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gfuentes\Desktop\PFVIH modificado 08-05-2024\"/>
    </mc:Choice>
  </mc:AlternateContent>
  <xr:revisionPtr revIDLastSave="0" documentId="13_ncr:1_{CE1816B9-824A-459F-AED8-DBE6D7EBD919}" xr6:coauthVersionLast="47" xr6:coauthVersionMax="47" xr10:uidLastSave="{00000000-0000-0000-0000-000000000000}"/>
  <workbookProtection workbookAlgorithmName="SHA-512" workbookHashValue="sSzVZm/5E6f4ra3y6TUhWjhtJ3xkcTdwA52L1lEAaReiVvLUjxMrenAoUsanEMYms+2FxVOmxXX3NA+nOBUvXA==" workbookSaltValue="5Nv9KowLEEf95U15FYcHuw==" workbookSpinCount="100000" lockStructure="1"/>
  <bookViews>
    <workbookView xWindow="-120" yWindow="-120" windowWidth="29040" windowHeight="15840" firstSheet="7" activeTab="13" xr2:uid="{00000000-000D-0000-FFFF-FFFF00000000}"/>
  </bookViews>
  <sheets>
    <sheet name="Instructions" sheetId="8" r:id="rId1"/>
    <sheet name="Translations" sheetId="15" state="hidden" r:id="rId2"/>
    <sheet name="Dropdowns" sheetId="16" state="hidden" r:id="rId3"/>
    <sheet name="Cover Sheet" sheetId="9" r:id="rId4"/>
    <sheet name="NFM3External" sheetId="36" state="hidden" r:id="rId5"/>
    <sheet name="NFM3ExternalList" sheetId="37" state="hidden" r:id="rId6"/>
    <sheet name="HIV.Gap.Overview" sheetId="10" r:id="rId7"/>
    <sheet name="TB.Gap.Overview" sheetId="42" r:id="rId8"/>
    <sheet name="Malaria.Gap.Overview" sheetId="43" r:id="rId9"/>
    <sheet name="Health.Products" sheetId="49" r:id="rId10"/>
    <sheet name="Old.Health.Products" sheetId="28" state="hidden" r:id="rId11"/>
    <sheet name="Government Health Spending" sheetId="13" r:id="rId12"/>
    <sheet name="HIV.Gap.Detail.Module" sheetId="2" r:id="rId13"/>
    <sheet name="HIV.Gap.Detail.NSP" sheetId="22" r:id="rId14"/>
    <sheet name="TB.Gap.Detail.Module" sheetId="44" r:id="rId15"/>
    <sheet name="TB.Gap.Detail.NSP" sheetId="46" r:id="rId16"/>
    <sheet name="Malaria.Gap.Detail.Module" sheetId="47" r:id="rId17"/>
    <sheet name="Malaria.Gap.Detail.NSP" sheetId="48" r:id="rId18"/>
  </sheets>
  <definedNames>
    <definedName name="_xlnm._FilterDatabase" localSheetId="2" hidden="1">Dropdowns!$I$3:$L$243</definedName>
    <definedName name="_xlnm._FilterDatabase" localSheetId="4" hidden="1">NFM3External!$A$1:$L$4060</definedName>
    <definedName name="_xlnm._FilterDatabase" localSheetId="5" hidden="1">NFM3ExternalList!$A$1:$G$739</definedName>
    <definedName name="_xlnm.Print_Area" localSheetId="9">Health.Products!$A$1:$U$36</definedName>
    <definedName name="_xlnm.Print_Area" localSheetId="13">HIV.Gap.Detail.NSP!$A$1:$S$24</definedName>
    <definedName name="_xlnm.Print_Area" localSheetId="6">HIV.Gap.Overview!$A$1:$Q$42</definedName>
    <definedName name="_xlnm.Print_Area" localSheetId="17">Malaria.Gap.Detail.NSP!$A$1:$S$24</definedName>
    <definedName name="_xlnm.Print_Area" localSheetId="10">Old.Health.Products!$A$1:$K$27</definedName>
    <definedName name="_xlnm.Print_Area" localSheetId="15">TB.Gap.Detail.NSP!$A$1:$S$24</definedName>
    <definedName name="DropDownHealthProducts">Dropdowns!$AG$3:$AG$14</definedName>
    <definedName name="LangOffset">Translations!$C$1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6" i="10" l="1"/>
  <c r="C26" i="10"/>
  <c r="B26" i="10"/>
  <c r="G37" i="10"/>
  <c r="F37" i="10"/>
  <c r="E37" i="10"/>
  <c r="M11" i="10" l="1"/>
  <c r="N11" i="10" s="1"/>
  <c r="N14" i="47" l="1"/>
  <c r="S14" i="47"/>
  <c r="R14" i="47"/>
  <c r="Q14" i="47"/>
  <c r="P14" i="47"/>
  <c r="O14" i="47"/>
  <c r="M14" i="47"/>
  <c r="L14" i="47"/>
  <c r="K14" i="47"/>
  <c r="J14" i="47"/>
  <c r="I14" i="47"/>
  <c r="H14" i="47"/>
  <c r="G14" i="47"/>
  <c r="F14" i="47"/>
  <c r="E14" i="47"/>
  <c r="D14" i="47"/>
  <c r="C14" i="47"/>
  <c r="B14" i="47"/>
  <c r="Q12" i="47"/>
  <c r="R12" i="47"/>
  <c r="S12" i="47"/>
  <c r="S18" i="44"/>
  <c r="R18" i="44"/>
  <c r="Q18" i="44"/>
  <c r="P18" i="44"/>
  <c r="O18" i="44"/>
  <c r="N18" i="44"/>
  <c r="M18" i="44"/>
  <c r="L18" i="44"/>
  <c r="K18" i="44"/>
  <c r="J18" i="44"/>
  <c r="I18" i="44"/>
  <c r="H18" i="44"/>
  <c r="G18" i="44"/>
  <c r="F18" i="44"/>
  <c r="E18" i="44"/>
  <c r="D18" i="44"/>
  <c r="C18" i="44"/>
  <c r="B18" i="44"/>
  <c r="Q16" i="44"/>
  <c r="R16" i="44"/>
  <c r="S16" i="44"/>
  <c r="R25" i="2"/>
  <c r="S25" i="2"/>
  <c r="J25" i="2"/>
  <c r="P25" i="2"/>
  <c r="O25" i="2"/>
  <c r="N25" i="2"/>
  <c r="M25" i="2"/>
  <c r="L25" i="2"/>
  <c r="K25" i="2"/>
  <c r="I25" i="2"/>
  <c r="H25" i="2"/>
  <c r="G25" i="2"/>
  <c r="F25" i="2"/>
  <c r="E25" i="2"/>
  <c r="D25" i="2"/>
  <c r="C25" i="2"/>
  <c r="B25" i="2"/>
  <c r="Q23" i="2"/>
  <c r="R23" i="2"/>
  <c r="S23" i="2"/>
  <c r="R22" i="2"/>
  <c r="D12" i="49"/>
  <c r="D11" i="49"/>
  <c r="S12" i="49"/>
  <c r="S13" i="49"/>
  <c r="S14" i="49"/>
  <c r="S15" i="49"/>
  <c r="S16" i="49"/>
  <c r="S17" i="49"/>
  <c r="S18" i="49"/>
  <c r="S19" i="49"/>
  <c r="S20" i="49"/>
  <c r="S21" i="49"/>
  <c r="S22" i="49"/>
  <c r="S23" i="49"/>
  <c r="S24" i="49"/>
  <c r="S25" i="49"/>
  <c r="S26" i="49"/>
  <c r="S27" i="49"/>
  <c r="S28" i="49"/>
  <c r="S29" i="49"/>
  <c r="S30" i="49"/>
  <c r="S31" i="49"/>
  <c r="S32" i="49"/>
  <c r="S33" i="49"/>
  <c r="S34" i="49"/>
  <c r="N12" i="49"/>
  <c r="N13" i="49"/>
  <c r="N14" i="49"/>
  <c r="N15" i="49"/>
  <c r="N16" i="49"/>
  <c r="N17" i="49"/>
  <c r="N18" i="49"/>
  <c r="N19" i="49"/>
  <c r="N20" i="49"/>
  <c r="N21" i="49"/>
  <c r="N22" i="49"/>
  <c r="N23" i="49"/>
  <c r="N24" i="49"/>
  <c r="N25" i="49"/>
  <c r="N26" i="49"/>
  <c r="N27" i="49"/>
  <c r="N28" i="49"/>
  <c r="N29" i="49"/>
  <c r="N30" i="49"/>
  <c r="N31" i="49"/>
  <c r="N32" i="49"/>
  <c r="N33" i="49"/>
  <c r="N34" i="49"/>
  <c r="I24" i="49"/>
  <c r="I25" i="49"/>
  <c r="I26" i="49"/>
  <c r="I27" i="49"/>
  <c r="I28" i="49"/>
  <c r="I29" i="49"/>
  <c r="I30" i="49"/>
  <c r="I31" i="49"/>
  <c r="I32" i="49"/>
  <c r="I33" i="49"/>
  <c r="I34" i="49"/>
  <c r="D24" i="49"/>
  <c r="D25" i="49"/>
  <c r="D26" i="49"/>
  <c r="D27" i="49"/>
  <c r="D28" i="49"/>
  <c r="D29" i="49"/>
  <c r="D30" i="49"/>
  <c r="D31" i="49"/>
  <c r="D32" i="49"/>
  <c r="S11" i="49"/>
  <c r="R36" i="49"/>
  <c r="Q36" i="49"/>
  <c r="H36" i="49"/>
  <c r="N11" i="49"/>
  <c r="I12" i="49"/>
  <c r="I13" i="49"/>
  <c r="I14" i="49"/>
  <c r="I15" i="49"/>
  <c r="I16" i="49"/>
  <c r="I17" i="49"/>
  <c r="I18" i="49"/>
  <c r="I19" i="49"/>
  <c r="I20" i="49"/>
  <c r="I21" i="49"/>
  <c r="I22" i="49"/>
  <c r="I23" i="49"/>
  <c r="I11" i="49"/>
  <c r="D13" i="49"/>
  <c r="D14" i="49"/>
  <c r="D15" i="49"/>
  <c r="D16" i="49"/>
  <c r="D17" i="49"/>
  <c r="D18" i="49"/>
  <c r="D19" i="49"/>
  <c r="D20" i="49"/>
  <c r="D21" i="49"/>
  <c r="D22" i="49"/>
  <c r="D23" i="49"/>
  <c r="D33" i="49"/>
  <c r="D34" i="49"/>
  <c r="M36" i="49"/>
  <c r="L36" i="49"/>
  <c r="G36" i="49"/>
  <c r="C36" i="49"/>
  <c r="B36" i="49"/>
  <c r="U2" i="49"/>
  <c r="U1" i="49"/>
  <c r="B6" i="49" s="1"/>
  <c r="G6" i="49" s="1"/>
  <c r="L6" i="49" s="1"/>
  <c r="Q6" i="49" s="1"/>
  <c r="C1" i="49"/>
  <c r="F27" i="28" l="1"/>
  <c r="E27" i="28"/>
  <c r="J2" i="28"/>
  <c r="J1" i="28"/>
  <c r="D1" i="48"/>
  <c r="D1" i="46"/>
  <c r="D1" i="44"/>
  <c r="D1" i="22"/>
  <c r="D1" i="2"/>
  <c r="H1" i="13"/>
  <c r="C1" i="28"/>
  <c r="J1" i="43"/>
  <c r="J1" i="42"/>
  <c r="J1" i="10"/>
  <c r="S24" i="48"/>
  <c r="P24" i="48"/>
  <c r="O24" i="48"/>
  <c r="N24" i="48"/>
  <c r="M24" i="48"/>
  <c r="L24" i="48"/>
  <c r="K24" i="48"/>
  <c r="J24" i="48"/>
  <c r="I24" i="48"/>
  <c r="H24" i="48"/>
  <c r="G24" i="48"/>
  <c r="F24" i="48"/>
  <c r="E24" i="48"/>
  <c r="D24" i="48"/>
  <c r="C24" i="48"/>
  <c r="B24" i="48"/>
  <c r="S22" i="48"/>
  <c r="R22" i="48"/>
  <c r="Q22" i="48"/>
  <c r="S21" i="48"/>
  <c r="R21" i="48"/>
  <c r="Q21" i="48"/>
  <c r="S20" i="48"/>
  <c r="R20" i="48"/>
  <c r="Q20" i="48"/>
  <c r="S19" i="48"/>
  <c r="R19" i="48"/>
  <c r="Q19" i="48"/>
  <c r="S18" i="48"/>
  <c r="R18" i="48"/>
  <c r="Q18" i="48"/>
  <c r="S17" i="48"/>
  <c r="R17" i="48"/>
  <c r="Q17" i="48"/>
  <c r="S16" i="48"/>
  <c r="R16" i="48"/>
  <c r="Q16" i="48"/>
  <c r="S15" i="48"/>
  <c r="R15" i="48"/>
  <c r="Q15" i="48"/>
  <c r="S14" i="48"/>
  <c r="R14" i="48"/>
  <c r="Q14" i="48"/>
  <c r="S13" i="48"/>
  <c r="R13" i="48"/>
  <c r="Q13" i="48"/>
  <c r="S12" i="48"/>
  <c r="R12" i="48"/>
  <c r="Q12" i="48"/>
  <c r="S11" i="48"/>
  <c r="R11" i="48"/>
  <c r="Q11" i="48"/>
  <c r="S10" i="48"/>
  <c r="R10" i="48"/>
  <c r="Q10" i="48"/>
  <c r="S9" i="48"/>
  <c r="R9" i="48"/>
  <c r="Q9" i="48"/>
  <c r="Q24" i="48" s="1"/>
  <c r="S8" i="48"/>
  <c r="R8" i="48"/>
  <c r="R24" i="48" s="1"/>
  <c r="Q8" i="48"/>
  <c r="S11" i="47"/>
  <c r="R11" i="47"/>
  <c r="Q11" i="47"/>
  <c r="S10" i="47"/>
  <c r="R10" i="47"/>
  <c r="Q10" i="47"/>
  <c r="S9" i="47"/>
  <c r="R9" i="47"/>
  <c r="Q9" i="47"/>
  <c r="S8" i="47"/>
  <c r="R8" i="47"/>
  <c r="Q8" i="47"/>
  <c r="P24" i="46"/>
  <c r="O24" i="46"/>
  <c r="N24" i="46"/>
  <c r="M24" i="46"/>
  <c r="L24" i="46"/>
  <c r="K24" i="46"/>
  <c r="J24" i="46"/>
  <c r="I24" i="46"/>
  <c r="H24" i="46"/>
  <c r="G24" i="46"/>
  <c r="F24" i="46"/>
  <c r="E24" i="46"/>
  <c r="D24" i="46"/>
  <c r="C24" i="46"/>
  <c r="B24" i="46"/>
  <c r="S22" i="46"/>
  <c r="R22" i="46"/>
  <c r="Q22" i="46"/>
  <c r="S21" i="46"/>
  <c r="R21" i="46"/>
  <c r="Q21" i="46"/>
  <c r="S20" i="46"/>
  <c r="R20" i="46"/>
  <c r="Q20" i="46"/>
  <c r="S19" i="46"/>
  <c r="R19" i="46"/>
  <c r="Q19" i="46"/>
  <c r="S18" i="46"/>
  <c r="R18" i="46"/>
  <c r="Q18" i="46"/>
  <c r="S17" i="46"/>
  <c r="R17" i="46"/>
  <c r="Q17" i="46"/>
  <c r="S16" i="46"/>
  <c r="R16" i="46"/>
  <c r="Q16" i="46"/>
  <c r="S15" i="46"/>
  <c r="R15" i="46"/>
  <c r="Q15" i="46"/>
  <c r="S14" i="46"/>
  <c r="R14" i="46"/>
  <c r="Q14" i="46"/>
  <c r="S13" i="46"/>
  <c r="R13" i="46"/>
  <c r="Q13" i="46"/>
  <c r="S12" i="46"/>
  <c r="R12" i="46"/>
  <c r="Q12" i="46"/>
  <c r="S11" i="46"/>
  <c r="R11" i="46"/>
  <c r="Q11" i="46"/>
  <c r="S10" i="46"/>
  <c r="R10" i="46"/>
  <c r="Q10" i="46"/>
  <c r="S9" i="46"/>
  <c r="R9" i="46"/>
  <c r="Q9" i="46"/>
  <c r="S8" i="46"/>
  <c r="S24" i="46" s="1"/>
  <c r="R8" i="46"/>
  <c r="R24" i="46" s="1"/>
  <c r="Q8" i="46"/>
  <c r="Q24" i="46" s="1"/>
  <c r="S15" i="44"/>
  <c r="R15" i="44"/>
  <c r="Q15" i="44"/>
  <c r="S14" i="44"/>
  <c r="R14" i="44"/>
  <c r="Q14" i="44"/>
  <c r="S13" i="44"/>
  <c r="R13" i="44"/>
  <c r="Q13" i="44"/>
  <c r="S12" i="44"/>
  <c r="R12" i="44"/>
  <c r="Q12" i="44"/>
  <c r="S11" i="44"/>
  <c r="R11" i="44"/>
  <c r="Q11" i="44"/>
  <c r="S10" i="44"/>
  <c r="R10" i="44"/>
  <c r="Q10" i="44"/>
  <c r="S9" i="44"/>
  <c r="R9" i="44"/>
  <c r="Q9" i="44"/>
  <c r="S8" i="44"/>
  <c r="R8" i="44"/>
  <c r="Q8" i="44"/>
  <c r="P24" i="22"/>
  <c r="O24" i="22"/>
  <c r="N24" i="22"/>
  <c r="M24" i="22"/>
  <c r="L24" i="22"/>
  <c r="K24" i="22"/>
  <c r="J24" i="22"/>
  <c r="I24" i="22"/>
  <c r="H24" i="22"/>
  <c r="G24" i="22"/>
  <c r="F24" i="22"/>
  <c r="E24" i="22"/>
  <c r="D24" i="22"/>
  <c r="C24" i="22"/>
  <c r="L14" i="13"/>
  <c r="K14" i="13"/>
  <c r="J14" i="13"/>
  <c r="I14" i="13"/>
  <c r="H14" i="13"/>
  <c r="G14" i="13"/>
  <c r="F14" i="13"/>
  <c r="E14" i="13"/>
  <c r="D14" i="13"/>
  <c r="C14" i="13"/>
  <c r="N36" i="10"/>
  <c r="M36" i="10"/>
  <c r="L36" i="10"/>
  <c r="K36" i="10"/>
  <c r="J36" i="10"/>
  <c r="G36" i="10"/>
  <c r="F36" i="10"/>
  <c r="E36" i="10"/>
  <c r="N22" i="10"/>
  <c r="M22" i="10"/>
  <c r="L22" i="10"/>
  <c r="K22" i="10"/>
  <c r="J22" i="10"/>
  <c r="G22" i="10"/>
  <c r="E22" i="10"/>
  <c r="D22" i="10"/>
  <c r="C22" i="10"/>
  <c r="B22" i="10"/>
  <c r="N36" i="42"/>
  <c r="M36" i="42"/>
  <c r="L36" i="42"/>
  <c r="K36" i="42"/>
  <c r="J36" i="42"/>
  <c r="G36" i="42"/>
  <c r="F36" i="42"/>
  <c r="E36" i="42"/>
  <c r="N22" i="42"/>
  <c r="M22" i="42"/>
  <c r="L22" i="42"/>
  <c r="K22" i="42"/>
  <c r="J22" i="42"/>
  <c r="G22" i="42"/>
  <c r="F22" i="42"/>
  <c r="D22" i="42"/>
  <c r="C22" i="42"/>
  <c r="B22" i="42"/>
  <c r="N36" i="43"/>
  <c r="M36" i="43"/>
  <c r="L36" i="43"/>
  <c r="K36" i="43"/>
  <c r="J36" i="43"/>
  <c r="G36" i="43"/>
  <c r="F36" i="43"/>
  <c r="E36" i="43"/>
  <c r="N22" i="43"/>
  <c r="M22" i="43"/>
  <c r="L22" i="43"/>
  <c r="K22" i="43"/>
  <c r="J22" i="43"/>
  <c r="G22" i="43"/>
  <c r="F22" i="43"/>
  <c r="E22" i="43"/>
  <c r="C22" i="43"/>
  <c r="B22" i="43"/>
  <c r="C27" i="28"/>
  <c r="N39" i="43"/>
  <c r="N40" i="43" s="1"/>
  <c r="N42" i="43" s="1"/>
  <c r="M39" i="43"/>
  <c r="M40" i="43" s="1"/>
  <c r="M42" i="43" s="1"/>
  <c r="L39" i="43"/>
  <c r="L40" i="43" s="1"/>
  <c r="L42" i="43" s="1"/>
  <c r="K39" i="43"/>
  <c r="K40" i="43" s="1"/>
  <c r="K42" i="43" s="1"/>
  <c r="J39" i="43"/>
  <c r="J40" i="43" s="1"/>
  <c r="J42" i="43" s="1"/>
  <c r="D22" i="43"/>
  <c r="N39" i="42"/>
  <c r="N40" i="42" s="1"/>
  <c r="N42" i="42" s="1"/>
  <c r="M39" i="42"/>
  <c r="M40" i="42" s="1"/>
  <c r="M42" i="42" s="1"/>
  <c r="K39" i="42"/>
  <c r="K40" i="42" s="1"/>
  <c r="K42" i="42" s="1"/>
  <c r="J39" i="42"/>
  <c r="J40" i="42" s="1"/>
  <c r="J42" i="42" s="1"/>
  <c r="L39" i="42"/>
  <c r="L40" i="42" s="1"/>
  <c r="L42" i="42" s="1"/>
  <c r="E22" i="42"/>
  <c r="C1" i="15"/>
  <c r="A29" i="15" s="1"/>
  <c r="A220" i="15" l="1"/>
  <c r="F9" i="49" s="1"/>
  <c r="A222" i="15"/>
  <c r="A26" i="8" s="1"/>
  <c r="A221" i="15"/>
  <c r="B26" i="8" s="1"/>
  <c r="AX5" i="16"/>
  <c r="AG15" i="16"/>
  <c r="AX3" i="16"/>
  <c r="L2" i="48"/>
  <c r="A217" i="15"/>
  <c r="A218" i="15"/>
  <c r="A219" i="15"/>
  <c r="T9" i="49" s="1"/>
  <c r="A216" i="15"/>
  <c r="L1" i="44"/>
  <c r="B6" i="44" s="1"/>
  <c r="C6" i="44" s="1"/>
  <c r="L2" i="44"/>
  <c r="L1" i="46"/>
  <c r="B6" i="46" s="1"/>
  <c r="H6" i="46" s="1"/>
  <c r="G6" i="46" s="1"/>
  <c r="F6" i="46" s="1"/>
  <c r="E6" i="46" s="1"/>
  <c r="L2" i="46"/>
  <c r="L1" i="47"/>
  <c r="B6" i="47" s="1"/>
  <c r="H6" i="47" s="1"/>
  <c r="M6" i="47" s="1"/>
  <c r="L2" i="47"/>
  <c r="Q1" i="42"/>
  <c r="J6" i="42" s="1"/>
  <c r="K6" i="42" s="1"/>
  <c r="L1" i="48"/>
  <c r="B6" i="48" s="1"/>
  <c r="C6" i="48" s="1"/>
  <c r="I6" i="48" s="1"/>
  <c r="Q2" i="42"/>
  <c r="Q1" i="43"/>
  <c r="J6" i="43" s="1"/>
  <c r="K6" i="43" s="1"/>
  <c r="Q2" i="43"/>
  <c r="A215" i="15"/>
  <c r="M17" i="13" s="1"/>
  <c r="A3" i="15"/>
  <c r="A4" i="9" s="1"/>
  <c r="A46" i="15"/>
  <c r="A47" i="15"/>
  <c r="A48" i="15"/>
  <c r="A49" i="15"/>
  <c r="A50" i="15"/>
  <c r="A51" i="15"/>
  <c r="A52" i="15"/>
  <c r="B12" i="8" s="1"/>
  <c r="A53" i="15"/>
  <c r="B13" i="8" s="1"/>
  <c r="A54" i="15"/>
  <c r="B14" i="8" s="1"/>
  <c r="A55" i="15"/>
  <c r="B15" i="8" s="1"/>
  <c r="A56" i="15"/>
  <c r="B16" i="8" s="1"/>
  <c r="A57" i="15"/>
  <c r="A58" i="15"/>
  <c r="A59" i="15"/>
  <c r="A60" i="15"/>
  <c r="A61" i="15"/>
  <c r="A62" i="15"/>
  <c r="A63" i="15"/>
  <c r="A64" i="15"/>
  <c r="A65" i="15"/>
  <c r="B28" i="8" s="1"/>
  <c r="A66" i="15"/>
  <c r="B29" i="8" s="1"/>
  <c r="A67" i="15"/>
  <c r="B30" i="8" s="1"/>
  <c r="A68" i="15"/>
  <c r="A69" i="15"/>
  <c r="B35" i="8" s="1"/>
  <c r="A70" i="15"/>
  <c r="B36" i="8" s="1"/>
  <c r="A71" i="15"/>
  <c r="B37" i="8" s="1"/>
  <c r="A72" i="15"/>
  <c r="B38" i="8" s="1"/>
  <c r="A73" i="15"/>
  <c r="B39" i="8" s="1"/>
  <c r="A74" i="15"/>
  <c r="A75" i="15"/>
  <c r="B42" i="8" s="1"/>
  <c r="A76" i="15"/>
  <c r="A77" i="15"/>
  <c r="A78" i="15"/>
  <c r="A79" i="15"/>
  <c r="A80" i="15"/>
  <c r="A81" i="15"/>
  <c r="B50" i="8" s="1"/>
  <c r="A82" i="15"/>
  <c r="A83" i="15"/>
  <c r="A84" i="15"/>
  <c r="A85" i="15"/>
  <c r="A86" i="15"/>
  <c r="A87" i="15"/>
  <c r="A88" i="15"/>
  <c r="A89" i="15"/>
  <c r="B58" i="8" s="1"/>
  <c r="A90" i="15"/>
  <c r="A91" i="15"/>
  <c r="A92" i="15"/>
  <c r="B63" i="8" s="1"/>
  <c r="A93" i="15"/>
  <c r="A94" i="15"/>
  <c r="F1" i="48" s="1"/>
  <c r="A95" i="15"/>
  <c r="A96" i="15"/>
  <c r="A97" i="15"/>
  <c r="A98" i="15"/>
  <c r="A99" i="15"/>
  <c r="A100" i="15"/>
  <c r="G1" i="44" s="1"/>
  <c r="A101" i="15"/>
  <c r="A102" i="15"/>
  <c r="A103" i="15"/>
  <c r="A104" i="15"/>
  <c r="A105" i="15"/>
  <c r="A8" i="49" s="1"/>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 i="48" s="1"/>
  <c r="A134" i="15"/>
  <c r="A5" i="47" s="1"/>
  <c r="A135" i="15"/>
  <c r="B5" i="48" s="1"/>
  <c r="A136" i="15"/>
  <c r="E5" i="48" s="1"/>
  <c r="A137" i="15"/>
  <c r="K5" i="48" s="1"/>
  <c r="A138" i="15"/>
  <c r="Q5" i="48" s="1"/>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8" i="2" s="1"/>
  <c r="A180" i="15"/>
  <c r="A9" i="2" s="1"/>
  <c r="A181" i="15"/>
  <c r="A10" i="2" s="1"/>
  <c r="A182" i="15"/>
  <c r="A11" i="2" s="1"/>
  <c r="A183" i="15"/>
  <c r="A12" i="2" s="1"/>
  <c r="A184" i="15"/>
  <c r="A13" i="2" s="1"/>
  <c r="A185" i="15"/>
  <c r="A14" i="2" s="1"/>
  <c r="A186" i="15"/>
  <c r="A15" i="2" s="1"/>
  <c r="A187" i="15"/>
  <c r="A16" i="2" s="1"/>
  <c r="A188" i="15"/>
  <c r="A17" i="2" s="1"/>
  <c r="A189" i="15"/>
  <c r="A18" i="2" s="1"/>
  <c r="A190" i="15"/>
  <c r="A19" i="2" s="1"/>
  <c r="A191" i="15"/>
  <c r="A20" i="2" s="1"/>
  <c r="A192" i="15"/>
  <c r="A21" i="2" s="1"/>
  <c r="A193" i="15"/>
  <c r="A22" i="2" s="1"/>
  <c r="A194" i="15"/>
  <c r="A23" i="2" s="1"/>
  <c r="A195" i="15"/>
  <c r="A8" i="44" s="1"/>
  <c r="A196" i="15"/>
  <c r="A9" i="44" s="1"/>
  <c r="A197" i="15"/>
  <c r="A10" i="44" s="1"/>
  <c r="A198" i="15"/>
  <c r="A11" i="44" s="1"/>
  <c r="A199" i="15"/>
  <c r="A12" i="44" s="1"/>
  <c r="A200" i="15"/>
  <c r="A13" i="44" s="1"/>
  <c r="A201" i="15"/>
  <c r="A14" i="44" s="1"/>
  <c r="A202" i="15"/>
  <c r="A15" i="44" s="1"/>
  <c r="A203" i="15"/>
  <c r="A16" i="44" s="1"/>
  <c r="A204" i="15"/>
  <c r="A8" i="47" s="1"/>
  <c r="A205" i="15"/>
  <c r="A9" i="47" s="1"/>
  <c r="A206" i="15"/>
  <c r="A10" i="47" s="1"/>
  <c r="A207" i="15"/>
  <c r="A11" i="47" s="1"/>
  <c r="A208" i="15"/>
  <c r="A12" i="47" s="1"/>
  <c r="A209" i="15"/>
  <c r="A9" i="49" s="1"/>
  <c r="A210" i="15"/>
  <c r="A211" i="15"/>
  <c r="A212" i="15"/>
  <c r="A213" i="15"/>
  <c r="A214" i="15"/>
  <c r="A15" i="15"/>
  <c r="A16" i="15"/>
  <c r="A17" i="15"/>
  <c r="A18" i="15"/>
  <c r="A28" i="8" s="1"/>
  <c r="A19" i="15"/>
  <c r="A29" i="8" s="1"/>
  <c r="A20" i="15"/>
  <c r="A30" i="8" s="1"/>
  <c r="AG11" i="16"/>
  <c r="AG12" i="16"/>
  <c r="AG13" i="16"/>
  <c r="AG14" i="16"/>
  <c r="B14" i="13"/>
  <c r="G27" i="28"/>
  <c r="H27" i="28"/>
  <c r="I27" i="28"/>
  <c r="J27" i="28"/>
  <c r="B27" i="28"/>
  <c r="K9" i="49" l="1"/>
  <c r="P9" i="49"/>
  <c r="U9" i="49"/>
  <c r="G9" i="49"/>
  <c r="Q9" i="49"/>
  <c r="B9" i="49"/>
  <c r="L9" i="49"/>
  <c r="E9" i="49"/>
  <c r="O9" i="49"/>
  <c r="J9" i="49"/>
  <c r="D9" i="49"/>
  <c r="N9" i="49"/>
  <c r="I9" i="49"/>
  <c r="S9" i="49"/>
  <c r="C9" i="49"/>
  <c r="M9" i="49"/>
  <c r="H9" i="49"/>
  <c r="R9" i="49"/>
  <c r="B5" i="28"/>
  <c r="A7" i="28"/>
  <c r="A7" i="49"/>
  <c r="H2" i="48"/>
  <c r="J2" i="49"/>
  <c r="A9" i="28"/>
  <c r="E5" i="28"/>
  <c r="A6" i="28"/>
  <c r="A6" i="49"/>
  <c r="A24" i="48"/>
  <c r="A36" i="49"/>
  <c r="D6" i="28"/>
  <c r="H1" i="48"/>
  <c r="J1" i="49"/>
  <c r="A1" i="28"/>
  <c r="A1" i="49"/>
  <c r="Q6" i="47"/>
  <c r="G6" i="43"/>
  <c r="F6" i="43" s="1"/>
  <c r="A58" i="8"/>
  <c r="A18" i="13"/>
  <c r="K6" i="28"/>
  <c r="G9" i="28"/>
  <c r="I9" i="28"/>
  <c r="B9" i="28"/>
  <c r="E9" i="28"/>
  <c r="Q6" i="46"/>
  <c r="N6" i="46"/>
  <c r="M6" i="46" s="1"/>
  <c r="L6" i="46" s="1"/>
  <c r="K6" i="46" s="1"/>
  <c r="C6" i="46"/>
  <c r="I6" i="46" s="1"/>
  <c r="H6" i="44"/>
  <c r="G6" i="44" s="1"/>
  <c r="G6" i="42"/>
  <c r="F6" i="42" s="1"/>
  <c r="H6" i="10"/>
  <c r="O6" i="10"/>
  <c r="I6" i="10"/>
  <c r="P6" i="10"/>
  <c r="C6" i="47"/>
  <c r="O6" i="47" s="1"/>
  <c r="Q6" i="44"/>
  <c r="N6" i="44"/>
  <c r="N6" i="47"/>
  <c r="H6" i="48"/>
  <c r="G6" i="48" s="1"/>
  <c r="F6" i="48" s="1"/>
  <c r="E6" i="48" s="1"/>
  <c r="Q6" i="48"/>
  <c r="N6" i="48"/>
  <c r="M6" i="48" s="1"/>
  <c r="L6" i="48" s="1"/>
  <c r="K6" i="48" s="1"/>
  <c r="O6" i="48"/>
  <c r="D6" i="48"/>
  <c r="S6" i="48" s="1"/>
  <c r="R6" i="48"/>
  <c r="A62" i="8"/>
  <c r="A63" i="8"/>
  <c r="M1" i="42"/>
  <c r="G1" i="46"/>
  <c r="G1" i="47"/>
  <c r="G1" i="48"/>
  <c r="A5" i="46"/>
  <c r="A5" i="48"/>
  <c r="G6" i="47"/>
  <c r="L6" i="47" s="1"/>
  <c r="K5" i="46"/>
  <c r="K5" i="47"/>
  <c r="E5" i="46"/>
  <c r="E5" i="47"/>
  <c r="B5" i="46"/>
  <c r="B5" i="47"/>
  <c r="A1" i="46"/>
  <c r="A1" i="47"/>
  <c r="H2" i="46"/>
  <c r="H2" i="47"/>
  <c r="H1" i="46"/>
  <c r="H1" i="47"/>
  <c r="F1" i="46"/>
  <c r="F1" i="47"/>
  <c r="A24" i="46"/>
  <c r="A14" i="47"/>
  <c r="Q5" i="46"/>
  <c r="Q5" i="47"/>
  <c r="Q5" i="44"/>
  <c r="A18" i="44"/>
  <c r="K5" i="44"/>
  <c r="E5" i="44"/>
  <c r="B5" i="44"/>
  <c r="A5" i="44"/>
  <c r="A1" i="44"/>
  <c r="H2" i="44"/>
  <c r="H1" i="44"/>
  <c r="F1" i="44"/>
  <c r="M1" i="10"/>
  <c r="O6" i="44"/>
  <c r="D6" i="44"/>
  <c r="I6" i="44"/>
  <c r="R6" i="44"/>
  <c r="A8" i="28"/>
  <c r="M1" i="43"/>
  <c r="A8" i="42"/>
  <c r="A8" i="43"/>
  <c r="A11" i="42"/>
  <c r="A11" i="43"/>
  <c r="A40" i="42"/>
  <c r="A40" i="43"/>
  <c r="A22" i="42"/>
  <c r="A22" i="43"/>
  <c r="A36" i="42"/>
  <c r="A36" i="43"/>
  <c r="A21" i="42"/>
  <c r="A21" i="43"/>
  <c r="A20" i="42"/>
  <c r="A20" i="43"/>
  <c r="A6" i="42"/>
  <c r="A6" i="43"/>
  <c r="A1" i="42"/>
  <c r="A1" i="43"/>
  <c r="A19" i="42"/>
  <c r="A19" i="43"/>
  <c r="A39" i="42"/>
  <c r="A39" i="43"/>
  <c r="A12" i="42"/>
  <c r="A12" i="43"/>
  <c r="A17" i="42"/>
  <c r="A17" i="43"/>
  <c r="O2" i="42"/>
  <c r="O2" i="43"/>
  <c r="A7" i="42"/>
  <c r="A7" i="43"/>
  <c r="A37" i="42"/>
  <c r="A37" i="43"/>
  <c r="J5" i="42"/>
  <c r="J5" i="43"/>
  <c r="A18" i="42"/>
  <c r="A18" i="43"/>
  <c r="B5" i="42"/>
  <c r="B5" i="43"/>
  <c r="A42" i="42"/>
  <c r="A42" i="43"/>
  <c r="A16" i="42"/>
  <c r="A16" i="43"/>
  <c r="O1" i="42"/>
  <c r="O1" i="43"/>
  <c r="L6" i="43"/>
  <c r="A41" i="42"/>
  <c r="A41" i="43"/>
  <c r="L1" i="42"/>
  <c r="L1" i="43"/>
  <c r="L6" i="42"/>
  <c r="L2" i="36"/>
  <c r="L3" i="36"/>
  <c r="L4" i="36"/>
  <c r="L5" i="36"/>
  <c r="L6" i="36"/>
  <c r="L7" i="36"/>
  <c r="L8" i="36"/>
  <c r="L9" i="36"/>
  <c r="L10" i="36"/>
  <c r="L11" i="36"/>
  <c r="L12" i="36"/>
  <c r="L13" i="36"/>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L71" i="36"/>
  <c r="L72" i="36"/>
  <c r="L73" i="36"/>
  <c r="L74" i="36"/>
  <c r="L75" i="36"/>
  <c r="L76" i="36"/>
  <c r="L77" i="36"/>
  <c r="L78" i="36"/>
  <c r="L79" i="36"/>
  <c r="L80" i="36"/>
  <c r="L81" i="36"/>
  <c r="L82" i="36"/>
  <c r="L83" i="36"/>
  <c r="L84" i="36"/>
  <c r="L85" i="36"/>
  <c r="L86" i="36"/>
  <c r="L87" i="36"/>
  <c r="L88" i="36"/>
  <c r="L89" i="36"/>
  <c r="L90" i="36"/>
  <c r="L91" i="36"/>
  <c r="L92" i="36"/>
  <c r="L93" i="36"/>
  <c r="L94" i="36"/>
  <c r="L95" i="36"/>
  <c r="L96" i="36"/>
  <c r="L97" i="36"/>
  <c r="L98" i="36"/>
  <c r="L99" i="36"/>
  <c r="L100" i="36"/>
  <c r="L101" i="36"/>
  <c r="L102" i="36"/>
  <c r="L103" i="36"/>
  <c r="L104" i="36"/>
  <c r="L105" i="36"/>
  <c r="L106" i="36"/>
  <c r="L107" i="36"/>
  <c r="L108" i="36"/>
  <c r="L109" i="36"/>
  <c r="L110" i="36"/>
  <c r="L111" i="36"/>
  <c r="L112" i="36"/>
  <c r="L113" i="36"/>
  <c r="L114" i="36"/>
  <c r="L115" i="36"/>
  <c r="L116" i="36"/>
  <c r="L117" i="36"/>
  <c r="L118" i="36"/>
  <c r="L119" i="36"/>
  <c r="L120" i="36"/>
  <c r="L121" i="36"/>
  <c r="L122" i="36"/>
  <c r="L123" i="36"/>
  <c r="L124" i="36"/>
  <c r="L125" i="36"/>
  <c r="L126" i="36"/>
  <c r="L127" i="36"/>
  <c r="L128" i="36"/>
  <c r="L129" i="36"/>
  <c r="L130" i="36"/>
  <c r="L131" i="36"/>
  <c r="L132" i="36"/>
  <c r="L133" i="36"/>
  <c r="L134" i="36"/>
  <c r="L135" i="36"/>
  <c r="L136" i="36"/>
  <c r="L137" i="36"/>
  <c r="L138" i="36"/>
  <c r="L139" i="36"/>
  <c r="L140" i="36"/>
  <c r="L141" i="36"/>
  <c r="L142" i="36"/>
  <c r="L143" i="36"/>
  <c r="L144" i="36"/>
  <c r="L145" i="36"/>
  <c r="L146" i="36"/>
  <c r="L147" i="36"/>
  <c r="L148" i="36"/>
  <c r="L149" i="36"/>
  <c r="L150" i="36"/>
  <c r="L151" i="36"/>
  <c r="L152" i="36"/>
  <c r="L153" i="36"/>
  <c r="L154" i="36"/>
  <c r="L155" i="36"/>
  <c r="L156" i="36"/>
  <c r="L157" i="36"/>
  <c r="L158" i="36"/>
  <c r="L159" i="36"/>
  <c r="L160" i="36"/>
  <c r="L161" i="36"/>
  <c r="L162" i="36"/>
  <c r="L163" i="36"/>
  <c r="L164" i="36"/>
  <c r="L165" i="36"/>
  <c r="L166" i="36"/>
  <c r="L167" i="36"/>
  <c r="L168" i="36"/>
  <c r="L169" i="36"/>
  <c r="L170" i="36"/>
  <c r="L171" i="36"/>
  <c r="L172" i="36"/>
  <c r="L173" i="36"/>
  <c r="L174" i="36"/>
  <c r="L175" i="36"/>
  <c r="L176" i="36"/>
  <c r="L177" i="36"/>
  <c r="L178" i="36"/>
  <c r="L179" i="36"/>
  <c r="L180" i="36"/>
  <c r="L181" i="36"/>
  <c r="L182" i="36"/>
  <c r="L183" i="36"/>
  <c r="L184" i="36"/>
  <c r="L185" i="36"/>
  <c r="L186" i="36"/>
  <c r="L187" i="36"/>
  <c r="L188" i="36"/>
  <c r="L189" i="36"/>
  <c r="L190" i="36"/>
  <c r="L191" i="36"/>
  <c r="L192" i="36"/>
  <c r="L193" i="36"/>
  <c r="L194" i="36"/>
  <c r="L195" i="36"/>
  <c r="L196" i="36"/>
  <c r="L197" i="36"/>
  <c r="L198" i="36"/>
  <c r="L199" i="36"/>
  <c r="L200" i="36"/>
  <c r="L201" i="36"/>
  <c r="L202" i="36"/>
  <c r="L203" i="36"/>
  <c r="L204" i="36"/>
  <c r="L205" i="36"/>
  <c r="L206" i="36"/>
  <c r="L207" i="36"/>
  <c r="L208" i="36"/>
  <c r="L209" i="36"/>
  <c r="L210" i="36"/>
  <c r="L211" i="36"/>
  <c r="L212" i="36"/>
  <c r="L213" i="36"/>
  <c r="L214" i="36"/>
  <c r="L215" i="36"/>
  <c r="L216" i="36"/>
  <c r="L217" i="36"/>
  <c r="L218" i="36"/>
  <c r="L219" i="36"/>
  <c r="L220" i="36"/>
  <c r="L221" i="36"/>
  <c r="L222" i="36"/>
  <c r="L223" i="36"/>
  <c r="L224" i="36"/>
  <c r="L225" i="36"/>
  <c r="L226" i="36"/>
  <c r="L227" i="36"/>
  <c r="L228" i="36"/>
  <c r="L229" i="36"/>
  <c r="L230" i="36"/>
  <c r="L231" i="36"/>
  <c r="L232" i="36"/>
  <c r="L233" i="36"/>
  <c r="L234" i="36"/>
  <c r="L235" i="36"/>
  <c r="L236" i="36"/>
  <c r="L237" i="36"/>
  <c r="L238" i="36"/>
  <c r="L239" i="36"/>
  <c r="L240" i="36"/>
  <c r="L241" i="36"/>
  <c r="L242" i="36"/>
  <c r="L243" i="36"/>
  <c r="L244" i="36"/>
  <c r="L245" i="36"/>
  <c r="L246" i="36"/>
  <c r="L247" i="36"/>
  <c r="L248" i="36"/>
  <c r="L249" i="36"/>
  <c r="L250" i="36"/>
  <c r="L251" i="36"/>
  <c r="L252" i="36"/>
  <c r="L253" i="36"/>
  <c r="L254" i="36"/>
  <c r="L255" i="36"/>
  <c r="L256" i="36"/>
  <c r="L257" i="36"/>
  <c r="L258" i="36"/>
  <c r="L259" i="36"/>
  <c r="L260" i="36"/>
  <c r="L261" i="36"/>
  <c r="L262" i="36"/>
  <c r="L263" i="36"/>
  <c r="L264" i="36"/>
  <c r="L265" i="36"/>
  <c r="L266" i="36"/>
  <c r="L267" i="36"/>
  <c r="L268" i="36"/>
  <c r="L269" i="36"/>
  <c r="L270" i="36"/>
  <c r="L271" i="36"/>
  <c r="L272" i="36"/>
  <c r="L273" i="36"/>
  <c r="L274" i="36"/>
  <c r="L275" i="36"/>
  <c r="L276" i="36"/>
  <c r="L277" i="36"/>
  <c r="L278" i="36"/>
  <c r="L279" i="36"/>
  <c r="L280" i="36"/>
  <c r="L281" i="36"/>
  <c r="L282" i="36"/>
  <c r="L283" i="36"/>
  <c r="L284" i="36"/>
  <c r="L285" i="36"/>
  <c r="L286" i="36"/>
  <c r="L287" i="36"/>
  <c r="L288" i="36"/>
  <c r="L289" i="36"/>
  <c r="L290" i="36"/>
  <c r="L291" i="36"/>
  <c r="L292" i="36"/>
  <c r="L293" i="36"/>
  <c r="L294" i="36"/>
  <c r="L295" i="36"/>
  <c r="L296" i="36"/>
  <c r="L297" i="36"/>
  <c r="L298" i="36"/>
  <c r="L299" i="36"/>
  <c r="L300" i="36"/>
  <c r="L301" i="36"/>
  <c r="L302" i="36"/>
  <c r="L303" i="36"/>
  <c r="L304" i="36"/>
  <c r="L305" i="36"/>
  <c r="L306" i="36"/>
  <c r="L307" i="36"/>
  <c r="L308" i="36"/>
  <c r="L309" i="36"/>
  <c r="L310" i="36"/>
  <c r="L311" i="36"/>
  <c r="L312" i="36"/>
  <c r="L313" i="36"/>
  <c r="L314" i="36"/>
  <c r="L315" i="36"/>
  <c r="L316" i="36"/>
  <c r="L317" i="36"/>
  <c r="L318" i="36"/>
  <c r="L319" i="36"/>
  <c r="L320" i="36"/>
  <c r="L321" i="36"/>
  <c r="L322" i="36"/>
  <c r="L323" i="36"/>
  <c r="L324" i="36"/>
  <c r="L325" i="36"/>
  <c r="L326" i="36"/>
  <c r="L327" i="36"/>
  <c r="L328" i="36"/>
  <c r="L329" i="36"/>
  <c r="L330" i="36"/>
  <c r="L331" i="36"/>
  <c r="L332" i="36"/>
  <c r="L333" i="36"/>
  <c r="L334" i="36"/>
  <c r="L335" i="36"/>
  <c r="L336" i="36"/>
  <c r="L337" i="36"/>
  <c r="L338" i="36"/>
  <c r="L339" i="36"/>
  <c r="L340" i="36"/>
  <c r="L341" i="36"/>
  <c r="L342" i="36"/>
  <c r="L343" i="36"/>
  <c r="L344" i="36"/>
  <c r="L345" i="36"/>
  <c r="L346" i="36"/>
  <c r="L347" i="36"/>
  <c r="L348" i="36"/>
  <c r="L349" i="36"/>
  <c r="L350" i="36"/>
  <c r="L351" i="36"/>
  <c r="L352" i="36"/>
  <c r="L353" i="36"/>
  <c r="L354" i="36"/>
  <c r="L355" i="36"/>
  <c r="L356" i="36"/>
  <c r="L357" i="36"/>
  <c r="L358" i="36"/>
  <c r="L359" i="36"/>
  <c r="L360" i="36"/>
  <c r="L361" i="36"/>
  <c r="L362" i="36"/>
  <c r="L363" i="36"/>
  <c r="L364" i="36"/>
  <c r="L365" i="36"/>
  <c r="L366" i="36"/>
  <c r="L367" i="36"/>
  <c r="L368" i="36"/>
  <c r="L369" i="36"/>
  <c r="L370" i="36"/>
  <c r="L371" i="36"/>
  <c r="L372" i="36"/>
  <c r="L373" i="36"/>
  <c r="L374" i="36"/>
  <c r="L375" i="36"/>
  <c r="L376" i="36"/>
  <c r="L377" i="36"/>
  <c r="L378" i="36"/>
  <c r="L379" i="36"/>
  <c r="L380" i="36"/>
  <c r="L381" i="36"/>
  <c r="L382" i="36"/>
  <c r="L383" i="36"/>
  <c r="L384" i="36"/>
  <c r="L385" i="36"/>
  <c r="L386" i="36"/>
  <c r="L387" i="36"/>
  <c r="L388" i="36"/>
  <c r="L389" i="36"/>
  <c r="L390" i="36"/>
  <c r="L391" i="36"/>
  <c r="L392" i="36"/>
  <c r="L393" i="36"/>
  <c r="L394" i="36"/>
  <c r="L395" i="36"/>
  <c r="L396" i="36"/>
  <c r="L397" i="36"/>
  <c r="L398" i="36"/>
  <c r="L399" i="36"/>
  <c r="L400" i="36"/>
  <c r="L401" i="36"/>
  <c r="L402" i="36"/>
  <c r="L403" i="36"/>
  <c r="L404" i="36"/>
  <c r="L405" i="36"/>
  <c r="L406" i="36"/>
  <c r="L407" i="36"/>
  <c r="L408" i="36"/>
  <c r="L409" i="36"/>
  <c r="L410" i="36"/>
  <c r="L411" i="36"/>
  <c r="L412" i="36"/>
  <c r="L413" i="36"/>
  <c r="L414" i="36"/>
  <c r="L415" i="36"/>
  <c r="L416" i="36"/>
  <c r="L417" i="36"/>
  <c r="L418" i="36"/>
  <c r="L419" i="36"/>
  <c r="L420" i="36"/>
  <c r="L421" i="36"/>
  <c r="L422" i="36"/>
  <c r="L423" i="36"/>
  <c r="L424" i="36"/>
  <c r="L425" i="36"/>
  <c r="L426" i="36"/>
  <c r="L427" i="36"/>
  <c r="L428" i="36"/>
  <c r="L429" i="36"/>
  <c r="L430" i="36"/>
  <c r="L431" i="36"/>
  <c r="L432" i="36"/>
  <c r="L433" i="36"/>
  <c r="L434" i="36"/>
  <c r="L435" i="36"/>
  <c r="L436" i="36"/>
  <c r="L437" i="36"/>
  <c r="L438" i="36"/>
  <c r="L439" i="36"/>
  <c r="L440" i="36"/>
  <c r="L441" i="36"/>
  <c r="L442" i="36"/>
  <c r="L443" i="36"/>
  <c r="L444" i="36"/>
  <c r="L445" i="36"/>
  <c r="L446" i="36"/>
  <c r="L447" i="36"/>
  <c r="L448" i="36"/>
  <c r="L449" i="36"/>
  <c r="L450" i="36"/>
  <c r="L451" i="36"/>
  <c r="L452" i="36"/>
  <c r="L453" i="36"/>
  <c r="L454" i="36"/>
  <c r="L455" i="36"/>
  <c r="L456" i="36"/>
  <c r="L457" i="36"/>
  <c r="L458" i="36"/>
  <c r="L459" i="36"/>
  <c r="L460" i="36"/>
  <c r="L461" i="36"/>
  <c r="L462" i="36"/>
  <c r="L463" i="36"/>
  <c r="L464" i="36"/>
  <c r="L465" i="36"/>
  <c r="L466" i="36"/>
  <c r="L467" i="36"/>
  <c r="L468" i="36"/>
  <c r="L469" i="36"/>
  <c r="L470" i="36"/>
  <c r="L471" i="36"/>
  <c r="L472" i="36"/>
  <c r="L473" i="36"/>
  <c r="L474" i="36"/>
  <c r="L475" i="36"/>
  <c r="L476" i="36"/>
  <c r="L477" i="36"/>
  <c r="L478" i="36"/>
  <c r="L479" i="36"/>
  <c r="L480" i="36"/>
  <c r="L481" i="36"/>
  <c r="L482" i="36"/>
  <c r="L483" i="36"/>
  <c r="L484" i="36"/>
  <c r="L485" i="36"/>
  <c r="L486" i="36"/>
  <c r="L487" i="36"/>
  <c r="L488" i="36"/>
  <c r="L489" i="36"/>
  <c r="L490" i="36"/>
  <c r="L491" i="36"/>
  <c r="L492" i="36"/>
  <c r="L493" i="36"/>
  <c r="L494" i="36"/>
  <c r="L495" i="36"/>
  <c r="L496" i="36"/>
  <c r="L497" i="36"/>
  <c r="L498" i="36"/>
  <c r="L499" i="36"/>
  <c r="L500" i="36"/>
  <c r="L501" i="36"/>
  <c r="L502" i="36"/>
  <c r="L503" i="36"/>
  <c r="L504" i="36"/>
  <c r="L505" i="36"/>
  <c r="L506" i="36"/>
  <c r="L507" i="36"/>
  <c r="L508" i="36"/>
  <c r="L509" i="36"/>
  <c r="L510" i="36"/>
  <c r="L511" i="36"/>
  <c r="L512" i="36"/>
  <c r="L513" i="36"/>
  <c r="L514" i="36"/>
  <c r="L515" i="36"/>
  <c r="L516" i="36"/>
  <c r="L517" i="36"/>
  <c r="L518" i="36"/>
  <c r="L519" i="36"/>
  <c r="L520" i="36"/>
  <c r="L521" i="36"/>
  <c r="L522" i="36"/>
  <c r="L523" i="36"/>
  <c r="L524" i="36"/>
  <c r="L525" i="36"/>
  <c r="L526" i="36"/>
  <c r="L527" i="36"/>
  <c r="L528" i="36"/>
  <c r="L529" i="36"/>
  <c r="L530" i="36"/>
  <c r="L531" i="36"/>
  <c r="L532" i="36"/>
  <c r="L533" i="36"/>
  <c r="L534" i="36"/>
  <c r="L535" i="36"/>
  <c r="L536" i="36"/>
  <c r="L537" i="36"/>
  <c r="L538" i="36"/>
  <c r="L539" i="36"/>
  <c r="L540" i="36"/>
  <c r="L541" i="36"/>
  <c r="L542" i="36"/>
  <c r="L543" i="36"/>
  <c r="L544" i="36"/>
  <c r="L545" i="36"/>
  <c r="L546" i="36"/>
  <c r="L547" i="36"/>
  <c r="L548" i="36"/>
  <c r="L549" i="36"/>
  <c r="L550" i="36"/>
  <c r="L551" i="36"/>
  <c r="L552" i="36"/>
  <c r="L553" i="36"/>
  <c r="L554" i="36"/>
  <c r="L555" i="36"/>
  <c r="L556" i="36"/>
  <c r="L557" i="36"/>
  <c r="L558" i="36"/>
  <c r="L559" i="36"/>
  <c r="L560" i="36"/>
  <c r="L561" i="36"/>
  <c r="L562" i="36"/>
  <c r="L563" i="36"/>
  <c r="L564" i="36"/>
  <c r="L565" i="36"/>
  <c r="L566" i="36"/>
  <c r="L567" i="36"/>
  <c r="L568" i="36"/>
  <c r="L569" i="36"/>
  <c r="L570" i="36"/>
  <c r="L571" i="36"/>
  <c r="L572" i="36"/>
  <c r="L573" i="36"/>
  <c r="L574" i="36"/>
  <c r="L575" i="36"/>
  <c r="L576" i="36"/>
  <c r="L577" i="36"/>
  <c r="L578" i="36"/>
  <c r="L579" i="36"/>
  <c r="L580" i="36"/>
  <c r="L581" i="36"/>
  <c r="L582" i="36"/>
  <c r="L583" i="36"/>
  <c r="L584" i="36"/>
  <c r="L585" i="36"/>
  <c r="L586" i="36"/>
  <c r="L587" i="36"/>
  <c r="L588" i="36"/>
  <c r="L589" i="36"/>
  <c r="L590" i="36"/>
  <c r="L591" i="36"/>
  <c r="L592" i="36"/>
  <c r="L593" i="36"/>
  <c r="L594" i="36"/>
  <c r="L595" i="36"/>
  <c r="L596" i="36"/>
  <c r="L597" i="36"/>
  <c r="L598" i="36"/>
  <c r="L599" i="36"/>
  <c r="L600" i="36"/>
  <c r="L601" i="36"/>
  <c r="L602" i="36"/>
  <c r="L603" i="36"/>
  <c r="L604" i="36"/>
  <c r="L605" i="36"/>
  <c r="L606" i="36"/>
  <c r="L607" i="36"/>
  <c r="L608" i="36"/>
  <c r="L609" i="36"/>
  <c r="L610" i="36"/>
  <c r="L611" i="36"/>
  <c r="L612" i="36"/>
  <c r="L613" i="36"/>
  <c r="L614" i="36"/>
  <c r="L615" i="36"/>
  <c r="L616" i="36"/>
  <c r="L617" i="36"/>
  <c r="L618" i="36"/>
  <c r="L619" i="36"/>
  <c r="L620" i="36"/>
  <c r="L621" i="36"/>
  <c r="L622" i="36"/>
  <c r="L623" i="36"/>
  <c r="L624" i="36"/>
  <c r="L625" i="36"/>
  <c r="L626" i="36"/>
  <c r="L627" i="36"/>
  <c r="L628" i="36"/>
  <c r="L629" i="36"/>
  <c r="L630" i="36"/>
  <c r="L631" i="36"/>
  <c r="L632" i="36"/>
  <c r="L633" i="36"/>
  <c r="L634" i="36"/>
  <c r="L635" i="36"/>
  <c r="L636" i="36"/>
  <c r="L637" i="36"/>
  <c r="L638" i="36"/>
  <c r="L639" i="36"/>
  <c r="L640" i="36"/>
  <c r="L641" i="36"/>
  <c r="L642" i="36"/>
  <c r="L643" i="36"/>
  <c r="L644" i="36"/>
  <c r="L645" i="36"/>
  <c r="L646" i="36"/>
  <c r="L647" i="36"/>
  <c r="L648" i="36"/>
  <c r="L649" i="36"/>
  <c r="L650" i="36"/>
  <c r="L651" i="36"/>
  <c r="L652" i="36"/>
  <c r="L653" i="36"/>
  <c r="L654" i="36"/>
  <c r="L655" i="36"/>
  <c r="L656" i="36"/>
  <c r="L657" i="36"/>
  <c r="L658" i="36"/>
  <c r="L659" i="36"/>
  <c r="L660" i="36"/>
  <c r="L661" i="36"/>
  <c r="L662" i="36"/>
  <c r="L663" i="36"/>
  <c r="L664" i="36"/>
  <c r="L665" i="36"/>
  <c r="L666" i="36"/>
  <c r="L667" i="36"/>
  <c r="L668" i="36"/>
  <c r="L669" i="36"/>
  <c r="L670" i="36"/>
  <c r="L671" i="36"/>
  <c r="L672" i="36"/>
  <c r="L673" i="36"/>
  <c r="L674" i="36"/>
  <c r="L675" i="36"/>
  <c r="L676" i="36"/>
  <c r="L677" i="36"/>
  <c r="L678" i="36"/>
  <c r="L679" i="36"/>
  <c r="L680" i="36"/>
  <c r="L681" i="36"/>
  <c r="L682" i="36"/>
  <c r="L683" i="36"/>
  <c r="L684" i="36"/>
  <c r="L685" i="36"/>
  <c r="L686" i="36"/>
  <c r="L687" i="36"/>
  <c r="L688" i="36"/>
  <c r="L689" i="36"/>
  <c r="L690" i="36"/>
  <c r="L691" i="36"/>
  <c r="L692" i="36"/>
  <c r="L693" i="36"/>
  <c r="L694" i="36"/>
  <c r="L695" i="36"/>
  <c r="L696" i="36"/>
  <c r="L697" i="36"/>
  <c r="L698" i="36"/>
  <c r="L699" i="36"/>
  <c r="L700" i="36"/>
  <c r="L701" i="36"/>
  <c r="L702" i="36"/>
  <c r="L703" i="36"/>
  <c r="L704" i="36"/>
  <c r="L705" i="36"/>
  <c r="L706" i="36"/>
  <c r="L707" i="36"/>
  <c r="L708" i="36"/>
  <c r="L709" i="36"/>
  <c r="L710" i="36"/>
  <c r="L711" i="36"/>
  <c r="L712" i="36"/>
  <c r="L713" i="36"/>
  <c r="L714" i="36"/>
  <c r="L715" i="36"/>
  <c r="L716" i="36"/>
  <c r="L717" i="36"/>
  <c r="L718" i="36"/>
  <c r="L719" i="36"/>
  <c r="L720" i="36"/>
  <c r="L721" i="36"/>
  <c r="L722" i="36"/>
  <c r="L723" i="36"/>
  <c r="L724" i="36"/>
  <c r="L725" i="36"/>
  <c r="L726" i="36"/>
  <c r="L727" i="36"/>
  <c r="L728" i="36"/>
  <c r="L729" i="36"/>
  <c r="L730" i="36"/>
  <c r="L731" i="36"/>
  <c r="L732" i="36"/>
  <c r="L733" i="36"/>
  <c r="L734" i="36"/>
  <c r="L735" i="36"/>
  <c r="L736" i="36"/>
  <c r="L737" i="36"/>
  <c r="L738" i="36"/>
  <c r="L739" i="36"/>
  <c r="L740" i="36"/>
  <c r="L741" i="36"/>
  <c r="L742" i="36"/>
  <c r="L743" i="36"/>
  <c r="L744" i="36"/>
  <c r="L745" i="36"/>
  <c r="L746" i="36"/>
  <c r="L747" i="36"/>
  <c r="L748" i="36"/>
  <c r="L749" i="36"/>
  <c r="L750" i="36"/>
  <c r="L751" i="36"/>
  <c r="L752" i="36"/>
  <c r="L753" i="36"/>
  <c r="L754" i="36"/>
  <c r="L755" i="36"/>
  <c r="L756" i="36"/>
  <c r="L757" i="36"/>
  <c r="L758" i="36"/>
  <c r="L759" i="36"/>
  <c r="L760" i="36"/>
  <c r="L761" i="36"/>
  <c r="L762" i="36"/>
  <c r="L763" i="36"/>
  <c r="L764" i="36"/>
  <c r="L765" i="36"/>
  <c r="L766" i="36"/>
  <c r="L767" i="36"/>
  <c r="L768" i="36"/>
  <c r="L769" i="36"/>
  <c r="L770" i="36"/>
  <c r="L771" i="36"/>
  <c r="L772" i="36"/>
  <c r="L773" i="36"/>
  <c r="L774" i="36"/>
  <c r="L775" i="36"/>
  <c r="L776" i="36"/>
  <c r="L777" i="36"/>
  <c r="L778" i="36"/>
  <c r="L779" i="36"/>
  <c r="L780" i="36"/>
  <c r="L781" i="36"/>
  <c r="L782" i="36"/>
  <c r="L783" i="36"/>
  <c r="L784" i="36"/>
  <c r="L785" i="36"/>
  <c r="L786" i="36"/>
  <c r="L787" i="36"/>
  <c r="L788" i="36"/>
  <c r="L789" i="36"/>
  <c r="L790" i="36"/>
  <c r="L791" i="36"/>
  <c r="L792" i="36"/>
  <c r="L793" i="36"/>
  <c r="L794" i="36"/>
  <c r="L795" i="36"/>
  <c r="L796" i="36"/>
  <c r="L797" i="36"/>
  <c r="L798" i="36"/>
  <c r="L799" i="36"/>
  <c r="L800" i="36"/>
  <c r="L801" i="36"/>
  <c r="L802" i="36"/>
  <c r="L803" i="36"/>
  <c r="L804" i="36"/>
  <c r="L805" i="36"/>
  <c r="L806" i="36"/>
  <c r="L807" i="36"/>
  <c r="L808" i="36"/>
  <c r="L809" i="36"/>
  <c r="L810" i="36"/>
  <c r="L811" i="36"/>
  <c r="L812" i="36"/>
  <c r="L813" i="36"/>
  <c r="L814" i="36"/>
  <c r="L815" i="36"/>
  <c r="L816" i="36"/>
  <c r="L817" i="36"/>
  <c r="L818" i="36"/>
  <c r="L819" i="36"/>
  <c r="L820" i="36"/>
  <c r="L821" i="36"/>
  <c r="L822" i="36"/>
  <c r="L823" i="36"/>
  <c r="L824" i="36"/>
  <c r="L825" i="36"/>
  <c r="L826" i="36"/>
  <c r="L827" i="36"/>
  <c r="L828" i="36"/>
  <c r="L829" i="36"/>
  <c r="L830" i="36"/>
  <c r="L831" i="36"/>
  <c r="L832" i="36"/>
  <c r="L833" i="36"/>
  <c r="L834" i="36"/>
  <c r="L835" i="36"/>
  <c r="L836" i="36"/>
  <c r="L837" i="36"/>
  <c r="L838" i="36"/>
  <c r="L839" i="36"/>
  <c r="L840" i="36"/>
  <c r="L841" i="36"/>
  <c r="L842" i="36"/>
  <c r="L843" i="36"/>
  <c r="L844" i="36"/>
  <c r="L845" i="36"/>
  <c r="L846" i="36"/>
  <c r="L847" i="36"/>
  <c r="L848" i="36"/>
  <c r="L849" i="36"/>
  <c r="L850" i="36"/>
  <c r="L851" i="36"/>
  <c r="L852" i="36"/>
  <c r="L853" i="36"/>
  <c r="L854" i="36"/>
  <c r="L855" i="36"/>
  <c r="L856" i="36"/>
  <c r="L857" i="36"/>
  <c r="L858" i="36"/>
  <c r="L859" i="36"/>
  <c r="L860" i="36"/>
  <c r="L861" i="36"/>
  <c r="L862" i="36"/>
  <c r="L863" i="36"/>
  <c r="L864" i="36"/>
  <c r="L865" i="36"/>
  <c r="L866" i="36"/>
  <c r="L867" i="36"/>
  <c r="L868" i="36"/>
  <c r="L869" i="36"/>
  <c r="L870" i="36"/>
  <c r="L871" i="36"/>
  <c r="L872" i="36"/>
  <c r="L873" i="36"/>
  <c r="L874" i="36"/>
  <c r="L875" i="36"/>
  <c r="L876" i="36"/>
  <c r="L877" i="36"/>
  <c r="L878" i="36"/>
  <c r="L879" i="36"/>
  <c r="L880" i="36"/>
  <c r="L881" i="36"/>
  <c r="L882" i="36"/>
  <c r="L883" i="36"/>
  <c r="L884" i="36"/>
  <c r="L885" i="36"/>
  <c r="L886" i="36"/>
  <c r="L887" i="36"/>
  <c r="L888" i="36"/>
  <c r="L889" i="36"/>
  <c r="L890" i="36"/>
  <c r="L891" i="36"/>
  <c r="L892" i="36"/>
  <c r="L893" i="36"/>
  <c r="L894" i="36"/>
  <c r="L895" i="36"/>
  <c r="L896" i="36"/>
  <c r="L897" i="36"/>
  <c r="L898" i="36"/>
  <c r="L899" i="36"/>
  <c r="L900" i="36"/>
  <c r="L901" i="36"/>
  <c r="L902" i="36"/>
  <c r="L903" i="36"/>
  <c r="L904" i="36"/>
  <c r="L905" i="36"/>
  <c r="L906" i="36"/>
  <c r="L907" i="36"/>
  <c r="L908" i="36"/>
  <c r="L909" i="36"/>
  <c r="L910" i="36"/>
  <c r="L911" i="36"/>
  <c r="L912" i="36"/>
  <c r="L913" i="36"/>
  <c r="L914" i="36"/>
  <c r="L915" i="36"/>
  <c r="L916" i="36"/>
  <c r="L917" i="36"/>
  <c r="L918" i="36"/>
  <c r="L919" i="36"/>
  <c r="L920" i="36"/>
  <c r="L921" i="36"/>
  <c r="L922" i="36"/>
  <c r="L923" i="36"/>
  <c r="L924" i="36"/>
  <c r="L925" i="36"/>
  <c r="L926" i="36"/>
  <c r="L927" i="36"/>
  <c r="L928" i="36"/>
  <c r="L929" i="36"/>
  <c r="L930" i="36"/>
  <c r="L931" i="36"/>
  <c r="L932" i="36"/>
  <c r="L933" i="36"/>
  <c r="L934" i="36"/>
  <c r="L935" i="36"/>
  <c r="L936" i="36"/>
  <c r="L937" i="36"/>
  <c r="L938" i="36"/>
  <c r="L939" i="36"/>
  <c r="L940" i="36"/>
  <c r="L941" i="36"/>
  <c r="L942" i="36"/>
  <c r="L943" i="36"/>
  <c r="L944" i="36"/>
  <c r="L945" i="36"/>
  <c r="L946" i="36"/>
  <c r="L947" i="36"/>
  <c r="L948" i="36"/>
  <c r="L949" i="36"/>
  <c r="L950" i="36"/>
  <c r="L951" i="36"/>
  <c r="L952" i="36"/>
  <c r="L953" i="36"/>
  <c r="L954" i="36"/>
  <c r="L955" i="36"/>
  <c r="L956" i="36"/>
  <c r="L957" i="36"/>
  <c r="L958" i="36"/>
  <c r="L959" i="36"/>
  <c r="L960" i="36"/>
  <c r="L961" i="36"/>
  <c r="L962" i="36"/>
  <c r="L963" i="36"/>
  <c r="L964" i="36"/>
  <c r="L965" i="36"/>
  <c r="L966" i="36"/>
  <c r="L967" i="36"/>
  <c r="L968" i="36"/>
  <c r="L969" i="36"/>
  <c r="L970" i="36"/>
  <c r="L971" i="36"/>
  <c r="L972" i="36"/>
  <c r="L973" i="36"/>
  <c r="L974" i="36"/>
  <c r="L975" i="36"/>
  <c r="L976" i="36"/>
  <c r="L977" i="36"/>
  <c r="L978" i="36"/>
  <c r="L979" i="36"/>
  <c r="L980" i="36"/>
  <c r="L981" i="36"/>
  <c r="L982" i="36"/>
  <c r="L983" i="36"/>
  <c r="L984" i="36"/>
  <c r="L985" i="36"/>
  <c r="L986" i="36"/>
  <c r="L987" i="36"/>
  <c r="L988" i="36"/>
  <c r="L989" i="36"/>
  <c r="L990" i="36"/>
  <c r="L991" i="36"/>
  <c r="L992" i="36"/>
  <c r="L993" i="36"/>
  <c r="L994" i="36"/>
  <c r="L995" i="36"/>
  <c r="L996" i="36"/>
  <c r="L997" i="36"/>
  <c r="L998" i="36"/>
  <c r="L999" i="36"/>
  <c r="L1000" i="36"/>
  <c r="L1001" i="36"/>
  <c r="L1002" i="36"/>
  <c r="L1003" i="36"/>
  <c r="L1004" i="36"/>
  <c r="L1005" i="36"/>
  <c r="L1006" i="36"/>
  <c r="L1007" i="36"/>
  <c r="L1008" i="36"/>
  <c r="L1009" i="36"/>
  <c r="L1010" i="36"/>
  <c r="L1011" i="36"/>
  <c r="L1012" i="36"/>
  <c r="L1013" i="36"/>
  <c r="L1014" i="36"/>
  <c r="L1015" i="36"/>
  <c r="L1016" i="36"/>
  <c r="L1017" i="36"/>
  <c r="L1018" i="36"/>
  <c r="L1019" i="36"/>
  <c r="L1020" i="36"/>
  <c r="L1021" i="36"/>
  <c r="L1022" i="36"/>
  <c r="L1023" i="36"/>
  <c r="L1024" i="36"/>
  <c r="L1025" i="36"/>
  <c r="L1026" i="36"/>
  <c r="L1027" i="36"/>
  <c r="L1028" i="36"/>
  <c r="L1029" i="36"/>
  <c r="L1030" i="36"/>
  <c r="L1031" i="36"/>
  <c r="L1032" i="36"/>
  <c r="L1033" i="36"/>
  <c r="L1034" i="36"/>
  <c r="L1035" i="36"/>
  <c r="L1036" i="36"/>
  <c r="L1037" i="36"/>
  <c r="L1038" i="36"/>
  <c r="L1039" i="36"/>
  <c r="L1040" i="36"/>
  <c r="L1041" i="36"/>
  <c r="L1042" i="36"/>
  <c r="L1043" i="36"/>
  <c r="L1044" i="36"/>
  <c r="L1045" i="36"/>
  <c r="L1046" i="36"/>
  <c r="L1047" i="36"/>
  <c r="L1048" i="36"/>
  <c r="L1049" i="36"/>
  <c r="L1050" i="36"/>
  <c r="L1051" i="36"/>
  <c r="L1052" i="36"/>
  <c r="L1053" i="36"/>
  <c r="L1054" i="36"/>
  <c r="L1055" i="36"/>
  <c r="L1056" i="36"/>
  <c r="L1057" i="36"/>
  <c r="L1058" i="36"/>
  <c r="L1059" i="36"/>
  <c r="L1060" i="36"/>
  <c r="L1061" i="36"/>
  <c r="L1062" i="36"/>
  <c r="L1063" i="36"/>
  <c r="L1064" i="36"/>
  <c r="L1065" i="36"/>
  <c r="L1066" i="36"/>
  <c r="L1067" i="36"/>
  <c r="L1068" i="36"/>
  <c r="L1069" i="36"/>
  <c r="L1070" i="36"/>
  <c r="L1071" i="36"/>
  <c r="L1072" i="36"/>
  <c r="L1073" i="36"/>
  <c r="L1074" i="36"/>
  <c r="L1075" i="36"/>
  <c r="L1076" i="36"/>
  <c r="L1077" i="36"/>
  <c r="L1078" i="36"/>
  <c r="L1079" i="36"/>
  <c r="L1080" i="36"/>
  <c r="L1081" i="36"/>
  <c r="L1082" i="36"/>
  <c r="L1083" i="36"/>
  <c r="L1084" i="36"/>
  <c r="L1085" i="36"/>
  <c r="L1086" i="36"/>
  <c r="L1087" i="36"/>
  <c r="L1088" i="36"/>
  <c r="L1089" i="36"/>
  <c r="L1090" i="36"/>
  <c r="L1091" i="36"/>
  <c r="L1092" i="36"/>
  <c r="L1093" i="36"/>
  <c r="L1094" i="36"/>
  <c r="L1095" i="36"/>
  <c r="L1096" i="36"/>
  <c r="L1097" i="36"/>
  <c r="L1098" i="36"/>
  <c r="L1099" i="36"/>
  <c r="L1100" i="36"/>
  <c r="L1101" i="36"/>
  <c r="L1102" i="36"/>
  <c r="L1103" i="36"/>
  <c r="L1104" i="36"/>
  <c r="L1105" i="36"/>
  <c r="L1106" i="36"/>
  <c r="L1107" i="36"/>
  <c r="L1108" i="36"/>
  <c r="L1109" i="36"/>
  <c r="L1110" i="36"/>
  <c r="L1111" i="36"/>
  <c r="L1112" i="36"/>
  <c r="L1113" i="36"/>
  <c r="L1114" i="36"/>
  <c r="L1115" i="36"/>
  <c r="L1116" i="36"/>
  <c r="L1117" i="36"/>
  <c r="L1118" i="36"/>
  <c r="L1119" i="36"/>
  <c r="L1120" i="36"/>
  <c r="L1121" i="36"/>
  <c r="L1122" i="36"/>
  <c r="L1123" i="36"/>
  <c r="L1124" i="36"/>
  <c r="L1125" i="36"/>
  <c r="L1126" i="36"/>
  <c r="L1127" i="36"/>
  <c r="L1128" i="36"/>
  <c r="L1129" i="36"/>
  <c r="L1130" i="36"/>
  <c r="L1131" i="36"/>
  <c r="L1132" i="36"/>
  <c r="L1133" i="36"/>
  <c r="L1134" i="36"/>
  <c r="L1135" i="36"/>
  <c r="L1136" i="36"/>
  <c r="L1137" i="36"/>
  <c r="L1138" i="36"/>
  <c r="L1139" i="36"/>
  <c r="L1140" i="36"/>
  <c r="L1141" i="36"/>
  <c r="L1142" i="36"/>
  <c r="L1143" i="36"/>
  <c r="L1144" i="36"/>
  <c r="L1145" i="36"/>
  <c r="L1146" i="36"/>
  <c r="L1147" i="36"/>
  <c r="L1148" i="36"/>
  <c r="L1149" i="36"/>
  <c r="L1150" i="36"/>
  <c r="L1151" i="36"/>
  <c r="L1152" i="36"/>
  <c r="L1153" i="36"/>
  <c r="L1154" i="36"/>
  <c r="L1155" i="36"/>
  <c r="L1156" i="36"/>
  <c r="L1157" i="36"/>
  <c r="L1158" i="36"/>
  <c r="L1159" i="36"/>
  <c r="L1160" i="36"/>
  <c r="L1161" i="36"/>
  <c r="L1162" i="36"/>
  <c r="L1163" i="36"/>
  <c r="L1164" i="36"/>
  <c r="L1165" i="36"/>
  <c r="L1166" i="36"/>
  <c r="L1167" i="36"/>
  <c r="L1168" i="36"/>
  <c r="L1169" i="36"/>
  <c r="L1170" i="36"/>
  <c r="L1171" i="36"/>
  <c r="L1172" i="36"/>
  <c r="L1173" i="36"/>
  <c r="L1174" i="36"/>
  <c r="L1175" i="36"/>
  <c r="L1176" i="36"/>
  <c r="L1177" i="36"/>
  <c r="L1178" i="36"/>
  <c r="L1179" i="36"/>
  <c r="L1180" i="36"/>
  <c r="L1181" i="36"/>
  <c r="L1182" i="36"/>
  <c r="L1183" i="36"/>
  <c r="L1184" i="36"/>
  <c r="L1185" i="36"/>
  <c r="L1186" i="36"/>
  <c r="L1187" i="36"/>
  <c r="L1188" i="36"/>
  <c r="L1189" i="36"/>
  <c r="L1190" i="36"/>
  <c r="L1191" i="36"/>
  <c r="L1192" i="36"/>
  <c r="L1193" i="36"/>
  <c r="L1194" i="36"/>
  <c r="L1195" i="36"/>
  <c r="L1196" i="36"/>
  <c r="L1197" i="36"/>
  <c r="L1198" i="36"/>
  <c r="L1199" i="36"/>
  <c r="L1200" i="36"/>
  <c r="L1201" i="36"/>
  <c r="L1202" i="36"/>
  <c r="L1203" i="36"/>
  <c r="L1204" i="36"/>
  <c r="L1205" i="36"/>
  <c r="L1206" i="36"/>
  <c r="L1207" i="36"/>
  <c r="L1208" i="36"/>
  <c r="L1209" i="36"/>
  <c r="L1210" i="36"/>
  <c r="L1211" i="36"/>
  <c r="L1212" i="36"/>
  <c r="L1213" i="36"/>
  <c r="L1214" i="36"/>
  <c r="L1215" i="36"/>
  <c r="L1216" i="36"/>
  <c r="L1217" i="36"/>
  <c r="L1218" i="36"/>
  <c r="L1219" i="36"/>
  <c r="L1220" i="36"/>
  <c r="L1221" i="36"/>
  <c r="L1222" i="36"/>
  <c r="L1223" i="36"/>
  <c r="L1224" i="36"/>
  <c r="L1225" i="36"/>
  <c r="L1226" i="36"/>
  <c r="L1227" i="36"/>
  <c r="L1228" i="36"/>
  <c r="L1229" i="36"/>
  <c r="L1230" i="36"/>
  <c r="L1231" i="36"/>
  <c r="L1232" i="36"/>
  <c r="L1233" i="36"/>
  <c r="L1234" i="36"/>
  <c r="L1235" i="36"/>
  <c r="L1236" i="36"/>
  <c r="L1237" i="36"/>
  <c r="L1238" i="36"/>
  <c r="L1239" i="36"/>
  <c r="L1240" i="36"/>
  <c r="L1241" i="36"/>
  <c r="L1242" i="36"/>
  <c r="L1243" i="36"/>
  <c r="L1244" i="36"/>
  <c r="L1245" i="36"/>
  <c r="L1246" i="36"/>
  <c r="L1247" i="36"/>
  <c r="L1248" i="36"/>
  <c r="L1249" i="36"/>
  <c r="L1250" i="36"/>
  <c r="L1251" i="36"/>
  <c r="L1252" i="36"/>
  <c r="L1253" i="36"/>
  <c r="L1254" i="36"/>
  <c r="L1255" i="36"/>
  <c r="L1256" i="36"/>
  <c r="L1257" i="36"/>
  <c r="L1258" i="36"/>
  <c r="L1259" i="36"/>
  <c r="L1260" i="36"/>
  <c r="L1261" i="36"/>
  <c r="L1262" i="36"/>
  <c r="L1263" i="36"/>
  <c r="L1264" i="36"/>
  <c r="L1265" i="36"/>
  <c r="L1266" i="36"/>
  <c r="L1267" i="36"/>
  <c r="L1268" i="36"/>
  <c r="L1269" i="36"/>
  <c r="L1270" i="36"/>
  <c r="L1271" i="36"/>
  <c r="L1272" i="36"/>
  <c r="L1273" i="36"/>
  <c r="L1274" i="36"/>
  <c r="L1275" i="36"/>
  <c r="L1276" i="36"/>
  <c r="L1277" i="36"/>
  <c r="L1278" i="36"/>
  <c r="L1279" i="36"/>
  <c r="L1280" i="36"/>
  <c r="L1281" i="36"/>
  <c r="L1282" i="36"/>
  <c r="L1283" i="36"/>
  <c r="L1284" i="36"/>
  <c r="L1285" i="36"/>
  <c r="L1286" i="36"/>
  <c r="L1287" i="36"/>
  <c r="L1288" i="36"/>
  <c r="L1289" i="36"/>
  <c r="L1290" i="36"/>
  <c r="L1291" i="36"/>
  <c r="L1292" i="36"/>
  <c r="L1293" i="36"/>
  <c r="L1294" i="36"/>
  <c r="L1295" i="36"/>
  <c r="L1296" i="36"/>
  <c r="L1297" i="36"/>
  <c r="L1298" i="36"/>
  <c r="L1299" i="36"/>
  <c r="L1300" i="36"/>
  <c r="L1301" i="36"/>
  <c r="L1302" i="36"/>
  <c r="L1303" i="36"/>
  <c r="L1304" i="36"/>
  <c r="L1305" i="36"/>
  <c r="L1306" i="36"/>
  <c r="L1307" i="36"/>
  <c r="L1308" i="36"/>
  <c r="L1309" i="36"/>
  <c r="L1310" i="36"/>
  <c r="L1311" i="36"/>
  <c r="L1312" i="36"/>
  <c r="L1313" i="36"/>
  <c r="L1314" i="36"/>
  <c r="L1315" i="36"/>
  <c r="L1316" i="36"/>
  <c r="L1317" i="36"/>
  <c r="L1318" i="36"/>
  <c r="L1319" i="36"/>
  <c r="L1320" i="36"/>
  <c r="L1321" i="36"/>
  <c r="L1322" i="36"/>
  <c r="L1323" i="36"/>
  <c r="L1324" i="36"/>
  <c r="L1325" i="36"/>
  <c r="L1326" i="36"/>
  <c r="L1327" i="36"/>
  <c r="L1328" i="36"/>
  <c r="L1329" i="36"/>
  <c r="L1330" i="36"/>
  <c r="L1331" i="36"/>
  <c r="L1332" i="36"/>
  <c r="L1333" i="36"/>
  <c r="L1334" i="36"/>
  <c r="L1335" i="36"/>
  <c r="L1336" i="36"/>
  <c r="L1337" i="36"/>
  <c r="L1338" i="36"/>
  <c r="L1339" i="36"/>
  <c r="L1340" i="36"/>
  <c r="L1341" i="36"/>
  <c r="L1342" i="36"/>
  <c r="L1343" i="36"/>
  <c r="L1344" i="36"/>
  <c r="L1345" i="36"/>
  <c r="L1346" i="36"/>
  <c r="L1347" i="36"/>
  <c r="L1348" i="36"/>
  <c r="L1349" i="36"/>
  <c r="L1350" i="36"/>
  <c r="L1351" i="36"/>
  <c r="L1352" i="36"/>
  <c r="L1353" i="36"/>
  <c r="L1354" i="36"/>
  <c r="L1355" i="36"/>
  <c r="L1356" i="36"/>
  <c r="L1357" i="36"/>
  <c r="L1358" i="36"/>
  <c r="L1359" i="36"/>
  <c r="L1360" i="36"/>
  <c r="L1361" i="36"/>
  <c r="L1362" i="36"/>
  <c r="L1363" i="36"/>
  <c r="L1364" i="36"/>
  <c r="L1365" i="36"/>
  <c r="L1366" i="36"/>
  <c r="L1367" i="36"/>
  <c r="L1368" i="36"/>
  <c r="L1369" i="36"/>
  <c r="L1370" i="36"/>
  <c r="L1371" i="36"/>
  <c r="L1372" i="36"/>
  <c r="L1373" i="36"/>
  <c r="L1374" i="36"/>
  <c r="L1375" i="36"/>
  <c r="L1376" i="36"/>
  <c r="L1377" i="36"/>
  <c r="L1378" i="36"/>
  <c r="L1379" i="36"/>
  <c r="L1380" i="36"/>
  <c r="L1381" i="36"/>
  <c r="L1382" i="36"/>
  <c r="L1383" i="36"/>
  <c r="L1384" i="36"/>
  <c r="L1385" i="36"/>
  <c r="L1386" i="36"/>
  <c r="L1387" i="36"/>
  <c r="L1388" i="36"/>
  <c r="L1389" i="36"/>
  <c r="L1390" i="36"/>
  <c r="L1391" i="36"/>
  <c r="L1392" i="36"/>
  <c r="L1393" i="36"/>
  <c r="L1394" i="36"/>
  <c r="L1395" i="36"/>
  <c r="L1396" i="36"/>
  <c r="L1397" i="36"/>
  <c r="L1398" i="36"/>
  <c r="L1399" i="36"/>
  <c r="L1400" i="36"/>
  <c r="L1401" i="36"/>
  <c r="L1402" i="36"/>
  <c r="L1403" i="36"/>
  <c r="L1404" i="36"/>
  <c r="L1405" i="36"/>
  <c r="L1406" i="36"/>
  <c r="L1407" i="36"/>
  <c r="L1408" i="36"/>
  <c r="L1409" i="36"/>
  <c r="L1410" i="36"/>
  <c r="L1411" i="36"/>
  <c r="L1412" i="36"/>
  <c r="L1413" i="36"/>
  <c r="L1414" i="36"/>
  <c r="L1415" i="36"/>
  <c r="L1416" i="36"/>
  <c r="L1417" i="36"/>
  <c r="L1418" i="36"/>
  <c r="L1419" i="36"/>
  <c r="L1420" i="36"/>
  <c r="L1421" i="36"/>
  <c r="L1422" i="36"/>
  <c r="L1423" i="36"/>
  <c r="L1424" i="36"/>
  <c r="L1425" i="36"/>
  <c r="L1426" i="36"/>
  <c r="L1427" i="36"/>
  <c r="L1428" i="36"/>
  <c r="L1429" i="36"/>
  <c r="L1430" i="36"/>
  <c r="L1431" i="36"/>
  <c r="L1432" i="36"/>
  <c r="L1433" i="36"/>
  <c r="L1434" i="36"/>
  <c r="L1435" i="36"/>
  <c r="L1436" i="36"/>
  <c r="L1437" i="36"/>
  <c r="L1438" i="36"/>
  <c r="L1439" i="36"/>
  <c r="L1440" i="36"/>
  <c r="L1441" i="36"/>
  <c r="L1442" i="36"/>
  <c r="L1443" i="36"/>
  <c r="L1444" i="36"/>
  <c r="L1445" i="36"/>
  <c r="L1446" i="36"/>
  <c r="L1447" i="36"/>
  <c r="L1448" i="36"/>
  <c r="L1449" i="36"/>
  <c r="L1450" i="36"/>
  <c r="L1451" i="36"/>
  <c r="L1452" i="36"/>
  <c r="L1453" i="36"/>
  <c r="L1454" i="36"/>
  <c r="L1455" i="36"/>
  <c r="L1456" i="36"/>
  <c r="L1457" i="36"/>
  <c r="L1458" i="36"/>
  <c r="L1459" i="36"/>
  <c r="L1460" i="36"/>
  <c r="L1461" i="36"/>
  <c r="L1462" i="36"/>
  <c r="L1463" i="36"/>
  <c r="L1464" i="36"/>
  <c r="L1465" i="36"/>
  <c r="L1466" i="36"/>
  <c r="L1467" i="36"/>
  <c r="L1468" i="36"/>
  <c r="L1469" i="36"/>
  <c r="L1470" i="36"/>
  <c r="L1471" i="36"/>
  <c r="L1472" i="36"/>
  <c r="L1473" i="36"/>
  <c r="L1474" i="36"/>
  <c r="L1475" i="36"/>
  <c r="L1476" i="36"/>
  <c r="L1477" i="36"/>
  <c r="L1478" i="36"/>
  <c r="L1479" i="36"/>
  <c r="L1480" i="36"/>
  <c r="L1481" i="36"/>
  <c r="L1482" i="36"/>
  <c r="L1483" i="36"/>
  <c r="L1484" i="36"/>
  <c r="L1485" i="36"/>
  <c r="L1486" i="36"/>
  <c r="L1487" i="36"/>
  <c r="L1488" i="36"/>
  <c r="L1489" i="36"/>
  <c r="L1490" i="36"/>
  <c r="L1491" i="36"/>
  <c r="L1492" i="36"/>
  <c r="L1493" i="36"/>
  <c r="L1494" i="36"/>
  <c r="L1495" i="36"/>
  <c r="L1496" i="36"/>
  <c r="L1497" i="36"/>
  <c r="L1498" i="36"/>
  <c r="L1499" i="36"/>
  <c r="L1500" i="36"/>
  <c r="L1501" i="36"/>
  <c r="L1502" i="36"/>
  <c r="L1503" i="36"/>
  <c r="L1504" i="36"/>
  <c r="L1505" i="36"/>
  <c r="L1506" i="36"/>
  <c r="L1507" i="36"/>
  <c r="L1508" i="36"/>
  <c r="L1509" i="36"/>
  <c r="L1510" i="36"/>
  <c r="L1511" i="36"/>
  <c r="L1512" i="36"/>
  <c r="L1513" i="36"/>
  <c r="L1514" i="36"/>
  <c r="L1515" i="36"/>
  <c r="L1516" i="36"/>
  <c r="L1517" i="36"/>
  <c r="L1518" i="36"/>
  <c r="L1519" i="36"/>
  <c r="L1520" i="36"/>
  <c r="L1521" i="36"/>
  <c r="L1522" i="36"/>
  <c r="L1523" i="36"/>
  <c r="L1524" i="36"/>
  <c r="L1525" i="36"/>
  <c r="L1526" i="36"/>
  <c r="L1527" i="36"/>
  <c r="L1528" i="36"/>
  <c r="L1529" i="36"/>
  <c r="L1530" i="36"/>
  <c r="L1531" i="36"/>
  <c r="L1532" i="36"/>
  <c r="L1533" i="36"/>
  <c r="L1534" i="36"/>
  <c r="L1535" i="36"/>
  <c r="L1536" i="36"/>
  <c r="L1537" i="36"/>
  <c r="L1538" i="36"/>
  <c r="L1539" i="36"/>
  <c r="L1540" i="36"/>
  <c r="L1541" i="36"/>
  <c r="L1542" i="36"/>
  <c r="L1543" i="36"/>
  <c r="L1544" i="36"/>
  <c r="L1545" i="36"/>
  <c r="L1546" i="36"/>
  <c r="L1547" i="36"/>
  <c r="L1548" i="36"/>
  <c r="L1549" i="36"/>
  <c r="L1550" i="36"/>
  <c r="L1551" i="36"/>
  <c r="L1552" i="36"/>
  <c r="L1553" i="36"/>
  <c r="L1554" i="36"/>
  <c r="L1555" i="36"/>
  <c r="L1556" i="36"/>
  <c r="L1557" i="36"/>
  <c r="L1558" i="36"/>
  <c r="L1559" i="36"/>
  <c r="L1560" i="36"/>
  <c r="L1561" i="36"/>
  <c r="L1562" i="36"/>
  <c r="L1563" i="36"/>
  <c r="L1564" i="36"/>
  <c r="L1565" i="36"/>
  <c r="L1566" i="36"/>
  <c r="L1567" i="36"/>
  <c r="L1568" i="36"/>
  <c r="L1569" i="36"/>
  <c r="L1570" i="36"/>
  <c r="L1571" i="36"/>
  <c r="L1572" i="36"/>
  <c r="L1573" i="36"/>
  <c r="L1574" i="36"/>
  <c r="L1575" i="36"/>
  <c r="L1576" i="36"/>
  <c r="L1577" i="36"/>
  <c r="L1578" i="36"/>
  <c r="L1579" i="36"/>
  <c r="L1580" i="36"/>
  <c r="L1581" i="36"/>
  <c r="L1582" i="36"/>
  <c r="L1583" i="36"/>
  <c r="L1584" i="36"/>
  <c r="L1585" i="36"/>
  <c r="L1586" i="36"/>
  <c r="L1587" i="36"/>
  <c r="L1588" i="36"/>
  <c r="L1589" i="36"/>
  <c r="L1590" i="36"/>
  <c r="L1591" i="36"/>
  <c r="L1592" i="36"/>
  <c r="L1593" i="36"/>
  <c r="L1594" i="36"/>
  <c r="L1595" i="36"/>
  <c r="L1596" i="36"/>
  <c r="L1597" i="36"/>
  <c r="L1598" i="36"/>
  <c r="L1599" i="36"/>
  <c r="L1600" i="36"/>
  <c r="L1601" i="36"/>
  <c r="L1602" i="36"/>
  <c r="L1603" i="36"/>
  <c r="L1604" i="36"/>
  <c r="L1605" i="36"/>
  <c r="L1606" i="36"/>
  <c r="L1607" i="36"/>
  <c r="L1608" i="36"/>
  <c r="L1609" i="36"/>
  <c r="L1610" i="36"/>
  <c r="L1611" i="36"/>
  <c r="L1612" i="36"/>
  <c r="L1613" i="36"/>
  <c r="L1614" i="36"/>
  <c r="L1615" i="36"/>
  <c r="L1616" i="36"/>
  <c r="L1617" i="36"/>
  <c r="L1618" i="36"/>
  <c r="L1619" i="36"/>
  <c r="L1620" i="36"/>
  <c r="L1621" i="36"/>
  <c r="L1622" i="36"/>
  <c r="L1623" i="36"/>
  <c r="L1624" i="36"/>
  <c r="L1625" i="36"/>
  <c r="L1626" i="36"/>
  <c r="L1627" i="36"/>
  <c r="L1628" i="36"/>
  <c r="L1629" i="36"/>
  <c r="L1630" i="36"/>
  <c r="L1631" i="36"/>
  <c r="L1632" i="36"/>
  <c r="L1633" i="36"/>
  <c r="L1634" i="36"/>
  <c r="L1635" i="36"/>
  <c r="L1636" i="36"/>
  <c r="L1637" i="36"/>
  <c r="L1638" i="36"/>
  <c r="L1639" i="36"/>
  <c r="L1640" i="36"/>
  <c r="L1641" i="36"/>
  <c r="L1642" i="36"/>
  <c r="L1643" i="36"/>
  <c r="L1644" i="36"/>
  <c r="L1645" i="36"/>
  <c r="L1646" i="36"/>
  <c r="L1647" i="36"/>
  <c r="L1648" i="36"/>
  <c r="L1649" i="36"/>
  <c r="L1650" i="36"/>
  <c r="L1651" i="36"/>
  <c r="L1652" i="36"/>
  <c r="L1653" i="36"/>
  <c r="L1654" i="36"/>
  <c r="L1655" i="36"/>
  <c r="L1656" i="36"/>
  <c r="L1657" i="36"/>
  <c r="L1658" i="36"/>
  <c r="L1659" i="36"/>
  <c r="L1660" i="36"/>
  <c r="L1661" i="36"/>
  <c r="L1662" i="36"/>
  <c r="L1663" i="36"/>
  <c r="L1664" i="36"/>
  <c r="L1665" i="36"/>
  <c r="L1666" i="36"/>
  <c r="L1667" i="36"/>
  <c r="L1668" i="36"/>
  <c r="L1669" i="36"/>
  <c r="L1670" i="36"/>
  <c r="L1671" i="36"/>
  <c r="L1672" i="36"/>
  <c r="L1673" i="36"/>
  <c r="L1674" i="36"/>
  <c r="L1675" i="36"/>
  <c r="L1676" i="36"/>
  <c r="L1677" i="36"/>
  <c r="L1678" i="36"/>
  <c r="L1679" i="36"/>
  <c r="L1680" i="36"/>
  <c r="L1681" i="36"/>
  <c r="L1682" i="36"/>
  <c r="L1683" i="36"/>
  <c r="L1684" i="36"/>
  <c r="L1685" i="36"/>
  <c r="L1686" i="36"/>
  <c r="L1687" i="36"/>
  <c r="L1688" i="36"/>
  <c r="L1689" i="36"/>
  <c r="L1690" i="36"/>
  <c r="L1691" i="36"/>
  <c r="L1692" i="36"/>
  <c r="L1693" i="36"/>
  <c r="L1694" i="36"/>
  <c r="L1695" i="36"/>
  <c r="L1696" i="36"/>
  <c r="L1697" i="36"/>
  <c r="L1698" i="36"/>
  <c r="L1699" i="36"/>
  <c r="L1700" i="36"/>
  <c r="L1701" i="36"/>
  <c r="L1702" i="36"/>
  <c r="L1703" i="36"/>
  <c r="L1704" i="36"/>
  <c r="L1705" i="36"/>
  <c r="L1706" i="36"/>
  <c r="L1707" i="36"/>
  <c r="L1708" i="36"/>
  <c r="L1709" i="36"/>
  <c r="L1710" i="36"/>
  <c r="L1711" i="36"/>
  <c r="L1712" i="36"/>
  <c r="L1713" i="36"/>
  <c r="L1714" i="36"/>
  <c r="L1715" i="36"/>
  <c r="L1716" i="36"/>
  <c r="L1717" i="36"/>
  <c r="L1718" i="36"/>
  <c r="L1719" i="36"/>
  <c r="L1720" i="36"/>
  <c r="L1721" i="36"/>
  <c r="L1722" i="36"/>
  <c r="L1723" i="36"/>
  <c r="L1724" i="36"/>
  <c r="L1725" i="36"/>
  <c r="L1726" i="36"/>
  <c r="L1727" i="36"/>
  <c r="L1728" i="36"/>
  <c r="L1729" i="36"/>
  <c r="L1730" i="36"/>
  <c r="L1731" i="36"/>
  <c r="L1732" i="36"/>
  <c r="L1733" i="36"/>
  <c r="L1734" i="36"/>
  <c r="L1735" i="36"/>
  <c r="L1736" i="36"/>
  <c r="L1737" i="36"/>
  <c r="L1738" i="36"/>
  <c r="L1739" i="36"/>
  <c r="L1740" i="36"/>
  <c r="L1741" i="36"/>
  <c r="L1742" i="36"/>
  <c r="L1743" i="36"/>
  <c r="L1744" i="36"/>
  <c r="L1745" i="36"/>
  <c r="L1746" i="36"/>
  <c r="L1747" i="36"/>
  <c r="L1748" i="36"/>
  <c r="L1749" i="36"/>
  <c r="L1750" i="36"/>
  <c r="L1751" i="36"/>
  <c r="L1752" i="36"/>
  <c r="L1753" i="36"/>
  <c r="L1754" i="36"/>
  <c r="L1755" i="36"/>
  <c r="L1756" i="36"/>
  <c r="L1757" i="36"/>
  <c r="L1758" i="36"/>
  <c r="L1759" i="36"/>
  <c r="L1760" i="36"/>
  <c r="L1761" i="36"/>
  <c r="L1762" i="36"/>
  <c r="L1763" i="36"/>
  <c r="L1764" i="36"/>
  <c r="L1765" i="36"/>
  <c r="L1766" i="36"/>
  <c r="L1767" i="36"/>
  <c r="L1768" i="36"/>
  <c r="L1769" i="36"/>
  <c r="L1770" i="36"/>
  <c r="L1771" i="36"/>
  <c r="L1772" i="36"/>
  <c r="L1773" i="36"/>
  <c r="L1774" i="36"/>
  <c r="L1775" i="36"/>
  <c r="L1776" i="36"/>
  <c r="L1777" i="36"/>
  <c r="L1778" i="36"/>
  <c r="L1779" i="36"/>
  <c r="L1780" i="36"/>
  <c r="L1781" i="36"/>
  <c r="L1782" i="36"/>
  <c r="L1783" i="36"/>
  <c r="L1784" i="36"/>
  <c r="L1785" i="36"/>
  <c r="L1786" i="36"/>
  <c r="L1787" i="36"/>
  <c r="L1788" i="36"/>
  <c r="L1789" i="36"/>
  <c r="L1790" i="36"/>
  <c r="L1791" i="36"/>
  <c r="L1792" i="36"/>
  <c r="L1793" i="36"/>
  <c r="L1794" i="36"/>
  <c r="L1795" i="36"/>
  <c r="L1796" i="36"/>
  <c r="L1797" i="36"/>
  <c r="L1798" i="36"/>
  <c r="L1799" i="36"/>
  <c r="L1800" i="36"/>
  <c r="L1801" i="36"/>
  <c r="L1802" i="36"/>
  <c r="L1803" i="36"/>
  <c r="L1804" i="36"/>
  <c r="L1805" i="36"/>
  <c r="L1806" i="36"/>
  <c r="L1807" i="36"/>
  <c r="L1808" i="36"/>
  <c r="L1809" i="36"/>
  <c r="L1810" i="36"/>
  <c r="L1811" i="36"/>
  <c r="L1812" i="36"/>
  <c r="L1813" i="36"/>
  <c r="L1814" i="36"/>
  <c r="L1815" i="36"/>
  <c r="L1816" i="36"/>
  <c r="L1817" i="36"/>
  <c r="L1818" i="36"/>
  <c r="L1819" i="36"/>
  <c r="L1820" i="36"/>
  <c r="L1821" i="36"/>
  <c r="L1822" i="36"/>
  <c r="L1823" i="36"/>
  <c r="L1824" i="36"/>
  <c r="L1825" i="36"/>
  <c r="L1826" i="36"/>
  <c r="L1827" i="36"/>
  <c r="L1828" i="36"/>
  <c r="L1829" i="36"/>
  <c r="L1830" i="36"/>
  <c r="L1831" i="36"/>
  <c r="L1832" i="36"/>
  <c r="L1833" i="36"/>
  <c r="L1834" i="36"/>
  <c r="L1835" i="36"/>
  <c r="L1836" i="36"/>
  <c r="L1837" i="36"/>
  <c r="L1838" i="36"/>
  <c r="L1839" i="36"/>
  <c r="L1840" i="36"/>
  <c r="L1841" i="36"/>
  <c r="L1842" i="36"/>
  <c r="L1843" i="36"/>
  <c r="L1844" i="36"/>
  <c r="L1845" i="36"/>
  <c r="L1846" i="36"/>
  <c r="L1847" i="36"/>
  <c r="L1848" i="36"/>
  <c r="L1849" i="36"/>
  <c r="L1850" i="36"/>
  <c r="L1851" i="36"/>
  <c r="L1852" i="36"/>
  <c r="L1853" i="36"/>
  <c r="L1854" i="36"/>
  <c r="L1855" i="36"/>
  <c r="L1856" i="36"/>
  <c r="L1857" i="36"/>
  <c r="L1858" i="36"/>
  <c r="L1859" i="36"/>
  <c r="L1860" i="36"/>
  <c r="L1861" i="36"/>
  <c r="L1862" i="36"/>
  <c r="L1863" i="36"/>
  <c r="L1864" i="36"/>
  <c r="L1865" i="36"/>
  <c r="L1866" i="36"/>
  <c r="L1867" i="36"/>
  <c r="L1868" i="36"/>
  <c r="L1869" i="36"/>
  <c r="L1870" i="36"/>
  <c r="L1871" i="36"/>
  <c r="L1872" i="36"/>
  <c r="L1873" i="36"/>
  <c r="L1874" i="36"/>
  <c r="L1875" i="36"/>
  <c r="L1876" i="36"/>
  <c r="L1877" i="36"/>
  <c r="L1878" i="36"/>
  <c r="L1879" i="36"/>
  <c r="L1880" i="36"/>
  <c r="L1881" i="36"/>
  <c r="L1882" i="36"/>
  <c r="L1883" i="36"/>
  <c r="L1884" i="36"/>
  <c r="L1885" i="36"/>
  <c r="L1886" i="36"/>
  <c r="L1887" i="36"/>
  <c r="L1888" i="36"/>
  <c r="L1889" i="36"/>
  <c r="L1890" i="36"/>
  <c r="L1891" i="36"/>
  <c r="L1892" i="36"/>
  <c r="L1893" i="36"/>
  <c r="L1894" i="36"/>
  <c r="L1895" i="36"/>
  <c r="L1896" i="36"/>
  <c r="L1897" i="36"/>
  <c r="L1898" i="36"/>
  <c r="L1899" i="36"/>
  <c r="L1900" i="36"/>
  <c r="L1901" i="36"/>
  <c r="L1902" i="36"/>
  <c r="L1903" i="36"/>
  <c r="L1904" i="36"/>
  <c r="L1905" i="36"/>
  <c r="L1906" i="36"/>
  <c r="L1907" i="36"/>
  <c r="L1908" i="36"/>
  <c r="L1909" i="36"/>
  <c r="L1910" i="36"/>
  <c r="L1911" i="36"/>
  <c r="L1912" i="36"/>
  <c r="L1913" i="36"/>
  <c r="L1914" i="36"/>
  <c r="L1915" i="36"/>
  <c r="L1916" i="36"/>
  <c r="L1917" i="36"/>
  <c r="L1918" i="36"/>
  <c r="L1919" i="36"/>
  <c r="L1920" i="36"/>
  <c r="L1921" i="36"/>
  <c r="L1922" i="36"/>
  <c r="L1923" i="36"/>
  <c r="L1924" i="36"/>
  <c r="L1925" i="36"/>
  <c r="L1926" i="36"/>
  <c r="L1927" i="36"/>
  <c r="L1928" i="36"/>
  <c r="L1929" i="36"/>
  <c r="L1930" i="36"/>
  <c r="L1931" i="36"/>
  <c r="L1932" i="36"/>
  <c r="L1933" i="36"/>
  <c r="L1934" i="36"/>
  <c r="L1935" i="36"/>
  <c r="L1936" i="36"/>
  <c r="L1937" i="36"/>
  <c r="L1938" i="36"/>
  <c r="L1939" i="36"/>
  <c r="L1940" i="36"/>
  <c r="L1941" i="36"/>
  <c r="L1942" i="36"/>
  <c r="L1943" i="36"/>
  <c r="L1944" i="36"/>
  <c r="L1945" i="36"/>
  <c r="L1946" i="36"/>
  <c r="L1947" i="36"/>
  <c r="L1948" i="36"/>
  <c r="L1949" i="36"/>
  <c r="L1950" i="36"/>
  <c r="L1951" i="36"/>
  <c r="L1952" i="36"/>
  <c r="L1953" i="36"/>
  <c r="L1954" i="36"/>
  <c r="L1955" i="36"/>
  <c r="L1956" i="36"/>
  <c r="L1957" i="36"/>
  <c r="L1958" i="36"/>
  <c r="L1959" i="36"/>
  <c r="L1960" i="36"/>
  <c r="L1961" i="36"/>
  <c r="L1962" i="36"/>
  <c r="L1963" i="36"/>
  <c r="L1964" i="36"/>
  <c r="L1965" i="36"/>
  <c r="L1966" i="36"/>
  <c r="L1967" i="36"/>
  <c r="L1968" i="36"/>
  <c r="L1969" i="36"/>
  <c r="L1970" i="36"/>
  <c r="L1971" i="36"/>
  <c r="L1972" i="36"/>
  <c r="L1973" i="36"/>
  <c r="L1974" i="36"/>
  <c r="L1975" i="36"/>
  <c r="L1976" i="36"/>
  <c r="L1977" i="36"/>
  <c r="L1978" i="36"/>
  <c r="L1979" i="36"/>
  <c r="L1980" i="36"/>
  <c r="L1981" i="36"/>
  <c r="L1982" i="36"/>
  <c r="L1983" i="36"/>
  <c r="L1984" i="36"/>
  <c r="L1985" i="36"/>
  <c r="L1986" i="36"/>
  <c r="L1987" i="36"/>
  <c r="L1988" i="36"/>
  <c r="L1989" i="36"/>
  <c r="L1990" i="36"/>
  <c r="L1991" i="36"/>
  <c r="L1992" i="36"/>
  <c r="L1993" i="36"/>
  <c r="L1994" i="36"/>
  <c r="L1995" i="36"/>
  <c r="L1996" i="36"/>
  <c r="L1997" i="36"/>
  <c r="L1998" i="36"/>
  <c r="L1999" i="36"/>
  <c r="L2000" i="36"/>
  <c r="L2001" i="36"/>
  <c r="L2002" i="36"/>
  <c r="L2003" i="36"/>
  <c r="L2004" i="36"/>
  <c r="L2005" i="36"/>
  <c r="L2006" i="36"/>
  <c r="L2007" i="36"/>
  <c r="L2008" i="36"/>
  <c r="L2009" i="36"/>
  <c r="L2010" i="36"/>
  <c r="L2011" i="36"/>
  <c r="L2012" i="36"/>
  <c r="L2013" i="36"/>
  <c r="L2014" i="36"/>
  <c r="L2015" i="36"/>
  <c r="L2016" i="36"/>
  <c r="L2017" i="36"/>
  <c r="L2018" i="36"/>
  <c r="L2019" i="36"/>
  <c r="L2020" i="36"/>
  <c r="L2021" i="36"/>
  <c r="L2022" i="36"/>
  <c r="L2023" i="36"/>
  <c r="L2024" i="36"/>
  <c r="L2025" i="36"/>
  <c r="L2026" i="36"/>
  <c r="L2027" i="36"/>
  <c r="L2028" i="36"/>
  <c r="L2029" i="36"/>
  <c r="L2030" i="36"/>
  <c r="L2031" i="36"/>
  <c r="L2032" i="36"/>
  <c r="L2033" i="36"/>
  <c r="L2034" i="36"/>
  <c r="L2035" i="36"/>
  <c r="L2036" i="36"/>
  <c r="L2037" i="36"/>
  <c r="L2038" i="36"/>
  <c r="L2039" i="36"/>
  <c r="L2040" i="36"/>
  <c r="L2041" i="36"/>
  <c r="L2042" i="36"/>
  <c r="L2043" i="36"/>
  <c r="L2044" i="36"/>
  <c r="L2045" i="36"/>
  <c r="L2046" i="36"/>
  <c r="L2047" i="36"/>
  <c r="L2048" i="36"/>
  <c r="L2049" i="36"/>
  <c r="L2050" i="36"/>
  <c r="L2051" i="36"/>
  <c r="L2052" i="36"/>
  <c r="L2053" i="36"/>
  <c r="L2054" i="36"/>
  <c r="L2055" i="36"/>
  <c r="L2056" i="36"/>
  <c r="L2057" i="36"/>
  <c r="L2058" i="36"/>
  <c r="L2059" i="36"/>
  <c r="L2060" i="36"/>
  <c r="L2061" i="36"/>
  <c r="L2062" i="36"/>
  <c r="L2063" i="36"/>
  <c r="L2064" i="36"/>
  <c r="L2065" i="36"/>
  <c r="L2066" i="36"/>
  <c r="L2067" i="36"/>
  <c r="L2068" i="36"/>
  <c r="L2069" i="36"/>
  <c r="L2070" i="36"/>
  <c r="L2071" i="36"/>
  <c r="L2072" i="36"/>
  <c r="L2073" i="36"/>
  <c r="L2074" i="36"/>
  <c r="L2075" i="36"/>
  <c r="L2076" i="36"/>
  <c r="L2077" i="36"/>
  <c r="L2078" i="36"/>
  <c r="L2079" i="36"/>
  <c r="L2080" i="36"/>
  <c r="L2081" i="36"/>
  <c r="L2082" i="36"/>
  <c r="L2083" i="36"/>
  <c r="L2084" i="36"/>
  <c r="L2085" i="36"/>
  <c r="L2086" i="36"/>
  <c r="L2087" i="36"/>
  <c r="L2088" i="36"/>
  <c r="L2089" i="36"/>
  <c r="L2090" i="36"/>
  <c r="L2091" i="36"/>
  <c r="L2092" i="36"/>
  <c r="L2093" i="36"/>
  <c r="L2094" i="36"/>
  <c r="L2095" i="36"/>
  <c r="L2096" i="36"/>
  <c r="L2097" i="36"/>
  <c r="L2098" i="36"/>
  <c r="L2099" i="36"/>
  <c r="L2100" i="36"/>
  <c r="L2101" i="36"/>
  <c r="L2102" i="36"/>
  <c r="L2103" i="36"/>
  <c r="L2104" i="36"/>
  <c r="L2105" i="36"/>
  <c r="L2106" i="36"/>
  <c r="L2107" i="36"/>
  <c r="L2108" i="36"/>
  <c r="L2109" i="36"/>
  <c r="L2110" i="36"/>
  <c r="L2111" i="36"/>
  <c r="L2112" i="36"/>
  <c r="L2113" i="36"/>
  <c r="L2114" i="36"/>
  <c r="L2115" i="36"/>
  <c r="L2116" i="36"/>
  <c r="L2117" i="36"/>
  <c r="L2118" i="36"/>
  <c r="L2119" i="36"/>
  <c r="L2120" i="36"/>
  <c r="L2121" i="36"/>
  <c r="L2122" i="36"/>
  <c r="L2123" i="36"/>
  <c r="L2124" i="36"/>
  <c r="L2125" i="36"/>
  <c r="L2126" i="36"/>
  <c r="L2127" i="36"/>
  <c r="L2128" i="36"/>
  <c r="L2129" i="36"/>
  <c r="L2130" i="36"/>
  <c r="L2131" i="36"/>
  <c r="L2132" i="36"/>
  <c r="L2133" i="36"/>
  <c r="L2134" i="36"/>
  <c r="L2135" i="36"/>
  <c r="L2136" i="36"/>
  <c r="L2137" i="36"/>
  <c r="L2138" i="36"/>
  <c r="L2139" i="36"/>
  <c r="L2140" i="36"/>
  <c r="L2141" i="36"/>
  <c r="L2142" i="36"/>
  <c r="L2143" i="36"/>
  <c r="L2144" i="36"/>
  <c r="L2145" i="36"/>
  <c r="L2146" i="36"/>
  <c r="L2147" i="36"/>
  <c r="L2148" i="36"/>
  <c r="L2149" i="36"/>
  <c r="L2150" i="36"/>
  <c r="L2151" i="36"/>
  <c r="L2152" i="36"/>
  <c r="L2153" i="36"/>
  <c r="L2154" i="36"/>
  <c r="L2155" i="36"/>
  <c r="L2156" i="36"/>
  <c r="L2157" i="36"/>
  <c r="L2158" i="36"/>
  <c r="L2159" i="36"/>
  <c r="L2160" i="36"/>
  <c r="L2161" i="36"/>
  <c r="L2162" i="36"/>
  <c r="L2163" i="36"/>
  <c r="L2164" i="36"/>
  <c r="L2165" i="36"/>
  <c r="L2166" i="36"/>
  <c r="L2167" i="36"/>
  <c r="L2168" i="36"/>
  <c r="L2169" i="36"/>
  <c r="L2170" i="36"/>
  <c r="L2171" i="36"/>
  <c r="L2172" i="36"/>
  <c r="L2173" i="36"/>
  <c r="L2174" i="36"/>
  <c r="L2175" i="36"/>
  <c r="L2176" i="36"/>
  <c r="L2177" i="36"/>
  <c r="L2178" i="36"/>
  <c r="L2179" i="36"/>
  <c r="L2180" i="36"/>
  <c r="L2181" i="36"/>
  <c r="L2182" i="36"/>
  <c r="L2183" i="36"/>
  <c r="L2184" i="36"/>
  <c r="L2185" i="36"/>
  <c r="L2186" i="36"/>
  <c r="L2187" i="36"/>
  <c r="L2188" i="36"/>
  <c r="L2189" i="36"/>
  <c r="L2190" i="36"/>
  <c r="L2191" i="36"/>
  <c r="L2192" i="36"/>
  <c r="L2193" i="36"/>
  <c r="L2194" i="36"/>
  <c r="L2195" i="36"/>
  <c r="L2196" i="36"/>
  <c r="L2197" i="36"/>
  <c r="L2198" i="36"/>
  <c r="L2199" i="36"/>
  <c r="L2200" i="36"/>
  <c r="L2201" i="36"/>
  <c r="L2202" i="36"/>
  <c r="L2203" i="36"/>
  <c r="L2204" i="36"/>
  <c r="L2205" i="36"/>
  <c r="L2206" i="36"/>
  <c r="L2207" i="36"/>
  <c r="L2208" i="36"/>
  <c r="L2209" i="36"/>
  <c r="L2210" i="36"/>
  <c r="L2211" i="36"/>
  <c r="L2212" i="36"/>
  <c r="L2213" i="36"/>
  <c r="L2214" i="36"/>
  <c r="L2215" i="36"/>
  <c r="L2216" i="36"/>
  <c r="L2217" i="36"/>
  <c r="L2218" i="36"/>
  <c r="L2219" i="36"/>
  <c r="L2220" i="36"/>
  <c r="L2221" i="36"/>
  <c r="L2222" i="36"/>
  <c r="L2223" i="36"/>
  <c r="L2224" i="36"/>
  <c r="L2225" i="36"/>
  <c r="L2226" i="36"/>
  <c r="L2227" i="36"/>
  <c r="L2228" i="36"/>
  <c r="L2229" i="36"/>
  <c r="L2230" i="36"/>
  <c r="L2231" i="36"/>
  <c r="L2232" i="36"/>
  <c r="L2233" i="36"/>
  <c r="L2234" i="36"/>
  <c r="L2235" i="36"/>
  <c r="L2236" i="36"/>
  <c r="L2237" i="36"/>
  <c r="L2238" i="36"/>
  <c r="L2239" i="36"/>
  <c r="L2240" i="36"/>
  <c r="L2241" i="36"/>
  <c r="L2242" i="36"/>
  <c r="L2243" i="36"/>
  <c r="L2244" i="36"/>
  <c r="L2245" i="36"/>
  <c r="L2246" i="36"/>
  <c r="L2247" i="36"/>
  <c r="L2248" i="36"/>
  <c r="L2249" i="36"/>
  <c r="L2250" i="36"/>
  <c r="L2251" i="36"/>
  <c r="L2252" i="36"/>
  <c r="L2253" i="36"/>
  <c r="L2254" i="36"/>
  <c r="L2255" i="36"/>
  <c r="L2256" i="36"/>
  <c r="L2257" i="36"/>
  <c r="L2258" i="36"/>
  <c r="L2259" i="36"/>
  <c r="L2260" i="36"/>
  <c r="L2261" i="36"/>
  <c r="L2262" i="36"/>
  <c r="L2263" i="36"/>
  <c r="L2264" i="36"/>
  <c r="L2265" i="36"/>
  <c r="L2266" i="36"/>
  <c r="L2267" i="36"/>
  <c r="L2268" i="36"/>
  <c r="L2269" i="36"/>
  <c r="L2270" i="36"/>
  <c r="L2271" i="36"/>
  <c r="L2272" i="36"/>
  <c r="L2273" i="36"/>
  <c r="L2274" i="36"/>
  <c r="L2275" i="36"/>
  <c r="L2276" i="36"/>
  <c r="L2277" i="36"/>
  <c r="L2278" i="36"/>
  <c r="L2279" i="36"/>
  <c r="L2280" i="36"/>
  <c r="L2281" i="36"/>
  <c r="L2282" i="36"/>
  <c r="L2283" i="36"/>
  <c r="L2284" i="36"/>
  <c r="L2285" i="36"/>
  <c r="L2286" i="36"/>
  <c r="L2287" i="36"/>
  <c r="L2288" i="36"/>
  <c r="L2289" i="36"/>
  <c r="L2290" i="36"/>
  <c r="L2291" i="36"/>
  <c r="L2292" i="36"/>
  <c r="L2293" i="36"/>
  <c r="L2294" i="36"/>
  <c r="L2295" i="36"/>
  <c r="L2296" i="36"/>
  <c r="L2297" i="36"/>
  <c r="L2298" i="36"/>
  <c r="L2299" i="36"/>
  <c r="L2300" i="36"/>
  <c r="L2301" i="36"/>
  <c r="L2302" i="36"/>
  <c r="L2303" i="36"/>
  <c r="L2304" i="36"/>
  <c r="L2305" i="36"/>
  <c r="L2306" i="36"/>
  <c r="L2307" i="36"/>
  <c r="L2308" i="36"/>
  <c r="L2309" i="36"/>
  <c r="L2310" i="36"/>
  <c r="L2311" i="36"/>
  <c r="L2312" i="36"/>
  <c r="L2313" i="36"/>
  <c r="L2314" i="36"/>
  <c r="L2315" i="36"/>
  <c r="L2316" i="36"/>
  <c r="L2317" i="36"/>
  <c r="L2318" i="36"/>
  <c r="L2319" i="36"/>
  <c r="L2320" i="36"/>
  <c r="L2321" i="36"/>
  <c r="L2322" i="36"/>
  <c r="L2323" i="36"/>
  <c r="L2324" i="36"/>
  <c r="L2325" i="36"/>
  <c r="L2326" i="36"/>
  <c r="L2327" i="36"/>
  <c r="L2328" i="36"/>
  <c r="L2329" i="36"/>
  <c r="L2330" i="36"/>
  <c r="L2331" i="36"/>
  <c r="L2332" i="36"/>
  <c r="L2333" i="36"/>
  <c r="L2334" i="36"/>
  <c r="L2335" i="36"/>
  <c r="L2336" i="36"/>
  <c r="L2337" i="36"/>
  <c r="L2338" i="36"/>
  <c r="L2339" i="36"/>
  <c r="L2340" i="36"/>
  <c r="L2341" i="36"/>
  <c r="L2342" i="36"/>
  <c r="L2343" i="36"/>
  <c r="L2344" i="36"/>
  <c r="L2345" i="36"/>
  <c r="L2346" i="36"/>
  <c r="L2347" i="36"/>
  <c r="L2348" i="36"/>
  <c r="L2349" i="36"/>
  <c r="L2350" i="36"/>
  <c r="L2351" i="36"/>
  <c r="L2352" i="36"/>
  <c r="L2353" i="36"/>
  <c r="L2354" i="36"/>
  <c r="L2355" i="36"/>
  <c r="L2356" i="36"/>
  <c r="L2357" i="36"/>
  <c r="L2358" i="36"/>
  <c r="L2359" i="36"/>
  <c r="L2360" i="36"/>
  <c r="L2361" i="36"/>
  <c r="L2362" i="36"/>
  <c r="L2363" i="36"/>
  <c r="L2364" i="36"/>
  <c r="L2365" i="36"/>
  <c r="L2366" i="36"/>
  <c r="L2367" i="36"/>
  <c r="L2368" i="36"/>
  <c r="L2369" i="36"/>
  <c r="L2370" i="36"/>
  <c r="L2371" i="36"/>
  <c r="L2372" i="36"/>
  <c r="L2373" i="36"/>
  <c r="L2374" i="36"/>
  <c r="L2375" i="36"/>
  <c r="L2376" i="36"/>
  <c r="L2377" i="36"/>
  <c r="L2378" i="36"/>
  <c r="L2379" i="36"/>
  <c r="L2380" i="36"/>
  <c r="L2381" i="36"/>
  <c r="L2382" i="36"/>
  <c r="L2383" i="36"/>
  <c r="L2384" i="36"/>
  <c r="L2385" i="36"/>
  <c r="L2386" i="36"/>
  <c r="L2387" i="36"/>
  <c r="L2388" i="36"/>
  <c r="L2389" i="36"/>
  <c r="L2390" i="36"/>
  <c r="L2391" i="36"/>
  <c r="L2392" i="36"/>
  <c r="L2393" i="36"/>
  <c r="L2394" i="36"/>
  <c r="L2395" i="36"/>
  <c r="L2396" i="36"/>
  <c r="L2397" i="36"/>
  <c r="L2398" i="36"/>
  <c r="L2399" i="36"/>
  <c r="L2400" i="36"/>
  <c r="L2401" i="36"/>
  <c r="L2402" i="36"/>
  <c r="L2403" i="36"/>
  <c r="L2404" i="36"/>
  <c r="L2405" i="36"/>
  <c r="L2406" i="36"/>
  <c r="L2407" i="36"/>
  <c r="L2408" i="36"/>
  <c r="L2409" i="36"/>
  <c r="L2410" i="36"/>
  <c r="L2411" i="36"/>
  <c r="L2412" i="36"/>
  <c r="L2413" i="36"/>
  <c r="L2414" i="36"/>
  <c r="L2415" i="36"/>
  <c r="L2416" i="36"/>
  <c r="L2417" i="36"/>
  <c r="L2418" i="36"/>
  <c r="L2419" i="36"/>
  <c r="L2420" i="36"/>
  <c r="L2421" i="36"/>
  <c r="L2422" i="36"/>
  <c r="L2423" i="36"/>
  <c r="L2424" i="36"/>
  <c r="L2425" i="36"/>
  <c r="L2426" i="36"/>
  <c r="L2427" i="36"/>
  <c r="L2428" i="36"/>
  <c r="L2429" i="36"/>
  <c r="L2430" i="36"/>
  <c r="L2431" i="36"/>
  <c r="L2432" i="36"/>
  <c r="L2433" i="36"/>
  <c r="L2434" i="36"/>
  <c r="L2435" i="36"/>
  <c r="L2436" i="36"/>
  <c r="L2437" i="36"/>
  <c r="L2438" i="36"/>
  <c r="L2439" i="36"/>
  <c r="L2440" i="36"/>
  <c r="L2441" i="36"/>
  <c r="L2442" i="36"/>
  <c r="L2443" i="36"/>
  <c r="L2444" i="36"/>
  <c r="L2445" i="36"/>
  <c r="L2446" i="36"/>
  <c r="L2447" i="36"/>
  <c r="L2448" i="36"/>
  <c r="L2449" i="36"/>
  <c r="L2450" i="36"/>
  <c r="L2451" i="36"/>
  <c r="L2452" i="36"/>
  <c r="L2453" i="36"/>
  <c r="L2454" i="36"/>
  <c r="L2455" i="36"/>
  <c r="L2456" i="36"/>
  <c r="L2457" i="36"/>
  <c r="L2458" i="36"/>
  <c r="L2459" i="36"/>
  <c r="L2460" i="36"/>
  <c r="L2461" i="36"/>
  <c r="L2462" i="36"/>
  <c r="L2463" i="36"/>
  <c r="L2464" i="36"/>
  <c r="L2465" i="36"/>
  <c r="L2466" i="36"/>
  <c r="L2467" i="36"/>
  <c r="L2468" i="36"/>
  <c r="L2469" i="36"/>
  <c r="L2470" i="36"/>
  <c r="L2471" i="36"/>
  <c r="L2472" i="36"/>
  <c r="L2473" i="36"/>
  <c r="L2474" i="36"/>
  <c r="L2475" i="36"/>
  <c r="L2476" i="36"/>
  <c r="L2477" i="36"/>
  <c r="L2478" i="36"/>
  <c r="L2479" i="36"/>
  <c r="L2480" i="36"/>
  <c r="L2481" i="36"/>
  <c r="L2482" i="36"/>
  <c r="L2483" i="36"/>
  <c r="L2484" i="36"/>
  <c r="L2485" i="36"/>
  <c r="L2486" i="36"/>
  <c r="L2487" i="36"/>
  <c r="L2488" i="36"/>
  <c r="L2489" i="36"/>
  <c r="L2490" i="36"/>
  <c r="L2491" i="36"/>
  <c r="L2492" i="36"/>
  <c r="L2493" i="36"/>
  <c r="L2494" i="36"/>
  <c r="L2495" i="36"/>
  <c r="L2496" i="36"/>
  <c r="L2497" i="36"/>
  <c r="L2498" i="36"/>
  <c r="L2499" i="36"/>
  <c r="L2500" i="36"/>
  <c r="L2501" i="36"/>
  <c r="L2502" i="36"/>
  <c r="L2503" i="36"/>
  <c r="L2504" i="36"/>
  <c r="L2505" i="36"/>
  <c r="L2506" i="36"/>
  <c r="L2507" i="36"/>
  <c r="L2508" i="36"/>
  <c r="L2509" i="36"/>
  <c r="L2510" i="36"/>
  <c r="L2511" i="36"/>
  <c r="L2512" i="36"/>
  <c r="L2513" i="36"/>
  <c r="L2514" i="36"/>
  <c r="L2515" i="36"/>
  <c r="L2516" i="36"/>
  <c r="L2517" i="36"/>
  <c r="L2518" i="36"/>
  <c r="L2519" i="36"/>
  <c r="L2520" i="36"/>
  <c r="L2521" i="36"/>
  <c r="L2522" i="36"/>
  <c r="L2523" i="36"/>
  <c r="L2524" i="36"/>
  <c r="L2525" i="36"/>
  <c r="L2526" i="36"/>
  <c r="L2527" i="36"/>
  <c r="L2528" i="36"/>
  <c r="L2529" i="36"/>
  <c r="L2530" i="36"/>
  <c r="L2531" i="36"/>
  <c r="L2532" i="36"/>
  <c r="L2533" i="36"/>
  <c r="L2534" i="36"/>
  <c r="L2535" i="36"/>
  <c r="L2536" i="36"/>
  <c r="L2537" i="36"/>
  <c r="L2538" i="36"/>
  <c r="L2539" i="36"/>
  <c r="L2540" i="36"/>
  <c r="L2541" i="36"/>
  <c r="L2542" i="36"/>
  <c r="L2543" i="36"/>
  <c r="L2544" i="36"/>
  <c r="L2545" i="36"/>
  <c r="L2546" i="36"/>
  <c r="L2547" i="36"/>
  <c r="L2548" i="36"/>
  <c r="L2549" i="36"/>
  <c r="L2550" i="36"/>
  <c r="L2551" i="36"/>
  <c r="L2552" i="36"/>
  <c r="L2553" i="36"/>
  <c r="L2554" i="36"/>
  <c r="L2555" i="36"/>
  <c r="L2556" i="36"/>
  <c r="L2557" i="36"/>
  <c r="L2558" i="36"/>
  <c r="L2559" i="36"/>
  <c r="L2560" i="36"/>
  <c r="L2561" i="36"/>
  <c r="L2562" i="36"/>
  <c r="L2563" i="36"/>
  <c r="L2564" i="36"/>
  <c r="L2565" i="36"/>
  <c r="L2566" i="36"/>
  <c r="L2567" i="36"/>
  <c r="L2568" i="36"/>
  <c r="L2569" i="36"/>
  <c r="L2570" i="36"/>
  <c r="L2571" i="36"/>
  <c r="L2572" i="36"/>
  <c r="L2573" i="36"/>
  <c r="L2574" i="36"/>
  <c r="L2575" i="36"/>
  <c r="L2576" i="36"/>
  <c r="L2577" i="36"/>
  <c r="L2578" i="36"/>
  <c r="L2579" i="36"/>
  <c r="L2580" i="36"/>
  <c r="L2581" i="36"/>
  <c r="L2582" i="36"/>
  <c r="L2583" i="36"/>
  <c r="L2584" i="36"/>
  <c r="L2585" i="36"/>
  <c r="L2586" i="36"/>
  <c r="L2587" i="36"/>
  <c r="L2588" i="36"/>
  <c r="L2589" i="36"/>
  <c r="L2590" i="36"/>
  <c r="L2591" i="36"/>
  <c r="L2592" i="36"/>
  <c r="L2593" i="36"/>
  <c r="L2594" i="36"/>
  <c r="L2595" i="36"/>
  <c r="L2596" i="36"/>
  <c r="L2597" i="36"/>
  <c r="L2598" i="36"/>
  <c r="L2599" i="36"/>
  <c r="L2600" i="36"/>
  <c r="L2601" i="36"/>
  <c r="L2602" i="36"/>
  <c r="L2603" i="36"/>
  <c r="L2604" i="36"/>
  <c r="L2605" i="36"/>
  <c r="L2606" i="36"/>
  <c r="L2607" i="36"/>
  <c r="L2608" i="36"/>
  <c r="L2609" i="36"/>
  <c r="L2610" i="36"/>
  <c r="L2611" i="36"/>
  <c r="L2612" i="36"/>
  <c r="L2613" i="36"/>
  <c r="L2614" i="36"/>
  <c r="L2615" i="36"/>
  <c r="L2616" i="36"/>
  <c r="L2617" i="36"/>
  <c r="L2618" i="36"/>
  <c r="L2619" i="36"/>
  <c r="L2620" i="36"/>
  <c r="L2621" i="36"/>
  <c r="L2622" i="36"/>
  <c r="L2623" i="36"/>
  <c r="L2624" i="36"/>
  <c r="L2625" i="36"/>
  <c r="L2626" i="36"/>
  <c r="L2627" i="36"/>
  <c r="L2628" i="36"/>
  <c r="L2629" i="36"/>
  <c r="L2630" i="36"/>
  <c r="L2631" i="36"/>
  <c r="L2632" i="36"/>
  <c r="L2633" i="36"/>
  <c r="L2634" i="36"/>
  <c r="L2635" i="36"/>
  <c r="L2636" i="36"/>
  <c r="L2637" i="36"/>
  <c r="L2638" i="36"/>
  <c r="L2639" i="36"/>
  <c r="L2640" i="36"/>
  <c r="L2641" i="36"/>
  <c r="L2642" i="36"/>
  <c r="L2643" i="36"/>
  <c r="L2644" i="36"/>
  <c r="L2645" i="36"/>
  <c r="L2646" i="36"/>
  <c r="L2647" i="36"/>
  <c r="L2648" i="36"/>
  <c r="L2649" i="36"/>
  <c r="L2650" i="36"/>
  <c r="L2651" i="36"/>
  <c r="L2652" i="36"/>
  <c r="L2653" i="36"/>
  <c r="L2654" i="36"/>
  <c r="L2655" i="36"/>
  <c r="L2656" i="36"/>
  <c r="L2657" i="36"/>
  <c r="L2658" i="36"/>
  <c r="L2659" i="36"/>
  <c r="L2660" i="36"/>
  <c r="L2661" i="36"/>
  <c r="L2662" i="36"/>
  <c r="L2663" i="36"/>
  <c r="L2664" i="36"/>
  <c r="L2665" i="36"/>
  <c r="L2666" i="36"/>
  <c r="L2667" i="36"/>
  <c r="L2668" i="36"/>
  <c r="L2669" i="36"/>
  <c r="L2670" i="36"/>
  <c r="L2671" i="36"/>
  <c r="L2672" i="36"/>
  <c r="L2673" i="36"/>
  <c r="L2674" i="36"/>
  <c r="L2675" i="36"/>
  <c r="L2676" i="36"/>
  <c r="L2677" i="36"/>
  <c r="L2678" i="36"/>
  <c r="L2679" i="36"/>
  <c r="L2680" i="36"/>
  <c r="L2681" i="36"/>
  <c r="L2682" i="36"/>
  <c r="L2683" i="36"/>
  <c r="L2684" i="36"/>
  <c r="L2685" i="36"/>
  <c r="L2686" i="36"/>
  <c r="L2687" i="36"/>
  <c r="L2688" i="36"/>
  <c r="L2689" i="36"/>
  <c r="L2690" i="36"/>
  <c r="L2691" i="36"/>
  <c r="L2692" i="36"/>
  <c r="L2693" i="36"/>
  <c r="L2694" i="36"/>
  <c r="L2695" i="36"/>
  <c r="L2696" i="36"/>
  <c r="L2697" i="36"/>
  <c r="L2698" i="36"/>
  <c r="L2699" i="36"/>
  <c r="L2700" i="36"/>
  <c r="L2701" i="36"/>
  <c r="L2702" i="36"/>
  <c r="L2703" i="36"/>
  <c r="L2704" i="36"/>
  <c r="L2705" i="36"/>
  <c r="L2706" i="36"/>
  <c r="L2707" i="36"/>
  <c r="L2708" i="36"/>
  <c r="L2709" i="36"/>
  <c r="L2710" i="36"/>
  <c r="L2711" i="36"/>
  <c r="L2712" i="36"/>
  <c r="L2713" i="36"/>
  <c r="L2714" i="36"/>
  <c r="L2715" i="36"/>
  <c r="L2716" i="36"/>
  <c r="L2717" i="36"/>
  <c r="L2718" i="36"/>
  <c r="L2719" i="36"/>
  <c r="L2720" i="36"/>
  <c r="L2721" i="36"/>
  <c r="L2722" i="36"/>
  <c r="L2723" i="36"/>
  <c r="L2724" i="36"/>
  <c r="L2725" i="36"/>
  <c r="L2726" i="36"/>
  <c r="L2727" i="36"/>
  <c r="L2728" i="36"/>
  <c r="L2729" i="36"/>
  <c r="L2730" i="36"/>
  <c r="L2731" i="36"/>
  <c r="L2732" i="36"/>
  <c r="L2733" i="36"/>
  <c r="L2734" i="36"/>
  <c r="L2735" i="36"/>
  <c r="L2736" i="36"/>
  <c r="L2737" i="36"/>
  <c r="L2738" i="36"/>
  <c r="L2739" i="36"/>
  <c r="L2740" i="36"/>
  <c r="L2741" i="36"/>
  <c r="L2742" i="36"/>
  <c r="L2743" i="36"/>
  <c r="L2744" i="36"/>
  <c r="L2745" i="36"/>
  <c r="L2746" i="36"/>
  <c r="L2747" i="36"/>
  <c r="L2748" i="36"/>
  <c r="L2749" i="36"/>
  <c r="L2750" i="36"/>
  <c r="L2751" i="36"/>
  <c r="L2752" i="36"/>
  <c r="L2753" i="36"/>
  <c r="L2754" i="36"/>
  <c r="L2755" i="36"/>
  <c r="L2756" i="36"/>
  <c r="L2757" i="36"/>
  <c r="L2758" i="36"/>
  <c r="L2759" i="36"/>
  <c r="L2760" i="36"/>
  <c r="L2761" i="36"/>
  <c r="L2762" i="36"/>
  <c r="L2763" i="36"/>
  <c r="L2764" i="36"/>
  <c r="L2765" i="36"/>
  <c r="L2766" i="36"/>
  <c r="L2767" i="36"/>
  <c r="L2768" i="36"/>
  <c r="L2769" i="36"/>
  <c r="L2770" i="36"/>
  <c r="L2771" i="36"/>
  <c r="L2772" i="36"/>
  <c r="L2773" i="36"/>
  <c r="L2774" i="36"/>
  <c r="L2775" i="36"/>
  <c r="L2776" i="36"/>
  <c r="L2777" i="36"/>
  <c r="L2778" i="36"/>
  <c r="L2779" i="36"/>
  <c r="L2780" i="36"/>
  <c r="L2781" i="36"/>
  <c r="L2782" i="36"/>
  <c r="L2783" i="36"/>
  <c r="L2784" i="36"/>
  <c r="L2785" i="36"/>
  <c r="L2786" i="36"/>
  <c r="L2787" i="36"/>
  <c r="L2788" i="36"/>
  <c r="L2789" i="36"/>
  <c r="L2790" i="36"/>
  <c r="L2791" i="36"/>
  <c r="L2792" i="36"/>
  <c r="L2793" i="36"/>
  <c r="L2794" i="36"/>
  <c r="L2795" i="36"/>
  <c r="L2796" i="36"/>
  <c r="L2797" i="36"/>
  <c r="L2798" i="36"/>
  <c r="L2799" i="36"/>
  <c r="L2800" i="36"/>
  <c r="L2801" i="36"/>
  <c r="L2802" i="36"/>
  <c r="L2803" i="36"/>
  <c r="L2804" i="36"/>
  <c r="L2805" i="36"/>
  <c r="L2806" i="36"/>
  <c r="L2807" i="36"/>
  <c r="L2808" i="36"/>
  <c r="L2809" i="36"/>
  <c r="L2810" i="36"/>
  <c r="L2811" i="36"/>
  <c r="L2812" i="36"/>
  <c r="L2813" i="36"/>
  <c r="L2814" i="36"/>
  <c r="L2815" i="36"/>
  <c r="L2816" i="36"/>
  <c r="L2817" i="36"/>
  <c r="L2818" i="36"/>
  <c r="L2819" i="36"/>
  <c r="L2820" i="36"/>
  <c r="L2821" i="36"/>
  <c r="L2822" i="36"/>
  <c r="L2823" i="36"/>
  <c r="L2824" i="36"/>
  <c r="L2825" i="36"/>
  <c r="L2826" i="36"/>
  <c r="L2827" i="36"/>
  <c r="L2828" i="36"/>
  <c r="L2829" i="36"/>
  <c r="L2830" i="36"/>
  <c r="L2831" i="36"/>
  <c r="L2832" i="36"/>
  <c r="L2833" i="36"/>
  <c r="L2834" i="36"/>
  <c r="L2835" i="36"/>
  <c r="L2836" i="36"/>
  <c r="L2837" i="36"/>
  <c r="L2838" i="36"/>
  <c r="L2839" i="36"/>
  <c r="L2840" i="36"/>
  <c r="L2841" i="36"/>
  <c r="L2842" i="36"/>
  <c r="L2843" i="36"/>
  <c r="L2844" i="36"/>
  <c r="L2845" i="36"/>
  <c r="L2846" i="36"/>
  <c r="L2847" i="36"/>
  <c r="L2848" i="36"/>
  <c r="L2849" i="36"/>
  <c r="L2850" i="36"/>
  <c r="L2851" i="36"/>
  <c r="L2852" i="36"/>
  <c r="L2853" i="36"/>
  <c r="L2854" i="36"/>
  <c r="L2855" i="36"/>
  <c r="L2856" i="36"/>
  <c r="L2857" i="36"/>
  <c r="L2858" i="36"/>
  <c r="L2859" i="36"/>
  <c r="L2860" i="36"/>
  <c r="L2861" i="36"/>
  <c r="L2862" i="36"/>
  <c r="L2863" i="36"/>
  <c r="L2864" i="36"/>
  <c r="L2865" i="36"/>
  <c r="L2866" i="36"/>
  <c r="L2867" i="36"/>
  <c r="L2868" i="36"/>
  <c r="L2869" i="36"/>
  <c r="L2870" i="36"/>
  <c r="L2871" i="36"/>
  <c r="L2872" i="36"/>
  <c r="L2873" i="36"/>
  <c r="L2874" i="36"/>
  <c r="L2875" i="36"/>
  <c r="L2876" i="36"/>
  <c r="L2877" i="36"/>
  <c r="L2878" i="36"/>
  <c r="L2879" i="36"/>
  <c r="L2880" i="36"/>
  <c r="L2881" i="36"/>
  <c r="L2882" i="36"/>
  <c r="L2883" i="36"/>
  <c r="L2884" i="36"/>
  <c r="L2885" i="36"/>
  <c r="L2886" i="36"/>
  <c r="L2887" i="36"/>
  <c r="L2888" i="36"/>
  <c r="L2889" i="36"/>
  <c r="L2890" i="36"/>
  <c r="L2891" i="36"/>
  <c r="L2892" i="36"/>
  <c r="L2893" i="36"/>
  <c r="L2894" i="36"/>
  <c r="L2895" i="36"/>
  <c r="L2896" i="36"/>
  <c r="L2897" i="36"/>
  <c r="L2898" i="36"/>
  <c r="L2899" i="36"/>
  <c r="L2900" i="36"/>
  <c r="L2901" i="36"/>
  <c r="L2902" i="36"/>
  <c r="L2903" i="36"/>
  <c r="L2904" i="36"/>
  <c r="L2905" i="36"/>
  <c r="L2906" i="36"/>
  <c r="L2907" i="36"/>
  <c r="L2908" i="36"/>
  <c r="L2909" i="36"/>
  <c r="L2910" i="36"/>
  <c r="L2911" i="36"/>
  <c r="L2912" i="36"/>
  <c r="L2913" i="36"/>
  <c r="L2914" i="36"/>
  <c r="L2915" i="36"/>
  <c r="L2916" i="36"/>
  <c r="L2917" i="36"/>
  <c r="L2918" i="36"/>
  <c r="L2919" i="36"/>
  <c r="L2920" i="36"/>
  <c r="L2921" i="36"/>
  <c r="L2922" i="36"/>
  <c r="L2923" i="36"/>
  <c r="L2924" i="36"/>
  <c r="L2925" i="36"/>
  <c r="L2926" i="36"/>
  <c r="L2927" i="36"/>
  <c r="L2928" i="36"/>
  <c r="L2929" i="36"/>
  <c r="L2930" i="36"/>
  <c r="L2931" i="36"/>
  <c r="L2932" i="36"/>
  <c r="L2933" i="36"/>
  <c r="L2934" i="36"/>
  <c r="L2935" i="36"/>
  <c r="L2936" i="36"/>
  <c r="L2937" i="36"/>
  <c r="L2938" i="36"/>
  <c r="L2939" i="36"/>
  <c r="L2940" i="36"/>
  <c r="L2941" i="36"/>
  <c r="L2942" i="36"/>
  <c r="L2943" i="36"/>
  <c r="L2944" i="36"/>
  <c r="L2945" i="36"/>
  <c r="L2946" i="36"/>
  <c r="L2947" i="36"/>
  <c r="L2948" i="36"/>
  <c r="L2949" i="36"/>
  <c r="L2950" i="36"/>
  <c r="L2951" i="36"/>
  <c r="L2952" i="36"/>
  <c r="L2953" i="36"/>
  <c r="L2954" i="36"/>
  <c r="L2955" i="36"/>
  <c r="L2956" i="36"/>
  <c r="L2957" i="36"/>
  <c r="L2958" i="36"/>
  <c r="L2959" i="36"/>
  <c r="L2960" i="36"/>
  <c r="L2961" i="36"/>
  <c r="L2962" i="36"/>
  <c r="L2963" i="36"/>
  <c r="L2964" i="36"/>
  <c r="L2965" i="36"/>
  <c r="L2966" i="36"/>
  <c r="L2967" i="36"/>
  <c r="L2968" i="36"/>
  <c r="L2969" i="36"/>
  <c r="L2970" i="36"/>
  <c r="L2971" i="36"/>
  <c r="L2972" i="36"/>
  <c r="L2973" i="36"/>
  <c r="L2974" i="36"/>
  <c r="L2975" i="36"/>
  <c r="L2976" i="36"/>
  <c r="L2977" i="36"/>
  <c r="L2978" i="36"/>
  <c r="L2979" i="36"/>
  <c r="L2980" i="36"/>
  <c r="L2981" i="36"/>
  <c r="L2982" i="36"/>
  <c r="L2983" i="36"/>
  <c r="L2984" i="36"/>
  <c r="L2985" i="36"/>
  <c r="L2986" i="36"/>
  <c r="L2987" i="36"/>
  <c r="L2988" i="36"/>
  <c r="L2989" i="36"/>
  <c r="L2990" i="36"/>
  <c r="L2991" i="36"/>
  <c r="L2992" i="36"/>
  <c r="L2993" i="36"/>
  <c r="L2994" i="36"/>
  <c r="L2995" i="36"/>
  <c r="L2996" i="36"/>
  <c r="L2997" i="36"/>
  <c r="L2998" i="36"/>
  <c r="L2999" i="36"/>
  <c r="L3000" i="36"/>
  <c r="L3001" i="36"/>
  <c r="L3002" i="36"/>
  <c r="L3003" i="36"/>
  <c r="L3004" i="36"/>
  <c r="L3005" i="36"/>
  <c r="L3006" i="36"/>
  <c r="L3007" i="36"/>
  <c r="L3008" i="36"/>
  <c r="L3009" i="36"/>
  <c r="L3010" i="36"/>
  <c r="L3011" i="36"/>
  <c r="L3012" i="36"/>
  <c r="L3013" i="36"/>
  <c r="L3014" i="36"/>
  <c r="L3015" i="36"/>
  <c r="L3016" i="36"/>
  <c r="L3017" i="36"/>
  <c r="L3018" i="36"/>
  <c r="L3019" i="36"/>
  <c r="L3020" i="36"/>
  <c r="L3021" i="36"/>
  <c r="L3022" i="36"/>
  <c r="L3023" i="36"/>
  <c r="L3024" i="36"/>
  <c r="L3025" i="36"/>
  <c r="L3026" i="36"/>
  <c r="L3027" i="36"/>
  <c r="L3028" i="36"/>
  <c r="L3029" i="36"/>
  <c r="L3030" i="36"/>
  <c r="L3031" i="36"/>
  <c r="L3032" i="36"/>
  <c r="L3033" i="36"/>
  <c r="L3034" i="36"/>
  <c r="L3035" i="36"/>
  <c r="L3036" i="36"/>
  <c r="L3037" i="36"/>
  <c r="L3038" i="36"/>
  <c r="L3039" i="36"/>
  <c r="L3040" i="36"/>
  <c r="L3041" i="36"/>
  <c r="L3042" i="36"/>
  <c r="L3043" i="36"/>
  <c r="L3044" i="36"/>
  <c r="L3045" i="36"/>
  <c r="L3046" i="36"/>
  <c r="L3047" i="36"/>
  <c r="L3048" i="36"/>
  <c r="L3049" i="36"/>
  <c r="L3050" i="36"/>
  <c r="L3051" i="36"/>
  <c r="L3052" i="36"/>
  <c r="L3053" i="36"/>
  <c r="L3054" i="36"/>
  <c r="L3055" i="36"/>
  <c r="L3056" i="36"/>
  <c r="L3057" i="36"/>
  <c r="L3058" i="36"/>
  <c r="L3059" i="36"/>
  <c r="L3060" i="36"/>
  <c r="L3061" i="36"/>
  <c r="L3062" i="36"/>
  <c r="L3063" i="36"/>
  <c r="L3064" i="36"/>
  <c r="L3065" i="36"/>
  <c r="L3066" i="36"/>
  <c r="L3067" i="36"/>
  <c r="L3068" i="36"/>
  <c r="L3069" i="36"/>
  <c r="L3070" i="36"/>
  <c r="L3071" i="36"/>
  <c r="L3072" i="36"/>
  <c r="L3073" i="36"/>
  <c r="L3074" i="36"/>
  <c r="L3075" i="36"/>
  <c r="L3076" i="36"/>
  <c r="L3077" i="36"/>
  <c r="L3078" i="36"/>
  <c r="L3079" i="36"/>
  <c r="L3080" i="36"/>
  <c r="L3081" i="36"/>
  <c r="L3082" i="36"/>
  <c r="L3083" i="36"/>
  <c r="L3084" i="36"/>
  <c r="L3085" i="36"/>
  <c r="L3086" i="36"/>
  <c r="L3087" i="36"/>
  <c r="L3088" i="36"/>
  <c r="L3089" i="36"/>
  <c r="L3090" i="36"/>
  <c r="L3091" i="36"/>
  <c r="L3092" i="36"/>
  <c r="L3093" i="36"/>
  <c r="L3094" i="36"/>
  <c r="L3095" i="36"/>
  <c r="L3096" i="36"/>
  <c r="L3097" i="36"/>
  <c r="L3098" i="36"/>
  <c r="L3099" i="36"/>
  <c r="L3100" i="36"/>
  <c r="L3101" i="36"/>
  <c r="L3102" i="36"/>
  <c r="L3103" i="36"/>
  <c r="L3104" i="36"/>
  <c r="L3105" i="36"/>
  <c r="L3106" i="36"/>
  <c r="L3107" i="36"/>
  <c r="L3108" i="36"/>
  <c r="L3109" i="36"/>
  <c r="L3110" i="36"/>
  <c r="L3111" i="36"/>
  <c r="L3112" i="36"/>
  <c r="L3113" i="36"/>
  <c r="L3114" i="36"/>
  <c r="L3115" i="36"/>
  <c r="L3116" i="36"/>
  <c r="L3117" i="36"/>
  <c r="L3118" i="36"/>
  <c r="L3119" i="36"/>
  <c r="L3120" i="36"/>
  <c r="L3121" i="36"/>
  <c r="L3122" i="36"/>
  <c r="L3123" i="36"/>
  <c r="L3124" i="36"/>
  <c r="L3125" i="36"/>
  <c r="L3126" i="36"/>
  <c r="L3127" i="36"/>
  <c r="L3128" i="36"/>
  <c r="L3129" i="36"/>
  <c r="L3130" i="36"/>
  <c r="L3131" i="36"/>
  <c r="L3132" i="36"/>
  <c r="L3133" i="36"/>
  <c r="L3134" i="36"/>
  <c r="L3135" i="36"/>
  <c r="L3136" i="36"/>
  <c r="L3137" i="36"/>
  <c r="L3138" i="36"/>
  <c r="L3139" i="36"/>
  <c r="L3140" i="36"/>
  <c r="L3141" i="36"/>
  <c r="L3142" i="36"/>
  <c r="L3143" i="36"/>
  <c r="L3144" i="36"/>
  <c r="L3145" i="36"/>
  <c r="L3146" i="36"/>
  <c r="L3147" i="36"/>
  <c r="L3148" i="36"/>
  <c r="L3149" i="36"/>
  <c r="L3150" i="36"/>
  <c r="L3151" i="36"/>
  <c r="L3152" i="36"/>
  <c r="L3153" i="36"/>
  <c r="L3154" i="36"/>
  <c r="L3155" i="36"/>
  <c r="L3156" i="36"/>
  <c r="L3157" i="36"/>
  <c r="L3158" i="36"/>
  <c r="L3159" i="36"/>
  <c r="L3160" i="36"/>
  <c r="L3161" i="36"/>
  <c r="L3162" i="36"/>
  <c r="L3163" i="36"/>
  <c r="L3164" i="36"/>
  <c r="L3165" i="36"/>
  <c r="L3166" i="36"/>
  <c r="L3167" i="36"/>
  <c r="L3168" i="36"/>
  <c r="L3169" i="36"/>
  <c r="L3170" i="36"/>
  <c r="L3171" i="36"/>
  <c r="L3172" i="36"/>
  <c r="L3173" i="36"/>
  <c r="L3174" i="36"/>
  <c r="L3175" i="36"/>
  <c r="L3176" i="36"/>
  <c r="L3177" i="36"/>
  <c r="L3178" i="36"/>
  <c r="L3179" i="36"/>
  <c r="L3180" i="36"/>
  <c r="L3181" i="36"/>
  <c r="L3182" i="36"/>
  <c r="L3183" i="36"/>
  <c r="L3184" i="36"/>
  <c r="L3185" i="36"/>
  <c r="L3186" i="36"/>
  <c r="L3187" i="36"/>
  <c r="L3188" i="36"/>
  <c r="L3189" i="36"/>
  <c r="L3190" i="36"/>
  <c r="L3191" i="36"/>
  <c r="L3192" i="36"/>
  <c r="L3193" i="36"/>
  <c r="L3194" i="36"/>
  <c r="L3195" i="36"/>
  <c r="L3196" i="36"/>
  <c r="L3197" i="36"/>
  <c r="L3198" i="36"/>
  <c r="L3199" i="36"/>
  <c r="L3200" i="36"/>
  <c r="L3201" i="36"/>
  <c r="L3202" i="36"/>
  <c r="L3203" i="36"/>
  <c r="L3204" i="36"/>
  <c r="L3205" i="36"/>
  <c r="L3206" i="36"/>
  <c r="L3207" i="36"/>
  <c r="L3208" i="36"/>
  <c r="L3209" i="36"/>
  <c r="L3210" i="36"/>
  <c r="L3211" i="36"/>
  <c r="L3212" i="36"/>
  <c r="L3213" i="36"/>
  <c r="L3214" i="36"/>
  <c r="L3215" i="36"/>
  <c r="L3216" i="36"/>
  <c r="L3217" i="36"/>
  <c r="L3218" i="36"/>
  <c r="L3219" i="36"/>
  <c r="L3220" i="36"/>
  <c r="L3221" i="36"/>
  <c r="L3222" i="36"/>
  <c r="L3223" i="36"/>
  <c r="L3224" i="36"/>
  <c r="L3225" i="36"/>
  <c r="L3226" i="36"/>
  <c r="L3227" i="36"/>
  <c r="L3228" i="36"/>
  <c r="L3229" i="36"/>
  <c r="L3230" i="36"/>
  <c r="L3231" i="36"/>
  <c r="L3232" i="36"/>
  <c r="L3233" i="36"/>
  <c r="L3234" i="36"/>
  <c r="L3235" i="36"/>
  <c r="L3236" i="36"/>
  <c r="L3237" i="36"/>
  <c r="L3238" i="36"/>
  <c r="L3239" i="36"/>
  <c r="L3240" i="36"/>
  <c r="L3241" i="36"/>
  <c r="L3242" i="36"/>
  <c r="L3243" i="36"/>
  <c r="L3244" i="36"/>
  <c r="L3245" i="36"/>
  <c r="L3246" i="36"/>
  <c r="L3247" i="36"/>
  <c r="L3248" i="36"/>
  <c r="L3249" i="36"/>
  <c r="L3250" i="36"/>
  <c r="L3251" i="36"/>
  <c r="L3252" i="36"/>
  <c r="L3253" i="36"/>
  <c r="L3254" i="36"/>
  <c r="L3255" i="36"/>
  <c r="L3256" i="36"/>
  <c r="L3257" i="36"/>
  <c r="L3258" i="36"/>
  <c r="L3259" i="36"/>
  <c r="L3260" i="36"/>
  <c r="L3261" i="36"/>
  <c r="L3262" i="36"/>
  <c r="L3263" i="36"/>
  <c r="L3264" i="36"/>
  <c r="L3265" i="36"/>
  <c r="L3266" i="36"/>
  <c r="L3267" i="36"/>
  <c r="L3268" i="36"/>
  <c r="L3269" i="36"/>
  <c r="L3270" i="36"/>
  <c r="L3271" i="36"/>
  <c r="L3272" i="36"/>
  <c r="L3273" i="36"/>
  <c r="L3274" i="36"/>
  <c r="L3275" i="36"/>
  <c r="L3276" i="36"/>
  <c r="L3277" i="36"/>
  <c r="L3278" i="36"/>
  <c r="L3279" i="36"/>
  <c r="L3280" i="36"/>
  <c r="L3281" i="36"/>
  <c r="L3282" i="36"/>
  <c r="L3283" i="36"/>
  <c r="L3284" i="36"/>
  <c r="L3285" i="36"/>
  <c r="L3286" i="36"/>
  <c r="L3287" i="36"/>
  <c r="L3288" i="36"/>
  <c r="L3289" i="36"/>
  <c r="L3290" i="36"/>
  <c r="L3291" i="36"/>
  <c r="L3292" i="36"/>
  <c r="L3293" i="36"/>
  <c r="L3294" i="36"/>
  <c r="L3295" i="36"/>
  <c r="L3296" i="36"/>
  <c r="L3297" i="36"/>
  <c r="L3298" i="36"/>
  <c r="L3299" i="36"/>
  <c r="L3300" i="36"/>
  <c r="L3301" i="36"/>
  <c r="L3302" i="36"/>
  <c r="L3303" i="36"/>
  <c r="L3304" i="36"/>
  <c r="L3305" i="36"/>
  <c r="L3306" i="36"/>
  <c r="L3307" i="36"/>
  <c r="L3308" i="36"/>
  <c r="L3309" i="36"/>
  <c r="L3310" i="36"/>
  <c r="L3311" i="36"/>
  <c r="L3312" i="36"/>
  <c r="L3313" i="36"/>
  <c r="L3314" i="36"/>
  <c r="L3315" i="36"/>
  <c r="L3316" i="36"/>
  <c r="L3317" i="36"/>
  <c r="L3318" i="36"/>
  <c r="L3319" i="36"/>
  <c r="L3320" i="36"/>
  <c r="L3321" i="36"/>
  <c r="L3322" i="36"/>
  <c r="L3323" i="36"/>
  <c r="L3324" i="36"/>
  <c r="L3325" i="36"/>
  <c r="L3326" i="36"/>
  <c r="L3327" i="36"/>
  <c r="L3328" i="36"/>
  <c r="L3329" i="36"/>
  <c r="L3330" i="36"/>
  <c r="L3331" i="36"/>
  <c r="L3332" i="36"/>
  <c r="L3333" i="36"/>
  <c r="L3334" i="36"/>
  <c r="L3335" i="36"/>
  <c r="L3336" i="36"/>
  <c r="L3337" i="36"/>
  <c r="L3338" i="36"/>
  <c r="L3339" i="36"/>
  <c r="L3340" i="36"/>
  <c r="L3341" i="36"/>
  <c r="L3342" i="36"/>
  <c r="L3343" i="36"/>
  <c r="L3344" i="36"/>
  <c r="L3345" i="36"/>
  <c r="L3346" i="36"/>
  <c r="L3347" i="36"/>
  <c r="L3348" i="36"/>
  <c r="L3349" i="36"/>
  <c r="L3350" i="36"/>
  <c r="L3351" i="36"/>
  <c r="L3352" i="36"/>
  <c r="L3353" i="36"/>
  <c r="L3354" i="36"/>
  <c r="L3355" i="36"/>
  <c r="L3356" i="36"/>
  <c r="L3357" i="36"/>
  <c r="L3358" i="36"/>
  <c r="L3359" i="36"/>
  <c r="L3360" i="36"/>
  <c r="L3361" i="36"/>
  <c r="L3362" i="36"/>
  <c r="L3363" i="36"/>
  <c r="L3364" i="36"/>
  <c r="L3365" i="36"/>
  <c r="L3366" i="36"/>
  <c r="L3367" i="36"/>
  <c r="L3368" i="36"/>
  <c r="L3369" i="36"/>
  <c r="L3370" i="36"/>
  <c r="L3371" i="36"/>
  <c r="L3372" i="36"/>
  <c r="L3373" i="36"/>
  <c r="L3374" i="36"/>
  <c r="L3375" i="36"/>
  <c r="L3376" i="36"/>
  <c r="L3377" i="36"/>
  <c r="L3378" i="36"/>
  <c r="L3379" i="36"/>
  <c r="L3380" i="36"/>
  <c r="L3381" i="36"/>
  <c r="L3382" i="36"/>
  <c r="L3383" i="36"/>
  <c r="L3384" i="36"/>
  <c r="L3385" i="36"/>
  <c r="L3386" i="36"/>
  <c r="L3387" i="36"/>
  <c r="L3388" i="36"/>
  <c r="L3389" i="36"/>
  <c r="L3390" i="36"/>
  <c r="L3391" i="36"/>
  <c r="L3392" i="36"/>
  <c r="L3393" i="36"/>
  <c r="L3394" i="36"/>
  <c r="L3395" i="36"/>
  <c r="L3396" i="36"/>
  <c r="L3397" i="36"/>
  <c r="L3398" i="36"/>
  <c r="L3399" i="36"/>
  <c r="L3400" i="36"/>
  <c r="L3401" i="36"/>
  <c r="L3402" i="36"/>
  <c r="L3403" i="36"/>
  <c r="L3404" i="36"/>
  <c r="L3405" i="36"/>
  <c r="L3406" i="36"/>
  <c r="L3407" i="36"/>
  <c r="L3408" i="36"/>
  <c r="L3409" i="36"/>
  <c r="L3410" i="36"/>
  <c r="L3411" i="36"/>
  <c r="L3412" i="36"/>
  <c r="L3413" i="36"/>
  <c r="L3414" i="36"/>
  <c r="L3415" i="36"/>
  <c r="L3416" i="36"/>
  <c r="L3417" i="36"/>
  <c r="L3418" i="36"/>
  <c r="L3419" i="36"/>
  <c r="L3420" i="36"/>
  <c r="L3421" i="36"/>
  <c r="L3422" i="36"/>
  <c r="L3423" i="36"/>
  <c r="L3424" i="36"/>
  <c r="L3425" i="36"/>
  <c r="L3426" i="36"/>
  <c r="L3427" i="36"/>
  <c r="L3428" i="36"/>
  <c r="L3429" i="36"/>
  <c r="L3430" i="36"/>
  <c r="L3431" i="36"/>
  <c r="L3432" i="36"/>
  <c r="L3433" i="36"/>
  <c r="L3434" i="36"/>
  <c r="L3435" i="36"/>
  <c r="L3436" i="36"/>
  <c r="L3437" i="36"/>
  <c r="L3438" i="36"/>
  <c r="L3439" i="36"/>
  <c r="L3440" i="36"/>
  <c r="L3441" i="36"/>
  <c r="L3442" i="36"/>
  <c r="L3443" i="36"/>
  <c r="L3444" i="36"/>
  <c r="L3445" i="36"/>
  <c r="L3446" i="36"/>
  <c r="L3447" i="36"/>
  <c r="L3448" i="36"/>
  <c r="L3449" i="36"/>
  <c r="L3450" i="36"/>
  <c r="L3451" i="36"/>
  <c r="L3452" i="36"/>
  <c r="L3453" i="36"/>
  <c r="L3454" i="36"/>
  <c r="L3455" i="36"/>
  <c r="L3456" i="36"/>
  <c r="L3457" i="36"/>
  <c r="L3458" i="36"/>
  <c r="L3459" i="36"/>
  <c r="L3460" i="36"/>
  <c r="L3461" i="36"/>
  <c r="L3462" i="36"/>
  <c r="L3463" i="36"/>
  <c r="L3464" i="36"/>
  <c r="L3465" i="36"/>
  <c r="L3466" i="36"/>
  <c r="L3467" i="36"/>
  <c r="L3468" i="36"/>
  <c r="L3469" i="36"/>
  <c r="L3470" i="36"/>
  <c r="L3471" i="36"/>
  <c r="L3472" i="36"/>
  <c r="L3473" i="36"/>
  <c r="L3474" i="36"/>
  <c r="L3475" i="36"/>
  <c r="L3476" i="36"/>
  <c r="L3477" i="36"/>
  <c r="L3478" i="36"/>
  <c r="L3479" i="36"/>
  <c r="L3480" i="36"/>
  <c r="L3481" i="36"/>
  <c r="L3482" i="36"/>
  <c r="L3483" i="36"/>
  <c r="L3484" i="36"/>
  <c r="L3485" i="36"/>
  <c r="L3486" i="36"/>
  <c r="L3487" i="36"/>
  <c r="L3488" i="36"/>
  <c r="L3489" i="36"/>
  <c r="L3490" i="36"/>
  <c r="L3491" i="36"/>
  <c r="L3492" i="36"/>
  <c r="L3493" i="36"/>
  <c r="L3494" i="36"/>
  <c r="L3495" i="36"/>
  <c r="L3496" i="36"/>
  <c r="L3497" i="36"/>
  <c r="L3498" i="36"/>
  <c r="L3499" i="36"/>
  <c r="L3500" i="36"/>
  <c r="L3501" i="36"/>
  <c r="L3502" i="36"/>
  <c r="L3503" i="36"/>
  <c r="L3504" i="36"/>
  <c r="L3505" i="36"/>
  <c r="L3506" i="36"/>
  <c r="L3507" i="36"/>
  <c r="L3508" i="36"/>
  <c r="L3509" i="36"/>
  <c r="L3510" i="36"/>
  <c r="L3511" i="36"/>
  <c r="L3512" i="36"/>
  <c r="L3513" i="36"/>
  <c r="L3514" i="36"/>
  <c r="L3515" i="36"/>
  <c r="L3516" i="36"/>
  <c r="L3517" i="36"/>
  <c r="L3518" i="36"/>
  <c r="L3519" i="36"/>
  <c r="L3520" i="36"/>
  <c r="L3521" i="36"/>
  <c r="L3522" i="36"/>
  <c r="L3523" i="36"/>
  <c r="L3524" i="36"/>
  <c r="L3525" i="36"/>
  <c r="L3526" i="36"/>
  <c r="L3527" i="36"/>
  <c r="L3528" i="36"/>
  <c r="L3529" i="36"/>
  <c r="L3530" i="36"/>
  <c r="L3531" i="36"/>
  <c r="L3532" i="36"/>
  <c r="L3533" i="36"/>
  <c r="L3534" i="36"/>
  <c r="L3535" i="36"/>
  <c r="L3536" i="36"/>
  <c r="L3537" i="36"/>
  <c r="L3538" i="36"/>
  <c r="L3539" i="36"/>
  <c r="L3540" i="36"/>
  <c r="L3541" i="36"/>
  <c r="L3542" i="36"/>
  <c r="L3543" i="36"/>
  <c r="L3544" i="36"/>
  <c r="L3545" i="36"/>
  <c r="L3546" i="36"/>
  <c r="L3547" i="36"/>
  <c r="L3548" i="36"/>
  <c r="L3549" i="36"/>
  <c r="L3550" i="36"/>
  <c r="L3551" i="36"/>
  <c r="L3552" i="36"/>
  <c r="L3553" i="36"/>
  <c r="L3554" i="36"/>
  <c r="L3555" i="36"/>
  <c r="L3556" i="36"/>
  <c r="L3557" i="36"/>
  <c r="L3558" i="36"/>
  <c r="L3559" i="36"/>
  <c r="L3560" i="36"/>
  <c r="L3561" i="36"/>
  <c r="L3562" i="36"/>
  <c r="L3563" i="36"/>
  <c r="L3564" i="36"/>
  <c r="L3565" i="36"/>
  <c r="L3566" i="36"/>
  <c r="L3567" i="36"/>
  <c r="L3568" i="36"/>
  <c r="L3569" i="36"/>
  <c r="L3570" i="36"/>
  <c r="L3571" i="36"/>
  <c r="L3572" i="36"/>
  <c r="L3573" i="36"/>
  <c r="L3574" i="36"/>
  <c r="L3575" i="36"/>
  <c r="L3576" i="36"/>
  <c r="L3577" i="36"/>
  <c r="L3578" i="36"/>
  <c r="L3579" i="36"/>
  <c r="L3580" i="36"/>
  <c r="L3581" i="36"/>
  <c r="L3582" i="36"/>
  <c r="L3583" i="36"/>
  <c r="L3584" i="36"/>
  <c r="L3585" i="36"/>
  <c r="L3586" i="36"/>
  <c r="L3587" i="36"/>
  <c r="L3588" i="36"/>
  <c r="L3589" i="36"/>
  <c r="L3590" i="36"/>
  <c r="L3591" i="36"/>
  <c r="L3592" i="36"/>
  <c r="L3593" i="36"/>
  <c r="L3594" i="36"/>
  <c r="L3595" i="36"/>
  <c r="L3596" i="36"/>
  <c r="L3597" i="36"/>
  <c r="L3598" i="36"/>
  <c r="L3599" i="36"/>
  <c r="L3600" i="36"/>
  <c r="L3601" i="36"/>
  <c r="L3602" i="36"/>
  <c r="L3603" i="36"/>
  <c r="L3604" i="36"/>
  <c r="L3605" i="36"/>
  <c r="L3606" i="36"/>
  <c r="L3607" i="36"/>
  <c r="L3608" i="36"/>
  <c r="L3609" i="36"/>
  <c r="L3610" i="36"/>
  <c r="L3611" i="36"/>
  <c r="L3612" i="36"/>
  <c r="L3613" i="36"/>
  <c r="L3614" i="36"/>
  <c r="L3615" i="36"/>
  <c r="L3616" i="36"/>
  <c r="L3617" i="36"/>
  <c r="L3618" i="36"/>
  <c r="L3619" i="36"/>
  <c r="L3620" i="36"/>
  <c r="L3621" i="36"/>
  <c r="L3622" i="36"/>
  <c r="L3623" i="36"/>
  <c r="L3624" i="36"/>
  <c r="L3625" i="36"/>
  <c r="L3626" i="36"/>
  <c r="L3627" i="36"/>
  <c r="L3628" i="36"/>
  <c r="L3629" i="36"/>
  <c r="L3630" i="36"/>
  <c r="L3631" i="36"/>
  <c r="L3632" i="36"/>
  <c r="L3633" i="36"/>
  <c r="L3634" i="36"/>
  <c r="L3635" i="36"/>
  <c r="L3636" i="36"/>
  <c r="L3637" i="36"/>
  <c r="L3638" i="36"/>
  <c r="L3639" i="36"/>
  <c r="L3640" i="36"/>
  <c r="L3641" i="36"/>
  <c r="L3642" i="36"/>
  <c r="L3643" i="36"/>
  <c r="L3644" i="36"/>
  <c r="L3645" i="36"/>
  <c r="L3646" i="36"/>
  <c r="L3647" i="36"/>
  <c r="L3648" i="36"/>
  <c r="L3649" i="36"/>
  <c r="L3650" i="36"/>
  <c r="L3651" i="36"/>
  <c r="L3652" i="36"/>
  <c r="L3653" i="36"/>
  <c r="L3654" i="36"/>
  <c r="L3655" i="36"/>
  <c r="L3656" i="36"/>
  <c r="L3657" i="36"/>
  <c r="L3658" i="36"/>
  <c r="L3659" i="36"/>
  <c r="L3660" i="36"/>
  <c r="L3661" i="36"/>
  <c r="L3662" i="36"/>
  <c r="L3663" i="36"/>
  <c r="L3664" i="36"/>
  <c r="L3665" i="36"/>
  <c r="L3666" i="36"/>
  <c r="L3667" i="36"/>
  <c r="L3668" i="36"/>
  <c r="L3669" i="36"/>
  <c r="L3670" i="36"/>
  <c r="L3671" i="36"/>
  <c r="L3672" i="36"/>
  <c r="L3673" i="36"/>
  <c r="L3674" i="36"/>
  <c r="L3675" i="36"/>
  <c r="L3676" i="36"/>
  <c r="L3677" i="36"/>
  <c r="L3678" i="36"/>
  <c r="L3679" i="36"/>
  <c r="L3680" i="36"/>
  <c r="L3681" i="36"/>
  <c r="L3682" i="36"/>
  <c r="L3683" i="36"/>
  <c r="L3684" i="36"/>
  <c r="L3685" i="36"/>
  <c r="L3686" i="36"/>
  <c r="L3687" i="36"/>
  <c r="L3688" i="36"/>
  <c r="L3689" i="36"/>
  <c r="L3690" i="36"/>
  <c r="L3691" i="36"/>
  <c r="L3692" i="36"/>
  <c r="L3693" i="36"/>
  <c r="L3694" i="36"/>
  <c r="L3695" i="36"/>
  <c r="L3696" i="36"/>
  <c r="L3697" i="36"/>
  <c r="L3698" i="36"/>
  <c r="L3699" i="36"/>
  <c r="L3700" i="36"/>
  <c r="L3701" i="36"/>
  <c r="L3702" i="36"/>
  <c r="L3703" i="36"/>
  <c r="L3704" i="36"/>
  <c r="L3705" i="36"/>
  <c r="L3706" i="36"/>
  <c r="L3707" i="36"/>
  <c r="L3708" i="36"/>
  <c r="L3709" i="36"/>
  <c r="L3710" i="36"/>
  <c r="L3711" i="36"/>
  <c r="L3712" i="36"/>
  <c r="L3713" i="36"/>
  <c r="L3714" i="36"/>
  <c r="L3715" i="36"/>
  <c r="L3716" i="36"/>
  <c r="L3717" i="36"/>
  <c r="L3718" i="36"/>
  <c r="L3719" i="36"/>
  <c r="L3720" i="36"/>
  <c r="L3721" i="36"/>
  <c r="L3722" i="36"/>
  <c r="L3723" i="36"/>
  <c r="L3724" i="36"/>
  <c r="L3725" i="36"/>
  <c r="L3726" i="36"/>
  <c r="L3727" i="36"/>
  <c r="L3728" i="36"/>
  <c r="L3729" i="36"/>
  <c r="L3730" i="36"/>
  <c r="L3731" i="36"/>
  <c r="L3732" i="36"/>
  <c r="L3733" i="36"/>
  <c r="L3734" i="36"/>
  <c r="L3735" i="36"/>
  <c r="L3736" i="36"/>
  <c r="L3737" i="36"/>
  <c r="L3738" i="36"/>
  <c r="L3739" i="36"/>
  <c r="L3740" i="36"/>
  <c r="L3741" i="36"/>
  <c r="L3742" i="36"/>
  <c r="L3743" i="36"/>
  <c r="L3744" i="36"/>
  <c r="L3745" i="36"/>
  <c r="L3746" i="36"/>
  <c r="L3747" i="36"/>
  <c r="L3748" i="36"/>
  <c r="L3749" i="36"/>
  <c r="L3750" i="36"/>
  <c r="L3751" i="36"/>
  <c r="L3752" i="36"/>
  <c r="L3753" i="36"/>
  <c r="L3754" i="36"/>
  <c r="L3755" i="36"/>
  <c r="L3756" i="36"/>
  <c r="L3757" i="36"/>
  <c r="L3758" i="36"/>
  <c r="L3759" i="36"/>
  <c r="L3760" i="36"/>
  <c r="L3761" i="36"/>
  <c r="L3762" i="36"/>
  <c r="L3763" i="36"/>
  <c r="L3764" i="36"/>
  <c r="L3765" i="36"/>
  <c r="L3766" i="36"/>
  <c r="L3767" i="36"/>
  <c r="L3768" i="36"/>
  <c r="L3769" i="36"/>
  <c r="L3770" i="36"/>
  <c r="L3771" i="36"/>
  <c r="L3772" i="36"/>
  <c r="L3773" i="36"/>
  <c r="L3774" i="36"/>
  <c r="L3775" i="36"/>
  <c r="L3776" i="36"/>
  <c r="L3777" i="36"/>
  <c r="L3778" i="36"/>
  <c r="L3779" i="36"/>
  <c r="L3780" i="36"/>
  <c r="L3781" i="36"/>
  <c r="L3782" i="36"/>
  <c r="L3783" i="36"/>
  <c r="L3784" i="36"/>
  <c r="L3785" i="36"/>
  <c r="L3786" i="36"/>
  <c r="L3787" i="36"/>
  <c r="L3788" i="36"/>
  <c r="L3789" i="36"/>
  <c r="L3790" i="36"/>
  <c r="L3791" i="36"/>
  <c r="L3792" i="36"/>
  <c r="L3793" i="36"/>
  <c r="L3794" i="36"/>
  <c r="L3795" i="36"/>
  <c r="L3796" i="36"/>
  <c r="L3797" i="36"/>
  <c r="L3798" i="36"/>
  <c r="L3799" i="36"/>
  <c r="L3800" i="36"/>
  <c r="L3801" i="36"/>
  <c r="L3802" i="36"/>
  <c r="L3803" i="36"/>
  <c r="L3804" i="36"/>
  <c r="L3805" i="36"/>
  <c r="L3806" i="36"/>
  <c r="L3807" i="36"/>
  <c r="L3808" i="36"/>
  <c r="L3809" i="36"/>
  <c r="L3810" i="36"/>
  <c r="L3811" i="36"/>
  <c r="L3812" i="36"/>
  <c r="L3813" i="36"/>
  <c r="L3814" i="36"/>
  <c r="L3815" i="36"/>
  <c r="L3816" i="36"/>
  <c r="L3817" i="36"/>
  <c r="L3818" i="36"/>
  <c r="L3819" i="36"/>
  <c r="L3820" i="36"/>
  <c r="L3821" i="36"/>
  <c r="L3822" i="36"/>
  <c r="L3823" i="36"/>
  <c r="L3824" i="36"/>
  <c r="L3825" i="36"/>
  <c r="L3826" i="36"/>
  <c r="L3827" i="36"/>
  <c r="L3828" i="36"/>
  <c r="L3829" i="36"/>
  <c r="L3830" i="36"/>
  <c r="L3831" i="36"/>
  <c r="L3832" i="36"/>
  <c r="L3833" i="36"/>
  <c r="L3834" i="36"/>
  <c r="L3835" i="36"/>
  <c r="L3836" i="36"/>
  <c r="L3837" i="36"/>
  <c r="L3838" i="36"/>
  <c r="L3839" i="36"/>
  <c r="L3840" i="36"/>
  <c r="L3841" i="36"/>
  <c r="L3842" i="36"/>
  <c r="L3843" i="36"/>
  <c r="L3844" i="36"/>
  <c r="L3845" i="36"/>
  <c r="L3846" i="36"/>
  <c r="L3847" i="36"/>
  <c r="L3848" i="36"/>
  <c r="L3849" i="36"/>
  <c r="L3850" i="36"/>
  <c r="L3851" i="36"/>
  <c r="L3852" i="36"/>
  <c r="L3853" i="36"/>
  <c r="L3854" i="36"/>
  <c r="L3855" i="36"/>
  <c r="L3856" i="36"/>
  <c r="L3857" i="36"/>
  <c r="L3858" i="36"/>
  <c r="L3859" i="36"/>
  <c r="L3860" i="36"/>
  <c r="L3861" i="36"/>
  <c r="L3862" i="36"/>
  <c r="L3863" i="36"/>
  <c r="L3864" i="36"/>
  <c r="L3865" i="36"/>
  <c r="L3866" i="36"/>
  <c r="L3867" i="36"/>
  <c r="L3868" i="36"/>
  <c r="L3869" i="36"/>
  <c r="L3870" i="36"/>
  <c r="L3871" i="36"/>
  <c r="L3872" i="36"/>
  <c r="L3873" i="36"/>
  <c r="L3874" i="36"/>
  <c r="L3875" i="36"/>
  <c r="L3876" i="36"/>
  <c r="L3877" i="36"/>
  <c r="L3878" i="36"/>
  <c r="L3879" i="36"/>
  <c r="L3880" i="36"/>
  <c r="L3881" i="36"/>
  <c r="L3882" i="36"/>
  <c r="L3883" i="36"/>
  <c r="L3884" i="36"/>
  <c r="L3885" i="36"/>
  <c r="L3886" i="36"/>
  <c r="L3887" i="36"/>
  <c r="L3888" i="36"/>
  <c r="L3889" i="36"/>
  <c r="L3890" i="36"/>
  <c r="L3891" i="36"/>
  <c r="L3892" i="36"/>
  <c r="L3893" i="36"/>
  <c r="L3894" i="36"/>
  <c r="L3895" i="36"/>
  <c r="L3896" i="36"/>
  <c r="L3897" i="36"/>
  <c r="L3898" i="36"/>
  <c r="L3899" i="36"/>
  <c r="L3900" i="36"/>
  <c r="L3901" i="36"/>
  <c r="L3902" i="36"/>
  <c r="L3903" i="36"/>
  <c r="L3904" i="36"/>
  <c r="L3905" i="36"/>
  <c r="L3906" i="36"/>
  <c r="L3907" i="36"/>
  <c r="L3908" i="36"/>
  <c r="L3909" i="36"/>
  <c r="L3910" i="36"/>
  <c r="L3911" i="36"/>
  <c r="L3912" i="36"/>
  <c r="L3913" i="36"/>
  <c r="L3914" i="36"/>
  <c r="L3915" i="36"/>
  <c r="L3916" i="36"/>
  <c r="L3917" i="36"/>
  <c r="L3918" i="36"/>
  <c r="L3919" i="36"/>
  <c r="L3920" i="36"/>
  <c r="L3921" i="36"/>
  <c r="L3922" i="36"/>
  <c r="L3923" i="36"/>
  <c r="L3924" i="36"/>
  <c r="L3925" i="36"/>
  <c r="L3926" i="36"/>
  <c r="L3927" i="36"/>
  <c r="L3928" i="36"/>
  <c r="L3929" i="36"/>
  <c r="L3930" i="36"/>
  <c r="L3931" i="36"/>
  <c r="L3932" i="36"/>
  <c r="L3933" i="36"/>
  <c r="L3934" i="36"/>
  <c r="L3935" i="36"/>
  <c r="L3936" i="36"/>
  <c r="L3937" i="36"/>
  <c r="L3938" i="36"/>
  <c r="L3939" i="36"/>
  <c r="L3940" i="36"/>
  <c r="L3941" i="36"/>
  <c r="L3942" i="36"/>
  <c r="L3943" i="36"/>
  <c r="L3944" i="36"/>
  <c r="L3945" i="36"/>
  <c r="L3946" i="36"/>
  <c r="L3947" i="36"/>
  <c r="L3948" i="36"/>
  <c r="L3949" i="36"/>
  <c r="L3950" i="36"/>
  <c r="L3951" i="36"/>
  <c r="L3952" i="36"/>
  <c r="L3953" i="36"/>
  <c r="L3954" i="36"/>
  <c r="L3955" i="36"/>
  <c r="L3956" i="36"/>
  <c r="L3957" i="36"/>
  <c r="L3958" i="36"/>
  <c r="L3959" i="36"/>
  <c r="L3960" i="36"/>
  <c r="L3961" i="36"/>
  <c r="L3962" i="36"/>
  <c r="L3963" i="36"/>
  <c r="L3964" i="36"/>
  <c r="L3965" i="36"/>
  <c r="L3966" i="36"/>
  <c r="L3967" i="36"/>
  <c r="L3968" i="36"/>
  <c r="L3969" i="36"/>
  <c r="L3970" i="36"/>
  <c r="L3971" i="36"/>
  <c r="L3972" i="36"/>
  <c r="L3973" i="36"/>
  <c r="L3974" i="36"/>
  <c r="L3975" i="36"/>
  <c r="L3976" i="36"/>
  <c r="L3977" i="36"/>
  <c r="L3978" i="36"/>
  <c r="L3979" i="36"/>
  <c r="L3980" i="36"/>
  <c r="L3981" i="36"/>
  <c r="L3982" i="36"/>
  <c r="L3983" i="36"/>
  <c r="L3984" i="36"/>
  <c r="L3985" i="36"/>
  <c r="L3986" i="36"/>
  <c r="L3987" i="36"/>
  <c r="L3988" i="36"/>
  <c r="L3989" i="36"/>
  <c r="L3990" i="36"/>
  <c r="L3991" i="36"/>
  <c r="L3992" i="36"/>
  <c r="L3993" i="36"/>
  <c r="L3994" i="36"/>
  <c r="L3995" i="36"/>
  <c r="L3996" i="36"/>
  <c r="L3997" i="36"/>
  <c r="L3998" i="36"/>
  <c r="L3999" i="36"/>
  <c r="L4000" i="36"/>
  <c r="L4001" i="36"/>
  <c r="L4002" i="36"/>
  <c r="L4003" i="36"/>
  <c r="L4004" i="36"/>
  <c r="L4005" i="36"/>
  <c r="L4006" i="36"/>
  <c r="L4007" i="36"/>
  <c r="L4008" i="36"/>
  <c r="L4009" i="36"/>
  <c r="L4010" i="36"/>
  <c r="L4011" i="36"/>
  <c r="L4012" i="36"/>
  <c r="L4013" i="36"/>
  <c r="L4014" i="36"/>
  <c r="L4015" i="36"/>
  <c r="L4016" i="36"/>
  <c r="L4017" i="36"/>
  <c r="L4018" i="36"/>
  <c r="L4019" i="36"/>
  <c r="L4020" i="36"/>
  <c r="L4021" i="36"/>
  <c r="L4022" i="36"/>
  <c r="L4023" i="36"/>
  <c r="L4024" i="36"/>
  <c r="L4025" i="36"/>
  <c r="L4026" i="36"/>
  <c r="L4027" i="36"/>
  <c r="L4028" i="36"/>
  <c r="L4029" i="36"/>
  <c r="L4030" i="36"/>
  <c r="L4031" i="36"/>
  <c r="L4032" i="36"/>
  <c r="L4033" i="36"/>
  <c r="L4034" i="36"/>
  <c r="L4035" i="36"/>
  <c r="L4036" i="36"/>
  <c r="L4037" i="36"/>
  <c r="L4038" i="36"/>
  <c r="L4039" i="36"/>
  <c r="L4040" i="36"/>
  <c r="L4041" i="36"/>
  <c r="L4042" i="36"/>
  <c r="L4043" i="36"/>
  <c r="L4044" i="36"/>
  <c r="L4045" i="36"/>
  <c r="L4046" i="36"/>
  <c r="L4047" i="36"/>
  <c r="L4048" i="36"/>
  <c r="L4049" i="36"/>
  <c r="L4050" i="36"/>
  <c r="L4051" i="36"/>
  <c r="L4052" i="36"/>
  <c r="L4053" i="36"/>
  <c r="L4054" i="36"/>
  <c r="L4055" i="36"/>
  <c r="L4056" i="36"/>
  <c r="L4057" i="36"/>
  <c r="L4058" i="36"/>
  <c r="L4059" i="36"/>
  <c r="L4060" i="36"/>
  <c r="G718" i="37"/>
  <c r="H718" i="37" s="1"/>
  <c r="D3" i="37"/>
  <c r="D4" i="37"/>
  <c r="D5" i="37"/>
  <c r="D6" i="37"/>
  <c r="D7" i="37"/>
  <c r="D8" i="37"/>
  <c r="D9" i="37"/>
  <c r="D10" i="37"/>
  <c r="D11" i="37"/>
  <c r="G11" i="37" s="1"/>
  <c r="D12" i="37"/>
  <c r="D13" i="37"/>
  <c r="D14" i="37"/>
  <c r="D15" i="37"/>
  <c r="D16" i="37"/>
  <c r="D17" i="37"/>
  <c r="D18" i="37"/>
  <c r="D19" i="37"/>
  <c r="G19" i="37" s="1"/>
  <c r="G20" i="37" s="1"/>
  <c r="H20" i="37" s="1"/>
  <c r="D20" i="37"/>
  <c r="D21" i="37"/>
  <c r="G21" i="37" s="1"/>
  <c r="H21" i="37" s="1"/>
  <c r="D22" i="37"/>
  <c r="D23" i="37"/>
  <c r="D24" i="37"/>
  <c r="D25" i="37"/>
  <c r="D26" i="37"/>
  <c r="D27" i="37"/>
  <c r="D28" i="37"/>
  <c r="G28" i="37" s="1"/>
  <c r="D29" i="37"/>
  <c r="D30" i="37"/>
  <c r="D31" i="37"/>
  <c r="D32" i="37"/>
  <c r="D33" i="37"/>
  <c r="D34" i="37"/>
  <c r="D35" i="37"/>
  <c r="D36" i="37"/>
  <c r="D37" i="37"/>
  <c r="D38" i="37"/>
  <c r="D39" i="37"/>
  <c r="D40" i="37"/>
  <c r="D41" i="37"/>
  <c r="D42" i="37"/>
  <c r="D43" i="37"/>
  <c r="G43" i="37" s="1"/>
  <c r="H43" i="37" s="1"/>
  <c r="D44" i="37"/>
  <c r="D45" i="37"/>
  <c r="D46" i="37"/>
  <c r="D47" i="37"/>
  <c r="D48" i="37"/>
  <c r="D49" i="37"/>
  <c r="D50" i="37"/>
  <c r="D51" i="37"/>
  <c r="D52" i="37"/>
  <c r="G52" i="37" s="1"/>
  <c r="G53" i="37" s="1"/>
  <c r="G54" i="37" s="1"/>
  <c r="G55" i="37" s="1"/>
  <c r="G56" i="37" s="1"/>
  <c r="G57" i="37" s="1"/>
  <c r="H57" i="37" s="1"/>
  <c r="D53" i="37"/>
  <c r="D54" i="37"/>
  <c r="D55" i="37"/>
  <c r="D56" i="37"/>
  <c r="D57" i="37"/>
  <c r="D58" i="37"/>
  <c r="D59" i="37"/>
  <c r="D60" i="37"/>
  <c r="D61" i="37"/>
  <c r="D62" i="37"/>
  <c r="D63" i="37"/>
  <c r="D64" i="37"/>
  <c r="G64" i="37" s="1"/>
  <c r="H64" i="37" s="1"/>
  <c r="D65" i="37"/>
  <c r="D66" i="37"/>
  <c r="D67" i="37"/>
  <c r="G67" i="37" s="1"/>
  <c r="H67" i="37" s="1"/>
  <c r="D68" i="37"/>
  <c r="D69" i="37"/>
  <c r="D70" i="37"/>
  <c r="D71" i="37"/>
  <c r="D72" i="37"/>
  <c r="D73" i="37"/>
  <c r="D74" i="37"/>
  <c r="D75" i="37"/>
  <c r="D76" i="37"/>
  <c r="D77" i="37"/>
  <c r="D78" i="37"/>
  <c r="D79" i="37"/>
  <c r="D80" i="37"/>
  <c r="D81" i="37"/>
  <c r="D82" i="37"/>
  <c r="D83" i="37"/>
  <c r="D84" i="37"/>
  <c r="D85" i="37"/>
  <c r="D86" i="37"/>
  <c r="D87" i="37"/>
  <c r="D88" i="37"/>
  <c r="D89" i="37"/>
  <c r="D90" i="37"/>
  <c r="D91" i="37"/>
  <c r="G91" i="37" s="1"/>
  <c r="H91" i="37" s="1"/>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G117" i="37" s="1"/>
  <c r="G118" i="37" s="1"/>
  <c r="D118" i="37"/>
  <c r="D119" i="37"/>
  <c r="D120" i="37"/>
  <c r="D121" i="37"/>
  <c r="D122" i="37"/>
  <c r="G123" i="37" s="1"/>
  <c r="H123" i="37" s="1"/>
  <c r="D123" i="37"/>
  <c r="D124" i="37"/>
  <c r="D125" i="37"/>
  <c r="D126" i="37"/>
  <c r="D127" i="37"/>
  <c r="D128" i="37"/>
  <c r="D129" i="37"/>
  <c r="D130" i="37"/>
  <c r="D131" i="37"/>
  <c r="D132" i="37"/>
  <c r="D133" i="37"/>
  <c r="D134" i="37"/>
  <c r="D135"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G160" i="37" s="1"/>
  <c r="G161" i="37" s="1"/>
  <c r="H161" i="37" s="1"/>
  <c r="D161" i="37"/>
  <c r="D162" i="37"/>
  <c r="D163" i="37"/>
  <c r="D164" i="37"/>
  <c r="D165" i="37"/>
  <c r="D166" i="37"/>
  <c r="D167" i="37"/>
  <c r="D168" i="37"/>
  <c r="D169" i="37"/>
  <c r="D170" i="37"/>
  <c r="D171" i="37"/>
  <c r="D172" i="37"/>
  <c r="D173" i="37"/>
  <c r="D174" i="37"/>
  <c r="D175" i="37"/>
  <c r="G175" i="37" s="1"/>
  <c r="D176" i="37"/>
  <c r="D177" i="37"/>
  <c r="D178" i="37"/>
  <c r="D179" i="37"/>
  <c r="D180" i="37"/>
  <c r="D181" i="37"/>
  <c r="D182" i="37"/>
  <c r="D183" i="37"/>
  <c r="D184" i="37"/>
  <c r="G184" i="37" s="1"/>
  <c r="D185" i="37"/>
  <c r="D186" i="37"/>
  <c r="D187" i="37"/>
  <c r="D188" i="37"/>
  <c r="D189" i="37"/>
  <c r="D190" i="37"/>
  <c r="D191" i="37"/>
  <c r="D192" i="37"/>
  <c r="D193" i="37"/>
  <c r="D194" i="37"/>
  <c r="D195" i="37"/>
  <c r="D196" i="37"/>
  <c r="D197" i="37"/>
  <c r="D198" i="37"/>
  <c r="D199" i="37"/>
  <c r="G199" i="37" s="1"/>
  <c r="G200" i="37" s="1"/>
  <c r="D200" i="37"/>
  <c r="D201" i="37"/>
  <c r="D202" i="37"/>
  <c r="D203" i="37"/>
  <c r="D204" i="37"/>
  <c r="D205" i="37"/>
  <c r="D206" i="37"/>
  <c r="D207" i="37"/>
  <c r="D208" i="37"/>
  <c r="D209" i="37"/>
  <c r="D210" i="37"/>
  <c r="D211" i="37"/>
  <c r="D212" i="37"/>
  <c r="D213" i="37"/>
  <c r="D214" i="37"/>
  <c r="D215" i="37"/>
  <c r="D216" i="37"/>
  <c r="D217" i="37"/>
  <c r="D218" i="37"/>
  <c r="D219" i="37"/>
  <c r="D220" i="37"/>
  <c r="G220" i="37" s="1"/>
  <c r="D221" i="37"/>
  <c r="D222" i="37"/>
  <c r="D223" i="37"/>
  <c r="D224" i="37"/>
  <c r="D225" i="37"/>
  <c r="G225" i="37" s="1"/>
  <c r="H225" i="37" s="1"/>
  <c r="D226" i="37"/>
  <c r="D227" i="37"/>
  <c r="D228" i="37"/>
  <c r="D229" i="37"/>
  <c r="D230" i="37"/>
  <c r="D231" i="37"/>
  <c r="D232" i="37"/>
  <c r="D233" i="37"/>
  <c r="D234" i="37"/>
  <c r="D235" i="37"/>
  <c r="D236" i="37"/>
  <c r="D237" i="37"/>
  <c r="D238" i="37"/>
  <c r="D239" i="37"/>
  <c r="D240" i="37"/>
  <c r="D241" i="37"/>
  <c r="D242" i="37"/>
  <c r="D243" i="37"/>
  <c r="D244" i="37"/>
  <c r="D245" i="37"/>
  <c r="D246" i="37"/>
  <c r="D247" i="37"/>
  <c r="D248" i="37"/>
  <c r="D249" i="37"/>
  <c r="D250" i="37"/>
  <c r="D251" i="37"/>
  <c r="D252" i="37"/>
  <c r="D253" i="37"/>
  <c r="D254" i="37"/>
  <c r="D255" i="37"/>
  <c r="D256" i="37"/>
  <c r="D257" i="37"/>
  <c r="D258" i="37"/>
  <c r="D259" i="37"/>
  <c r="D260" i="37"/>
  <c r="D261" i="37"/>
  <c r="D262" i="37"/>
  <c r="D263" i="37"/>
  <c r="D264" i="37"/>
  <c r="D265" i="37"/>
  <c r="D266" i="37"/>
  <c r="D267" i="37"/>
  <c r="D268" i="37"/>
  <c r="G268" i="37" s="1"/>
  <c r="H268" i="37" s="1"/>
  <c r="D269" i="37"/>
  <c r="D270" i="37"/>
  <c r="D271" i="37"/>
  <c r="D272" i="37"/>
  <c r="D273" i="37"/>
  <c r="D274" i="37"/>
  <c r="D275" i="37"/>
  <c r="D276" i="37"/>
  <c r="D277" i="37"/>
  <c r="D278" i="37"/>
  <c r="D279" i="37"/>
  <c r="D280" i="37"/>
  <c r="D281" i="37"/>
  <c r="D282" i="37"/>
  <c r="D283" i="37"/>
  <c r="G283" i="37" s="1"/>
  <c r="D284" i="37"/>
  <c r="D285" i="37"/>
  <c r="D286" i="37"/>
  <c r="D287" i="37"/>
  <c r="D288" i="37"/>
  <c r="D289" i="37"/>
  <c r="D290" i="37"/>
  <c r="D291" i="37"/>
  <c r="D292" i="37"/>
  <c r="D293" i="37"/>
  <c r="D294" i="37"/>
  <c r="D295" i="37"/>
  <c r="D296" i="37"/>
  <c r="D297" i="37"/>
  <c r="D298" i="37"/>
  <c r="D299" i="37"/>
  <c r="D300" i="37"/>
  <c r="D301" i="37"/>
  <c r="D302" i="37"/>
  <c r="D303" i="37"/>
  <c r="D304" i="37"/>
  <c r="G304" i="37" s="1"/>
  <c r="H304" i="37" s="1"/>
  <c r="D305" i="37"/>
  <c r="D306" i="37"/>
  <c r="D307" i="37"/>
  <c r="D308" i="37"/>
  <c r="D309" i="37"/>
  <c r="G309" i="37" s="1"/>
  <c r="D310" i="37"/>
  <c r="D311" i="37"/>
  <c r="D312" i="37"/>
  <c r="D313" i="37"/>
  <c r="D314" i="37"/>
  <c r="D315" i="37"/>
  <c r="D316" i="37"/>
  <c r="G316" i="37" s="1"/>
  <c r="D317" i="37"/>
  <c r="D318" i="37"/>
  <c r="D319" i="37"/>
  <c r="D320" i="37"/>
  <c r="G320" i="37" s="1"/>
  <c r="H320" i="37" s="1"/>
  <c r="D321" i="37"/>
  <c r="D322" i="37"/>
  <c r="D323" i="37"/>
  <c r="D324" i="37"/>
  <c r="D325" i="37"/>
  <c r="D326" i="37"/>
  <c r="D327" i="37"/>
  <c r="D328" i="37"/>
  <c r="G328" i="37" s="1"/>
  <c r="D329" i="37"/>
  <c r="D330" i="37"/>
  <c r="D331" i="37"/>
  <c r="D332" i="37"/>
  <c r="D333" i="37"/>
  <c r="D334" i="37"/>
  <c r="D335" i="37"/>
  <c r="D336" i="37"/>
  <c r="D337" i="37"/>
  <c r="D338" i="37"/>
  <c r="D339" i="37"/>
  <c r="D340" i="37"/>
  <c r="G340" i="37" s="1"/>
  <c r="D341" i="37"/>
  <c r="D342" i="37"/>
  <c r="D343" i="37"/>
  <c r="G343" i="37" s="1"/>
  <c r="D344" i="37"/>
  <c r="D345" i="37"/>
  <c r="D346" i="37"/>
  <c r="D347" i="37"/>
  <c r="D348" i="37"/>
  <c r="D349" i="37"/>
  <c r="D350" i="37"/>
  <c r="D351" i="37"/>
  <c r="D352" i="37"/>
  <c r="D353" i="37"/>
  <c r="D354" i="37"/>
  <c r="D355" i="37"/>
  <c r="D356" i="37"/>
  <c r="D357" i="37"/>
  <c r="G358" i="37" s="1"/>
  <c r="H358" i="37" s="1"/>
  <c r="D358" i="37"/>
  <c r="D359" i="37"/>
  <c r="D360" i="37"/>
  <c r="D361" i="37"/>
  <c r="D362" i="37"/>
  <c r="D363" i="37"/>
  <c r="D364" i="37"/>
  <c r="D365" i="37"/>
  <c r="D366" i="37"/>
  <c r="D367" i="37"/>
  <c r="D368" i="37"/>
  <c r="D369" i="37"/>
  <c r="D370" i="37"/>
  <c r="D371" i="37"/>
  <c r="D372" i="37"/>
  <c r="D373" i="37"/>
  <c r="D374" i="37"/>
  <c r="D375" i="37"/>
  <c r="D376" i="37"/>
  <c r="D377" i="37"/>
  <c r="D378" i="37"/>
  <c r="D379" i="37"/>
  <c r="D380" i="37"/>
  <c r="D381" i="37"/>
  <c r="D382" i="37"/>
  <c r="D383" i="37"/>
  <c r="D384" i="37"/>
  <c r="D385" i="37"/>
  <c r="D386" i="37"/>
  <c r="D387" i="37"/>
  <c r="D388" i="37"/>
  <c r="D389" i="37"/>
  <c r="D390" i="37"/>
  <c r="D391" i="37"/>
  <c r="D392" i="37"/>
  <c r="D393" i="37"/>
  <c r="G393" i="37" s="1"/>
  <c r="H393" i="37" s="1"/>
  <c r="D394" i="37"/>
  <c r="D395" i="37"/>
  <c r="D396" i="37"/>
  <c r="D397" i="37"/>
  <c r="D398" i="37"/>
  <c r="D399" i="37"/>
  <c r="D400" i="37"/>
  <c r="G400" i="37" s="1"/>
  <c r="H400" i="37" s="1"/>
  <c r="D401" i="37"/>
  <c r="D402" i="37"/>
  <c r="D403" i="37"/>
  <c r="D404" i="37"/>
  <c r="D405" i="37"/>
  <c r="D406" i="37"/>
  <c r="D407" i="37"/>
  <c r="D408" i="37"/>
  <c r="D409" i="37"/>
  <c r="D410" i="37"/>
  <c r="D411" i="37"/>
  <c r="D412" i="37"/>
  <c r="D413" i="37"/>
  <c r="D414" i="37"/>
  <c r="D415" i="37"/>
  <c r="D416" i="37"/>
  <c r="D417" i="37"/>
  <c r="D418" i="37"/>
  <c r="D419" i="37"/>
  <c r="D420" i="37"/>
  <c r="D421" i="37"/>
  <c r="D422" i="37"/>
  <c r="D423" i="37"/>
  <c r="D424" i="37"/>
  <c r="D425" i="37"/>
  <c r="D426" i="37"/>
  <c r="D427" i="37"/>
  <c r="D428" i="37"/>
  <c r="D429" i="37"/>
  <c r="D430" i="37"/>
  <c r="D431" i="37"/>
  <c r="D432" i="37"/>
  <c r="D433" i="37"/>
  <c r="D434" i="37"/>
  <c r="D435" i="37"/>
  <c r="D436" i="37"/>
  <c r="D437" i="37"/>
  <c r="D438" i="37"/>
  <c r="D439" i="37"/>
  <c r="D440" i="37"/>
  <c r="D441" i="37"/>
  <c r="D442" i="37"/>
  <c r="D443" i="37"/>
  <c r="D444" i="37"/>
  <c r="D445" i="37"/>
  <c r="D446" i="37"/>
  <c r="D447" i="37"/>
  <c r="D448" i="37"/>
  <c r="D449" i="37"/>
  <c r="D450" i="37"/>
  <c r="D451" i="37"/>
  <c r="D452" i="37"/>
  <c r="D453" i="37"/>
  <c r="D454" i="37"/>
  <c r="D455" i="37"/>
  <c r="D456" i="37"/>
  <c r="D457" i="37"/>
  <c r="D458" i="37"/>
  <c r="D459" i="37"/>
  <c r="D460" i="37"/>
  <c r="D461" i="37"/>
  <c r="D462" i="37"/>
  <c r="D463" i="37"/>
  <c r="G463" i="37" s="1"/>
  <c r="G464" i="37" s="1"/>
  <c r="D464" i="37"/>
  <c r="D465" i="37"/>
  <c r="D466" i="37"/>
  <c r="D467" i="37"/>
  <c r="D468" i="37"/>
  <c r="D469" i="37"/>
  <c r="D470" i="37"/>
  <c r="D471" i="37"/>
  <c r="D472" i="37"/>
  <c r="D473" i="37"/>
  <c r="D474" i="37"/>
  <c r="D475" i="37"/>
  <c r="G475" i="37" s="1"/>
  <c r="H475" i="37" s="1"/>
  <c r="D476" i="37"/>
  <c r="D477" i="37"/>
  <c r="D478" i="37"/>
  <c r="D479" i="37"/>
  <c r="D480" i="37"/>
  <c r="D481" i="37"/>
  <c r="D482" i="37"/>
  <c r="D483" i="37"/>
  <c r="D484" i="37"/>
  <c r="D485" i="37"/>
  <c r="D486" i="37"/>
  <c r="D487" i="37"/>
  <c r="D488" i="37"/>
  <c r="D489" i="37"/>
  <c r="D490" i="37"/>
  <c r="D491" i="37"/>
  <c r="D492" i="37"/>
  <c r="D493" i="37"/>
  <c r="D494" i="37"/>
  <c r="D495" i="37"/>
  <c r="D496" i="37"/>
  <c r="D497" i="37"/>
  <c r="D498" i="37"/>
  <c r="D499" i="37"/>
  <c r="D500" i="37"/>
  <c r="D501" i="37"/>
  <c r="D502" i="37"/>
  <c r="D503" i="37"/>
  <c r="D504" i="37"/>
  <c r="D505" i="37"/>
  <c r="D506" i="37"/>
  <c r="D507" i="37"/>
  <c r="D508" i="37"/>
  <c r="G508" i="37" s="1"/>
  <c r="D509" i="37"/>
  <c r="D510" i="37"/>
  <c r="D511" i="37"/>
  <c r="G511" i="37" s="1"/>
  <c r="H511" i="37" s="1"/>
  <c r="D512" i="37"/>
  <c r="D513" i="37"/>
  <c r="D514" i="37"/>
  <c r="D515" i="37"/>
  <c r="D516" i="37"/>
  <c r="D517" i="37"/>
  <c r="D518" i="37"/>
  <c r="D519" i="37"/>
  <c r="D520" i="37"/>
  <c r="G520" i="37" s="1"/>
  <c r="D521" i="37"/>
  <c r="D522" i="37"/>
  <c r="D523" i="37"/>
  <c r="G523" i="37" s="1"/>
  <c r="H523" i="37" s="1"/>
  <c r="D524" i="37"/>
  <c r="D525" i="37"/>
  <c r="D526" i="37"/>
  <c r="D527" i="37"/>
  <c r="D528" i="37"/>
  <c r="D529" i="37"/>
  <c r="D530" i="37"/>
  <c r="D531" i="37"/>
  <c r="D532" i="37"/>
  <c r="D533" i="37"/>
  <c r="D534" i="37"/>
  <c r="D535" i="37"/>
  <c r="G535" i="37" s="1"/>
  <c r="H535" i="37" s="1"/>
  <c r="D536" i="37"/>
  <c r="D537" i="37"/>
  <c r="D538" i="37"/>
  <c r="D539" i="37"/>
  <c r="D540" i="37"/>
  <c r="D541" i="37"/>
  <c r="D542" i="37"/>
  <c r="G543" i="37" s="1"/>
  <c r="H543" i="37" s="1"/>
  <c r="D543" i="37"/>
  <c r="D544" i="37"/>
  <c r="G544" i="37" s="1"/>
  <c r="H544" i="37" s="1"/>
  <c r="D545" i="37"/>
  <c r="D546" i="37"/>
  <c r="D547" i="37"/>
  <c r="D548" i="37"/>
  <c r="D549" i="37"/>
  <c r="G549" i="37" s="1"/>
  <c r="H549" i="37" s="1"/>
  <c r="D550" i="37"/>
  <c r="D551" i="37"/>
  <c r="D552" i="37"/>
  <c r="D553" i="37"/>
  <c r="D554" i="37"/>
  <c r="D555" i="37"/>
  <c r="D556" i="37"/>
  <c r="D557" i="37"/>
  <c r="D558" i="37"/>
  <c r="D559" i="37"/>
  <c r="D560" i="37"/>
  <c r="D561" i="37"/>
  <c r="D562" i="37"/>
  <c r="D563" i="37"/>
  <c r="D564" i="37"/>
  <c r="D565" i="37"/>
  <c r="D566" i="37"/>
  <c r="D567" i="37"/>
  <c r="D568" i="37"/>
  <c r="G568" i="37" s="1"/>
  <c r="H568" i="37" s="1"/>
  <c r="D569" i="37"/>
  <c r="D570" i="37"/>
  <c r="D571" i="37"/>
  <c r="D572" i="37"/>
  <c r="D573" i="37"/>
  <c r="D574" i="37"/>
  <c r="D575" i="37"/>
  <c r="D576" i="37"/>
  <c r="D577" i="37"/>
  <c r="D578" i="37"/>
  <c r="D579" i="37"/>
  <c r="D580" i="37"/>
  <c r="D581" i="37"/>
  <c r="D582" i="37"/>
  <c r="D583" i="37"/>
  <c r="D584" i="37"/>
  <c r="D585" i="37"/>
  <c r="D586" i="37"/>
  <c r="D587" i="37"/>
  <c r="D588" i="37"/>
  <c r="D589" i="37"/>
  <c r="D590" i="37"/>
  <c r="D591" i="37"/>
  <c r="D592" i="37"/>
  <c r="D593" i="37"/>
  <c r="D594" i="37"/>
  <c r="D595" i="37"/>
  <c r="D596" i="37"/>
  <c r="D597" i="37"/>
  <c r="D598" i="37"/>
  <c r="D599" i="37"/>
  <c r="D600" i="37"/>
  <c r="D601" i="37"/>
  <c r="D602" i="37"/>
  <c r="D603" i="37"/>
  <c r="D604" i="37"/>
  <c r="G604" i="37" s="1"/>
  <c r="D605" i="37"/>
  <c r="D606" i="37"/>
  <c r="D607" i="37"/>
  <c r="D608" i="37"/>
  <c r="D609" i="37"/>
  <c r="D610" i="37"/>
  <c r="D611" i="37"/>
  <c r="D612" i="37"/>
  <c r="D613" i="37"/>
  <c r="D614" i="37"/>
  <c r="D615" i="37"/>
  <c r="D616" i="37"/>
  <c r="D617" i="37"/>
  <c r="D618" i="37"/>
  <c r="D619" i="37"/>
  <c r="G619" i="37" s="1"/>
  <c r="D620" i="37"/>
  <c r="D621" i="37"/>
  <c r="G621" i="37" s="1"/>
  <c r="D622" i="37"/>
  <c r="D623" i="37"/>
  <c r="D624" i="37"/>
  <c r="D625" i="37"/>
  <c r="D626" i="37"/>
  <c r="D627" i="37"/>
  <c r="D628" i="37"/>
  <c r="D629" i="37"/>
  <c r="D630" i="37"/>
  <c r="D631" i="37"/>
  <c r="G631" i="37" s="1"/>
  <c r="D632" i="37"/>
  <c r="D633" i="37"/>
  <c r="G633" i="37" s="1"/>
  <c r="D634" i="37"/>
  <c r="D635" i="37"/>
  <c r="D636" i="37"/>
  <c r="D637" i="37"/>
  <c r="D638" i="37"/>
  <c r="D639" i="37"/>
  <c r="D640" i="37"/>
  <c r="D641" i="37"/>
  <c r="D642" i="37"/>
  <c r="D643" i="37"/>
  <c r="D644" i="37"/>
  <c r="D645" i="37"/>
  <c r="D646" i="37"/>
  <c r="G646" i="37" s="1"/>
  <c r="H646" i="37" s="1"/>
  <c r="D647" i="37"/>
  <c r="D648" i="37"/>
  <c r="D649" i="37"/>
  <c r="D650" i="37"/>
  <c r="D651" i="37"/>
  <c r="D652" i="37"/>
  <c r="D653" i="37"/>
  <c r="D654" i="37"/>
  <c r="D655" i="37"/>
  <c r="D656" i="37"/>
  <c r="D657" i="37"/>
  <c r="G657" i="37" s="1"/>
  <c r="D658" i="37"/>
  <c r="D659" i="37"/>
  <c r="D660" i="37"/>
  <c r="D661" i="37"/>
  <c r="D662" i="37"/>
  <c r="D663" i="37"/>
  <c r="D664" i="37"/>
  <c r="D665" i="37"/>
  <c r="D666" i="37"/>
  <c r="D667" i="37"/>
  <c r="D668" i="37"/>
  <c r="D669" i="37"/>
  <c r="G669" i="37" s="1"/>
  <c r="H669" i="37" s="1"/>
  <c r="D670" i="37"/>
  <c r="D671" i="37"/>
  <c r="D672" i="37"/>
  <c r="D673" i="37"/>
  <c r="D674" i="37"/>
  <c r="D675" i="37"/>
  <c r="D676" i="37"/>
  <c r="D677" i="37"/>
  <c r="D678" i="37"/>
  <c r="D679" i="37"/>
  <c r="D680" i="37"/>
  <c r="D681" i="37"/>
  <c r="D682" i="37"/>
  <c r="D683" i="37"/>
  <c r="D684" i="37"/>
  <c r="D685" i="37"/>
  <c r="D686" i="37"/>
  <c r="D687" i="37"/>
  <c r="D688" i="37"/>
  <c r="D689" i="37"/>
  <c r="D690" i="37"/>
  <c r="D691" i="37"/>
  <c r="D692" i="37"/>
  <c r="D693" i="37"/>
  <c r="D694" i="37"/>
  <c r="G694" i="37" s="1"/>
  <c r="H694" i="37" s="1"/>
  <c r="D695" i="37"/>
  <c r="D696" i="37"/>
  <c r="D697" i="37"/>
  <c r="D698" i="37"/>
  <c r="D699" i="37"/>
  <c r="D700" i="37"/>
  <c r="D701" i="37"/>
  <c r="D702" i="37"/>
  <c r="D703" i="37"/>
  <c r="D704" i="37"/>
  <c r="D705" i="37"/>
  <c r="G705" i="37" s="1"/>
  <c r="H705" i="37" s="1"/>
  <c r="D706" i="37"/>
  <c r="G706" i="37" s="1"/>
  <c r="H706" i="37" s="1"/>
  <c r="D707" i="37"/>
  <c r="D708" i="37"/>
  <c r="D709" i="37"/>
  <c r="D710" i="37"/>
  <c r="D711" i="37"/>
  <c r="D712" i="37"/>
  <c r="D713" i="37"/>
  <c r="D714" i="37"/>
  <c r="D715" i="37"/>
  <c r="D716" i="37"/>
  <c r="D717" i="37"/>
  <c r="D718" i="37"/>
  <c r="D719" i="37"/>
  <c r="D720" i="37"/>
  <c r="D721" i="37"/>
  <c r="D722" i="37"/>
  <c r="D723" i="37"/>
  <c r="D724" i="37"/>
  <c r="D725" i="37"/>
  <c r="D726" i="37"/>
  <c r="D727" i="37"/>
  <c r="D728" i="37"/>
  <c r="D729" i="37"/>
  <c r="G729" i="37" s="1"/>
  <c r="H729" i="37" s="1"/>
  <c r="D730" i="37"/>
  <c r="G730" i="37" s="1"/>
  <c r="H730" i="37" s="1"/>
  <c r="D731" i="37"/>
  <c r="D732" i="37"/>
  <c r="D733" i="37"/>
  <c r="D734" i="37"/>
  <c r="D735" i="37"/>
  <c r="D736" i="37"/>
  <c r="D737" i="37"/>
  <c r="D738" i="37"/>
  <c r="D739" i="37"/>
  <c r="D2" i="37"/>
  <c r="G2" i="37" s="1"/>
  <c r="H2" i="37" s="1"/>
  <c r="S22" i="2"/>
  <c r="Q22" i="2"/>
  <c r="Q25" i="2" s="1"/>
  <c r="S21" i="2"/>
  <c r="R21" i="2"/>
  <c r="Q21" i="2"/>
  <c r="B6" i="28"/>
  <c r="H6" i="13"/>
  <c r="I6" i="13" s="1"/>
  <c r="J6" i="13" s="1"/>
  <c r="K6" i="13" s="1"/>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Q9" i="22"/>
  <c r="R9" i="22"/>
  <c r="S9" i="22"/>
  <c r="Q10" i="22"/>
  <c r="R10" i="22"/>
  <c r="S10" i="22"/>
  <c r="Q11" i="22"/>
  <c r="R11" i="22"/>
  <c r="S11" i="22"/>
  <c r="Q12" i="22"/>
  <c r="R12" i="22"/>
  <c r="S12" i="22"/>
  <c r="Q13" i="22"/>
  <c r="R13" i="22"/>
  <c r="S13" i="22"/>
  <c r="Q14" i="22"/>
  <c r="R14" i="22"/>
  <c r="S14" i="22"/>
  <c r="Q15" i="22"/>
  <c r="R15" i="22"/>
  <c r="S15" i="22"/>
  <c r="Q16" i="22"/>
  <c r="R16" i="22"/>
  <c r="S16" i="22"/>
  <c r="Q17" i="22"/>
  <c r="R17" i="22"/>
  <c r="S17" i="22"/>
  <c r="Q18" i="22"/>
  <c r="R18" i="22"/>
  <c r="S18" i="22"/>
  <c r="Q19" i="22"/>
  <c r="R19" i="22"/>
  <c r="S19" i="22"/>
  <c r="Q20" i="22"/>
  <c r="R20" i="22"/>
  <c r="S20" i="22"/>
  <c r="Q21" i="22"/>
  <c r="R21" i="22"/>
  <c r="S21" i="22"/>
  <c r="Q22" i="22"/>
  <c r="R22" i="22"/>
  <c r="S22" i="22"/>
  <c r="R8" i="22"/>
  <c r="S8" i="22"/>
  <c r="Q8" i="22"/>
  <c r="Q9" i="2"/>
  <c r="R9" i="2"/>
  <c r="S9" i="2"/>
  <c r="Q10" i="2"/>
  <c r="R10" i="2"/>
  <c r="S10" i="2"/>
  <c r="Q11" i="2"/>
  <c r="R11" i="2"/>
  <c r="S11" i="2"/>
  <c r="Q12" i="2"/>
  <c r="R12" i="2"/>
  <c r="S12" i="2"/>
  <c r="Q13" i="2"/>
  <c r="R13" i="2"/>
  <c r="S13" i="2"/>
  <c r="Q14" i="2"/>
  <c r="R14" i="2"/>
  <c r="S14" i="2"/>
  <c r="Q15" i="2"/>
  <c r="R15" i="2"/>
  <c r="S15" i="2"/>
  <c r="Q16" i="2"/>
  <c r="R16" i="2"/>
  <c r="S16" i="2"/>
  <c r="Q17" i="2"/>
  <c r="R17" i="2"/>
  <c r="S17" i="2"/>
  <c r="Q18" i="2"/>
  <c r="R18" i="2"/>
  <c r="S18" i="2"/>
  <c r="Q19" i="2"/>
  <c r="R19" i="2"/>
  <c r="S19" i="2"/>
  <c r="Q20" i="2"/>
  <c r="R20" i="2"/>
  <c r="S20" i="2"/>
  <c r="R8" i="2"/>
  <c r="S8" i="2"/>
  <c r="Q8" i="2"/>
  <c r="N19" i="16"/>
  <c r="N20" i="16"/>
  <c r="N21" i="16"/>
  <c r="N22" i="16"/>
  <c r="N23" i="16"/>
  <c r="N24" i="16"/>
  <c r="H16" i="16"/>
  <c r="B24" i="22"/>
  <c r="L1" i="2"/>
  <c r="B6" i="2" s="1"/>
  <c r="N6" i="2" s="1"/>
  <c r="Q2" i="10"/>
  <c r="D10" i="9"/>
  <c r="D9" i="9"/>
  <c r="D8" i="9"/>
  <c r="L2" i="2"/>
  <c r="L2" i="22"/>
  <c r="L1" i="22"/>
  <c r="B6" i="22" s="1"/>
  <c r="Q1" i="10"/>
  <c r="G6" i="10" s="1"/>
  <c r="F1" i="13"/>
  <c r="F22" i="10"/>
  <c r="R24" i="22" l="1"/>
  <c r="Q24" i="22"/>
  <c r="S24" i="22"/>
  <c r="J2" i="43"/>
  <c r="C2" i="49"/>
  <c r="K7" i="43"/>
  <c r="B7" i="49"/>
  <c r="L7" i="49"/>
  <c r="G7" i="49"/>
  <c r="Q7" i="49"/>
  <c r="G491" i="37"/>
  <c r="G467" i="37"/>
  <c r="G275" i="37"/>
  <c r="G586" i="37"/>
  <c r="H586" i="37" s="1"/>
  <c r="G550" i="37"/>
  <c r="H550" i="37" s="1"/>
  <c r="G514" i="37"/>
  <c r="H514" i="37" s="1"/>
  <c r="G490" i="37"/>
  <c r="H490" i="37" s="1"/>
  <c r="G430" i="37"/>
  <c r="H430" i="37" s="1"/>
  <c r="G382" i="37"/>
  <c r="H382" i="37" s="1"/>
  <c r="G334" i="37"/>
  <c r="H334" i="37" s="1"/>
  <c r="G286" i="37"/>
  <c r="H286" i="37" s="1"/>
  <c r="G262" i="37"/>
  <c r="H262" i="37" s="1"/>
  <c r="G226" i="37"/>
  <c r="H226" i="37" s="1"/>
  <c r="G214" i="37"/>
  <c r="H214" i="37" s="1"/>
  <c r="G166" i="37"/>
  <c r="H166" i="37" s="1"/>
  <c r="G70" i="37"/>
  <c r="H70" i="37" s="1"/>
  <c r="G58" i="37"/>
  <c r="H58" i="37" s="1"/>
  <c r="G34" i="37"/>
  <c r="H34" i="37" s="1"/>
  <c r="G22" i="37"/>
  <c r="G596" i="37"/>
  <c r="H596" i="37" s="1"/>
  <c r="G572" i="37"/>
  <c r="H572" i="37" s="1"/>
  <c r="G260" i="37"/>
  <c r="H260" i="37" s="1"/>
  <c r="G224" i="37"/>
  <c r="H224" i="37" s="1"/>
  <c r="G128" i="37"/>
  <c r="H128" i="37" s="1"/>
  <c r="G104" i="37"/>
  <c r="H104" i="37" s="1"/>
  <c r="G92" i="37"/>
  <c r="H92" i="37" s="1"/>
  <c r="G68" i="37"/>
  <c r="H68" i="37" s="1"/>
  <c r="G44" i="37"/>
  <c r="H44" i="37" s="1"/>
  <c r="G32" i="37"/>
  <c r="H32" i="37" s="1"/>
  <c r="G465" i="37"/>
  <c r="G466" i="37" s="1"/>
  <c r="H466" i="37" s="1"/>
  <c r="G201" i="37"/>
  <c r="G202" i="37" s="1"/>
  <c r="H202" i="37" s="1"/>
  <c r="G426" i="37"/>
  <c r="G402" i="37"/>
  <c r="H402" i="37" s="1"/>
  <c r="G306" i="37"/>
  <c r="G307" i="37" s="1"/>
  <c r="G308" i="37" s="1"/>
  <c r="H308" i="37" s="1"/>
  <c r="G234" i="37"/>
  <c r="G222" i="37"/>
  <c r="G210" i="37"/>
  <c r="G162" i="37"/>
  <c r="H162" i="37" s="1"/>
  <c r="G126" i="37"/>
  <c r="G78" i="37"/>
  <c r="G66" i="37"/>
  <c r="H66" i="37" s="1"/>
  <c r="G365" i="37"/>
  <c r="G366" i="37" s="1"/>
  <c r="G367" i="37" s="1"/>
  <c r="G368" i="37" s="1"/>
  <c r="H368" i="37" s="1"/>
  <c r="G665" i="37"/>
  <c r="G734" i="37"/>
  <c r="H734" i="37" s="1"/>
  <c r="G602" i="37"/>
  <c r="G566" i="37"/>
  <c r="G567" i="37" s="1"/>
  <c r="H567" i="37" s="1"/>
  <c r="G518" i="37"/>
  <c r="G458" i="37"/>
  <c r="G386" i="37"/>
  <c r="G290" i="37"/>
  <c r="G266" i="37"/>
  <c r="H266" i="37" s="1"/>
  <c r="G218" i="37"/>
  <c r="H218" i="37" s="1"/>
  <c r="G194" i="37"/>
  <c r="G182" i="37"/>
  <c r="H182" i="37" s="1"/>
  <c r="G146" i="37"/>
  <c r="G134" i="37"/>
  <c r="G74" i="37"/>
  <c r="H74" i="37" s="1"/>
  <c r="G431" i="37"/>
  <c r="H431" i="37" s="1"/>
  <c r="G394" i="37"/>
  <c r="H394" i="37" s="1"/>
  <c r="G660" i="37"/>
  <c r="H660" i="37" s="1"/>
  <c r="G576" i="37"/>
  <c r="H576" i="37" s="1"/>
  <c r="G564" i="37"/>
  <c r="H564" i="37" s="1"/>
  <c r="G552" i="37"/>
  <c r="H552" i="37" s="1"/>
  <c r="G480" i="37"/>
  <c r="H480" i="37" s="1"/>
  <c r="G456" i="37"/>
  <c r="H456" i="37" s="1"/>
  <c r="G420" i="37"/>
  <c r="H420" i="37" s="1"/>
  <c r="G408" i="37"/>
  <c r="H408" i="37" s="1"/>
  <c r="G372" i="37"/>
  <c r="H372" i="37" s="1"/>
  <c r="G349" i="37"/>
  <c r="G350" i="37" s="1"/>
  <c r="G351" i="37" s="1"/>
  <c r="G252" i="37"/>
  <c r="H252" i="37" s="1"/>
  <c r="G228" i="37"/>
  <c r="H228" i="37" s="1"/>
  <c r="G180" i="37"/>
  <c r="H180" i="37" s="1"/>
  <c r="G156" i="37"/>
  <c r="H156" i="37" s="1"/>
  <c r="G120" i="37"/>
  <c r="H120" i="37" s="1"/>
  <c r="G73" i="37"/>
  <c r="H73" i="37" s="1"/>
  <c r="G60" i="37"/>
  <c r="H60" i="37" s="1"/>
  <c r="G731" i="37"/>
  <c r="G719" i="37"/>
  <c r="G707" i="37"/>
  <c r="G695" i="37"/>
  <c r="G696" i="37" s="1"/>
  <c r="G683" i="37"/>
  <c r="G684" i="37" s="1"/>
  <c r="H684" i="37" s="1"/>
  <c r="G671" i="37"/>
  <c r="G672" i="37" s="1"/>
  <c r="G647" i="37"/>
  <c r="G635" i="37"/>
  <c r="G623" i="37"/>
  <c r="G611" i="37"/>
  <c r="G587" i="37"/>
  <c r="G551" i="37"/>
  <c r="H551" i="37" s="1"/>
  <c r="G539" i="37"/>
  <c r="G527" i="37"/>
  <c r="G515" i="37"/>
  <c r="H515" i="37" s="1"/>
  <c r="G479" i="37"/>
  <c r="H479" i="37" s="1"/>
  <c r="G455" i="37"/>
  <c r="H455" i="37" s="1"/>
  <c r="G383" i="37"/>
  <c r="G384" i="37" s="1"/>
  <c r="G359" i="37"/>
  <c r="G335" i="37"/>
  <c r="G263" i="37"/>
  <c r="G227" i="37"/>
  <c r="H227" i="37" s="1"/>
  <c r="G215" i="37"/>
  <c r="G167" i="37"/>
  <c r="G71" i="37"/>
  <c r="G59" i="37"/>
  <c r="H59" i="37" s="1"/>
  <c r="G597" i="37"/>
  <c r="H597" i="37" s="1"/>
  <c r="G573" i="37"/>
  <c r="G574" i="37" s="1"/>
  <c r="G525" i="37"/>
  <c r="G526" i="37" s="1"/>
  <c r="H526" i="37" s="1"/>
  <c r="G369" i="37"/>
  <c r="G321" i="37"/>
  <c r="G297" i="37"/>
  <c r="G261" i="37"/>
  <c r="H261" i="37" s="1"/>
  <c r="G249" i="37"/>
  <c r="G177" i="37"/>
  <c r="G69" i="37"/>
  <c r="H69" i="37" s="1"/>
  <c r="G45" i="37"/>
  <c r="G33" i="37"/>
  <c r="H33" i="37" s="1"/>
  <c r="G692" i="37"/>
  <c r="H692" i="37" s="1"/>
  <c r="G584" i="37"/>
  <c r="H584" i="37" s="1"/>
  <c r="G536" i="37"/>
  <c r="H536" i="37" s="1"/>
  <c r="G524" i="37"/>
  <c r="H524" i="37" s="1"/>
  <c r="G512" i="37"/>
  <c r="H512" i="37" s="1"/>
  <c r="G488" i="37"/>
  <c r="H488" i="37" s="1"/>
  <c r="G476" i="37"/>
  <c r="H476" i="37" s="1"/>
  <c r="G272" i="37"/>
  <c r="G236" i="37"/>
  <c r="H236" i="37" s="1"/>
  <c r="G670" i="37"/>
  <c r="H670" i="37" s="1"/>
  <c r="G559" i="37"/>
  <c r="G163" i="37"/>
  <c r="H163" i="37" s="1"/>
  <c r="G726" i="37"/>
  <c r="G727" i="37" s="1"/>
  <c r="G582" i="37"/>
  <c r="H582" i="37" s="1"/>
  <c r="G558" i="37"/>
  <c r="H558" i="37" s="1"/>
  <c r="G701" i="37"/>
  <c r="G689" i="37"/>
  <c r="G569" i="37"/>
  <c r="G545" i="37"/>
  <c r="G401" i="37"/>
  <c r="H401" i="37" s="1"/>
  <c r="G305" i="37"/>
  <c r="H305" i="37" s="1"/>
  <c r="G269" i="37"/>
  <c r="G257" i="37"/>
  <c r="G258" i="37" s="1"/>
  <c r="G77" i="37"/>
  <c r="H77" i="37" s="1"/>
  <c r="G65" i="37"/>
  <c r="H65" i="37" s="1"/>
  <c r="G640" i="37"/>
  <c r="H640" i="37" s="1"/>
  <c r="G124" i="37"/>
  <c r="G723" i="37"/>
  <c r="H723" i="37" s="1"/>
  <c r="G639" i="37"/>
  <c r="H639" i="37" s="1"/>
  <c r="G615" i="37"/>
  <c r="H615" i="37" s="1"/>
  <c r="G579" i="37"/>
  <c r="H579" i="37" s="1"/>
  <c r="G507" i="37"/>
  <c r="H507" i="37" s="1"/>
  <c r="G471" i="37"/>
  <c r="G447" i="37"/>
  <c r="H447" i="37" s="1"/>
  <c r="G375" i="37"/>
  <c r="H375" i="37" s="1"/>
  <c r="G339" i="37"/>
  <c r="H339" i="37" s="1"/>
  <c r="G279" i="37"/>
  <c r="G267" i="37"/>
  <c r="H267" i="37" s="1"/>
  <c r="G243" i="37"/>
  <c r="H243" i="37" s="1"/>
  <c r="G219" i="37"/>
  <c r="H219" i="37" s="1"/>
  <c r="G171" i="37"/>
  <c r="H171" i="37" s="1"/>
  <c r="G3" i="37"/>
  <c r="H3" i="37" s="1"/>
  <c r="M6" i="44"/>
  <c r="D6" i="46"/>
  <c r="S6" i="46" s="1"/>
  <c r="R6" i="47"/>
  <c r="O6" i="46"/>
  <c r="I6" i="47"/>
  <c r="R6" i="46"/>
  <c r="D6" i="47"/>
  <c r="J6" i="47" s="1"/>
  <c r="P6" i="48"/>
  <c r="J6" i="48"/>
  <c r="D2" i="46"/>
  <c r="D2" i="47"/>
  <c r="D2" i="44"/>
  <c r="J2" i="42"/>
  <c r="D2" i="48"/>
  <c r="G7" i="43"/>
  <c r="J7" i="43"/>
  <c r="J7" i="42"/>
  <c r="K7" i="42"/>
  <c r="G7" i="42"/>
  <c r="D1" i="47"/>
  <c r="F6" i="47"/>
  <c r="K6" i="47" s="1"/>
  <c r="P6" i="44"/>
  <c r="J6" i="44"/>
  <c r="S6" i="44"/>
  <c r="L6" i="44"/>
  <c r="F6" i="44"/>
  <c r="M6" i="43"/>
  <c r="L7" i="43"/>
  <c r="F7" i="43"/>
  <c r="E6" i="43"/>
  <c r="M6" i="42"/>
  <c r="L7" i="42"/>
  <c r="E6" i="42"/>
  <c r="F7" i="42"/>
  <c r="B7" i="28"/>
  <c r="B20" i="8"/>
  <c r="AA3" i="16"/>
  <c r="U9" i="16"/>
  <c r="AA45" i="16"/>
  <c r="B11" i="8"/>
  <c r="M5" i="13"/>
  <c r="AA28" i="16"/>
  <c r="H170" i="16"/>
  <c r="H97" i="16"/>
  <c r="A33" i="15"/>
  <c r="A42" i="8" s="1"/>
  <c r="H191" i="16"/>
  <c r="H149" i="16"/>
  <c r="A15" i="9"/>
  <c r="A57" i="8"/>
  <c r="A38" i="8"/>
  <c r="N4" i="16"/>
  <c r="A4" i="15"/>
  <c r="A6" i="8" s="1"/>
  <c r="C2" i="28"/>
  <c r="C9" i="28" s="1"/>
  <c r="AA9" i="16"/>
  <c r="AA44" i="16"/>
  <c r="H146" i="16"/>
  <c r="H37" i="16"/>
  <c r="H179" i="16"/>
  <c r="H106" i="16"/>
  <c r="H188" i="16"/>
  <c r="H53" i="16"/>
  <c r="H118" i="16"/>
  <c r="A27" i="28"/>
  <c r="B57" i="8"/>
  <c r="A43" i="15"/>
  <c r="A53" i="8" s="1"/>
  <c r="K1" i="13"/>
  <c r="A61" i="8"/>
  <c r="A16" i="9"/>
  <c r="A21" i="15"/>
  <c r="N3" i="16"/>
  <c r="AA14" i="16"/>
  <c r="AA49" i="16"/>
  <c r="H127" i="16"/>
  <c r="H134" i="16"/>
  <c r="H67" i="16"/>
  <c r="H155" i="16"/>
  <c r="H46" i="16"/>
  <c r="H176" i="16"/>
  <c r="H41" i="16"/>
  <c r="AA20" i="16"/>
  <c r="H207" i="16"/>
  <c r="H74" i="16"/>
  <c r="H174" i="16"/>
  <c r="H143" i="16"/>
  <c r="H10" i="16"/>
  <c r="H152" i="16"/>
  <c r="H17" i="16"/>
  <c r="N11" i="16"/>
  <c r="B44" i="8"/>
  <c r="A35" i="15"/>
  <c r="A44" i="8" s="1"/>
  <c r="A30" i="15"/>
  <c r="A39" i="8" s="1"/>
  <c r="U15" i="16"/>
  <c r="AA7" i="16"/>
  <c r="AA25" i="16"/>
  <c r="H195" i="16"/>
  <c r="H38" i="16"/>
  <c r="H204" i="16"/>
  <c r="H83" i="16"/>
  <c r="H139" i="16"/>
  <c r="H140" i="16"/>
  <c r="H5" i="16"/>
  <c r="B32" i="8"/>
  <c r="A7" i="13"/>
  <c r="A31" i="15"/>
  <c r="A40" i="8" s="1"/>
  <c r="A22" i="8"/>
  <c r="B54" i="8"/>
  <c r="U5" i="16"/>
  <c r="AA11" i="16"/>
  <c r="AA30" i="16"/>
  <c r="H135" i="16"/>
  <c r="H26" i="16"/>
  <c r="H192" i="16"/>
  <c r="H47" i="16"/>
  <c r="H78" i="16"/>
  <c r="H44" i="16"/>
  <c r="H184" i="16"/>
  <c r="B48" i="8"/>
  <c r="A39" i="15"/>
  <c r="A48" i="8" s="1"/>
  <c r="A14" i="13"/>
  <c r="B22" i="8"/>
  <c r="A27" i="15"/>
  <c r="A36" i="8" s="1"/>
  <c r="A11" i="15"/>
  <c r="N6" i="16"/>
  <c r="AA31" i="16"/>
  <c r="AA10" i="16"/>
  <c r="H99" i="16"/>
  <c r="H187" i="16"/>
  <c r="H132" i="16"/>
  <c r="H35" i="16"/>
  <c r="H201" i="16"/>
  <c r="H32" i="16"/>
  <c r="H172" i="16"/>
  <c r="A42" i="10"/>
  <c r="A42" i="15"/>
  <c r="A36" i="15"/>
  <c r="A45" i="8" s="1"/>
  <c r="B61" i="8"/>
  <c r="A12" i="15"/>
  <c r="A19" i="8" s="1"/>
  <c r="A6" i="15"/>
  <c r="A25" i="8" s="1"/>
  <c r="N15" i="16"/>
  <c r="AA43" i="16"/>
  <c r="AA26" i="16"/>
  <c r="H87" i="16"/>
  <c r="H55" i="16"/>
  <c r="H96" i="16"/>
  <c r="H11" i="16"/>
  <c r="H141" i="16"/>
  <c r="H8" i="16"/>
  <c r="H148" i="16"/>
  <c r="H91" i="16"/>
  <c r="A11" i="13"/>
  <c r="A10" i="13"/>
  <c r="A24" i="8"/>
  <c r="B56" i="8"/>
  <c r="F1" i="28"/>
  <c r="A6" i="9"/>
  <c r="B19" i="8"/>
  <c r="U6" i="16"/>
  <c r="AA47" i="16"/>
  <c r="AA32" i="16"/>
  <c r="H63" i="16"/>
  <c r="H181" i="16"/>
  <c r="H84" i="16"/>
  <c r="H163" i="16"/>
  <c r="H105" i="16"/>
  <c r="H7" i="16"/>
  <c r="H136" i="16"/>
  <c r="A8" i="15"/>
  <c r="A59" i="8" s="1"/>
  <c r="B52" i="8"/>
  <c r="B51" i="8"/>
  <c r="B53" i="8"/>
  <c r="A45" i="15"/>
  <c r="A55" i="8" s="1"/>
  <c r="U3" i="16"/>
  <c r="AA8" i="16"/>
  <c r="AA37" i="16"/>
  <c r="H51" i="16"/>
  <c r="H145" i="16"/>
  <c r="H60" i="16"/>
  <c r="H190" i="16"/>
  <c r="H93" i="16"/>
  <c r="H197" i="16"/>
  <c r="H40" i="16"/>
  <c r="A5" i="15"/>
  <c r="A17" i="8" s="1"/>
  <c r="B47" i="8"/>
  <c r="B18" i="8"/>
  <c r="A41" i="15"/>
  <c r="N7" i="16"/>
  <c r="AA13" i="16"/>
  <c r="AA42" i="16"/>
  <c r="H102" i="16"/>
  <c r="H133" i="16"/>
  <c r="H48" i="16"/>
  <c r="H154" i="16"/>
  <c r="H69" i="16"/>
  <c r="H185" i="16"/>
  <c r="H28" i="16"/>
  <c r="B27" i="8"/>
  <c r="B24" i="8"/>
  <c r="A32" i="15"/>
  <c r="A41" i="8" s="1"/>
  <c r="A37" i="15"/>
  <c r="A46" i="8" s="1"/>
  <c r="N14" i="16"/>
  <c r="AA18" i="16"/>
  <c r="AA48" i="16"/>
  <c r="H182" i="16"/>
  <c r="H109" i="16"/>
  <c r="H115" i="16"/>
  <c r="H142" i="16"/>
  <c r="H57" i="16"/>
  <c r="H161" i="16"/>
  <c r="H4" i="16"/>
  <c r="J2" i="10"/>
  <c r="H2" i="13"/>
  <c r="D2" i="22"/>
  <c r="D2" i="2"/>
  <c r="H90" i="16"/>
  <c r="H75" i="16"/>
  <c r="H158" i="16"/>
  <c r="H14" i="16"/>
  <c r="H121" i="16"/>
  <c r="H42" i="16"/>
  <c r="H72" i="16"/>
  <c r="H167" i="16"/>
  <c r="H23" i="16"/>
  <c r="H130" i="16"/>
  <c r="H19" i="16"/>
  <c r="H81" i="16"/>
  <c r="H164" i="16"/>
  <c r="H20" i="16"/>
  <c r="H173" i="16"/>
  <c r="H29" i="16"/>
  <c r="H160" i="16"/>
  <c r="AG3" i="16"/>
  <c r="AG6" i="16"/>
  <c r="AG9" i="16"/>
  <c r="AG5" i="16"/>
  <c r="AG4" i="16"/>
  <c r="AG7" i="16"/>
  <c r="AG8" i="16"/>
  <c r="AG10" i="16"/>
  <c r="G1" i="22"/>
  <c r="A56" i="8"/>
  <c r="A12" i="13"/>
  <c r="B45" i="8"/>
  <c r="A25" i="15"/>
  <c r="A34" i="8" s="1"/>
  <c r="N13" i="16"/>
  <c r="A4" i="8"/>
  <c r="AA15" i="16"/>
  <c r="AA24" i="16"/>
  <c r="AA36" i="16"/>
  <c r="AA6" i="16"/>
  <c r="H183" i="16"/>
  <c r="H39" i="16"/>
  <c r="H122" i="16"/>
  <c r="H162" i="16"/>
  <c r="H85" i="16"/>
  <c r="H180" i="16"/>
  <c r="H36" i="16"/>
  <c r="H131" i="16"/>
  <c r="H43" i="16"/>
  <c r="H94" i="16"/>
  <c r="H189" i="16"/>
  <c r="H45" i="16"/>
  <c r="H128" i="16"/>
  <c r="H6" i="16"/>
  <c r="H137" i="16"/>
  <c r="H151" i="16"/>
  <c r="H124" i="16"/>
  <c r="H7" i="13"/>
  <c r="AA29" i="16"/>
  <c r="H54" i="16"/>
  <c r="H24" i="16"/>
  <c r="H82" i="16"/>
  <c r="H33" i="16"/>
  <c r="H112" i="16"/>
  <c r="N17" i="16"/>
  <c r="AA19" i="16"/>
  <c r="AA12" i="16"/>
  <c r="H171" i="16"/>
  <c r="H110" i="16"/>
  <c r="H168" i="16"/>
  <c r="H186" i="16"/>
  <c r="H177" i="16"/>
  <c r="H175" i="16"/>
  <c r="H125" i="16"/>
  <c r="H31" i="16"/>
  <c r="A40" i="10"/>
  <c r="A38" i="15"/>
  <c r="A47" i="8" s="1"/>
  <c r="A14" i="15"/>
  <c r="A21" i="8" s="1"/>
  <c r="U11" i="16"/>
  <c r="N10" i="16"/>
  <c r="AA34" i="16"/>
  <c r="AA46" i="16"/>
  <c r="H15" i="16"/>
  <c r="H205" i="16"/>
  <c r="H156" i="16"/>
  <c r="H107" i="16"/>
  <c r="H165" i="16"/>
  <c r="H104" i="16"/>
  <c r="H100" i="16"/>
  <c r="AA41" i="16"/>
  <c r="H27" i="16"/>
  <c r="H73" i="16"/>
  <c r="H119" i="16"/>
  <c r="H116" i="16"/>
  <c r="A23" i="15"/>
  <c r="A32" i="8" s="1"/>
  <c r="B60" i="8"/>
  <c r="AA23" i="16"/>
  <c r="AA17" i="16"/>
  <c r="H159" i="16"/>
  <c r="H98" i="16"/>
  <c r="H61" i="16"/>
  <c r="H12" i="16"/>
  <c r="H66" i="16"/>
  <c r="H70" i="16"/>
  <c r="H21" i="16"/>
  <c r="H79" i="16"/>
  <c r="H113" i="16"/>
  <c r="H138" i="16"/>
  <c r="D12" i="9"/>
  <c r="A40" i="15"/>
  <c r="A50" i="8" s="1"/>
  <c r="A23" i="8"/>
  <c r="B55" i="8"/>
  <c r="A34" i="15"/>
  <c r="A43" i="8" s="1"/>
  <c r="A44" i="15"/>
  <c r="A54" i="8" s="1"/>
  <c r="B23" i="8"/>
  <c r="A9" i="15"/>
  <c r="A11" i="8" s="1"/>
  <c r="N9" i="16"/>
  <c r="N5" i="16"/>
  <c r="AA27" i="16"/>
  <c r="AA40" i="16"/>
  <c r="AA5" i="16"/>
  <c r="AA22" i="16"/>
  <c r="H147" i="16"/>
  <c r="H103" i="16"/>
  <c r="H86" i="16"/>
  <c r="H193" i="16"/>
  <c r="H49" i="16"/>
  <c r="H144" i="16"/>
  <c r="H199" i="16"/>
  <c r="H95" i="16"/>
  <c r="H202" i="16"/>
  <c r="H58" i="16"/>
  <c r="H153" i="16"/>
  <c r="H9" i="16"/>
  <c r="H92" i="16"/>
  <c r="H198" i="16"/>
  <c r="H101" i="16"/>
  <c r="H30" i="16"/>
  <c r="H88" i="16"/>
  <c r="H80" i="16"/>
  <c r="H126" i="16"/>
  <c r="H89" i="16"/>
  <c r="H3" i="16"/>
  <c r="H76" i="16"/>
  <c r="A28" i="15"/>
  <c r="A37" i="8" s="1"/>
  <c r="B5" i="10"/>
  <c r="B21" i="8"/>
  <c r="A7" i="15"/>
  <c r="A49" i="8" s="1"/>
  <c r="A13" i="13"/>
  <c r="B46" i="8"/>
  <c r="A26" i="15"/>
  <c r="A35" i="8" s="1"/>
  <c r="A13" i="15"/>
  <c r="A11" i="10"/>
  <c r="U14" i="16"/>
  <c r="U10" i="16"/>
  <c r="AA35" i="16"/>
  <c r="AA50" i="16"/>
  <c r="AA16" i="16"/>
  <c r="AA33" i="16"/>
  <c r="H123" i="16"/>
  <c r="H206" i="16"/>
  <c r="H62" i="16"/>
  <c r="H169" i="16"/>
  <c r="H25" i="16"/>
  <c r="H120" i="16"/>
  <c r="H114" i="16"/>
  <c r="H71" i="16"/>
  <c r="H178" i="16"/>
  <c r="H34" i="16"/>
  <c r="H129" i="16"/>
  <c r="H150" i="16"/>
  <c r="H68" i="16"/>
  <c r="H18" i="16"/>
  <c r="H77" i="16"/>
  <c r="H208" i="16"/>
  <c r="H64" i="16"/>
  <c r="A15" i="13"/>
  <c r="A24" i="15"/>
  <c r="A33" i="8" s="1"/>
  <c r="A21" i="10"/>
  <c r="A1" i="13"/>
  <c r="B40" i="8"/>
  <c r="A22" i="15"/>
  <c r="A31" i="8" s="1"/>
  <c r="A1" i="10"/>
  <c r="A60" i="8"/>
  <c r="U4" i="16"/>
  <c r="U13" i="16"/>
  <c r="AA39" i="16"/>
  <c r="AA4" i="16"/>
  <c r="AA21" i="16"/>
  <c r="AA38" i="16"/>
  <c r="H111" i="16"/>
  <c r="H194" i="16"/>
  <c r="H50" i="16"/>
  <c r="H157" i="16"/>
  <c r="H13" i="16"/>
  <c r="H108" i="16"/>
  <c r="H203" i="16"/>
  <c r="H59" i="16"/>
  <c r="H166" i="16"/>
  <c r="H22" i="16"/>
  <c r="H117" i="16"/>
  <c r="H200" i="16"/>
  <c r="H56" i="16"/>
  <c r="H209" i="16"/>
  <c r="H65" i="16"/>
  <c r="H196" i="16"/>
  <c r="H52" i="16"/>
  <c r="I7" i="13"/>
  <c r="G6" i="13"/>
  <c r="G7" i="13" s="1"/>
  <c r="L39" i="10"/>
  <c r="L40" i="10" s="1"/>
  <c r="L42" i="10" s="1"/>
  <c r="J39" i="10"/>
  <c r="J40" i="10" s="1"/>
  <c r="J42" i="10" s="1"/>
  <c r="K39" i="10"/>
  <c r="K40" i="10" s="1"/>
  <c r="K42" i="10" s="1"/>
  <c r="N39" i="10"/>
  <c r="N40" i="10" s="1"/>
  <c r="N42" i="10" s="1"/>
  <c r="Q6" i="2"/>
  <c r="H6" i="2"/>
  <c r="G6" i="2" s="1"/>
  <c r="L6" i="2" s="1"/>
  <c r="C6" i="2"/>
  <c r="Q6" i="22"/>
  <c r="C6" i="22"/>
  <c r="H6" i="22"/>
  <c r="G6" i="22" s="1"/>
  <c r="F6" i="22" s="1"/>
  <c r="E6" i="22" s="1"/>
  <c r="N6" i="22"/>
  <c r="M6" i="22" s="1"/>
  <c r="L6" i="22" s="1"/>
  <c r="K6" i="22" s="1"/>
  <c r="E6" i="28"/>
  <c r="G6" i="28" s="1"/>
  <c r="I6" i="28" s="1"/>
  <c r="I7" i="28" s="1"/>
  <c r="G690" i="37"/>
  <c r="H689" i="37"/>
  <c r="G570" i="37"/>
  <c r="H569" i="37"/>
  <c r="G125" i="37"/>
  <c r="H125" i="37" s="1"/>
  <c r="H124" i="37"/>
  <c r="G29" i="37"/>
  <c r="H28" i="37"/>
  <c r="H279" i="37"/>
  <c r="G280" i="37"/>
  <c r="G603" i="37"/>
  <c r="H603" i="37" s="1"/>
  <c r="H602" i="37"/>
  <c r="G459" i="37"/>
  <c r="H458" i="37"/>
  <c r="G387" i="37"/>
  <c r="H386" i="37"/>
  <c r="G291" i="37"/>
  <c r="H290" i="37"/>
  <c r="G195" i="37"/>
  <c r="H194" i="37"/>
  <c r="G147" i="37"/>
  <c r="H146" i="37"/>
  <c r="G135" i="37"/>
  <c r="H134" i="37"/>
  <c r="G509" i="37"/>
  <c r="H508" i="37"/>
  <c r="G317" i="37"/>
  <c r="H316" i="37"/>
  <c r="G185" i="37"/>
  <c r="H184" i="37"/>
  <c r="G685" i="37"/>
  <c r="G661" i="37"/>
  <c r="G637" i="37"/>
  <c r="G577" i="37"/>
  <c r="G565" i="37"/>
  <c r="H565" i="37" s="1"/>
  <c r="G553" i="37"/>
  <c r="G541" i="37"/>
  <c r="G481" i="37"/>
  <c r="G457" i="37"/>
  <c r="H457" i="37" s="1"/>
  <c r="G445" i="37"/>
  <c r="G421" i="37"/>
  <c r="G409" i="37"/>
  <c r="G373" i="37"/>
  <c r="G325" i="37"/>
  <c r="G289" i="37"/>
  <c r="H289" i="37" s="1"/>
  <c r="G229" i="37"/>
  <c r="G205" i="37"/>
  <c r="G181" i="37"/>
  <c r="H181" i="37" s="1"/>
  <c r="G157" i="37"/>
  <c r="G121" i="37"/>
  <c r="G61" i="37"/>
  <c r="G519" i="37"/>
  <c r="H519" i="37" s="1"/>
  <c r="H518" i="37"/>
  <c r="H471" i="37"/>
  <c r="G472" i="37"/>
  <c r="G732" i="37"/>
  <c r="H731" i="37"/>
  <c r="G720" i="37"/>
  <c r="H719" i="37"/>
  <c r="G708" i="37"/>
  <c r="H707" i="37"/>
  <c r="G648" i="37"/>
  <c r="H647" i="37"/>
  <c r="G636" i="37"/>
  <c r="H636" i="37" s="1"/>
  <c r="H635" i="37"/>
  <c r="G624" i="37"/>
  <c r="H623" i="37"/>
  <c r="G612" i="37"/>
  <c r="H611" i="37"/>
  <c r="G588" i="37"/>
  <c r="H587" i="37"/>
  <c r="G540" i="37"/>
  <c r="H540" i="37" s="1"/>
  <c r="H539" i="37"/>
  <c r="G528" i="37"/>
  <c r="H527" i="37"/>
  <c r="G395" i="37"/>
  <c r="G360" i="37"/>
  <c r="H359" i="37"/>
  <c r="G336" i="37"/>
  <c r="H335" i="37"/>
  <c r="G264" i="37"/>
  <c r="H263" i="37"/>
  <c r="G216" i="37"/>
  <c r="H215" i="37"/>
  <c r="G168" i="37"/>
  <c r="H167" i="37"/>
  <c r="G72" i="37"/>
  <c r="H72" i="37" s="1"/>
  <c r="H71" i="37"/>
  <c r="G12" i="37"/>
  <c r="H11" i="37"/>
  <c r="G492" i="37"/>
  <c r="H491" i="37"/>
  <c r="G310" i="37"/>
  <c r="H309" i="37"/>
  <c r="G546" i="37"/>
  <c r="H545" i="37"/>
  <c r="G666" i="37"/>
  <c r="H665" i="37"/>
  <c r="G521" i="37"/>
  <c r="H520" i="37"/>
  <c r="G221" i="37"/>
  <c r="H221" i="37" s="1"/>
  <c r="H220" i="37"/>
  <c r="G504" i="37"/>
  <c r="H504" i="37" s="1"/>
  <c r="G505" i="37"/>
  <c r="G23" i="37"/>
  <c r="H22" i="37"/>
  <c r="G693" i="37"/>
  <c r="H693" i="37" s="1"/>
  <c r="G658" i="37"/>
  <c r="H657" i="37"/>
  <c r="G634" i="37"/>
  <c r="H634" i="37" s="1"/>
  <c r="H633" i="37"/>
  <c r="G622" i="37"/>
  <c r="H622" i="37" s="1"/>
  <c r="H621" i="37"/>
  <c r="G513" i="37"/>
  <c r="H513" i="37" s="1"/>
  <c r="G489" i="37"/>
  <c r="H489" i="37" s="1"/>
  <c r="G477" i="37"/>
  <c r="G370" i="37"/>
  <c r="H369" i="37"/>
  <c r="G322" i="37"/>
  <c r="H321" i="37"/>
  <c r="G298" i="37"/>
  <c r="H297" i="37"/>
  <c r="G250" i="37"/>
  <c r="H249" i="37"/>
  <c r="G237" i="37"/>
  <c r="G178" i="37"/>
  <c r="H177" i="37"/>
  <c r="G129" i="37"/>
  <c r="G105" i="37"/>
  <c r="G93" i="37"/>
  <c r="G46" i="37"/>
  <c r="H45" i="37"/>
  <c r="G468" i="37"/>
  <c r="H467" i="37"/>
  <c r="G276" i="37"/>
  <c r="H275" i="37"/>
  <c r="G270" i="37"/>
  <c r="H269" i="37"/>
  <c r="G641" i="37"/>
  <c r="G516" i="37"/>
  <c r="H516" i="37" s="1"/>
  <c r="G517" i="37"/>
  <c r="H517" i="37" s="1"/>
  <c r="H272" i="37"/>
  <c r="G273" i="37"/>
  <c r="G632" i="37"/>
  <c r="H632" i="37" s="1"/>
  <c r="H631" i="37"/>
  <c r="G329" i="37"/>
  <c r="H328" i="37"/>
  <c r="G432" i="37"/>
  <c r="H432" i="37" s="1"/>
  <c r="G620" i="37"/>
  <c r="H620" i="37" s="1"/>
  <c r="H619" i="37"/>
  <c r="G560" i="37"/>
  <c r="H559" i="37"/>
  <c r="G344" i="37"/>
  <c r="H343" i="37"/>
  <c r="G284" i="37"/>
  <c r="H283" i="37"/>
  <c r="G176" i="37"/>
  <c r="H176" i="37" s="1"/>
  <c r="H175" i="37"/>
  <c r="G702" i="37"/>
  <c r="H701" i="37"/>
  <c r="G605" i="37"/>
  <c r="H604" i="37"/>
  <c r="G341" i="37"/>
  <c r="H340" i="37"/>
  <c r="G427" i="37"/>
  <c r="H426" i="37"/>
  <c r="G235" i="37"/>
  <c r="H235" i="37" s="1"/>
  <c r="H234" i="37"/>
  <c r="G223" i="37"/>
  <c r="H223" i="37" s="1"/>
  <c r="H222" i="37"/>
  <c r="G211" i="37"/>
  <c r="H210" i="37"/>
  <c r="G127" i="37"/>
  <c r="H127" i="37" s="1"/>
  <c r="H126" i="37"/>
  <c r="G79" i="37"/>
  <c r="H78" i="37"/>
  <c r="G735" i="37"/>
  <c r="G183" i="37"/>
  <c r="H183" i="37" s="1"/>
  <c r="G119" i="37"/>
  <c r="H119" i="37" s="1"/>
  <c r="H118" i="37"/>
  <c r="H465" i="37"/>
  <c r="H201" i="37"/>
  <c r="H117" i="37"/>
  <c r="H464" i="37"/>
  <c r="H200" i="37"/>
  <c r="H56" i="37"/>
  <c r="H463" i="37"/>
  <c r="H367" i="37"/>
  <c r="H199" i="37"/>
  <c r="H55" i="37"/>
  <c r="H19" i="37"/>
  <c r="H366" i="37"/>
  <c r="H54" i="37"/>
  <c r="H365" i="37"/>
  <c r="H53" i="37"/>
  <c r="H160" i="37"/>
  <c r="H52" i="37"/>
  <c r="G203" i="37"/>
  <c r="G75" i="37"/>
  <c r="H75" i="37" s="1"/>
  <c r="M39" i="10"/>
  <c r="M40" i="10" s="1"/>
  <c r="M42" i="10" s="1"/>
  <c r="J6" i="10"/>
  <c r="J7" i="10" s="1"/>
  <c r="F6" i="10"/>
  <c r="G7" i="10"/>
  <c r="K7" i="13"/>
  <c r="L6" i="13"/>
  <c r="L7" i="13" s="1"/>
  <c r="J7" i="13"/>
  <c r="C2" i="48" l="1"/>
  <c r="B2" i="49"/>
  <c r="C1" i="48"/>
  <c r="B1" i="49"/>
  <c r="P6" i="47"/>
  <c r="P6" i="46"/>
  <c r="J6" i="46"/>
  <c r="S6" i="47"/>
  <c r="G253" i="37"/>
  <c r="H525" i="37"/>
  <c r="H671" i="37"/>
  <c r="G537" i="37"/>
  <c r="G583" i="37"/>
  <c r="H583" i="37" s="1"/>
  <c r="G403" i="37"/>
  <c r="H307" i="37"/>
  <c r="G4" i="37"/>
  <c r="G5" i="37" s="1"/>
  <c r="G35" i="37"/>
  <c r="G287" i="37"/>
  <c r="H383" i="37"/>
  <c r="H566" i="37"/>
  <c r="G172" i="37"/>
  <c r="H306" i="37"/>
  <c r="G580" i="37"/>
  <c r="H573" i="37"/>
  <c r="H350" i="37"/>
  <c r="G585" i="37"/>
  <c r="H585" i="37" s="1"/>
  <c r="H726" i="37"/>
  <c r="G244" i="37"/>
  <c r="G164" i="37"/>
  <c r="G376" i="37"/>
  <c r="G598" i="37"/>
  <c r="H598" i="37" s="1"/>
  <c r="H4" i="37"/>
  <c r="H683" i="37"/>
  <c r="G448" i="37"/>
  <c r="G76" i="37"/>
  <c r="H76" i="37" s="1"/>
  <c r="G616" i="37"/>
  <c r="H695" i="37"/>
  <c r="H257" i="37"/>
  <c r="G724" i="37"/>
  <c r="H349" i="37"/>
  <c r="J3" i="43"/>
  <c r="J3" i="42"/>
  <c r="J3" i="10"/>
  <c r="E6" i="47"/>
  <c r="A52" i="8"/>
  <c r="A27" i="8"/>
  <c r="C1" i="46"/>
  <c r="C1" i="47"/>
  <c r="C2" i="46"/>
  <c r="C2" i="47"/>
  <c r="C2" i="44"/>
  <c r="K6" i="44"/>
  <c r="E6" i="44"/>
  <c r="C1" i="44"/>
  <c r="B2" i="28"/>
  <c r="I1" i="43"/>
  <c r="B1" i="28"/>
  <c r="I2" i="42"/>
  <c r="I2" i="43"/>
  <c r="E7" i="43"/>
  <c r="D6" i="43"/>
  <c r="M7" i="43"/>
  <c r="N6" i="43"/>
  <c r="N7" i="43" s="1"/>
  <c r="E7" i="42"/>
  <c r="D6" i="42"/>
  <c r="I1" i="42"/>
  <c r="N6" i="42"/>
  <c r="N7" i="42" s="1"/>
  <c r="M7" i="42"/>
  <c r="F9" i="28"/>
  <c r="H9" i="28"/>
  <c r="J9" i="28"/>
  <c r="E5" i="2"/>
  <c r="E5" i="22"/>
  <c r="A25" i="2"/>
  <c r="A24" i="22"/>
  <c r="A1" i="2"/>
  <c r="A8" i="13"/>
  <c r="A16" i="10"/>
  <c r="E7" i="28"/>
  <c r="G7" i="28"/>
  <c r="A20" i="10"/>
  <c r="A22" i="10"/>
  <c r="A8" i="9"/>
  <c r="G1" i="13"/>
  <c r="A8" i="10"/>
  <c r="O1" i="10"/>
  <c r="A1" i="22"/>
  <c r="F1" i="2"/>
  <c r="A13" i="9"/>
  <c r="A17" i="10"/>
  <c r="H1" i="22"/>
  <c r="A9" i="9"/>
  <c r="H1" i="2"/>
  <c r="C1" i="22"/>
  <c r="A18" i="8"/>
  <c r="C1" i="2"/>
  <c r="I1" i="10"/>
  <c r="A7" i="10"/>
  <c r="F1" i="22"/>
  <c r="J1" i="13"/>
  <c r="A12" i="9"/>
  <c r="L1" i="10"/>
  <c r="J5" i="10"/>
  <c r="H5" i="13"/>
  <c r="A6" i="13"/>
  <c r="A6" i="10"/>
  <c r="B12" i="9"/>
  <c r="A37" i="10"/>
  <c r="B5" i="22"/>
  <c r="G1" i="2"/>
  <c r="A5" i="2"/>
  <c r="I2" i="10"/>
  <c r="A10" i="9"/>
  <c r="L1" i="13"/>
  <c r="A14" i="9"/>
  <c r="A12" i="10"/>
  <c r="A5" i="22"/>
  <c r="G2" i="13"/>
  <c r="C2" i="22"/>
  <c r="A20" i="8"/>
  <c r="C2" i="2"/>
  <c r="B5" i="2"/>
  <c r="A19" i="10"/>
  <c r="A51" i="8"/>
  <c r="O2" i="10"/>
  <c r="A39" i="10"/>
  <c r="H2" i="2"/>
  <c r="K5" i="2"/>
  <c r="B5" i="13"/>
  <c r="C12" i="9"/>
  <c r="H2" i="22"/>
  <c r="K5" i="22"/>
  <c r="F2" i="28"/>
  <c r="A18" i="10"/>
  <c r="Q5" i="22"/>
  <c r="Q5" i="2"/>
  <c r="A36" i="10"/>
  <c r="A41" i="10"/>
  <c r="F6" i="13"/>
  <c r="F7" i="13" s="1"/>
  <c r="F6" i="2"/>
  <c r="E6" i="2" s="1"/>
  <c r="M6" i="2"/>
  <c r="I6" i="2"/>
  <c r="D6" i="2"/>
  <c r="R6" i="2"/>
  <c r="O6" i="2"/>
  <c r="K6" i="10"/>
  <c r="L6" i="10" s="1"/>
  <c r="R6" i="22"/>
  <c r="I6" i="22"/>
  <c r="O6" i="22"/>
  <c r="D6" i="22"/>
  <c r="G47" i="37"/>
  <c r="H46" i="37"/>
  <c r="G323" i="37"/>
  <c r="H322" i="37"/>
  <c r="G599" i="37"/>
  <c r="G342" i="37"/>
  <c r="H342" i="37" s="1"/>
  <c r="H341" i="37"/>
  <c r="G94" i="37"/>
  <c r="H93" i="37"/>
  <c r="G13" i="37"/>
  <c r="H12" i="37"/>
  <c r="G158" i="37"/>
  <c r="H157" i="37"/>
  <c r="G542" i="37"/>
  <c r="H542" i="37" s="1"/>
  <c r="H541" i="37"/>
  <c r="G318" i="37"/>
  <c r="H317" i="37"/>
  <c r="G371" i="37"/>
  <c r="H371" i="37" s="1"/>
  <c r="H370" i="37"/>
  <c r="G554" i="37"/>
  <c r="H553" i="37"/>
  <c r="G212" i="37"/>
  <c r="H211" i="37"/>
  <c r="G606" i="37"/>
  <c r="H605" i="37"/>
  <c r="G130" i="37"/>
  <c r="H129" i="37"/>
  <c r="G478" i="37"/>
  <c r="H478" i="37" s="1"/>
  <c r="H477" i="37"/>
  <c r="G522" i="37"/>
  <c r="H522" i="37" s="1"/>
  <c r="H521" i="37"/>
  <c r="G337" i="37"/>
  <c r="H336" i="37"/>
  <c r="G206" i="37"/>
  <c r="H205" i="37"/>
  <c r="G510" i="37"/>
  <c r="H510" i="37" s="1"/>
  <c r="H509" i="37"/>
  <c r="G345" i="37"/>
  <c r="H344" i="37"/>
  <c r="G330" i="37"/>
  <c r="H329" i="37"/>
  <c r="G642" i="37"/>
  <c r="H641" i="37"/>
  <c r="G613" i="37"/>
  <c r="H612" i="37"/>
  <c r="G697" i="37"/>
  <c r="H696" i="37"/>
  <c r="G230" i="37"/>
  <c r="H229" i="37"/>
  <c r="G578" i="37"/>
  <c r="H578" i="37" s="1"/>
  <c r="H577" i="37"/>
  <c r="G460" i="37"/>
  <c r="H459" i="37"/>
  <c r="G179" i="37"/>
  <c r="H179" i="37" s="1"/>
  <c r="H178" i="37"/>
  <c r="G271" i="37"/>
  <c r="H271" i="37" s="1"/>
  <c r="H270" i="37"/>
  <c r="G238" i="37"/>
  <c r="H237" i="37"/>
  <c r="G659" i="37"/>
  <c r="H659" i="37" s="1"/>
  <c r="H658" i="37"/>
  <c r="G625" i="37"/>
  <c r="H624" i="37"/>
  <c r="G709" i="37"/>
  <c r="H708" i="37"/>
  <c r="G326" i="37"/>
  <c r="H325" i="37"/>
  <c r="G662" i="37"/>
  <c r="H661" i="37"/>
  <c r="G136" i="37"/>
  <c r="H135" i="37"/>
  <c r="G259" i="37"/>
  <c r="H259" i="37" s="1"/>
  <c r="H258" i="37"/>
  <c r="G703" i="37"/>
  <c r="H702" i="37"/>
  <c r="G547" i="37"/>
  <c r="H546" i="37"/>
  <c r="G169" i="37"/>
  <c r="H168" i="37"/>
  <c r="G385" i="37"/>
  <c r="H385" i="37" s="1"/>
  <c r="H384" i="37"/>
  <c r="G374" i="37"/>
  <c r="H374" i="37" s="1"/>
  <c r="H373" i="37"/>
  <c r="G686" i="37"/>
  <c r="H685" i="37"/>
  <c r="G6" i="37"/>
  <c r="H5" i="37"/>
  <c r="G589" i="37"/>
  <c r="H588" i="37"/>
  <c r="G667" i="37"/>
  <c r="H666" i="37"/>
  <c r="G361" i="37"/>
  <c r="H360" i="37"/>
  <c r="G254" i="37"/>
  <c r="H253" i="37"/>
  <c r="G561" i="37"/>
  <c r="H560" i="37"/>
  <c r="G274" i="37"/>
  <c r="H274" i="37" s="1"/>
  <c r="H273" i="37"/>
  <c r="G277" i="37"/>
  <c r="H276" i="37"/>
  <c r="G251" i="37"/>
  <c r="H251" i="37" s="1"/>
  <c r="H250" i="37"/>
  <c r="G538" i="37"/>
  <c r="H538" i="37" s="1"/>
  <c r="H537" i="37"/>
  <c r="G396" i="37"/>
  <c r="H395" i="37"/>
  <c r="G721" i="37"/>
  <c r="H720" i="37"/>
  <c r="G410" i="37"/>
  <c r="H409" i="37"/>
  <c r="G148" i="37"/>
  <c r="H147" i="37"/>
  <c r="G106" i="37"/>
  <c r="H105" i="37"/>
  <c r="G638" i="37"/>
  <c r="H638" i="37" s="1"/>
  <c r="H637" i="37"/>
  <c r="H735" i="37"/>
  <c r="G736" i="37"/>
  <c r="G428" i="37"/>
  <c r="H427" i="37"/>
  <c r="G24" i="37"/>
  <c r="H23" i="37"/>
  <c r="G311" i="37"/>
  <c r="H310" i="37"/>
  <c r="G217" i="37"/>
  <c r="H217" i="37" s="1"/>
  <c r="H216" i="37"/>
  <c r="G422" i="37"/>
  <c r="H421" i="37"/>
  <c r="G186" i="37"/>
  <c r="H185" i="37"/>
  <c r="G281" i="37"/>
  <c r="H280" i="37"/>
  <c r="G285" i="37"/>
  <c r="H285" i="37" s="1"/>
  <c r="H284" i="37"/>
  <c r="G388" i="37"/>
  <c r="H387" i="37"/>
  <c r="G204" i="37"/>
  <c r="H204" i="37" s="1"/>
  <c r="H203" i="37"/>
  <c r="G165" i="37"/>
  <c r="H165" i="37" s="1"/>
  <c r="H164" i="37"/>
  <c r="G469" i="37"/>
  <c r="H468" i="37"/>
  <c r="G299" i="37"/>
  <c r="H298" i="37"/>
  <c r="G575" i="37"/>
  <c r="H575" i="37" s="1"/>
  <c r="H574" i="37"/>
  <c r="G506" i="37"/>
  <c r="H506" i="37" s="1"/>
  <c r="H505" i="37"/>
  <c r="G529" i="37"/>
  <c r="H528" i="37"/>
  <c r="G649" i="37"/>
  <c r="H648" i="37"/>
  <c r="G733" i="37"/>
  <c r="H733" i="37" s="1"/>
  <c r="H732" i="37"/>
  <c r="G352" i="37"/>
  <c r="H351" i="37"/>
  <c r="G446" i="37"/>
  <c r="H446" i="37" s="1"/>
  <c r="H445" i="37"/>
  <c r="G196" i="37"/>
  <c r="H195" i="37"/>
  <c r="G571" i="37"/>
  <c r="H571" i="37" s="1"/>
  <c r="H570" i="37"/>
  <c r="G80" i="37"/>
  <c r="H79" i="37"/>
  <c r="G728" i="37"/>
  <c r="H728" i="37" s="1"/>
  <c r="H727" i="37"/>
  <c r="G433" i="37"/>
  <c r="G493" i="37"/>
  <c r="H492" i="37"/>
  <c r="G265" i="37"/>
  <c r="H265" i="37" s="1"/>
  <c r="H264" i="37"/>
  <c r="G473" i="37"/>
  <c r="H472" i="37"/>
  <c r="G62" i="37"/>
  <c r="H61" i="37"/>
  <c r="G673" i="37"/>
  <c r="H672" i="37"/>
  <c r="G122" i="37"/>
  <c r="H122" i="37" s="1"/>
  <c r="H121" i="37"/>
  <c r="G482" i="37"/>
  <c r="H481" i="37"/>
  <c r="G292" i="37"/>
  <c r="H291" i="37"/>
  <c r="G30" i="37"/>
  <c r="H29" i="37"/>
  <c r="G691" i="37"/>
  <c r="H691" i="37" s="1"/>
  <c r="H690" i="37"/>
  <c r="F7" i="10"/>
  <c r="E6" i="10"/>
  <c r="G288" i="37" l="1"/>
  <c r="H288" i="37" s="1"/>
  <c r="H287" i="37"/>
  <c r="G36" i="37"/>
  <c r="H35" i="37"/>
  <c r="G404" i="37"/>
  <c r="H403" i="37"/>
  <c r="G581" i="37"/>
  <c r="H581" i="37" s="1"/>
  <c r="H580" i="37"/>
  <c r="G173" i="37"/>
  <c r="H172" i="37"/>
  <c r="H448" i="37"/>
  <c r="G449" i="37"/>
  <c r="G377" i="37"/>
  <c r="H376" i="37"/>
  <c r="G245" i="37"/>
  <c r="H244" i="37"/>
  <c r="G725" i="37"/>
  <c r="H725" i="37" s="1"/>
  <c r="H724" i="37"/>
  <c r="G617" i="37"/>
  <c r="H616" i="37"/>
  <c r="S23" i="43"/>
  <c r="A23" i="43" s="1"/>
  <c r="S35" i="43"/>
  <c r="A35" i="43" s="1"/>
  <c r="S34" i="43"/>
  <c r="A34" i="43" s="1"/>
  <c r="S33" i="43"/>
  <c r="A33" i="43" s="1"/>
  <c r="S32" i="43"/>
  <c r="A32" i="43" s="1"/>
  <c r="S31" i="43"/>
  <c r="A31" i="43" s="1"/>
  <c r="S30" i="43"/>
  <c r="A30" i="43" s="1"/>
  <c r="S29" i="43"/>
  <c r="A29" i="43" s="1"/>
  <c r="S28" i="43"/>
  <c r="A28" i="43" s="1"/>
  <c r="S27" i="43"/>
  <c r="A27" i="43" s="1"/>
  <c r="S26" i="43"/>
  <c r="A26" i="43" s="1"/>
  <c r="S24" i="43"/>
  <c r="A24" i="43" s="1"/>
  <c r="S25" i="43"/>
  <c r="A25" i="43" s="1"/>
  <c r="S23" i="42"/>
  <c r="S24" i="42"/>
  <c r="A24" i="42" s="1"/>
  <c r="S25" i="42"/>
  <c r="A25" i="42" s="1"/>
  <c r="S34" i="42"/>
  <c r="A34" i="42" s="1"/>
  <c r="S26" i="42"/>
  <c r="A26" i="42" s="1"/>
  <c r="S27" i="42"/>
  <c r="A27" i="42" s="1"/>
  <c r="S28" i="42"/>
  <c r="A28" i="42" s="1"/>
  <c r="S29" i="42"/>
  <c r="A29" i="42" s="1"/>
  <c r="S30" i="42"/>
  <c r="A30" i="42" s="1"/>
  <c r="S33" i="42"/>
  <c r="A33" i="42" s="1"/>
  <c r="S31" i="42"/>
  <c r="A31" i="42" s="1"/>
  <c r="S32" i="42"/>
  <c r="A32" i="42" s="1"/>
  <c r="S35" i="42"/>
  <c r="A35" i="42" s="1"/>
  <c r="S23" i="10"/>
  <c r="S24" i="10"/>
  <c r="A24" i="10" s="1"/>
  <c r="S25" i="10"/>
  <c r="A25" i="10" s="1"/>
  <c r="S26" i="10"/>
  <c r="S27" i="10"/>
  <c r="A27" i="10" s="1"/>
  <c r="S28" i="10"/>
  <c r="S29" i="10"/>
  <c r="S30" i="10"/>
  <c r="S31" i="10"/>
  <c r="S32" i="10"/>
  <c r="S35" i="10"/>
  <c r="S33" i="10"/>
  <c r="S34" i="10"/>
  <c r="E6" i="13"/>
  <c r="D6" i="13" s="1"/>
  <c r="D7" i="43"/>
  <c r="C6" i="43"/>
  <c r="D7" i="42"/>
  <c r="C6" i="42"/>
  <c r="K6" i="2"/>
  <c r="K7" i="10"/>
  <c r="J6" i="2"/>
  <c r="S6" i="2"/>
  <c r="P6" i="2"/>
  <c r="S6" i="22"/>
  <c r="P6" i="22"/>
  <c r="J6" i="22"/>
  <c r="G674" i="37"/>
  <c r="H673" i="37"/>
  <c r="G300" i="37"/>
  <c r="H299" i="37"/>
  <c r="G434" i="37"/>
  <c r="H433" i="37"/>
  <c r="G149" i="37"/>
  <c r="H148" i="37"/>
  <c r="G470" i="37"/>
  <c r="H470" i="37" s="1"/>
  <c r="H469" i="37"/>
  <c r="G282" i="37"/>
  <c r="H282" i="37" s="1"/>
  <c r="H281" i="37"/>
  <c r="G429" i="37"/>
  <c r="H429" i="37" s="1"/>
  <c r="H428" i="37"/>
  <c r="G411" i="37"/>
  <c r="H410" i="37"/>
  <c r="G7" i="37"/>
  <c r="H6" i="37"/>
  <c r="G704" i="37"/>
  <c r="H704" i="37" s="1"/>
  <c r="H703" i="37"/>
  <c r="G626" i="37"/>
  <c r="H625" i="37"/>
  <c r="G614" i="37"/>
  <c r="H614" i="37" s="1"/>
  <c r="H613" i="37"/>
  <c r="G338" i="37"/>
  <c r="H338" i="37" s="1"/>
  <c r="H337" i="37"/>
  <c r="G14" i="37"/>
  <c r="H13" i="37"/>
  <c r="H736" i="37"/>
  <c r="G737" i="37"/>
  <c r="G548" i="37"/>
  <c r="H548" i="37" s="1"/>
  <c r="H547" i="37"/>
  <c r="G213" i="37"/>
  <c r="H213" i="37" s="1"/>
  <c r="H212" i="37"/>
  <c r="G81" i="37"/>
  <c r="H80" i="37"/>
  <c r="G650" i="37"/>
  <c r="H649" i="37"/>
  <c r="G187" i="37"/>
  <c r="H186" i="37"/>
  <c r="G722" i="37"/>
  <c r="H722" i="37" s="1"/>
  <c r="H721" i="37"/>
  <c r="G562" i="37"/>
  <c r="H561" i="37"/>
  <c r="G687" i="37"/>
  <c r="H686" i="37"/>
  <c r="G461" i="37"/>
  <c r="H460" i="37"/>
  <c r="G643" i="37"/>
  <c r="H642" i="37"/>
  <c r="G555" i="37"/>
  <c r="H554" i="37"/>
  <c r="G95" i="37"/>
  <c r="H94" i="37"/>
  <c r="G31" i="37"/>
  <c r="H31" i="37" s="1"/>
  <c r="H30" i="37"/>
  <c r="G353" i="37"/>
  <c r="H352" i="37"/>
  <c r="G63" i="37"/>
  <c r="H63" i="37" s="1"/>
  <c r="H62" i="37"/>
  <c r="G530" i="37"/>
  <c r="H529" i="37"/>
  <c r="G423" i="37"/>
  <c r="H422" i="37"/>
  <c r="G397" i="37"/>
  <c r="H396" i="37"/>
  <c r="G255" i="37"/>
  <c r="H254" i="37"/>
  <c r="G137" i="37"/>
  <c r="H136" i="37"/>
  <c r="G239" i="37"/>
  <c r="H238" i="37"/>
  <c r="G331" i="37"/>
  <c r="H330" i="37"/>
  <c r="G278" i="37"/>
  <c r="H278" i="37" s="1"/>
  <c r="H277" i="37"/>
  <c r="G293" i="37"/>
  <c r="H292" i="37"/>
  <c r="G474" i="37"/>
  <c r="H474" i="37" s="1"/>
  <c r="H473" i="37"/>
  <c r="G710" i="37"/>
  <c r="H709" i="37"/>
  <c r="G107" i="37"/>
  <c r="H106" i="37"/>
  <c r="G346" i="37"/>
  <c r="H345" i="37"/>
  <c r="G319" i="37"/>
  <c r="H319" i="37" s="1"/>
  <c r="H318" i="37"/>
  <c r="G600" i="37"/>
  <c r="H599" i="37"/>
  <c r="G590" i="37"/>
  <c r="H589" i="37"/>
  <c r="G197" i="37"/>
  <c r="H196" i="37"/>
  <c r="G389" i="37"/>
  <c r="H388" i="37"/>
  <c r="G663" i="37"/>
  <c r="H662" i="37"/>
  <c r="G483" i="37"/>
  <c r="H482" i="37"/>
  <c r="G362" i="37"/>
  <c r="H361" i="37"/>
  <c r="G231" i="37"/>
  <c r="H230" i="37"/>
  <c r="G312" i="37"/>
  <c r="H311" i="37"/>
  <c r="G668" i="37"/>
  <c r="H668" i="37" s="1"/>
  <c r="H667" i="37"/>
  <c r="G170" i="37"/>
  <c r="H170" i="37" s="1"/>
  <c r="H169" i="37"/>
  <c r="G327" i="37"/>
  <c r="H327" i="37" s="1"/>
  <c r="H326" i="37"/>
  <c r="G131" i="37"/>
  <c r="H130" i="37"/>
  <c r="G324" i="37"/>
  <c r="H324" i="37" s="1"/>
  <c r="H323" i="37"/>
  <c r="G25" i="37"/>
  <c r="H24" i="37"/>
  <c r="G494" i="37"/>
  <c r="H493" i="37"/>
  <c r="G698" i="37"/>
  <c r="H697" i="37"/>
  <c r="G207" i="37"/>
  <c r="H206" i="37"/>
  <c r="G607" i="37"/>
  <c r="H606" i="37"/>
  <c r="G159" i="37"/>
  <c r="H159" i="37" s="1"/>
  <c r="H158" i="37"/>
  <c r="G48" i="37"/>
  <c r="H47" i="37"/>
  <c r="E7" i="10"/>
  <c r="D6" i="10"/>
  <c r="M6" i="10"/>
  <c r="L7" i="10"/>
  <c r="H173" i="37" l="1"/>
  <c r="G174" i="37"/>
  <c r="H174" i="37" s="1"/>
  <c r="H404" i="37"/>
  <c r="G405" i="37"/>
  <c r="G37" i="37"/>
  <c r="H36" i="37"/>
  <c r="H617" i="37"/>
  <c r="G618" i="37"/>
  <c r="H618" i="37" s="1"/>
  <c r="G246" i="37"/>
  <c r="H245" i="37"/>
  <c r="G378" i="37"/>
  <c r="H377" i="37"/>
  <c r="H449" i="37"/>
  <c r="G450" i="37"/>
  <c r="E7" i="13"/>
  <c r="C7" i="43"/>
  <c r="B6" i="43"/>
  <c r="C7" i="42"/>
  <c r="B6" i="42"/>
  <c r="C6" i="13"/>
  <c r="D7" i="13"/>
  <c r="G82" i="37"/>
  <c r="H81" i="37"/>
  <c r="G495" i="37"/>
  <c r="H494" i="37"/>
  <c r="G232" i="37"/>
  <c r="H231" i="37"/>
  <c r="G591" i="37"/>
  <c r="H590" i="37"/>
  <c r="G256" i="37"/>
  <c r="H256" i="37" s="1"/>
  <c r="H255" i="37"/>
  <c r="G688" i="37"/>
  <c r="H688" i="37" s="1"/>
  <c r="H687" i="37"/>
  <c r="G627" i="37"/>
  <c r="H626" i="37"/>
  <c r="G354" i="37"/>
  <c r="H353" i="37"/>
  <c r="G49" i="37"/>
  <c r="H48" i="37"/>
  <c r="G26" i="37"/>
  <c r="H25" i="37"/>
  <c r="G363" i="37"/>
  <c r="H362" i="37"/>
  <c r="G601" i="37"/>
  <c r="H601" i="37" s="1"/>
  <c r="H600" i="37"/>
  <c r="G294" i="37"/>
  <c r="H293" i="37"/>
  <c r="G398" i="37"/>
  <c r="H397" i="37"/>
  <c r="G96" i="37"/>
  <c r="H95" i="37"/>
  <c r="G563" i="37"/>
  <c r="H563" i="37" s="1"/>
  <c r="H562" i="37"/>
  <c r="G150" i="37"/>
  <c r="H149" i="37"/>
  <c r="G484" i="37"/>
  <c r="H483" i="37"/>
  <c r="G424" i="37"/>
  <c r="H423" i="37"/>
  <c r="G556" i="37"/>
  <c r="H555" i="37"/>
  <c r="G8" i="37"/>
  <c r="H7" i="37"/>
  <c r="G435" i="37"/>
  <c r="H434" i="37"/>
  <c r="G198" i="37"/>
  <c r="H198" i="37" s="1"/>
  <c r="H197" i="37"/>
  <c r="G462" i="37"/>
  <c r="H462" i="37" s="1"/>
  <c r="H461" i="37"/>
  <c r="G608" i="37"/>
  <c r="H607" i="37"/>
  <c r="G132" i="37"/>
  <c r="H131" i="37"/>
  <c r="G664" i="37"/>
  <c r="H664" i="37" s="1"/>
  <c r="H663" i="37"/>
  <c r="G347" i="37"/>
  <c r="H346" i="37"/>
  <c r="G332" i="37"/>
  <c r="H331" i="37"/>
  <c r="G531" i="37"/>
  <c r="H530" i="37"/>
  <c r="G188" i="37"/>
  <c r="H187" i="37"/>
  <c r="G15" i="37"/>
  <c r="H14" i="37"/>
  <c r="G412" i="37"/>
  <c r="H411" i="37"/>
  <c r="G301" i="37"/>
  <c r="H300" i="37"/>
  <c r="G699" i="37"/>
  <c r="H698" i="37"/>
  <c r="G138" i="37"/>
  <c r="H137" i="37"/>
  <c r="G738" i="37"/>
  <c r="H737" i="37"/>
  <c r="G711" i="37"/>
  <c r="H710" i="37"/>
  <c r="G208" i="37"/>
  <c r="H207" i="37"/>
  <c r="G313" i="37"/>
  <c r="H312" i="37"/>
  <c r="G390" i="37"/>
  <c r="H389" i="37"/>
  <c r="G108" i="37"/>
  <c r="H107" i="37"/>
  <c r="G240" i="37"/>
  <c r="H239" i="37"/>
  <c r="G644" i="37"/>
  <c r="H643" i="37"/>
  <c r="G651" i="37"/>
  <c r="H650" i="37"/>
  <c r="G675" i="37"/>
  <c r="H674" i="37"/>
  <c r="M7" i="10"/>
  <c r="N6" i="10"/>
  <c r="N7" i="10" s="1"/>
  <c r="C6" i="10"/>
  <c r="D7" i="10"/>
  <c r="G38" i="37" l="1"/>
  <c r="H37" i="37"/>
  <c r="H405" i="37"/>
  <c r="G406" i="37"/>
  <c r="G247" i="37"/>
  <c r="H246" i="37"/>
  <c r="G451" i="37"/>
  <c r="H450" i="37"/>
  <c r="G379" i="37"/>
  <c r="H378" i="37"/>
  <c r="B7" i="43"/>
  <c r="B7" i="42"/>
  <c r="B6" i="13"/>
  <c r="B7" i="13" s="1"/>
  <c r="C7" i="13"/>
  <c r="G109" i="37"/>
  <c r="H108" i="37"/>
  <c r="G739" i="37"/>
  <c r="H739" i="37" s="1"/>
  <c r="H738" i="37"/>
  <c r="G189" i="37"/>
  <c r="H188" i="37"/>
  <c r="G436" i="37"/>
  <c r="H435" i="37"/>
  <c r="G27" i="37"/>
  <c r="H27" i="37" s="1"/>
  <c r="H26" i="37"/>
  <c r="G592" i="37"/>
  <c r="H591" i="37"/>
  <c r="G16" i="37"/>
  <c r="H15" i="37"/>
  <c r="G391" i="37"/>
  <c r="H390" i="37"/>
  <c r="G139" i="37"/>
  <c r="H138" i="37"/>
  <c r="G133" i="37"/>
  <c r="H133" i="37" s="1"/>
  <c r="H132" i="37"/>
  <c r="G9" i="37"/>
  <c r="H8" i="37"/>
  <c r="G97" i="37"/>
  <c r="H96" i="37"/>
  <c r="G50" i="37"/>
  <c r="H49" i="37"/>
  <c r="G233" i="37"/>
  <c r="H233" i="37" s="1"/>
  <c r="H232" i="37"/>
  <c r="G676" i="37"/>
  <c r="H675" i="37"/>
  <c r="G314" i="37"/>
  <c r="H313" i="37"/>
  <c r="G700" i="37"/>
  <c r="H700" i="37" s="1"/>
  <c r="H699" i="37"/>
  <c r="G532" i="37"/>
  <c r="H531" i="37"/>
  <c r="G609" i="37"/>
  <c r="H608" i="37"/>
  <c r="G557" i="37"/>
  <c r="H557" i="37" s="1"/>
  <c r="H556" i="37"/>
  <c r="G399" i="37"/>
  <c r="H399" i="37" s="1"/>
  <c r="H398" i="37"/>
  <c r="G355" i="37"/>
  <c r="H354" i="37"/>
  <c r="G496" i="37"/>
  <c r="H495" i="37"/>
  <c r="G712" i="37"/>
  <c r="H711" i="37"/>
  <c r="G151" i="37"/>
  <c r="H150" i="37"/>
  <c r="G652" i="37"/>
  <c r="H651" i="37"/>
  <c r="G302" i="37"/>
  <c r="H301" i="37"/>
  <c r="G333" i="37"/>
  <c r="H333" i="37" s="1"/>
  <c r="H332" i="37"/>
  <c r="G425" i="37"/>
  <c r="H425" i="37" s="1"/>
  <c r="H424" i="37"/>
  <c r="G295" i="37"/>
  <c r="H294" i="37"/>
  <c r="G628" i="37"/>
  <c r="H627" i="37"/>
  <c r="G83" i="37"/>
  <c r="H82" i="37"/>
  <c r="G241" i="37"/>
  <c r="H240" i="37"/>
  <c r="G364" i="37"/>
  <c r="H364" i="37" s="1"/>
  <c r="H363" i="37"/>
  <c r="G645" i="37"/>
  <c r="H645" i="37" s="1"/>
  <c r="H644" i="37"/>
  <c r="G209" i="37"/>
  <c r="H209" i="37" s="1"/>
  <c r="H208" i="37"/>
  <c r="G413" i="37"/>
  <c r="H412" i="37"/>
  <c r="G348" i="37"/>
  <c r="H348" i="37" s="1"/>
  <c r="H347" i="37"/>
  <c r="G485" i="37"/>
  <c r="H484" i="37"/>
  <c r="B6" i="10"/>
  <c r="C7" i="10"/>
  <c r="G407" i="37" l="1"/>
  <c r="H407" i="37" s="1"/>
  <c r="H406" i="37"/>
  <c r="H38" i="37"/>
  <c r="G39" i="37"/>
  <c r="G380" i="37"/>
  <c r="H379" i="37"/>
  <c r="G452" i="37"/>
  <c r="H451" i="37"/>
  <c r="G248" i="37"/>
  <c r="H248" i="37" s="1"/>
  <c r="H247" i="37"/>
  <c r="B7" i="10"/>
  <c r="G84" i="37"/>
  <c r="H83" i="37"/>
  <c r="G677" i="37"/>
  <c r="H676" i="37"/>
  <c r="G437" i="37"/>
  <c r="H436" i="37"/>
  <c r="G629" i="37"/>
  <c r="H628" i="37"/>
  <c r="G140" i="37"/>
  <c r="H139" i="37"/>
  <c r="G486" i="37"/>
  <c r="H485" i="37"/>
  <c r="G653" i="37"/>
  <c r="H652" i="37"/>
  <c r="G356" i="37"/>
  <c r="H355" i="37"/>
  <c r="G296" i="37"/>
  <c r="H296" i="37" s="1"/>
  <c r="H295" i="37"/>
  <c r="G152" i="37"/>
  <c r="H151" i="37"/>
  <c r="G610" i="37"/>
  <c r="H610" i="37" s="1"/>
  <c r="H609" i="37"/>
  <c r="G51" i="37"/>
  <c r="H51" i="37" s="1"/>
  <c r="H50" i="37"/>
  <c r="G392" i="37"/>
  <c r="H392" i="37" s="1"/>
  <c r="H391" i="37"/>
  <c r="G190" i="37"/>
  <c r="H189" i="37"/>
  <c r="G303" i="37"/>
  <c r="H303" i="37" s="1"/>
  <c r="H302" i="37"/>
  <c r="G414" i="37"/>
  <c r="H413" i="37"/>
  <c r="G713" i="37"/>
  <c r="H712" i="37"/>
  <c r="G533" i="37"/>
  <c r="H532" i="37"/>
  <c r="G98" i="37"/>
  <c r="H97" i="37"/>
  <c r="G17" i="37"/>
  <c r="H16" i="37"/>
  <c r="G315" i="37"/>
  <c r="H315" i="37" s="1"/>
  <c r="H314" i="37"/>
  <c r="G242" i="37"/>
  <c r="H242" i="37" s="1"/>
  <c r="H241" i="37"/>
  <c r="G497" i="37"/>
  <c r="H496" i="37"/>
  <c r="G10" i="37"/>
  <c r="H10" i="37" s="1"/>
  <c r="H9" i="37"/>
  <c r="G593" i="37"/>
  <c r="H592" i="37"/>
  <c r="G110" i="37"/>
  <c r="H109" i="37"/>
  <c r="H39" i="37" l="1"/>
  <c r="G40" i="37"/>
  <c r="G453" i="37"/>
  <c r="H452" i="37"/>
  <c r="G381" i="37"/>
  <c r="H381" i="37" s="1"/>
  <c r="H380" i="37"/>
  <c r="G415" i="37"/>
  <c r="H414" i="37"/>
  <c r="G153" i="37"/>
  <c r="H152" i="37"/>
  <c r="G630" i="37"/>
  <c r="H630" i="37" s="1"/>
  <c r="H629" i="37"/>
  <c r="G438" i="37"/>
  <c r="H437" i="37"/>
  <c r="G498" i="37"/>
  <c r="H497" i="37"/>
  <c r="G111" i="37"/>
  <c r="H110" i="37"/>
  <c r="G18" i="37"/>
  <c r="H18" i="37" s="1"/>
  <c r="H17" i="37"/>
  <c r="G191" i="37"/>
  <c r="H190" i="37"/>
  <c r="G357" i="37"/>
  <c r="H357" i="37" s="1"/>
  <c r="H356" i="37"/>
  <c r="G714" i="37"/>
  <c r="H713" i="37"/>
  <c r="G141" i="37"/>
  <c r="H140" i="37"/>
  <c r="G594" i="37"/>
  <c r="H593" i="37"/>
  <c r="G99" i="37"/>
  <c r="H98" i="37"/>
  <c r="G654" i="37"/>
  <c r="H653" i="37"/>
  <c r="G678" i="37"/>
  <c r="H677" i="37"/>
  <c r="G534" i="37"/>
  <c r="H534" i="37" s="1"/>
  <c r="H533" i="37"/>
  <c r="G487" i="37"/>
  <c r="H487" i="37" s="1"/>
  <c r="H486" i="37"/>
  <c r="G85" i="37"/>
  <c r="H84" i="37"/>
  <c r="G41" i="37" l="1"/>
  <c r="H40" i="37"/>
  <c r="G454" i="37"/>
  <c r="H454" i="37" s="1"/>
  <c r="H453" i="37"/>
  <c r="G715" i="37"/>
  <c r="H714" i="37"/>
  <c r="G439" i="37"/>
  <c r="H438" i="37"/>
  <c r="G142" i="37"/>
  <c r="H141" i="37"/>
  <c r="G655" i="37"/>
  <c r="H654" i="37"/>
  <c r="G679" i="37"/>
  <c r="H678" i="37"/>
  <c r="G112" i="37"/>
  <c r="H111" i="37"/>
  <c r="G100" i="37"/>
  <c r="H99" i="37"/>
  <c r="G192" i="37"/>
  <c r="H191" i="37"/>
  <c r="G154" i="37"/>
  <c r="H153" i="37"/>
  <c r="G499" i="37"/>
  <c r="H498" i="37"/>
  <c r="G86" i="37"/>
  <c r="H85" i="37"/>
  <c r="G595" i="37"/>
  <c r="H595" i="37" s="1"/>
  <c r="H594" i="37"/>
  <c r="G416" i="37"/>
  <c r="H415" i="37"/>
  <c r="G42" i="37" l="1"/>
  <c r="H42" i="37" s="1"/>
  <c r="H41" i="37"/>
  <c r="G113" i="37"/>
  <c r="H112" i="37"/>
  <c r="G500" i="37"/>
  <c r="H499" i="37"/>
  <c r="G680" i="37"/>
  <c r="H679" i="37"/>
  <c r="G155" i="37"/>
  <c r="H155" i="37" s="1"/>
  <c r="H154" i="37"/>
  <c r="G143" i="37"/>
  <c r="H142" i="37"/>
  <c r="G87" i="37"/>
  <c r="H86" i="37"/>
  <c r="G193" i="37"/>
  <c r="H193" i="37" s="1"/>
  <c r="H192" i="37"/>
  <c r="G440" i="37"/>
  <c r="H439" i="37"/>
  <c r="G656" i="37"/>
  <c r="H656" i="37" s="1"/>
  <c r="H655" i="37"/>
  <c r="G417" i="37"/>
  <c r="H416" i="37"/>
  <c r="G101" i="37"/>
  <c r="H100" i="37"/>
  <c r="G716" i="37"/>
  <c r="H715" i="37"/>
  <c r="G102" i="37" l="1"/>
  <c r="H101" i="37"/>
  <c r="G418" i="37"/>
  <c r="H417" i="37"/>
  <c r="G717" i="37"/>
  <c r="H717" i="37" s="1"/>
  <c r="H716" i="37"/>
  <c r="G88" i="37"/>
  <c r="H87" i="37"/>
  <c r="G144" i="37"/>
  <c r="H143" i="37"/>
  <c r="G501" i="37"/>
  <c r="H500" i="37"/>
  <c r="G681" i="37"/>
  <c r="H680" i="37"/>
  <c r="G441" i="37"/>
  <c r="H440" i="37"/>
  <c r="G114" i="37"/>
  <c r="H113" i="37"/>
  <c r="G502" i="37" l="1"/>
  <c r="H501" i="37"/>
  <c r="G145" i="37"/>
  <c r="H145" i="37" s="1"/>
  <c r="H144" i="37"/>
  <c r="G89" i="37"/>
  <c r="H88" i="37"/>
  <c r="G115" i="37"/>
  <c r="H114" i="37"/>
  <c r="G419" i="37"/>
  <c r="H419" i="37" s="1"/>
  <c r="H418" i="37"/>
  <c r="G442" i="37"/>
  <c r="H441" i="37"/>
  <c r="G682" i="37"/>
  <c r="H682" i="37" s="1"/>
  <c r="H681" i="37"/>
  <c r="G103" i="37"/>
  <c r="H103" i="37" s="1"/>
  <c r="H102" i="37"/>
  <c r="T26" i="42" l="1"/>
  <c r="T31" i="42"/>
  <c r="G90" i="37"/>
  <c r="H90" i="37" s="1"/>
  <c r="H89" i="37"/>
  <c r="T23" i="10" s="1"/>
  <c r="G443" i="37"/>
  <c r="H442" i="37"/>
  <c r="G116" i="37"/>
  <c r="H116" i="37" s="1"/>
  <c r="H115" i="37"/>
  <c r="G503" i="37"/>
  <c r="H503" i="37" s="1"/>
  <c r="H502" i="37"/>
  <c r="C23" i="10" l="1"/>
  <c r="B23" i="10"/>
  <c r="B26" i="42"/>
  <c r="C26" i="42"/>
  <c r="D26" i="42"/>
  <c r="T25" i="10"/>
  <c r="C25" i="10" s="1"/>
  <c r="A23" i="42"/>
  <c r="T23" i="42" s="1"/>
  <c r="T25" i="42"/>
  <c r="T28" i="42"/>
  <c r="T30" i="42"/>
  <c r="T27" i="10"/>
  <c r="T32" i="42"/>
  <c r="T31" i="10"/>
  <c r="T24" i="42"/>
  <c r="T28" i="10"/>
  <c r="T34" i="42"/>
  <c r="T29" i="42"/>
  <c r="T33" i="42"/>
  <c r="T30" i="10"/>
  <c r="T24" i="10"/>
  <c r="A26" i="10"/>
  <c r="T26" i="10" s="1"/>
  <c r="B31" i="42"/>
  <c r="C31" i="42"/>
  <c r="D31" i="42"/>
  <c r="T27" i="42"/>
  <c r="G444" i="37"/>
  <c r="H444" i="37" s="1"/>
  <c r="H443" i="37"/>
  <c r="T23" i="43" s="1"/>
  <c r="B23" i="42" l="1"/>
  <c r="D23" i="42"/>
  <c r="B23" i="43"/>
  <c r="C23" i="43"/>
  <c r="D23" i="43"/>
  <c r="T34" i="43"/>
  <c r="T34" i="10"/>
  <c r="T35" i="42"/>
  <c r="B35" i="42" s="1"/>
  <c r="T32" i="43"/>
  <c r="T29" i="10"/>
  <c r="T25" i="43"/>
  <c r="T33" i="10"/>
  <c r="T35" i="10"/>
  <c r="T27" i="43"/>
  <c r="B33" i="42"/>
  <c r="D33" i="42"/>
  <c r="C33" i="42"/>
  <c r="T32" i="10"/>
  <c r="B25" i="10"/>
  <c r="B24" i="42"/>
  <c r="C24" i="42"/>
  <c r="D24" i="42"/>
  <c r="B25" i="42"/>
  <c r="D25" i="42"/>
  <c r="C25" i="42"/>
  <c r="B29" i="42"/>
  <c r="C29" i="42"/>
  <c r="D29" i="42"/>
  <c r="B32" i="42"/>
  <c r="C32" i="42"/>
  <c r="D32" i="42"/>
  <c r="T26" i="43"/>
  <c r="D26" i="43" s="1"/>
  <c r="B24" i="10"/>
  <c r="B27" i="42"/>
  <c r="C27" i="42"/>
  <c r="D27" i="42"/>
  <c r="D34" i="42"/>
  <c r="B34" i="42"/>
  <c r="C34" i="42"/>
  <c r="D27" i="10"/>
  <c r="C27" i="10"/>
  <c r="B27" i="10"/>
  <c r="T35" i="43"/>
  <c r="B30" i="42"/>
  <c r="D30" i="42"/>
  <c r="C30" i="42"/>
  <c r="T24" i="43"/>
  <c r="C24" i="43" s="1"/>
  <c r="B28" i="42"/>
  <c r="C28" i="42"/>
  <c r="D28" i="42"/>
  <c r="C23" i="42"/>
  <c r="C35" i="42" l="1"/>
  <c r="C36" i="42" s="1"/>
  <c r="D35" i="42"/>
  <c r="D36" i="42" s="1"/>
  <c r="B25" i="43"/>
  <c r="D25" i="43"/>
  <c r="C25" i="43"/>
  <c r="B24" i="43"/>
  <c r="D24" i="43"/>
  <c r="B32" i="43"/>
  <c r="C32" i="43"/>
  <c r="D32" i="43"/>
  <c r="B26" i="43"/>
  <c r="C26" i="43"/>
  <c r="B34" i="43"/>
  <c r="C34" i="43"/>
  <c r="D34" i="43"/>
  <c r="B27" i="43"/>
  <c r="C27" i="43"/>
  <c r="D27" i="43"/>
  <c r="B35" i="43"/>
  <c r="C35" i="43"/>
  <c r="D35" i="43"/>
  <c r="T31" i="43"/>
  <c r="T33" i="43"/>
  <c r="T29" i="43"/>
  <c r="T28" i="43"/>
  <c r="T30" i="43"/>
  <c r="B36" i="42"/>
  <c r="C35" i="10"/>
  <c r="D35" i="10"/>
  <c r="B29" i="43" l="1"/>
  <c r="C29" i="43"/>
  <c r="D29" i="43"/>
  <c r="B33" i="43"/>
  <c r="C33" i="43"/>
  <c r="D33" i="43"/>
  <c r="B31" i="43"/>
  <c r="C31" i="43"/>
  <c r="D31" i="43"/>
  <c r="B30" i="43"/>
  <c r="D30" i="43"/>
  <c r="C30" i="43"/>
  <c r="B28" i="43"/>
  <c r="C28" i="43"/>
  <c r="D28" i="43"/>
  <c r="D36" i="10"/>
  <c r="B36" i="10"/>
  <c r="C36" i="10"/>
  <c r="D36" i="43" l="1"/>
  <c r="B36" i="43"/>
  <c r="C36"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tc={4EB032D4-0BCB-41E3-9FD4-49CC6ADB93DF}</author>
  </authors>
  <commentList>
    <comment ref="H1" authorId="0" shapeId="0" xr:uid="{4EB032D4-0BCB-41E3-9FD4-49CC6ADB93DF}">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Need to change to lookup with ISO3 so that multiple languages can be used.</t>
        </r>
      </text>
    </comment>
  </commentList>
</comments>
</file>

<file path=xl/sharedStrings.xml><?xml version="1.0" encoding="utf-8"?>
<sst xmlns="http://schemas.openxmlformats.org/spreadsheetml/2006/main" count="39476" uniqueCount="2282">
  <si>
    <t>Language</t>
  </si>
  <si>
    <t>English</t>
  </si>
  <si>
    <t>French</t>
  </si>
  <si>
    <t>Spanish</t>
  </si>
  <si>
    <t>Funding Landscape Table</t>
  </si>
  <si>
    <t>Tableau du Paysage de Financement</t>
  </si>
  <si>
    <t>Tabla del Panorama de Financiamiento</t>
  </si>
  <si>
    <t>Funding landscape table</t>
  </si>
  <si>
    <t>Cover Sheet</t>
  </si>
  <si>
    <t>Page de garde</t>
  </si>
  <si>
    <t>Portada</t>
  </si>
  <si>
    <t>Financial Gap Overview for Disease Programs</t>
  </si>
  <si>
    <t>Aperçu des déficits de financement des programmes de lutte contre les maladies</t>
  </si>
  <si>
    <t>Resumen de deficiencias financieras para programas de enfermedades</t>
  </si>
  <si>
    <t>Overall Health Sector: Government Health Spending</t>
  </si>
  <si>
    <t>Secteur de la santé en général : dépenses publiques en santé</t>
  </si>
  <si>
    <t>Sector sanitario general: gasto público en salud</t>
  </si>
  <si>
    <t>Detailed Financial Gap</t>
  </si>
  <si>
    <t>Détail du déficit de financement</t>
  </si>
  <si>
    <t>Deficiencias financieras detalladas</t>
  </si>
  <si>
    <t>General Guidance</t>
  </si>
  <si>
    <t>Consignes générales</t>
  </si>
  <si>
    <t>Directrices generales</t>
  </si>
  <si>
    <t>Health Products</t>
  </si>
  <si>
    <t>Produits de santé</t>
  </si>
  <si>
    <t>Productos sanitarios</t>
  </si>
  <si>
    <t>Country</t>
  </si>
  <si>
    <t>Pays</t>
  </si>
  <si>
    <t>País</t>
  </si>
  <si>
    <t>Fiscal Cycle</t>
  </si>
  <si>
    <t>Cycle budgétaire</t>
  </si>
  <si>
    <t>Ciclo fiscal</t>
  </si>
  <si>
    <t>Currency</t>
  </si>
  <si>
    <t>Monnaie</t>
  </si>
  <si>
    <t>Moneda</t>
  </si>
  <si>
    <t>Fiscal Year in which implementation period starts</t>
  </si>
  <si>
    <t>Exercice financier du début de la période de mise en œuvre</t>
  </si>
  <si>
    <t>Año fiscal en que comienza el período de ejecución</t>
  </si>
  <si>
    <t>Fiscal Year in which implementation period ends</t>
  </si>
  <si>
    <t>Exercice financier de la fin de la période de mise en œuvre</t>
  </si>
  <si>
    <t>Año fiscal en que termina el período de ejecución</t>
  </si>
  <si>
    <t>Current funding request pertains to a program</t>
  </si>
  <si>
    <t>La demande de financement courante vise un programme</t>
  </si>
  <si>
    <t>La solicitud de financiamiento actual pertenece a un programa</t>
  </si>
  <si>
    <t>Detailed Financial Gap based on:</t>
  </si>
  <si>
    <t>Détail du déficit de financement basé sur :</t>
  </si>
  <si>
    <t>Deficiencias financieras detalladas basadas en:</t>
  </si>
  <si>
    <t>Columns H&amp;O: Data Source / Methods</t>
  </si>
  <si>
    <t>Colonnes H et O : La source de données / Méthodes</t>
  </si>
  <si>
    <t>Columnas H y O: fuente de datos/métodos</t>
  </si>
  <si>
    <t>Columns I&amp;P: Type of Costs Included</t>
  </si>
  <si>
    <t>Colonnes I et P : Types de coûts inclus</t>
  </si>
  <si>
    <t>Columnas I y P: tipo de costos incluidos</t>
  </si>
  <si>
    <t>Columns I&amp;P:Type of Costs Included</t>
  </si>
  <si>
    <t>Comments</t>
  </si>
  <si>
    <t>Commentaires</t>
  </si>
  <si>
    <t>Comentarios</t>
  </si>
  <si>
    <t>Header: Exchange Rate</t>
  </si>
  <si>
    <t>Titre : Taux de change</t>
  </si>
  <si>
    <t>Encabezado: Tipo de cambio</t>
  </si>
  <si>
    <t>SECTION A: Total Funding needs for the National Strategic Plan</t>
  </si>
  <si>
    <t>SECTION A : Total des besoins de financement pour le plan stratégique national</t>
  </si>
  <si>
    <t>SECCIÓN A: Total de necesidades de financiamiento para el Plan Estratégico Nacional</t>
  </si>
  <si>
    <t>LINE A: Total funding needs for the National Strategic Plan</t>
  </si>
  <si>
    <t>LIGNE A : Total des besoins de financement pour le plan stratégique national</t>
  </si>
  <si>
    <t>LÍNEA A: Total de necesidades de financiamiento para el Plan Estratégico Nacional</t>
  </si>
  <si>
    <t>LINE A: Total Funding needs for the National Strategic Plan</t>
  </si>
  <si>
    <t>SECTIONS B, C and D: Previous, current and anticipated resources to meet the funding needs of the National Strategic Plan</t>
  </si>
  <si>
    <t>SECTIONS B, C et D : Ressources antérieures, actuelles et prévisionnelles pour combler les besoins de financement du plan stratégique national</t>
  </si>
  <si>
    <t>SECCIONES B, C Y D: Recursos previos, actuales y previstos para cubrir las necesidades de financiamiento del Plan Estratégico Nacional</t>
  </si>
  <si>
    <t>Section B: Previous, current and anticipated domestic resources</t>
  </si>
  <si>
    <t>Section B : Ressources nationales antérieures, actuelles et prévisionnelles</t>
  </si>
  <si>
    <t>Sección B: Recursos nacionales previos, actuales y previstos</t>
  </si>
  <si>
    <t>Section B: Previous, Current and Anticipated Domestic Resources</t>
  </si>
  <si>
    <t xml:space="preserve">Domestic source B1: Loans </t>
  </si>
  <si>
    <t xml:space="preserve">Source nationale B1 : Prêts </t>
  </si>
  <si>
    <t xml:space="preserve">Fuente nacional B1: Préstamos </t>
  </si>
  <si>
    <t xml:space="preserve">Domestic source B2: Debt relief </t>
  </si>
  <si>
    <t xml:space="preserve">Source nationale B2 : Allégement de dette </t>
  </si>
  <si>
    <t xml:space="preserve">Fuente nacional B2: Alivio de la deuda </t>
  </si>
  <si>
    <t>Domestic source B3: Government funding resources</t>
  </si>
  <si>
    <t>Source nationale B3 : Ressources publiques de financement</t>
  </si>
  <si>
    <t>Fuente nacional B3: Recursos de financiamiento gubernamentales</t>
  </si>
  <si>
    <t>Domestic source B4: Social health insurance</t>
  </si>
  <si>
    <t>Source nationale B4 : Assurance-maladie sociale</t>
  </si>
  <si>
    <t>Fuente nacional B4: Seguro de salud social</t>
  </si>
  <si>
    <t>Domestic source B4: Social Health Insurance</t>
  </si>
  <si>
    <t>Domestic source B5: Private sector contributions (national)</t>
  </si>
  <si>
    <t>Source nationale B5 : Contributions du secteur privé (du pays)</t>
  </si>
  <si>
    <t>Fuente nacional B5: Contribuciones del sector privado (nacional)</t>
  </si>
  <si>
    <t>LINE B: Total DOMESTIC resources</t>
  </si>
  <si>
    <t>LIGNE B : Total des ressources NATIONALES</t>
  </si>
  <si>
    <t>LÍNEA B: Recursos NACIONALES totales</t>
  </si>
  <si>
    <t>Section C: Previous, current and anticipated external resources (non-Global Fund)</t>
  </si>
  <si>
    <t>Section C : Ressources externes antérieures, actuelles et prévisionnelles (sauf le Fonds mondial)</t>
  </si>
  <si>
    <t>Sección C: Recursos externos previos, actuales y previstos (ajenos al Fondo Mundial)</t>
  </si>
  <si>
    <t>Section C: Previous, Current and Anticipated External Resources (non-Global Fund)</t>
  </si>
  <si>
    <t>LINE C: Total EXTERNAL (non-Global Fund)</t>
  </si>
  <si>
    <t>LIGNE C : Total des ressources EXTERNES (sauf le Fonds mondial)</t>
  </si>
  <si>
    <t>LÍNEA C: Recursos EXTERNOS totales (ajenos al Fondo Mundial)</t>
  </si>
  <si>
    <t xml:space="preserve">Section D: Previous, current and anticipated external resources (Global Fund)  </t>
  </si>
  <si>
    <t xml:space="preserve">Section D : Ressources externes antérieures, actuelles et prévisionnelles (Fonds mondial)  </t>
  </si>
  <si>
    <t xml:space="preserve">Sección D: Recursos externos previos, actuales y previstos (Fondo Mundial)  </t>
  </si>
  <si>
    <t xml:space="preserve">Section D: Previous, Current and Anticipated External Resources (Global Fund)  </t>
  </si>
  <si>
    <t>LINE D: Total EXTERNAL (Global Fund)</t>
  </si>
  <si>
    <t>LIGNE D : Total des ressources EXTERNES (Fonds mondial)</t>
  </si>
  <si>
    <t>LÍNEA D: Recursos EXTERNOS totales (Fondo Mundial)</t>
  </si>
  <si>
    <t xml:space="preserve">LINE E: Total Anticipated Resources </t>
  </si>
  <si>
    <t xml:space="preserve">LIGNE E : Total des ressources prévisionnelles </t>
  </si>
  <si>
    <t xml:space="preserve">LÍNEA E: Recursos previstos totales </t>
  </si>
  <si>
    <t>LINE F: Total Anticipated Funding Gap</t>
  </si>
  <si>
    <t>LIGNE F : Total du déficit de financement prévisionnel</t>
  </si>
  <si>
    <t>LÍNEA F: Total de deficiencias financieras previstas</t>
  </si>
  <si>
    <t>LINE G: Total Funding Request</t>
  </si>
  <si>
    <t>LIGNE G : Total de la demande de financement</t>
  </si>
  <si>
    <t>LÍNEA G: Solicitud de financiamiento total</t>
  </si>
  <si>
    <t xml:space="preserve">LINE H: Total Remaining Funding Gap </t>
  </si>
  <si>
    <t xml:space="preserve">LIGNE H : Total du déficit de financement résiduel </t>
  </si>
  <si>
    <t xml:space="preserve">LÍNEA H: Deficiencia financiera restante total </t>
  </si>
  <si>
    <t>Header: Level of Government</t>
  </si>
  <si>
    <t>Titre : Échelon de gouvernement</t>
  </si>
  <si>
    <t>Encabezado: Nivel de gasto público</t>
  </si>
  <si>
    <t>Header: Exchange rate</t>
  </si>
  <si>
    <t>Domestic source I1: Loans</t>
  </si>
  <si>
    <t>Source nationale I1 : Prêts</t>
  </si>
  <si>
    <t>Fuente nacional I1: Préstamos</t>
  </si>
  <si>
    <t>Domestic source I2: Debt relief</t>
  </si>
  <si>
    <t>Source nationale I2 : Allégement de dette</t>
  </si>
  <si>
    <t>Fuente nacional I2: Alivio de la deuda</t>
  </si>
  <si>
    <t>Domestic source I2: Debt Relief</t>
  </si>
  <si>
    <t>Domestic source I3: Government funding resources</t>
  </si>
  <si>
    <t>Source nationale I3 : Ressources publiques de financement</t>
  </si>
  <si>
    <t>Fuente nacional I3: Recursos de financiamiento gubernamentales</t>
  </si>
  <si>
    <t>Domestic source I3: Government Funding Resources</t>
  </si>
  <si>
    <t>Domestic source I4: Social health insurance</t>
  </si>
  <si>
    <t>Source nationale I4 : Assurance-maladie sociale</t>
  </si>
  <si>
    <t>Fuente nacional I4: Seguro de salud social</t>
  </si>
  <si>
    <t>Domestic source I4: Social Health Insurance</t>
  </si>
  <si>
    <t>LINE I: Total government health spending</t>
  </si>
  <si>
    <t>LIGNE I : Total des dépenses publiques en santé</t>
  </si>
  <si>
    <t>LÍNEA I: Gasto público total en salud</t>
  </si>
  <si>
    <t>LINE I: Total Government Health Spending</t>
  </si>
  <si>
    <t>LINE J: Share of health in Government expenditure (in %)</t>
  </si>
  <si>
    <t>LIGNE J : Portion des dépenses publiques en santé (en %)</t>
  </si>
  <si>
    <t>LÍNEA J: Proporción del gasto público destinado a la salud (en %)</t>
  </si>
  <si>
    <t>LINE J: Share of Health in Government Expenditure (in %)</t>
  </si>
  <si>
    <t>Enter annual RSSH investments by government that are specifically committed to access the 'co-financing incentive' that has been agreed with the Global Fund Secretariat during Country Dialogue.  Please list, in the comments section, the items that are included in the RSSH investments and their data source.</t>
  </si>
  <si>
    <t>Saisir les investissements publics annuels dans les SRPS qui sont spécifiquement affectés à l’accès à l’« incitatif au cofinancement » qui a été convenu avec le Secrétariat du Fonds mondial dans le cadre du dialogue au niveau du pays.  Veuillez indiquer, dans la section des commentaires, les éléments qui sont inclus dans les investissements dans les SRPS et leur source de données.</t>
  </si>
  <si>
    <t>Introduzca las inversiones anuales del gobierno en SSRS que han sido comprometidas específicamente para acceder al "incentivo de cofinanciamiento" acordadas con la Secretaría del Fondo Mundial durante el diálogo de país.  Enumere, en la sección de comentarios, los elementos que se han incluido en las inversiones en SSRS y la fuente de datos.</t>
  </si>
  <si>
    <t>Detailed financial gap analysis based on Global Fund modules</t>
  </si>
  <si>
    <t>Analyse détaillée du déficit de financement basée sur les modules du Fonds mondial</t>
  </si>
  <si>
    <t>Análisis detallado de las deficiencias financieras basado en los módulos del Fondo Mundial</t>
  </si>
  <si>
    <t>Detailed financial gap analysis based on NSP cost categories</t>
  </si>
  <si>
    <t>Analyse détaillée du déficit de financement basée sur les catégories de coûts du PSN</t>
  </si>
  <si>
    <t>Análisis detallado de las deficiencias financieras basado en las categorías de costos del Plan Estratégico Nacional</t>
  </si>
  <si>
    <t>A. All applicants are required to complete:</t>
  </si>
  <si>
    <t>A. Tous les candidats doivent remplir :</t>
  </si>
  <si>
    <t>A. Todos los solicitantes deben completar:</t>
  </si>
  <si>
    <t xml:space="preserve">1.	Purpose
The Funding Landscape Table (FLT) is a critical document and a mandatory annex to Global Fund funding request. The FLT serves three related purposes: (a) estimating the gaps between financing needs for HIV, TB and malaria programs and expected available funding from domestic and external sources other than the Global Fund; (b) setting baseline amounts of actual spending in the three year period prior to the start of a new grant and estimating spending during the new grant period, which is used for determining and then monitoring government commitments to co-financing; and (c) improving coordination of all sources of domestic and external financing for HIV, TB and malaria during the new grant period, including with other donors beyond the Global Fund. </t>
  </si>
  <si>
    <t xml:space="preserve">1.	Objet
Le tableau du paysage de financement est un document essentiel et une annexe obligatoire de la demande de financement auprès du Fonds mondial. Le tableau du paysage de financement remplit trois fonctions apparentées : a) l’estimation des déficits entre les besoins de financement des programmes de lutte contre le VIH, la tuberculose et le paludisme et les fonds disponibles prévisionnels de sources nationales et externes autres que le Fonds mondial ; b) l’établissement des montants de référence des dépenses réelles dans la période de trois ans précédant le début d’une nouvelle subvention et l’estimation des dépenses pour la nouvelle période de subvention, qui servira à déterminer, puis à surveiller, les engagements de cofinancement du gouvernement ; c) l’amélioration de la coordination de toutes les sources de financement national et externe pour la lutte contre le VIH, la tuberculose et le paludisme durant la nouvelle période de subvention, y compris en provenance de donateurs autres que le Fonds mondial. </t>
  </si>
  <si>
    <t xml:space="preserve">1.	Propósito
La tabla del panorama de financiamiento es un documento esencial y un anexo obligatorio de la solicitud de financiamiento del Fondo Mundial. La tabla sirve para tres fines relacionados: a) estimar la diferencia entre las necesidades de financiamiento de los programas de VIH, tuberculosis y malaria y el financiamiento que se prevé que esté disponible de fuentes nacionales y externas ajenas al Fondo Mundial; b) fijar montos de referencia del gasto real del período trienal previo al inicio de una nueva subvención y estimar el gasto del nuevo período de subvención, lo que sirve para determinar y supervisar los compromisos de cofinanciamiento gubernamentales; y c) mejorar la coordinación de todas las fuentes de financiamiento nacional y externo para el VIH, la tuberculosis y la malaria durante el nuevo período de ejecución, incluidos donantes ajenos al Fondo Mundial. </t>
  </si>
  <si>
    <t xml:space="preserve">1. Purpose
The Funding Landscape Table (FLT) that you are completing is a critical document and a mandatory annex to Global Fund Funding Request. The FLT serves three related purposes: (a) estimating the gaps between financing needs for HIV, TB, and Malaria programs and expected available funding from domestic and external sources other than the Global Fund; (b) setting baseline amounts of actual spending in the three year period prior to the start of a new grant and estimating spending during the new grant period, which is used for determining and then monitoring government commitments to co-financing; and (c) improving coordination of all sources of domestic and external financing for HIV, TB, and Malaria during the new grant period, including with other donors beyond the Global Fund. </t>
  </si>
  <si>
    <t xml:space="preserve">
2.	Who should fill this out?
The FLT should be filled out by an expert or team of experts in health financing from the country. This should be done with input from specialists from the ministries of health and finance who are familiar with health and disease accounts and the overall financing of the health system and national responses to HIV, TB and malaria.  Financing consultants supporting the CCM can also play a role. Knowledge of national strategic plan costing, national health accounts, and HIV/TB/malaria expenditure tracking and assessment will help significantly to improve the quality of the information included in the FLT.</t>
  </si>
  <si>
    <t xml:space="preserve">
2.	Qui doit remplir ceci ?
Le tableau du paysage de financement doit être rempli par un expert ou une équipe d’experts en financement de la santé provenant du pays. Cette tâche doit être effectuée avec un appui de spécialistes des ministères de la Santé et des Finances qui sont familiers avec les comptes de santé et de maladies et avec le financement général du système de santé et des ripostes nationales au VIH, à la tuberculose et au paludisme.  Les consultants en financement qui appuient l’ICN peuvent aussi y contribuer. Une connaissance de l’établissement des coûts du plan stratégique national, des comptes nationaux de la santé et du suivi et de l’évaluation des dépenses de lutte contre le VIH, la tuberculose et le paludisme contribuera largement à améliorer la qualité de l’information fournie dans le tableau du paysage de financement.</t>
  </si>
  <si>
    <t xml:space="preserve">
2.	¿Quién debe cumplimentar esta tabla?
Un experto o equipo de expertos en financiamiento sanitario del país deberá cumplimentar la tabla del panorama de financiamiento. Para ello es necesario utilizar la información facilitada por especialistas de los ministerios de salud y finanzas que están familiarizados con la salud y las cuentas de enfermedades, así como con el financiamiento general de los sistemas de salud y de las respuestas nacionales al VIH, la tuberculosis y la malaria.  Los consultores en materia de financiamiento que respaldan al MCP también pueden participar. Estar familiarizado con el presupuesto del Plan Estratégico Nacional, las cuentas nacionales de salud y el seguimiento y la evaluación del gasto en VIH, tuberculosis y malaria contribuirá significativamente a mejorar la calidad de la información que se proporciona en la tabla del panorama de financiamiento.</t>
  </si>
  <si>
    <t>2. Who should fill this out?
The FLT should be filled out by an expert or team of experts in health financing from the country.  This should be done with major input from specialists from the ministries of health and finance who are familiar with health and disease accounts and the overall financing of the health system and national responses to HIV, TB, and Malaria.  Financing consultants supporting the CCM can also play a role. Knowledge of national strategic plan costing, national health accounts, and HIV/TB/Malaria expenditure tracking and assessment will help significantly to improve the quality of the information included in the FLT.</t>
  </si>
  <si>
    <t>3.	What needs to be filled out?
The FLT is grouped into four sets of tabs: (a) Government health spending (Tab 1); (b) HIV, TB, and malaria overall program gap analysis (Tabs 2-4); (c) HIV, TB and malaria detailed gap analysis using either NSP categories or Global Fund modules (Tabs 5-10); and (d) Health products gap analysis (Tab 11).
The country expert teams must fill out applicable tabs (based on which components you are applying for.  The detailed gap tabs should be completed using either NSP categories or the Global Fund Modular Framework modules, but not both.</t>
  </si>
  <si>
    <t>3.	Que faut-il remplir ?
Le tableau du paysage de financement est subdivisé en quatre séries d’onglets : a) Dépenses publiques en santé (onglet 1) ; b) Analyse globale des déficits des programmes de lutte contre le VIH, la tuberculose et le paludisme (onglets 2-4) ; c) Analyse détaillée des déficits des programmes de lutte contre le VIH, la tuberculose et le paludisme au moyen soit des catégories du PSN ou soit des modules du Fonds mondial (onglets 5-10) ; et d) Analyse des déficits dans les produits de santé (onglet 11).
Les équipes d’experts du pays doivent remplir les onglets applicables (selon les composantes faisant l’objet de la demande).  Les tableaux détaillés des déficits doivent être remplis soit au moyen des catégories du PSN ou soit au moyen des modules du cadre modulaire du Fonds mondial, mais non les deux.</t>
  </si>
  <si>
    <t>3.	¿Qué debe cumplimentarse?
La tabla del panorama de financiamiento se divide en cuatro conjuntos de pestañas: a) gasto público en salud (pestaña 1); b) análisis general de las deficiencias de los programas de VIH, tuberculosis y malaria (pestañas 2-4); c) análisis detallado de las deficiencias relativas al VIH, la tuberculosis y la malaria utilizando las categorías del PEN o los módulos del Fondo Mundial (pestañas 5-10); y d) análisis de las deficiencias relativas a los productos sanitarios (pestaña 11).
Los equipos de expertos del país deben cumplimentar las pestañas correspondientes (en función de los componentes para los que presenten la solicitud).  Las tablas de deficiencias detalladas se deben cumplimentar utilizando las categorías del PEN o los módulos del marco modular del Fondo Mundial, pero no ambos.</t>
  </si>
  <si>
    <t>3. What needs to be filled out?
The FLT is grouped into four sets of tabs: (a) Government health spending (Tab 1), (b) HIV, TB, and Malaria overall program gap analysis (Tabs 2-4), (c) HIV, TB, and Malaria detailed gap analysis using either NSP categories or GF modules (Tabs 5-10), and (d) Health Products gap analysis (Tab 11).
The country expert teams must fill out Tabs 1-4 and 11 .  In addition they must fill out either the detailed gap tables using NSP categories or using the Global Fund modular framework modules, but not both (an additional 3 tables).  The remaining tables should be left blank.</t>
  </si>
  <si>
    <t xml:space="preserve">4.	Key points to remember in filling out the FLT: 
1) At the end of each row, applicants should specify the sources used to generate these numbers. Sources for actual spending include government accounting systems. Sources for estimates include government budgets; 2) Information included in the FLT should be aligned with information provided to the Global Fund through the funding request (especially the section on Sustainability, Domestic Financing, and Resource Mobilization) and in the commitment letter; 3) The country should also provide explanations of RSSH commitments included in the FLT, indicating what these commitments represent (and which RSSH areas they support). </t>
  </si>
  <si>
    <t xml:space="preserve">4.	Principaux points à retenir au moment de remplir le tableau du paysage de financement : 
1) Les candidats doivent préciser les sources à l’origine de ces chiffres à la fin de chaque ligne. Les sources pour les dépenses réelles comprennent les systèmes de compatibilité publique. Les sources des estimations sont les budgets gouvernementaux ; 2) L’information fournie dans le tableau du paysage de financement doit concorder avec l’information fournie au Fonds mondial dans la demande de financement (en particulier la section sur la pérennité, le financement national et la mobilisation des ressources) et dans l’engagement par la suite ; 3) Le pays doit fournir des explications sur les engagements envers les SRPS indiqués dans le tableau du paysage de financement, notamment sur la nature de ces engagements (et les domaines des SRPS qu’ils appuient). </t>
  </si>
  <si>
    <t xml:space="preserve">4.	Puntos clave que se deben tener en cuenta al completar la tabla del panorama de financiamiento: 
1) Al final de cada fila, los solicitantes deben especificar las fuentes que se han utilizado para generar esas cifras. Entre las fuentes del gasto real son sistemas contables del gobierno. Entre las fuentes de las estimaciones son presupuestos gubernamentales; 2) La información que se incluya en la tabla del panorama de financiamiento debe estar alineada con la información proporcionada al Fondo Mundial a través de la solicitud de financiamiento (en particular, la sección sobre sostenibilidad, financiamiento nacional y movilización de recursos) y en la carta de compromiso; 3) El país debe también proporcionar explicaciones de los compromisos en materia de SSRS que figuran en la tabla del panorama de financiamiento, e indicar qué representan (y qué áreas de SSRS respaldan). </t>
  </si>
  <si>
    <t xml:space="preserve">4. Key points to remember in filling out the FLT: 
1) At the end of each row, it is essential to specify the sources used to generate these numbers. Sources for actual spending include government accounting systems. Sources for estimates include government budgets; 2) It is critical that information included in the FLT is aligned with information provided to the Global Fund through the Funding Request (specially, the section on Sustainability, Domestic Financing, and Resource Mobilization) and in the commitment later; 3) It is critical that the country provides explanations of RSSH commitments included in the FLT, indicating what these commitments represent (and which RSSH areas they support). </t>
  </si>
  <si>
    <t>5.	Need further guidance?
It may take some back and forth with the Global Fund to figure out how to fill out the FLT and to ensure that the information included is as accurate and high quality as possible.  Questions should be referred to the Global Fund’s Health Financing Specialist for your country, who works closely with Global Fund Country Teams to support the development of funding requests. If you are not familiar with your Health Finance Specialist, please contact the Global Fund Country Team and/or FPM, and they can direct you to the appropriate Health Finance Specialist for your country. You can also contact the Global Fund’s Health Financing Department Help Desk:  FLTHealthFinancingSupport@theglobalfund.org for additional support.</t>
  </si>
  <si>
    <t>5.	Besoin d’aide ?
Vous devrez peut-être avoir quelques échanges avec le Fonds mondial avant de pouvoir remplir adéquatement le tableau du paysage de financement et vous assurer de l’exactitude et de la qualité de l’information que vous fournissez.  Adressez vos questions au spécialiste en financement de la santé du Fonds mondial affecté à votre pays, lequel collabore étroitement avec les équipes de pays du Fonds mondial à l’appui de la préparation des demandes de financement. Si vous ne connaissez pas le spécialiste du financement qui vous est attitré, veuillez contacter l’équipe de pays du Fonds mondial ou le gestionnaire de portefeuille du Fonds, qui vous dirigeront vers la bonne personne. Vous pouvez également contacter le bureau d’aide du Département du Financement de la santé du Fonds mondial pour obtenir une aide additionnelle : FLTHealthFinancingSupport@theglobalfund.org.</t>
  </si>
  <si>
    <t>5. ¿Necesita orientaciones adicionales?
Puede que necesite interactuar repetidamente con el Fondo Mundial para averiguar cómo cumplimentar la tabla del panorama de financiamiento y garantizar que la información proporcionada sea precisa y de la mayor calidad posible.  Debe remitir las preguntas al Especialista en Financiamiento para la Salud del Fondo Mundial para su país, que trabaja en estrecha colaboración con los Equipos de País del Fondo Mundial con el fin de respaldar la elaboración de las solicitudes de financiamiento. Si no sabe quién es su Especialista en Financiamiento para la Salud, póngase en contacto con el Equipo de País del Fondo Mundial o con el Gerente de Portafolio del Fondo y ellos le remitirán a quien corresponda. Si necesita ayuda adicional, también puede ponerse en contacto con el servicio de asistencia del Departamento de Financiamiento para la Salud del Fondo Mundial: FLTHealthFinancingSupport@theglobalfund.org.</t>
  </si>
  <si>
    <t>5. Need further guidance?
It may take some back and forth with the Global Fund to figure out how to fill out the FLT and to ensure that the information included is as accurate and high quality as possible.  Questions should be referred to the Global Fund’s Health Financing Specialist for your country, who works closely with Global Fund Country Teams to support the development of funding erquests. If you are not familiar with your Health Finance Specialist, please contact the Global Fund Country Team and / or FPM, and they can direct you to the appropriate Health Finance Specialist for your country. You can also contact the the Global Fund’s Health Financing Department Help Desk: HFHD@theglobalfund.org for additional support.</t>
  </si>
  <si>
    <t>Select name of applicant country from drop-down menu.</t>
  </si>
  <si>
    <t>Sélectionnez le nom du pays candidat dans le menu déroulant.</t>
  </si>
  <si>
    <t>Seleccione el nombre del país solicitante usando el menú desplegable.</t>
  </si>
  <si>
    <t>Select name of applicant country from drop-down menu</t>
  </si>
  <si>
    <t>Select the country's fiscal cycle from drop-down menu.</t>
  </si>
  <si>
    <t>Sélectionnez le cycle budgétaire du pays dans le menu déroulant.</t>
  </si>
  <si>
    <t>Seleccione el ciclo fiscal del país usando el menú desplegable.</t>
  </si>
  <si>
    <t>Select the country's fiscal cycle from drop-down menu</t>
  </si>
  <si>
    <t>Select currency (either US Dollar or Euro) in which data is provided. Currency used should be the same as the one used for the funding request to the Global Fund</t>
  </si>
  <si>
    <t>Sélectionnez la monnaie (dollar américain ou euro) dans laquelle les données sont fournies. La monnaie sélectionnée doit être celle utilisée pour la demande de financement auprès du Fonds mondial</t>
  </si>
  <si>
    <t>Seleccione la moneda (USD o EUR) en la que se proporcionan los datos. La moneda utilizada debe ser la misma que figura en la solicitud de financiamiento del Fondo Mundial.</t>
  </si>
  <si>
    <t>For each component, select the fiscal year corresponding to the start of implementation period of the funding request</t>
  </si>
  <si>
    <t>Pour chaque composante, sélectionnez l’exercice fiscal correspondant au début de la période de mise en œuvre de la demande de financement</t>
  </si>
  <si>
    <t>Para cada componente, seleccione el año fiscal correspondiente al inicio del período de ejecución de la solicitud de financiamiento.</t>
  </si>
  <si>
    <t>For each component, select the fiscal year corresponding to the end of implementation period of the funding request</t>
  </si>
  <si>
    <t>Pour chaque composante, sélectionnez l’exercice fiscal correspondant à la fin de la période de mise en œuvre de la demande de financement</t>
  </si>
  <si>
    <t>Para cada componente, seleccione el año fiscal correspondiente a la finalización del período de ejecución de la solicitud de financiamiento.</t>
  </si>
  <si>
    <t>For each component, select "Yes" or “No” if funding is requested from the Global Fund through the current submission.</t>
  </si>
  <si>
    <t>Pour chaque composante, sélectionnez « Oui » ou « Non » si le financement est demandé au Fonds mondial dans le cadre de la demande actuelle.</t>
  </si>
  <si>
    <t>Para cada componente, seleccione "Sí" o "No" si se solicita financiamiento al Fondo Mundial mediante la solicitud actual.</t>
  </si>
  <si>
    <t>For each component, select 'Yes' or “No” if funding is requested from the Global Fund through the current submission.</t>
  </si>
  <si>
    <t xml:space="preserve">For disease component(s) that are accessing funding through the current submission, indicate whether the detailed financial gap is assessed using Global Fund modules or NSP categories. Applicable only for High Impact and Upper Middle Income countries </t>
  </si>
  <si>
    <t xml:space="preserve">Pour les composantes de maladie qui accèdent au financement dans le cadre de la demande actuelle, indiquez si le déficit de financement détaillé a été évalué au moyen des modules du Fonds mondial ou des catégories du PSN. Applicable seulement aux pays à fort impact et à revenu intermédiaire de la tranche supérieure </t>
  </si>
  <si>
    <t xml:space="preserve">Para los componentes de enfermedad que acceden al financiamiento a través de la solicitud actual, indique si la deficiencia financiera detallada se evalúa utilizando módulos del Fondo Mundial o las categorías del Plan Estratégico Nacional. Aplicable solo para países de alto impacto y de ingresos medianos altos. </t>
  </si>
  <si>
    <t>Enter annual exchange rate used to convert local currency to reporting currency (local currency units per US Dollar/Euro)</t>
  </si>
  <si>
    <t>Indiquez le taux de change annuel utilisé pour convertir la monnaie locale dans la monnaie de communication de l’information (unités de la monnaie locale par dollar américain/euro)</t>
  </si>
  <si>
    <t>Introduzca el tipo de cambio anual utilizado para convertir la moneda local a la divisa de notificación (unidades de moneda local por USD/Euro).</t>
  </si>
  <si>
    <t>You must maintain a consistent methodology across the specified time series.  Please state the source of the data and a brief description of the methodology used to calculate/estimate the time series for both the 'current &amp; previous' and 'estimated' sections.</t>
  </si>
  <si>
    <t>Vous devez conserver la même méthodologie dans toute la série temporelle indiquée.  Veuillez indiquer la source des données et fournir une brève description de la méthodologie utilisée pour calculer ou estimer les séries temporelles pour les sections « courant et antérieur » et « estimé ».</t>
  </si>
  <si>
    <t>Debe mantener una metodología consistente en las series temporales especificadas.  Indique la fuente de datos y proporcione una breve descripción de la metodología utilizada para calcular las series temporales para las secciones "actuales y previos" y "estimados".</t>
  </si>
  <si>
    <t xml:space="preserve">Please specify the type of costs included (direct costs only, shared (system and direct costs), if other please specify.  Only recurrent expenditures should be included. </t>
  </si>
  <si>
    <t xml:space="preserve">Veuillez préciser le type de coûts inclus (coûts directs seulement, coûts partagés, coûts système et coûts directs). Veuillez préciser les autres types de coûts, le cas échéant.  Seules les dépenses récurrentes doivent être incluses. </t>
  </si>
  <si>
    <t xml:space="preserve">Especifique el tipo de costos incluidos (solo costos directos, costos compartidos y directos). Si son de otro tipo, indíquelo.  Solo deben incluirse gastos recurrentes. </t>
  </si>
  <si>
    <t>Please write any additional comments relevent to the reported time series here.</t>
  </si>
  <si>
    <t>Veuillez écrire ici tout commentaire supplémentaire concernant la série temporelle indiquée.</t>
  </si>
  <si>
    <t>Escriba aquí cualquier comentario adicional que sea pertinente para las series temporales notificadas.</t>
  </si>
  <si>
    <t>Provide the annual amounts needed to fund the National Strategic Plan. The annual amounts should be based on national plans to address the overall disease response.</t>
  </si>
  <si>
    <t>Indiquez les montants annuels requis pour financer le plan stratégique national. Les montants annuels doivent être basés sur les plans nationaux de lutte globale contre les maladies.</t>
  </si>
  <si>
    <t>Proporcione los montos anuales necesarios para financiar el Plan Estratégico Nacional. Los montos anuales deben basarse en los planes nacionales para abordar la respuesta general a las enfermedades.</t>
  </si>
  <si>
    <t>Enter the annual amounts raised by the government through loans from external sources or private creditors which are earmarked for the national strategic plan in: (a) implementation years of the funding request, and (b) previous six years.</t>
  </si>
  <si>
    <t>Saisir les montants annuels levés par les pouvoirs publics au moyen de prêts provenant de sources externes ou de créanciers privés en faveur du plan stratégique national au cours : a) des années de mise en œuvre de la demande de financement et b) des six années précédentes.</t>
  </si>
  <si>
    <t>Introduzca los montos anuales recaudados por el gobierno mediante préstamos procedentes de fuentes externas o de acreedores privados que están asignados al Plan Estratégico Nacional para: a) años de ejecución de la solicitud de financiamiento, y b) seis años previos.</t>
  </si>
  <si>
    <t>Enter the annual amounts raised by the government through debt relief proceeds which are earmarked for the national strategic plan in: (a) implementation years of the funding request, and (b) previous six years.</t>
  </si>
  <si>
    <t>Saisir les montants annuels levés par les pouvoirs publics au moyen des ressources provenant de mécanismes d’allégement de dette en faveur du plan stratégique national au cours : a) des années de mise en œuvre de la demande de financement et b) des six années précédentes.</t>
  </si>
  <si>
    <t>Introduzca los montos anuales recaudados por el gobierno mediante procedimientos de alivio de la deuda que están asignados al Plan Estratégico Nacional para: a) años de ejecución de la solicitud de financiamiento, y b) seis años previos.</t>
  </si>
  <si>
    <t>Enter the annual amounts provided from government revenues for implementing the national strategic plan in: (a) implementation years of the funding request, and (b) previous six years.</t>
  </si>
  <si>
    <t>Saisir les montants annuels provenant des recettes publiques en faveur de la mise en œuvre du plan stratégique national au cours : a) des années de mise en œuvre de la demande de financement et b) des six années précédentes.</t>
  </si>
  <si>
    <t>Introduzca los montos anuales procedentes de los ingresos del gobierno destinados a la ejecución del Plan Estratégico Nacional para: a) años de ejecución de la solicitud de financiamiento, y b) seis años previos.</t>
  </si>
  <si>
    <t>Enter the annual amounts provided from social health insurance mechanisms for implementing the national strategic plan in: (a) implementation years of the funding request, and (b) previous six years.</t>
  </si>
  <si>
    <t>Saisir les montants annuels provenant des mécanismes d’assurance-maladie sociale en faveur de la mise en œuvre du plan stratégique national au cours : a) des années de mise en œuvre de la demande de financement et b) des six années précédentes.</t>
  </si>
  <si>
    <t>Introduzca los montos anuales procedentes de los mecanismos del seguro de salud social destinados a la ejecución del Plan Estratégico Nacional para: a) años de ejecución de la solicitud de financiamiento, y b) seis años previos.</t>
  </si>
  <si>
    <t xml:space="preserve">Enter the annual amounts raised from private for profit/non-profit entities entities or contributions from voluntary insurance in the country for implementing the national strategic plan in: (a) implementation years of the funding request, and (b) previous six years.  This value should exclude household out of pocket expenditures.  </t>
  </si>
  <si>
    <t xml:space="preserve">Saisir les montants annuels levés par les entités privées à but lucratif/non lucratif ou les contributions d’assurance facultative en faveur de la mise en œuvre du plan stratégique national au cours : a) des années de mise en œuvre de la demande de financement et b) des six années précédentes.  Ce montant exclut les dépenses directes du ménage.  </t>
  </si>
  <si>
    <t xml:space="preserve">Introduzca los montos anuales recaudados de entidades privadas con y sin ánimo de lucro o contribuciones de seguros voluntarios en el país destinados a la ejecución del Plan Estratégico Nacional para: a) años de ejecución de la solicitud de financiamiento, y b) seis años previos.  Este valor debe excluir los gastos directos en los que incurren los hogares.  </t>
  </si>
  <si>
    <t>Each cell automatically calculates the total annual amounts of domestic resources (Lines B1-B5).</t>
  </si>
  <si>
    <t>Chaque cellule calcule automatiquement le montant annuel total des ressources nationales (lignes B1-B5).</t>
  </si>
  <si>
    <t>Cada celda calcula automáticamente el monto total anual de recursos nacionales (líneas B1-B5).</t>
  </si>
  <si>
    <t xml:space="preserve">Enter the total annual amounts provided by each external donor (excluding Global Fund) to the national strategic plan in: (a) implementation years of the funding request, and (b) previous three years. Each cell in Line C, automatically calculates the total annual amounts of external resources. For reference, external resources for the allocation periods before 2020-2022 are pre-populated using values obtained from the FLT submitted to the GAC. Please edit these figures if you have revised numbers. </t>
  </si>
  <si>
    <t xml:space="preserve">Saisir le total des montants annuels versés par chaque donateur externe (à l’exception du Fonds mondial) en faveur du plan stratégique national au cours : a) des années de mise en œuvre de la demande de financement et b) des trois années précédentes. Chaque cellule de la ligne C calcule automatiquement le total des montants annuels des ressources externes. Pour référence, les ressources externes pour les périodes d’allocation antérieures à 2020-2022 sont préremplies à l’aide des valeurs obtenues à partir du tableau du paysage de financement soumis au Comité d’approbation des subventions. Veuillez mettre à jour ces chiffres si nécessaire. </t>
  </si>
  <si>
    <t xml:space="preserve">Introduzca los montos anuales totales proporcionados por cada donante externo (a excepción del Fondo Mundial) destinados al Plan Estratégico Nacional para: a) años de ejecución de la solicitud de financiamiento, y b) tres años previos. Cada celda en la línea C calcula automáticamente los montos anuales totales obtenidos de recursos externos. Para su referencia, los recursos externos para los períodos de asignación previos a 2020-2022·se rellenan automáticamente utilizando los valores de la tabla del panorama de financiamiento presentada al CAS. Edite estas cifras si se han revisado. </t>
  </si>
  <si>
    <t xml:space="preserve">Enter the total annual amounts provided by each external donor (excluding Global Fund) to the national strategic plan in: (a) implementation years of the funding request, and (b) previous three years. Each cell in Line C, automatically calculates the total annual amounts of external resources.  For your reference, external Resources for the period prior to NFM3 are pre-populated using values obtained from the FLT submitted to GAC for NFM3. Please edit these figures if you have revised numbers. </t>
  </si>
  <si>
    <t>Enter total annual amounts of all existing same-component Global Fund grants: (a) available in the fiscal year of the next implementation period, but not included in the funding request, and (b) previous three years. Report actual expenditure for past years and approved budgets for current and subsequent years. Each cell in Line D automatically calculates the total annual amounts from the Global Fund.</t>
  </si>
  <si>
    <t>Saisir le total des montants annuels de toutes les subventions existantes du Fonds mondial relevant de la même composante : a) disponibles au cours de l’exercice de la période suivante de mise en œuvre mais ne figurant pas dans la demande de financement et b) au cours des trois années précédentes. Indiquer les dépenses réelles engagées pendant les années antérieures et les budgets approuvés pour l’année en cours et les suivantes. Chaque cellule de la ligne D calcule automatiquement le total des montants annuels provenant du Fonds mondial.</t>
  </si>
  <si>
    <t>Introduzca los montos anuales totales de todas las subvenciones vigentes del Fondo Mundial para el mismo componente: a) disponibles en el año fiscal del siguiente período de ejecución, pero no incluidos en la solicitud de financiamiento, y b) tres años previos. Indique los gatos reales de los últimos años y los presupuestos aprobados para el año en curso y los próximos años. Cada celda en la línea D calcula automáticamente los montos anuales totales del Fondo Mundial.</t>
  </si>
  <si>
    <t>Line E calculates automatically the total annual amounts of planned resources for the national strategic plan (Line B+C+D) for the implementation years of the funding request.</t>
  </si>
  <si>
    <t>La ligne E calcule automatiquement le total des montants annuels des ressources prévisionnelles allouées au plan stratégique national (lignes B+C+D) pour les années de mise en œuvre de la demande de financement.</t>
  </si>
  <si>
    <t>La línea E calcula automáticamente los montos anuales totales de los recursos previstos para el Plan Estratégico Nacional (Línea B+C+D) para los años de ejecución de la solicitud de financiamiento.</t>
  </si>
  <si>
    <t xml:space="preserve">Line F automatically calculates the total annual funding gap by deducting annual anticipated resources (Line E) from annual funding need (Line A) for the implementation years of the funding request. </t>
  </si>
  <si>
    <t xml:space="preserve">La ligne F calcule automatiquement le déficit annuel de financement en déduisant les ressources annuelles prévisionnelles (ligne E) du besoin annuel de financement (ligne A) pour les années de mise en œuvre de la demande de financement. </t>
  </si>
  <si>
    <t xml:space="preserve">La línea F calcula automáticamente el déficit total de financiamiento anual restando los recursos anuales previstos (línea E) de las necesidades anuales de financiamiento (línea A) para los años de ejecución de la solicitud de financiamiento. </t>
  </si>
  <si>
    <t>Enter annual funding requested from the Global Fund, the total of which should be within the country allocation communicated to the country.</t>
  </si>
  <si>
    <t>Saisir le montant du financement annuel demandé au Fonds mondial. Le total ne doit pas dépasser la somme allouée communiquée au pays.</t>
  </si>
  <si>
    <t>Introduzca el financiamiento anual solicitado al Fondo Mundial, cuyo total debe estar dentro del monto de asignación nacional comunicado al país.</t>
  </si>
  <si>
    <t xml:space="preserve">Line H automatically calculates the total remaining funding gap by deducting the annual Global Fund request (Line G) from the anticipated funding gap (Line F) for the implementation years of the funding request. </t>
  </si>
  <si>
    <t xml:space="preserve">La ligne H calcule automatiquement le total du déficit de financement restant à couvrir en déduisant la demande annuelle soumise au Fonds mondial (ligne G) du déficit de financement prévisionnel (ligne F) pour les années de mise en œuvre de la demande de financement. </t>
  </si>
  <si>
    <t xml:space="preserve">La línea H calcula automáticamente el déficit de financiamiento restante total restando la solicitud anual al Fondo Mundial (línea G) de las deficiencias financieras previstas (línea F) para los años de ejecución de la solicitud de financiamiento. </t>
  </si>
  <si>
    <t>Using the drop-down menu, indicate whether the reported data on government health spending pertains only to central government entities or if it also includes health spending by sub-national governments.</t>
  </si>
  <si>
    <t>À l’aide du menu déroulant, indiquez si les données communiquées sur les dépenses publiques de santé concernent uniquement des entités publiques centrales ou si elles comprennent également les dépenses de santé des autorités infranationales.</t>
  </si>
  <si>
    <t>Utilice el menú desplegable para indicar si los datos notificados sobre el gasto público en salud se refieren solo a entidades del gobierno central o si incluyen también el gasto en salud de los gobiernos subnacionales.</t>
  </si>
  <si>
    <t>Using the drop-down menu indicate whether the reported data on government health spending pertains only to central government entities or if it also includes health spending by sub-national governments.</t>
  </si>
  <si>
    <t>Enter the annual amounts raised by the government through loans from external sources or private creditors for health spending in: (a) implementation years of the funding request, and (b) previous four years.</t>
  </si>
  <si>
    <t>Saisir les montants annuels levés par les pouvoirs publics grâce à des prêts auprès de sources externes ou de créanciers privés en faveur des dépenses de santé au cours : a) des années de mise en œuvre de la demande de financement et b) des quatre années précédentes.</t>
  </si>
  <si>
    <t>Introduzca los montos anuales recaudados por el gobierno mediante préstamos procedentes de fuentes externas o de acreedores privados destinados al gasto en salud para: a) años de ejecución de la solicitud de financiamiento y b) cuatro años previos.</t>
  </si>
  <si>
    <t>Enter the annual amounts raised by the government through debt relief proceeds for health spending in: (a) implementation years of the funding request, and (b) previous three years.</t>
  </si>
  <si>
    <t>Saisir les montants annuels levés par les pouvoirs publics grâce aux revenus dégagés par l’allégement de la dette en faveur des dépenses de santé au cours : a) des années de mise en œuvre de la demande de financement et b) des trois années précédentes.</t>
  </si>
  <si>
    <t>Introduzca los montos anuales recaudados por el gobierno mediante procedimientos de alivio de la deuda destinados al gasto en salud para: a) años de ejecución de la solicitud de financiamiento y b) tres años previos.</t>
  </si>
  <si>
    <t>Enter the annual amounts provided from government revenues for health spending in: (a) implementation years of the funding request, and (b) previous three years.</t>
  </si>
  <si>
    <t>Saisir les montants annuels provenant des recettes publiques alloués aux dépenses de santé au cours : a) des années de mise en œuvre de la demande de financement et b) des trois années précédentes.</t>
  </si>
  <si>
    <t>Introduzca los montos anuales procedentes de ingresos gubernamentales destinados al gasto en salud para: a) años de ejecución de la solicitud de financiamiento y b) tres años previos.</t>
  </si>
  <si>
    <t>Enter the annual amounts provided from social health insurance for health spending in: (a) implementation years of the funding request, and (b) previous three years.</t>
  </si>
  <si>
    <t>Saisir les montants annuels provenant des mécanismes de sécurité sociale alloués aux dépenses de santé au cours : a) des années de mise en œuvre de la demande de financement et b) des trois années précédentes.</t>
  </si>
  <si>
    <t>Introduzca los montos procedentes del seguro de salud social destinados al gasto en salud para: a) años de ejecución de la solicitud de financiamiento y b) tres años previos.</t>
  </si>
  <si>
    <t>Each cell automatically calculates the total annual amounts of annual government health spending</t>
  </si>
  <si>
    <t>Chaque cellule calcule automatiquement les totaux annuels des dépenses publiques de santé.</t>
  </si>
  <si>
    <t>Cada celda calcula automáticamente los montos anuales totales del gasto público anual en salud.</t>
  </si>
  <si>
    <t>Enter the annual share of health in government expenditure</t>
  </si>
  <si>
    <t>Saisir la part annuelle de la santé dans les dépenses publiques.</t>
  </si>
  <si>
    <t>Introduzca el porcentaje anual destinado a la salud del gasto público.</t>
  </si>
  <si>
    <t>Enter annual RSSH investments by government that are specifically committed to access the 'co-financing incentive' of the 2020-22 allocation and/or the 'co-financing incentive' of the 2023-25 allocation that has been agreed with the Global Fund Secretariat during Country Dialogue</t>
  </si>
  <si>
    <t>Saisir les investissements publics annuels en faveur du renforcement de systèmes de santé résistants et pérennes spécifiquement engagés en vue d’obtenir « l’incitation au cofinancement » de l’allocation 2020-2022 et/ou « l’incitation au cofinancement » de l’allocation 2023-2025 convenue(s) avec le Secrétariat du Fonds mondial dans le cadre du dialogue au niveau du pays.</t>
  </si>
  <si>
    <t>Introduzca las inversiones anuales del gobierno en SSRS que se han comprometido específicamente para acceder al "incentivo de cofinanciamiento" de la asignación de 2020-2022 o al "incentivo de cofinanciamiento" de la asignación de 2023-2025 acordadas con la Secretaría del Fondo Mundial durante el diálogo de país.</t>
  </si>
  <si>
    <t>Enter funding need in implementation years of the funding request; and estimated funding available in a) implementation years of the funding request, and b) previous three years, from domestic and non-Global Fund resources for each applicable module. See Modular Framework handbook for definitions of what is included under each Global Fund module. In addition to Global Fund modules, a 'program management' and 'other' categories are provided to capture relevant contributions and gaps.</t>
  </si>
  <si>
    <t>Pour chaque module applicable, saisir le besoin de financement relatif aux années de mise en œuvre de la demande de financement ainsi que le financement estimé émanant des ressources nationales et hors Fonds mondial à disposition au cours : a) des années de mise en œuvre de la demande de financement et b) des trois années précédentes. Voir le manuel consacré au Cadre modulaire pour obtenir la description du contenu de chaque module du Fonds mondial. Outre ces modules, les catégories « gestion des programmes » et « autre » permettent d’indiquer les contributions et les déficits applicables.</t>
  </si>
  <si>
    <t>Introduzca la necesidad de financiamiento en los años de ejecución de la solicitud de financiamiento; y el financiamiento estimado disponible en a) los años de ejecución de la solicitud de financiamiento y b) tres años previos, obtenidos de recursos nacionales y ajenos al Fondo Mundial para cada módulo pertinente. Consulte en el manual del Marco Modular las definiciones de lo que se incluye en cada módulo del Fondo Mundial. Además de los módulos del Fondo Mundial, se incluyen categorías de "gestión de programas" y "otros" para reflejar otras contribuciones y deficiencias pertinentes.</t>
  </si>
  <si>
    <t>Enter cost categories of the National Strategic Plan. Enter the funding need in implementation years of the funding request; and estimated funding available from domestic and non-Global Fund resources in a) implementation years of the funding request, and b) previous three years, for each category.</t>
  </si>
  <si>
    <t>Saisir les catégories de coûts du plan stratégique national. Pour chaque catégorie, saisir le besoin de financement relatif aux années de mise en œuvre de la demande de financement ainsi que le financement estimé émanant des ressources nationales et hors Fonds mondial à disposition au cours : a) des années de mise en œuvre de la demande de financement et b) des trois années précédentes.</t>
  </si>
  <si>
    <t>Introduzca las categorías de costos del Plan Estratégico Nacional. Introduzca la necesidad de financiamiento en los años de ejecución de la solicitud de financiamiento; y el financiamiento estimado disponible de recursos nacionales y ajenos al Fondo Mundial en a) los años de ejecución de la solicitud de financiamiento y b) tres años previos, para cada categoría.</t>
  </si>
  <si>
    <t>The three tabs on the gap details are critical to be filled out accurately so that the country and Global Fund can consider how essential inputs to the HIV, TB and malaria programs will be fully financed in the 2023-2025 allocation period and how the domestic financial contribution for these contributions will grow over time – especially as countries are being asked to commit to pay for an increasing share of the cost of these products as part of their cofinancing and their efforts to achieve longer-term sustainability.
For the Health Products tab, use the drop-down menu of pre-populated products (e.g., ARVs, second line TB drugs, malaria bed nets). If other products not included in the list are to be reported, select the "Other essential commodity (specify)" option and specify in the "Specify other essential commodity (if applicable)" column.
For the upcoming allocation period (2023-2025), provide the national quantification or estimated total quantities of each health product required. Costs should use landed costs where possible.</t>
  </si>
  <si>
    <t>Les trois onglets portant sur le détail du déficit de financement doivent impérativement être remplis avec exactitude pour que le pays et le Fonds mondial puissent déterminer comment financer entièrement les apports essentiels aux programmes de lutte contre le VIH, la tuberculose et le paludisme durant la période d’allocation 2023-2025, et comment la contribution financière du pays augmentera au fil du temps – en particulier dans un contexte où l’on demande aux pays de s’engager financièrement pour une proportion grandissante des coûts de ces produits dans le cadre de leurs efforts de cofinancement et de pérennité.
Dans l’onglet des produits de santé, utilisez la liste déroulante pré-remplie des produits (p. ex. ARV, médicaments de deuxième intention contre la tuberculose, moustiquaires de prévention du paludisme). Si vous devez ajouter des produits qui ne sont pas présents dans la liste, sélectionnez l'option "Autres produits de base (spécifier)" et remplissez la colonne "Spécifiez les autres produits de base (le cas échéant)".
Pour la prochaine période d’allocation (2023-2025), indiquez la quantification nationale ou les quantités totales estimatives de chaque produit de santé requis. Dans la mesure du possible, les coûts au débarquement devraient être utilisés.</t>
  </si>
  <si>
    <t>Es esencial cumplimentar con precisión las tres pestañas sobre las deficiencias financieras detalladas para que el país y el Fondo Mundial puedan valorar cómo se financiarán la totalidad de insumos esenciales para los programas de VIH, tuberculosis y malaria en el período de asignación 2023-2025 y cómo la contribución financiera nacional para estos productos aumentará con el tiempo, especialmente a medida que se pide a los países que se comprometan a pagar una parte cada vez mayor de su costo como parte del cofinanciamiento y esfuerzos para conseguir la sostenibilidad a largo plazo.
Para la pestaña de productos sanitarios, utilice el menú de productos predefinidos (por ejemplo, antirretrovirales, medicamentos de segunda línea para la tuberculosis, mosquiteros para la malaria). Si debe añadir algún producto no presente en el menú, seleccione "Otros productos básicos (especificar)" y detalle el producto en la columna "Especifique los otros productos básicos (si es aplicable)".
Para el próximo período de asignación (2023-2025), proporcione la cuantificación nacional o las cantidades totales estimadas. Para los costos, se utilizarán los del producto neto siempre que sea posible.</t>
  </si>
  <si>
    <t xml:space="preserve">The three tabs on the gap details are critical to be filled out accurately so that the country and Global Fund can consider how essential inputs to the HIV, TB, and Malaria programs will be fully financed in 2023-25 (NFM4) and how the domestic financial contribution for these contributions will grow over time – especially as countries are being asked to commit to pay for an increasing share of the cost of these products as part of their cofinancing and their efforts to achieve longer-term sustainability.
For the Health Products tab please use the menu of pre-populated products (e.g., ARVs, second line TB drugs, Malaria bed nets).  You may add other products not included in the list if you consider them important and a major area of growing government financial commitment.  The right-click button approach to insert a new row does not work. To add a new row, please, follow these instructions:
1) Go to Home menu.
2) Click Insert on the Cells Ribbon (even if grayed).
3) Click Insert Rows.
For each product, insert the amount of government budgeted for the last year of the current grant cycle.  Also include the quantities purchased with government funding, if known.  Include links to the relevant quantification, budget execution and budget plan documents. Please specify where we can find the relevant product line.
For NFM4 (typically but not always 2023-25), provide the national quantification or estimated total quantities of each health product required for at least the first year and ideally for the second and third ones.  For these future NFM4 years, include links to relevant quantification documents.  Costs should use landed costs where possible. 
</t>
  </si>
  <si>
    <t>Please read the Instructions sheet carefully before completing this form</t>
  </si>
  <si>
    <t>Lire attentivement la fiche d’instructions avant de remplir ce formulaire.</t>
  </si>
  <si>
    <t>Lea atentamente la hoja de instrucciones antes de rellenar este formulario</t>
  </si>
  <si>
    <t>Component</t>
  </si>
  <si>
    <t>Composante</t>
  </si>
  <si>
    <t>Componente</t>
  </si>
  <si>
    <t>Current funding request pertains to a program:</t>
  </si>
  <si>
    <t>La demande de financement en cours concerne un programme :</t>
  </si>
  <si>
    <t>La solicitud de financiamiento actual se refiere a un programa:</t>
  </si>
  <si>
    <t>HIV/AIDS</t>
  </si>
  <si>
    <t>VIH/sida</t>
  </si>
  <si>
    <t>VIH/Sida</t>
  </si>
  <si>
    <t>TB</t>
  </si>
  <si>
    <t>Tuberculose</t>
  </si>
  <si>
    <t>Tuberculosis</t>
  </si>
  <si>
    <t>Malaria</t>
  </si>
  <si>
    <t>Paludisme</t>
  </si>
  <si>
    <t>Financial Gap Overview Table</t>
  </si>
  <si>
    <t>Aperçu des déficits de financement</t>
  </si>
  <si>
    <t>Tabla de resumen de las deficiencias financieras</t>
  </si>
  <si>
    <t>Fiscal Year</t>
  </si>
  <si>
    <t>Exercice financier</t>
  </si>
  <si>
    <t>Año fiscal</t>
  </si>
  <si>
    <t>Fiscal Year (Specified)</t>
  </si>
  <si>
    <t>Exercice financier (précisé)</t>
  </si>
  <si>
    <t>Año fiscal (especificado)</t>
  </si>
  <si>
    <t>Exchange Rate (Local currency units per USD or EUR)</t>
  </si>
  <si>
    <t>Taux de change (unités de monnaie locale par dollars US/euros)</t>
  </si>
  <si>
    <t>Tipo de cambio (unidades de moneda local por USD o EUR)</t>
  </si>
  <si>
    <t>LINE A: Total Funding needs for the National Strategic Plan (provide annual amounts)</t>
  </si>
  <si>
    <t>LIGNE A : Total des besoins de financement pour le plan stratégique national (indiquer les montants annuels)</t>
  </si>
  <si>
    <t>LÍNEA A: Total de necesidades de financiamiento para el Plan Estratégico Nacional (proporcionar montos anuales)</t>
  </si>
  <si>
    <t>LINES B, C and D: Previous, current and anticipated resources to meet the funding needs of the National Strategic Plan</t>
  </si>
  <si>
    <t>LIGNES B, C et D : Ressources antérieures, actuelles et prévisionnelles pour combler les besoins de financement du plan stratégique national</t>
  </si>
  <si>
    <t>LÍNEAS B, C Y D: Recursos previos, actuales y previstos para hacer frente a las necesidades de financiamiento del Plan Estratégico Nacional</t>
  </si>
  <si>
    <t>Domestic source B1: Loans</t>
  </si>
  <si>
    <t>Source nationale B1 : Prêts</t>
  </si>
  <si>
    <t>Fuente nacional B1: Préstamos</t>
  </si>
  <si>
    <t>Domestic source B2: Debt relief</t>
  </si>
  <si>
    <t>Source nationale B2 : Allégement de dette</t>
  </si>
  <si>
    <t>Fuente nacional B2: Alivio de la deuda</t>
  </si>
  <si>
    <t>Domestic source B3: Government revenues</t>
  </si>
  <si>
    <t>Source nationale B3 : Recettes publiques</t>
  </si>
  <si>
    <t>Fuente nacional B3: Ingresos del gobierno</t>
  </si>
  <si>
    <t>LINE B: Total previous, current and anticipated DOMESTIC resources</t>
  </si>
  <si>
    <t>LIGNE B : Total des ressources NATIONALES antérieures, actuelles et prévisionnelles</t>
  </si>
  <si>
    <t>LÍNEA B: Recursos NACIONALES totales previos, actuales y previstos</t>
  </si>
  <si>
    <t>LINE C: Total previous, current and anticipated EXTERNAL Resources (non-Global Fund)</t>
  </si>
  <si>
    <t>LIGNE C : Total des ressources EXTERNES antérieures, actuelles et prévisionnelles (sauf le Fonds mondial)</t>
  </si>
  <si>
    <t>LÍNEA C: Recursos EXTERNOS totales previos, actuales y previstos (ajenos al Fondo Mundial)</t>
  </si>
  <si>
    <t>LINE D: Total previous, current and anticipated Global Fund resources from existing grants (excluding amounts included in the funding request)</t>
  </si>
  <si>
    <t>LIGNE D : Total des ressources antérieures, actuelles et prévisionnelles du Fonds mondial provenant de subventions existantes (à l’exception des montants indiqués dans la demande de financement)</t>
  </si>
  <si>
    <t>LÍNEA D: Recursos totales previos, actuales y previstos del Fondo Mundial procedentes de subvenciones existentes (excluidos los montos incluidos en la solicitud de financiamiento)</t>
  </si>
  <si>
    <t xml:space="preserve">LINE E: Total anticipated resources (annual amounts) </t>
  </si>
  <si>
    <t xml:space="preserve">LIGNE E : Total des ressources prévisionnelles (montants annuels) </t>
  </si>
  <si>
    <t xml:space="preserve">LÍNEA E: Recursos previstos totales (montos anuales) </t>
  </si>
  <si>
    <t>LINE F: Annual anticipated funding gap (Line A-E)</t>
  </si>
  <si>
    <t>LIGNE F : Déficit de financement annuel prévisionnel (lignes A-E)</t>
  </si>
  <si>
    <t>LÍNEA F: Deficiencias financieras anuales previstas (Línea A-E)</t>
  </si>
  <si>
    <t>LINE G: Funding request within the country allocation</t>
  </si>
  <si>
    <t>LIGNE G : Demande de financement dans la somme allouée au pays</t>
  </si>
  <si>
    <t>LÍNEA G: Solicitud de financiamiento dentro de la asignación nacional</t>
  </si>
  <si>
    <t>LINE H: Total Remaining Funding Gap (annual amounts) (Line F-G)</t>
  </si>
  <si>
    <t>LIGNE H : Total du déficit de financement résiduel (montants annuels) (lignes F-G)</t>
  </si>
  <si>
    <t>LÍNEA H: Deficiencias financieras totales restantes (montos anuales) (Línea F-G)</t>
  </si>
  <si>
    <t>Current and previous</t>
  </si>
  <si>
    <t>Actuel et antérieur</t>
  </si>
  <si>
    <t>Actuales y previos</t>
  </si>
  <si>
    <t>Estimated</t>
  </si>
  <si>
    <t>Estimé</t>
  </si>
  <si>
    <t>Estimados</t>
  </si>
  <si>
    <t>Data Source / Comments</t>
  </si>
  <si>
    <t>Source des données / Commentaires</t>
  </si>
  <si>
    <t>Fuente de datos/comentarios</t>
  </si>
  <si>
    <t>Health Sector: Government Health Spending</t>
  </si>
  <si>
    <t>Secteur de la santé : Dépenses publiques en santé</t>
  </si>
  <si>
    <t>Sector sanitario: gasto público en salud</t>
  </si>
  <si>
    <t xml:space="preserve">Domestic source I1: Loans </t>
  </si>
  <si>
    <t xml:space="preserve">Source nationale I1 : Prêts </t>
  </si>
  <si>
    <t xml:space="preserve">Fuente nacional I1: Préstamos </t>
  </si>
  <si>
    <t>LINE I: Total Government Health Sector Spending</t>
  </si>
  <si>
    <t>LIGNE I : Total des dépenses du secteur public de la santé</t>
  </si>
  <si>
    <t>LÍNEA I: Gasto público total en el sector sanitario</t>
  </si>
  <si>
    <t>LINE K: Total Government commitments for resilient and sustainable systems for health (RSSH) to access co-financing incentive</t>
  </si>
  <si>
    <t>LIGNE K : Total des engagements publics dans les systèmes résistants et pérennes pour la santé (SRPS) pour l’accès à l’incitatif au cofinancement</t>
  </si>
  <si>
    <t>LÍNEA K: Compromisos totales del gobierno para que los sistemas de salud resilientes y sostenibles (SSRS) accedan al incentivo de cofinanciamiento</t>
  </si>
  <si>
    <t>LINE K: Total Government Commitments for Resilient and Sustainable Systems for Health (RSSH) to Access Co-Financing Incentive</t>
  </si>
  <si>
    <t>Health sector</t>
  </si>
  <si>
    <t>Secteur de la santé</t>
  </si>
  <si>
    <t>Sector sanitario</t>
  </si>
  <si>
    <t>The data on government health spending pertains to:</t>
  </si>
  <si>
    <t>Les données sur les dépenses publiques de santé concernent :</t>
  </si>
  <si>
    <t>Los datos sobre el gasto público en salud se refieren a:</t>
  </si>
  <si>
    <t xml:space="preserve">Detailed Financial Gap </t>
  </si>
  <si>
    <t xml:space="preserve">Détail du déficit de financement </t>
  </si>
  <si>
    <t xml:space="preserve">Deficiencias financieras detalladas </t>
  </si>
  <si>
    <t>Module</t>
  </si>
  <si>
    <t>Módulo</t>
  </si>
  <si>
    <t>Funding Need</t>
  </si>
  <si>
    <t>Besoin de financement</t>
  </si>
  <si>
    <t>Necesidad de financiamiento</t>
  </si>
  <si>
    <t>Domestic</t>
  </si>
  <si>
    <t>National</t>
  </si>
  <si>
    <t>Nacional</t>
  </si>
  <si>
    <t>Non-Global Fund External</t>
  </si>
  <si>
    <t>Externe hors Fonds mondial</t>
  </si>
  <si>
    <t>Recursos externos ajenos al Fondo Mundial</t>
  </si>
  <si>
    <t>Funding Gap</t>
  </si>
  <si>
    <t>Déficit de financement</t>
  </si>
  <si>
    <t>Deficiencias financieras</t>
  </si>
  <si>
    <t>Treatment, care and support - ART</t>
  </si>
  <si>
    <t>Traitement, soins et prise en charge – Antirétroviraux</t>
  </si>
  <si>
    <t>Tratamiento, atención y apoyo - tratamiento antirretroviral</t>
  </si>
  <si>
    <t>TB/HIV</t>
  </si>
  <si>
    <t>Tuberculose/VIH</t>
  </si>
  <si>
    <t>Tuberculosis/HIV</t>
  </si>
  <si>
    <t>PMTCT</t>
  </si>
  <si>
    <t>PTME</t>
  </si>
  <si>
    <t>PTMI</t>
  </si>
  <si>
    <t xml:space="preserve">Programs for MSM </t>
  </si>
  <si>
    <t xml:space="preserve">Programmes à l’intention des HSH </t>
  </si>
  <si>
    <t xml:space="preserve">Programas para hombres que tienen relaciones sexuales con hombres </t>
  </si>
  <si>
    <t>Programs for sex workers and their clients</t>
  </si>
  <si>
    <t>Programmes à l’intention des travailleurs et travailleuses du sexe et de leurs clients</t>
  </si>
  <si>
    <t>Programas para trabajadores del sexo y sus clientes</t>
  </si>
  <si>
    <t>Programs for people who inject drugs (PWID) and their partners</t>
  </si>
  <si>
    <t>Programmes à l’intention des consommateurs de drogues injectables et de leurs partenaires</t>
  </si>
  <si>
    <t>Programas para usuarios de drogas inyectables y sus parejas</t>
  </si>
  <si>
    <t>Programs for TGs</t>
  </si>
  <si>
    <t>Programmes à l’intention des personnes transgenres</t>
  </si>
  <si>
    <t>Programas para personas transgénero</t>
  </si>
  <si>
    <t xml:space="preserve">Prevention programs for other key and vulnerable populations </t>
  </si>
  <si>
    <t xml:space="preserve">Programmes de prévention à l’intention d’autres populations clés et vulnérables </t>
  </si>
  <si>
    <t xml:space="preserve">Programas de prevención para otras poblaciones clave y vulnerables </t>
  </si>
  <si>
    <t>Male Circumcision</t>
  </si>
  <si>
    <t>Circoncision masculine</t>
  </si>
  <si>
    <t>Circuncisión masculina</t>
  </si>
  <si>
    <t>Condoms</t>
  </si>
  <si>
    <t>Préservatifs</t>
  </si>
  <si>
    <t>Preservativos</t>
  </si>
  <si>
    <t>Other Prevention Programs</t>
  </si>
  <si>
    <t>Autres programmes de prévention</t>
  </si>
  <si>
    <t>Otros programas de prevención</t>
  </si>
  <si>
    <t>Programs to reduce human rights-related barriers to HIV services</t>
  </si>
  <si>
    <t>Programmes visant à réduire les obstacles liés aux droits humains qui entravent l’accès aux services de lutte contre le VIH</t>
  </si>
  <si>
    <t>Programas para reducir los obstáculos relacionados con los derechos humanos en los servicios de VIH</t>
  </si>
  <si>
    <t>RSSH</t>
  </si>
  <si>
    <t>SRPS</t>
  </si>
  <si>
    <t>SSRS</t>
  </si>
  <si>
    <t>Program Management</t>
  </si>
  <si>
    <t>Gestion de programme</t>
  </si>
  <si>
    <t>Gestión de programas</t>
  </si>
  <si>
    <t>Other</t>
  </si>
  <si>
    <t>Autre</t>
  </si>
  <si>
    <t>Otros</t>
  </si>
  <si>
    <t>NSP cost categories</t>
  </si>
  <si>
    <t>Catégories de coûts du plan stratégique national</t>
  </si>
  <si>
    <t>Categorías de costos del PEN</t>
  </si>
  <si>
    <t>TB Care and Prevention: Case Detection and Diagnosis</t>
  </si>
  <si>
    <t>Soins et prévention de la tuberculose : Dépistage et diagnostic des cas</t>
  </si>
  <si>
    <t>Atención y prevención de la tuberculosis: detección de casos y diagnóstico</t>
  </si>
  <si>
    <t>TB Care and Prevention: Treatment</t>
  </si>
  <si>
    <t>Soins et prévention de la tuberculose : Traitement</t>
  </si>
  <si>
    <t>Atención y prevención de la tuberculosis: tratamiento</t>
  </si>
  <si>
    <t>MDR-TB: Case Detection and Diagnosis</t>
  </si>
  <si>
    <t>Tuberculose multirésistante : Dépistage et diagnostic des cas</t>
  </si>
  <si>
    <t>Tuberculosis multirresistente: detección de casos y diagnóstico</t>
  </si>
  <si>
    <t>MDR-TB: Treatment</t>
  </si>
  <si>
    <t>Traitement de la tuberculose multirésistante</t>
  </si>
  <si>
    <t>Tuberculosis multirresistente: tratamiento</t>
  </si>
  <si>
    <t>Key Population Programs</t>
  </si>
  <si>
    <t>Programmes ciblant des populations clés</t>
  </si>
  <si>
    <t>Programas de poblaciones clave</t>
  </si>
  <si>
    <t>Vector Control: LLIN</t>
  </si>
  <si>
    <t>Lutte antivectorielle : MILD</t>
  </si>
  <si>
    <t>Control de vectores: MILD</t>
  </si>
  <si>
    <t>Vector Control: IRS</t>
  </si>
  <si>
    <t>Lutte antivectorielle : PID</t>
  </si>
  <si>
    <t>Control de vectores: fumigación de interiores con insecticidas de acción residual</t>
  </si>
  <si>
    <t>Case management - Diagnosis</t>
  </si>
  <si>
    <t>Gestion des cas – Diagnostic</t>
  </si>
  <si>
    <t>Gestión de casos - Diagnóstico</t>
  </si>
  <si>
    <t>Case management - Treatment</t>
  </si>
  <si>
    <t>Gestion des cas – Traitement</t>
  </si>
  <si>
    <t>Gestión de casos - Tratamiento</t>
  </si>
  <si>
    <t>Specific prevention intervention: Intermittent preventive treatment in pregnancy (IPTp)</t>
  </si>
  <si>
    <t>Intervention de prévention spécifique : Traitement préventif intermittent des femmes enceintes</t>
  </si>
  <si>
    <t>Intervención de prevención específica: tratamiento preventivo intermitente durante el embarazo</t>
  </si>
  <si>
    <t>Specific prevention intervention: Seasonal malaria chemoprophylaxis (SMC)</t>
  </si>
  <si>
    <t>Intervention de prévention spécifique : Chimioprophylaxie saisonnière du paludisme</t>
  </si>
  <si>
    <t>Intervención de prevención específica: quimioprevención de la malaria estacional (QME)</t>
  </si>
  <si>
    <t>Total</t>
  </si>
  <si>
    <t>Data Source / Methods</t>
  </si>
  <si>
    <t>Sources de données / Méthodes</t>
  </si>
  <si>
    <t>Fuente de datos/métodos</t>
  </si>
  <si>
    <t>Type of Costs Included</t>
  </si>
  <si>
    <t>Types de coûts inclus</t>
  </si>
  <si>
    <t>Tipo de costos incluidos</t>
  </si>
  <si>
    <t>Budget</t>
  </si>
  <si>
    <t>Presupuesto</t>
  </si>
  <si>
    <t>National Quantification</t>
  </si>
  <si>
    <t>Quantification nationale</t>
  </si>
  <si>
    <t>Cuantificación nacional</t>
  </si>
  <si>
    <t>Prevention package for men who have sex with men (MSM) and their sexual partners</t>
  </si>
  <si>
    <t>Ensemble de mesures de prévention pour les hommes ayant des rapports sexuels avec des hommes et leurs partenaires sexuels</t>
  </si>
  <si>
    <t>Paquete de prevención para hombres que tienen relaciones sexuales con hombres y sus parejas sexuales</t>
  </si>
  <si>
    <t>Prevention package for sex workers, their clients and other sexual partners</t>
  </si>
  <si>
    <t>Ensemble de mesures de prévention pour les travailleurs et travailleuses du sexe, leurs clients et clientes et autres partenaires sexuels</t>
  </si>
  <si>
    <t>Paquete de prevención para trabajadores del sexo, sus clientes y otras parejas sexuales</t>
  </si>
  <si>
    <t>Prevention package for transgender people and their sexual partners</t>
  </si>
  <si>
    <t>Ensemble de mesures de prévention pour les personnes transgenres et leurs partenaires sexuels</t>
  </si>
  <si>
    <t>Paquete de prevención para personas transgénero y sus parejas sexuales</t>
  </si>
  <si>
    <t>Prevention package for transgender people (TG) and their sexual partners</t>
  </si>
  <si>
    <t xml:space="preserve">Prevention package for people who use drugs (PUD) and their sexual partners </t>
  </si>
  <si>
    <t xml:space="preserve">Ensemble de mesures de prévention pour les personnes qui consomment des drogues et leurs partenaires sexuels </t>
  </si>
  <si>
    <t xml:space="preserve">Paquete de prevención para usuarios de drogas y sus parejas sexuales </t>
  </si>
  <si>
    <t>Prevention package for people in prisons and other closed settings</t>
  </si>
  <si>
    <t>Ensemble de mesures de prévention pour les personnes incarcérées ou se trouvant dans d’autres lieux fermés</t>
  </si>
  <si>
    <t>Paquete de prevención para personas en centros penitenciarios y otros lugares de reclusión</t>
  </si>
  <si>
    <t>Prevention package for other vulnerable populations (OVP)</t>
  </si>
  <si>
    <t>Ensemble de mesures de prévention pour les autres populations vulnérables</t>
  </si>
  <si>
    <t>Paquete de prevención para otras poblaciones vulnerables</t>
  </si>
  <si>
    <t>Prevention package for AGYW and male sexual partners in high HIV incidence settings</t>
  </si>
  <si>
    <t>Ensemble de mesures de prévention pour les adolescentes et les jeunes femmes et leurs partenaires sexuels masculins dans des contextes où l’incidence du VIH est élevée</t>
  </si>
  <si>
    <t>Paquete de prevención para niñas adolescentes y mujeres jóvenes y sus parejas sexuales masculinas en entornos con una incidencia elevada del VIH</t>
  </si>
  <si>
    <t>Prevention program stewardship</t>
  </si>
  <si>
    <t>Gestion du programme de prévention</t>
  </si>
  <si>
    <t>Administración del programa de prevención</t>
  </si>
  <si>
    <t>Elimination of vertical transmission of HIV, syphilis and hepatitis B</t>
  </si>
  <si>
    <t>Élimination de la transmission verticale du VIH, de la syphilis et de l’hépatite B</t>
  </si>
  <si>
    <t>Eliminación de la transmisión maternoinfantil del VIH, la sífilis y la hepatitis B</t>
  </si>
  <si>
    <t>Differentiated HIV Testing Services</t>
  </si>
  <si>
    <t>Services de dépistage différenciés du VIH</t>
  </si>
  <si>
    <t>Servicios diferenciados de pruebas del VIH</t>
  </si>
  <si>
    <t>Treatment, care and support</t>
  </si>
  <si>
    <t>Traitement, prise en charge et soutien</t>
  </si>
  <si>
    <t>Tratamiento, atención y apoyo</t>
  </si>
  <si>
    <t> Reducing human rights-related barriers to HIV/TB services</t>
  </si>
  <si>
    <t> Réduire les obstacles liés aux droits humains qui entravent l’accès aux services de lutte contre le VIH/la tuberculose</t>
  </si>
  <si>
    <t> Reducción de los obstáculos relacionados con los derechos humanos en los servicios de VIH y tuberculosis</t>
  </si>
  <si>
    <t>Program management</t>
  </si>
  <si>
    <t xml:space="preserve">TB diagnosis, treatment, and care </t>
  </si>
  <si>
    <t xml:space="preserve">Diagnostic, traitement et soins de la tuberculose </t>
  </si>
  <si>
    <t xml:space="preserve">Diagnóstico, tratamiento y atención de la tuberculosis </t>
  </si>
  <si>
    <t xml:space="preserve">Drug-resistant (DR)-TB diagnosis, treatment and care </t>
  </si>
  <si>
    <t xml:space="preserve">Diagnostic, traitement et soins de la tuberculose pharmacorésistante (TB-PR) </t>
  </si>
  <si>
    <t xml:space="preserve">Diagnóstico, tratamiento y atención de la tuberculosis farmacorresistente </t>
  </si>
  <si>
    <t>TB/DR-TB Prevention</t>
  </si>
  <si>
    <t>Prévention de la tuberculose/tuberculose pharmacorésistante (TB-PR)</t>
  </si>
  <si>
    <t>Prevención de la tuberculosis/tuberculosis farmacorresistente</t>
  </si>
  <si>
    <t>Collaboration with other providers and sectors</t>
  </si>
  <si>
    <t>Collaboration avec d’autres fournisseurs et secteurs</t>
  </si>
  <si>
    <t>Colaboración con otros proveedores y sectores</t>
  </si>
  <si>
    <t>Key and vulnerable populations – TB/DR-TB</t>
  </si>
  <si>
    <t>Populations clés et vulnérables (PCV) – Tuberculose/tuberculose pharmacorésistante</t>
  </si>
  <si>
    <t>Poblaciones clave y vulnerables – Tuberculosis/tuberculosis farmacorresistente</t>
  </si>
  <si>
    <t> TB/HIV</t>
  </si>
  <si>
    <t> Tuberculose/VIH</t>
  </si>
  <si>
    <t> Tuberculosis/HIV</t>
  </si>
  <si>
    <t>Removing human rights and gender related barriers to TB services</t>
  </si>
  <si>
    <t>Élimination des obstacles liés aux droits humains et au genre qui entravent l’accès aux services de lutte contre la tuberculose</t>
  </si>
  <si>
    <t>Eliminar los obstáculos relacionados con los derechos humanos y el género en los servicios de tuberculosis</t>
  </si>
  <si>
    <t>Vector control</t>
  </si>
  <si>
    <t>Lutte antivectorielle</t>
  </si>
  <si>
    <t>Control de vectores</t>
  </si>
  <si>
    <t>Case management</t>
  </si>
  <si>
    <t>Gestion de cas</t>
  </si>
  <si>
    <t>Gestión de casos</t>
  </si>
  <si>
    <t>Specific prevention interventions (SPI)</t>
  </si>
  <si>
    <t>Interventions de prévention spécifiques</t>
  </si>
  <si>
    <t>Intervenciones de prevención específicas</t>
  </si>
  <si>
    <t>Data Sources</t>
  </si>
  <si>
    <t>Sources de données</t>
  </si>
  <si>
    <t>Fuentes de datos</t>
  </si>
  <si>
    <t>Quantity</t>
  </si>
  <si>
    <t>Quantité</t>
  </si>
  <si>
    <t>Cantidad</t>
  </si>
  <si>
    <t>Health Products - Domestic</t>
  </si>
  <si>
    <t>Produits de santé – nationaux</t>
  </si>
  <si>
    <t>Productos sanitarios - nacionales</t>
  </si>
  <si>
    <t>Quantity (if known)</t>
  </si>
  <si>
    <t>Quantité (si connue)</t>
  </si>
  <si>
    <t>Cantidad (si se conoce)</t>
  </si>
  <si>
    <t>Please list what is included in your RSSH figures and what data sources you used.</t>
  </si>
  <si>
    <t>Veuillez préciser le détail de vos chiffres sur les SRPS et indiquer vos sources de données.</t>
  </si>
  <si>
    <t>Enumere lo que incluyen sus cifras de SSRS y qué fuentes de datos ha utilizado.</t>
  </si>
  <si>
    <t>Annual procurement need, cost</t>
  </si>
  <si>
    <t>Plan d'approvisionnement annuel, coût</t>
  </si>
  <si>
    <t>Plan de abastecimiento anual, coste</t>
  </si>
  <si>
    <t>Domestic funding</t>
  </si>
  <si>
    <t>Financement National</t>
  </si>
  <si>
    <t>Financiación Nacional</t>
  </si>
  <si>
    <t>Domestic Share (%)</t>
  </si>
  <si>
    <t>Part Nationale (%)</t>
  </si>
  <si>
    <t>Participación Nacional (%)</t>
  </si>
  <si>
    <t>Data source</t>
  </si>
  <si>
    <t>La source de données</t>
  </si>
  <si>
    <t>Fuente de datos</t>
  </si>
  <si>
    <t>Specify other essential commodity (if applicable)</t>
  </si>
  <si>
    <t>Spécifiez les autres produits de base (le cas écheant)</t>
  </si>
  <si>
    <t>Especifique los otros productos básicos (si es aplicable)</t>
  </si>
  <si>
    <t>General Instructions:</t>
  </si>
  <si>
    <t>Instructions générales:</t>
  </si>
  <si>
    <t>Instrucciones generales:</t>
  </si>
  <si>
    <t>ARVs (1st, 2nd line, Prep), Bednets, ACTs, TB 1st and 2nd line, GeneXpert</t>
  </si>
  <si>
    <t>Russian</t>
  </si>
  <si>
    <t>Select currency</t>
  </si>
  <si>
    <t>Select fiscal cycle</t>
  </si>
  <si>
    <t>Select country</t>
  </si>
  <si>
    <t>Sélectionnez le pays</t>
  </si>
  <si>
    <t>Seleccionar el país</t>
  </si>
  <si>
    <t>Sélectionnez le cycle budgétaire</t>
  </si>
  <si>
    <t>Seleccionar ciclo fiscal</t>
  </si>
  <si>
    <t>Select disease</t>
  </si>
  <si>
    <t>Sélectionnez la maladie</t>
  </si>
  <si>
    <t>Seleccionar enfermedad</t>
  </si>
  <si>
    <t>Select External Source</t>
  </si>
  <si>
    <t>Sélectionnez la source externe</t>
  </si>
  <si>
    <t>Seleccionar fuente externa</t>
  </si>
  <si>
    <t>Select Health Product</t>
  </si>
  <si>
    <t>Sélectionnez le produit de santé</t>
  </si>
  <si>
    <t>Seleccione el producto sanitario</t>
  </si>
  <si>
    <t>Direct Costs Only</t>
  </si>
  <si>
    <t>Coûts directs seulement</t>
  </si>
  <si>
    <t>Solo costos directos</t>
  </si>
  <si>
    <t>Select Level</t>
  </si>
  <si>
    <t>Sélectionnez le niveau</t>
  </si>
  <si>
    <t>Seleccionar nivel</t>
  </si>
  <si>
    <t>Select data source</t>
  </si>
  <si>
    <t>Sélectionnez la source de données</t>
  </si>
  <si>
    <t>Seleccione la fuente de datos</t>
  </si>
  <si>
    <t>Sélectionner la devise</t>
  </si>
  <si>
    <t>January - December</t>
  </si>
  <si>
    <t>Afghanistan</t>
  </si>
  <si>
    <t>Afganistán</t>
  </si>
  <si>
    <t>Janvier - décembre</t>
  </si>
  <si>
    <t>Enero - Diciembre</t>
  </si>
  <si>
    <t>African Development Bank (AFD)</t>
  </si>
  <si>
    <t>Banque africaine de développement (BAD)</t>
  </si>
  <si>
    <t>Banco Africano de Desarrollo (BAD)</t>
  </si>
  <si>
    <t>ARVs - 1st Line</t>
  </si>
  <si>
    <t>ARVs - première intention</t>
  </si>
  <si>
    <t>Antirretrovirales - primera línea</t>
  </si>
  <si>
    <t>Shared and Direct Costs</t>
  </si>
  <si>
    <t>Coûts partagés et directs</t>
  </si>
  <si>
    <t>Costos compartidos y directos</t>
  </si>
  <si>
    <t>National Budget</t>
  </si>
  <si>
    <t>Budget national</t>
  </si>
  <si>
    <t>Presupuesto nacional</t>
  </si>
  <si>
    <t>Seleccione moneda</t>
  </si>
  <si>
    <t>April - March</t>
  </si>
  <si>
    <t>Aland Islands</t>
  </si>
  <si>
    <t>Albania</t>
  </si>
  <si>
    <t>Albanie</t>
  </si>
  <si>
    <t>Avril - mars</t>
  </si>
  <si>
    <t>Abril - Marzo</t>
  </si>
  <si>
    <t>Asian Development Bank (ADB)</t>
  </si>
  <si>
    <t>Banque asiatique de développement (BAsD)</t>
  </si>
  <si>
    <t>Banco Asiático de Desarrollo (BAD)</t>
  </si>
  <si>
    <t>ARVs - 2nd Line</t>
  </si>
  <si>
    <t>ARVs - deuxième intention</t>
  </si>
  <si>
    <t>Antirretrovirales - segunda línea</t>
  </si>
  <si>
    <t>Выберите валюту</t>
  </si>
  <si>
    <t>July - June</t>
  </si>
  <si>
    <t>Algeria</t>
  </si>
  <si>
    <t>Algérie</t>
  </si>
  <si>
    <t>Argelia</t>
  </si>
  <si>
    <t>Juillet - juin</t>
  </si>
  <si>
    <t>Julio - Junio</t>
  </si>
  <si>
    <t>Australia</t>
  </si>
  <si>
    <t>Australie</t>
  </si>
  <si>
    <t>HIV RDTs</t>
  </si>
  <si>
    <t>Test Rapide d'Orientation Diagnostique (TROD) pour le VIH</t>
  </si>
  <si>
    <t>Prueba rápida del VIH</t>
  </si>
  <si>
    <t>USD</t>
  </si>
  <si>
    <t>October - September</t>
  </si>
  <si>
    <t>Andorra</t>
  </si>
  <si>
    <t>Andorre</t>
  </si>
  <si>
    <t>Octobre - septembre</t>
  </si>
  <si>
    <t>Octubre - Septiembre</t>
  </si>
  <si>
    <t>Belgium</t>
  </si>
  <si>
    <t>Belgique</t>
  </si>
  <si>
    <t>Bélgica</t>
  </si>
  <si>
    <t>HIV reagents &amp; consumables</t>
  </si>
  <si>
    <t>Réactifs et consommables du VIH</t>
  </si>
  <si>
    <t>Reactivos e insumos para el VIH</t>
  </si>
  <si>
    <t>EUR</t>
  </si>
  <si>
    <t>Sélectionner l’exercice financier</t>
  </si>
  <si>
    <t>American Samoa</t>
  </si>
  <si>
    <t>Angola</t>
  </si>
  <si>
    <t xml:space="preserve">Bill and Melinda Gates Foundation </t>
  </si>
  <si>
    <t xml:space="preserve">Fondation Bill et Melinda Gates </t>
  </si>
  <si>
    <t xml:space="preserve">Fundación Bill y Melinda Gates </t>
  </si>
  <si>
    <t>Bednets</t>
  </si>
  <si>
    <t>Moustiquaires</t>
  </si>
  <si>
    <t>Mosquiteros</t>
  </si>
  <si>
    <t>долл. США</t>
  </si>
  <si>
    <t>Janvier - Décembre</t>
  </si>
  <si>
    <t>Antigua and Barbuda</t>
  </si>
  <si>
    <t>Antigua-et-Barbuda</t>
  </si>
  <si>
    <t>Antigua y Barbuda</t>
  </si>
  <si>
    <t>Select category</t>
  </si>
  <si>
    <t>Sélectionnez une catégorie</t>
  </si>
  <si>
    <t>Seleccionar categoría</t>
  </si>
  <si>
    <t>Brazil</t>
  </si>
  <si>
    <t>Brésil</t>
  </si>
  <si>
    <t>Brasil</t>
  </si>
  <si>
    <t>ACTs</t>
  </si>
  <si>
    <t>CTAs</t>
  </si>
  <si>
    <t>TCAs</t>
  </si>
  <si>
    <t>евро</t>
  </si>
  <si>
    <t>Avril - Mars</t>
  </si>
  <si>
    <t>Argentina</t>
  </si>
  <si>
    <t>Argentine</t>
  </si>
  <si>
    <t>Global Fund Modules</t>
  </si>
  <si>
    <t>Modules de Fonds mondial</t>
  </si>
  <si>
    <t>Módulos del Fondo Mundial</t>
  </si>
  <si>
    <t>Central Government</t>
  </si>
  <si>
    <t>Gouvernement central</t>
  </si>
  <si>
    <t>Gobierno central</t>
  </si>
  <si>
    <t>Canada</t>
  </si>
  <si>
    <t>Canadá</t>
  </si>
  <si>
    <t>Malaria RDTs</t>
  </si>
  <si>
    <t>Test de diagnostic rapide du paludisme (TDR)</t>
  </si>
  <si>
    <t>Pruebas de diagnóstico rápido para la malaria</t>
  </si>
  <si>
    <t>Juillet - Juin</t>
  </si>
  <si>
    <t>Anguilla</t>
  </si>
  <si>
    <t>Armenia</t>
  </si>
  <si>
    <t>Arménie</t>
  </si>
  <si>
    <t>NSP Categories</t>
  </si>
  <si>
    <t>Catégories du PSN</t>
  </si>
  <si>
    <t>Categorías del PEN</t>
  </si>
  <si>
    <t>Central and Subnational Government</t>
  </si>
  <si>
    <t>Gouvernement national et infranational</t>
  </si>
  <si>
    <t>Gobierno central y subnacional</t>
  </si>
  <si>
    <t>China</t>
  </si>
  <si>
    <t>Chine</t>
  </si>
  <si>
    <t>TB medicines</t>
  </si>
  <si>
    <t>Médicaments pour la tuberculose</t>
  </si>
  <si>
    <t>Medicamentos para la tuberculosis</t>
  </si>
  <si>
    <t>Octobre - Septembre</t>
  </si>
  <si>
    <t>Aruba</t>
  </si>
  <si>
    <t>Clinton Foundation</t>
  </si>
  <si>
    <t>Fondation Clinton</t>
  </si>
  <si>
    <t>Fundación Clinton</t>
  </si>
  <si>
    <t>Other essential commodity (specify)</t>
  </si>
  <si>
    <t>Autres produits de base (spécifier)</t>
  </si>
  <si>
    <t>Otros productos básicos (especificar)</t>
  </si>
  <si>
    <t>Seleccione el año fiscal</t>
  </si>
  <si>
    <t>Sélectionnez une monnaie</t>
  </si>
  <si>
    <t>Seleccionar moneda</t>
  </si>
  <si>
    <t>Select</t>
  </si>
  <si>
    <t>Sélectionnez</t>
  </si>
  <si>
    <t>Seleccionar</t>
  </si>
  <si>
    <t>Denmark</t>
  </si>
  <si>
    <t>Danemark</t>
  </si>
  <si>
    <t>Dinamarca</t>
  </si>
  <si>
    <t>TB molecular tests</t>
  </si>
  <si>
    <t>Tests moléculaires de la tuberculose</t>
  </si>
  <si>
    <t>Pruebas moleculares para la tuberculosis</t>
  </si>
  <si>
    <t>Austria</t>
  </si>
  <si>
    <t>Autriche</t>
  </si>
  <si>
    <t>Yes</t>
  </si>
  <si>
    <t>Oui</t>
  </si>
  <si>
    <t>Sí</t>
  </si>
  <si>
    <t>Economic Community Of West African States (ECOWAS)</t>
  </si>
  <si>
    <t>Communauté économique des États de l’Afrique de l’Ouest (CEDEAO)</t>
  </si>
  <si>
    <t>Comunidad Económica de Estados de África Occidental (ECOWAS)</t>
  </si>
  <si>
    <t>Health equipment</t>
  </si>
  <si>
    <t>Matériel sanitaire</t>
  </si>
  <si>
    <t>Material sanitario</t>
  </si>
  <si>
    <t>Azerbaijan</t>
  </si>
  <si>
    <t>Azerbaïdjan</t>
  </si>
  <si>
    <t>Azerbaiyán</t>
  </si>
  <si>
    <t>No</t>
  </si>
  <si>
    <t>Non</t>
  </si>
  <si>
    <t>European Union/European Commision</t>
  </si>
  <si>
    <t>Union européenne/Commission européenne</t>
  </si>
  <si>
    <t>Unión Europea/Comisión Europea</t>
  </si>
  <si>
    <t>HIV, TB or Malaria related equipment</t>
  </si>
  <si>
    <t>Matériel contre le VIH, la tuberculose ou le paludisme</t>
  </si>
  <si>
    <t>Material contra el VIH, la tuberculosis o la malaria</t>
  </si>
  <si>
    <t>Bahamas</t>
  </si>
  <si>
    <t>Finland</t>
  </si>
  <si>
    <t>Finlande</t>
  </si>
  <si>
    <t>Finlandia</t>
  </si>
  <si>
    <t>Bahrain</t>
  </si>
  <si>
    <t>Bahreïn</t>
  </si>
  <si>
    <t>Bahrein</t>
  </si>
  <si>
    <t>Select year</t>
  </si>
  <si>
    <t>Sélectionnez l’année</t>
  </si>
  <si>
    <t>Seleccionar año</t>
  </si>
  <si>
    <t>Food and Agriculture Organization (FAO)</t>
  </si>
  <si>
    <t>Organisation des Nations Unies pour l’alimentation et l’agriculture (FAO)</t>
  </si>
  <si>
    <t>Organización para la Alimentación y la Agricultura (FAO)</t>
  </si>
  <si>
    <t xml:space="preserve">Выберите финансовый год </t>
  </si>
  <si>
    <t>Bangladesh</t>
  </si>
  <si>
    <t>France</t>
  </si>
  <si>
    <t>Francia</t>
  </si>
  <si>
    <t>январь - декабрь</t>
  </si>
  <si>
    <t>Barbados</t>
  </si>
  <si>
    <t>Barbade</t>
  </si>
  <si>
    <t>Germany</t>
  </si>
  <si>
    <t>Allemagne</t>
  </si>
  <si>
    <t>Alemania</t>
  </si>
  <si>
    <t>апрель - март</t>
  </si>
  <si>
    <t>Belarus</t>
  </si>
  <si>
    <t>Bélarus</t>
  </si>
  <si>
    <t>Belarús</t>
  </si>
  <si>
    <t>International Committee of the Red Cross (ICRC)</t>
  </si>
  <si>
    <t>Comité international de la Croix-Rouge (CICR)</t>
  </si>
  <si>
    <t>Comité Internacional de la Cruz Roja (CICR)</t>
  </si>
  <si>
    <t>июль - июнь</t>
  </si>
  <si>
    <t>International Drug Purchase Facility (UNITAID)</t>
  </si>
  <si>
    <t>Dispositif international pour l’achat des médicaments (UNITAID)</t>
  </si>
  <si>
    <t>Mecanismo Internacional de Compra de Medicamentos (UNITAID)</t>
  </si>
  <si>
    <t>октябрь - сентябрь</t>
  </si>
  <si>
    <t>Belize</t>
  </si>
  <si>
    <t>Belice</t>
  </si>
  <si>
    <t>International Labor Organization (ILO)</t>
  </si>
  <si>
    <t>Organisation internationale du travail (OIT)</t>
  </si>
  <si>
    <t>Organización Internacional del Trabajo (OIT)</t>
  </si>
  <si>
    <t>Benin</t>
  </si>
  <si>
    <t>Bénin</t>
  </si>
  <si>
    <t>International Organization for Migration (IOM)</t>
  </si>
  <si>
    <t>Organisation internationale des migrations (OIM)</t>
  </si>
  <si>
    <t>Organización Internacional para las Migraciones (OIM)</t>
  </si>
  <si>
    <t>Bhutan</t>
  </si>
  <si>
    <t>Bhoutan</t>
  </si>
  <si>
    <t>Bhután</t>
  </si>
  <si>
    <t>Ireland</t>
  </si>
  <si>
    <t>Irlande</t>
  </si>
  <si>
    <t>Irlanda</t>
  </si>
  <si>
    <t>Bolivia (Plurinational State)</t>
  </si>
  <si>
    <t>Bolivie (État plurinational)</t>
  </si>
  <si>
    <t>Bolivia (Estado Plurinacional)</t>
  </si>
  <si>
    <t>Italy</t>
  </si>
  <si>
    <t>Italie</t>
  </si>
  <si>
    <t>Italia</t>
  </si>
  <si>
    <t>Bosnia and Herzegovina</t>
  </si>
  <si>
    <t>Bosnie-Herzégovine</t>
  </si>
  <si>
    <t>Bosnia y Herzegovina</t>
  </si>
  <si>
    <t>Japan</t>
  </si>
  <si>
    <t>Japon</t>
  </si>
  <si>
    <t>Japón</t>
  </si>
  <si>
    <t>Bermuda</t>
  </si>
  <si>
    <t>Botswana</t>
  </si>
  <si>
    <t>Joint United Nations Programme on HIV/AIDS (UNAIDS)</t>
  </si>
  <si>
    <t>Programme commun des Nations Unies sur le VIH/sida (ONUSIDA)</t>
  </si>
  <si>
    <t>Programa Conjunto de las Naciones Unidas sobre el VIH/Sida (ONUSIDA)</t>
  </si>
  <si>
    <t>Korea</t>
  </si>
  <si>
    <t>Corée</t>
  </si>
  <si>
    <t>Corea</t>
  </si>
  <si>
    <t>Brunei Darussalam</t>
  </si>
  <si>
    <t>Brunéi Darussalam</t>
  </si>
  <si>
    <t>Luxembourg</t>
  </si>
  <si>
    <t>Luxemburgo</t>
  </si>
  <si>
    <t>Bonaire, Sint Eustatius and Saba</t>
  </si>
  <si>
    <t>Bulgaria</t>
  </si>
  <si>
    <t>Bulgarie</t>
  </si>
  <si>
    <t xml:space="preserve">Malaria Consortium </t>
  </si>
  <si>
    <t xml:space="preserve">Consorcio de la Malaria </t>
  </si>
  <si>
    <t>Burkina Faso</t>
  </si>
  <si>
    <t>Burkina Faso</t>
  </si>
  <si>
    <t>Medicins Sans Frontiers (MSF)</t>
  </si>
  <si>
    <t>Médecins Sans Frontières (MSF)</t>
  </si>
  <si>
    <t>Médicos Sin Fronteras (MSF)</t>
  </si>
  <si>
    <t>Burundi</t>
  </si>
  <si>
    <t>Monaco</t>
  </si>
  <si>
    <t>Mónaco</t>
  </si>
  <si>
    <t>Cabo Verde</t>
  </si>
  <si>
    <t>Cap-Vert</t>
  </si>
  <si>
    <t>Netherlands</t>
  </si>
  <si>
    <t>Pays-Bas</t>
  </si>
  <si>
    <t>Países Bajos</t>
  </si>
  <si>
    <t>British Virgin Islands</t>
  </si>
  <si>
    <t>Cambodia</t>
  </si>
  <si>
    <t>Cambodge</t>
  </si>
  <si>
    <t>Camboya</t>
  </si>
  <si>
    <t>Norway</t>
  </si>
  <si>
    <t>Norvège</t>
  </si>
  <si>
    <t>Noruega</t>
  </si>
  <si>
    <t>Cameroon</t>
  </si>
  <si>
    <t>Cameroun</t>
  </si>
  <si>
    <t>Camerún</t>
  </si>
  <si>
    <t>Portugal</t>
  </si>
  <si>
    <t>Spain</t>
  </si>
  <si>
    <t>Espagne</t>
  </si>
  <si>
    <t>España</t>
  </si>
  <si>
    <t>Central African Republic</t>
  </si>
  <si>
    <t>République centrafricaine</t>
  </si>
  <si>
    <t>República Centroafricana</t>
  </si>
  <si>
    <t>STOP TB Partnership</t>
  </si>
  <si>
    <t>Partenariat Halte à la tuberculose</t>
  </si>
  <si>
    <t>Alianza Alto a la Tuberculosis</t>
  </si>
  <si>
    <t>Chad</t>
  </si>
  <si>
    <t>Tchad</t>
  </si>
  <si>
    <t>Sweden</t>
  </si>
  <si>
    <t>Suède</t>
  </si>
  <si>
    <t>Suecia</t>
  </si>
  <si>
    <t>Chile</t>
  </si>
  <si>
    <t>Chili</t>
  </si>
  <si>
    <t>Switzerland</t>
  </si>
  <si>
    <t>Suisse</t>
  </si>
  <si>
    <t>Suiza</t>
  </si>
  <si>
    <t>The United Nations Children's Fund (UNICEF)</t>
  </si>
  <si>
    <t>Fonds des Nations Unies pour l’enfance (UNICEF)</t>
  </si>
  <si>
    <t>Fondo de las Naciones Unidas para la Infancia (UNICEF)</t>
  </si>
  <si>
    <t>Colombia</t>
  </si>
  <si>
    <t>Colombie</t>
  </si>
  <si>
    <t>United Kingdom</t>
  </si>
  <si>
    <t>Royaume-Uni</t>
  </si>
  <si>
    <t>Reino Unido</t>
  </si>
  <si>
    <t>Cape Verde</t>
  </si>
  <si>
    <t>Comoros</t>
  </si>
  <si>
    <t>Comores</t>
  </si>
  <si>
    <t>Comoras</t>
  </si>
  <si>
    <t>United Nations Development Fund for Women (UNIFEM)</t>
  </si>
  <si>
    <t>Fonds de développement des Nations Unies pour la femme (UNIFEM)</t>
  </si>
  <si>
    <t>Fondo de Desarrollo de las Naciones Unidas para la Mujer (UNIFEM)</t>
  </si>
  <si>
    <t>Cayman Islands</t>
  </si>
  <si>
    <t>Congo</t>
  </si>
  <si>
    <t>United Nations Development Programme (UNDP)</t>
  </si>
  <si>
    <t>Programme des Nations unies pour le développement (PNUD)</t>
  </si>
  <si>
    <t>Programa de las Naciones Unidas para el Desarrollo (PNUD)</t>
  </si>
  <si>
    <t>Congo (Democratic Republic)</t>
  </si>
  <si>
    <t>République démocratique du Congo</t>
  </si>
  <si>
    <t>Congo (República Democrática)</t>
  </si>
  <si>
    <t>United Nations High Commissioner for Refugees (UNHCR)</t>
  </si>
  <si>
    <t>Haut Commissariat des Nations unies pour les réfugiés (UNHCR)</t>
  </si>
  <si>
    <t>Alto Comisionado de las Naciones Unidas para los Refugiados (ACNUR)</t>
  </si>
  <si>
    <t>Cook Islands</t>
  </si>
  <si>
    <t>Îles Cook</t>
  </si>
  <si>
    <t>Islas Cook</t>
  </si>
  <si>
    <t>United Nations Population Fund (UNFPA)</t>
  </si>
  <si>
    <t>Fonds des Nations Unies pour la population (UNFPA)</t>
  </si>
  <si>
    <t>Fondo de Población de las Naciones Unidas (UNFPA)</t>
  </si>
  <si>
    <t>Costa Rica</t>
  </si>
  <si>
    <t>United States Government (USG)</t>
  </si>
  <si>
    <t>Gouvernement des États-Unis (USG)</t>
  </si>
  <si>
    <t>Gobierno de los Estados Unidos (USG)</t>
  </si>
  <si>
    <t>Côte d'Ivoire</t>
  </si>
  <si>
    <t>Côte d’Ivoire</t>
  </si>
  <si>
    <t>World Bank (WB)</t>
  </si>
  <si>
    <t>Banque mondiale (BM)</t>
  </si>
  <si>
    <t>Banco Mundial</t>
  </si>
  <si>
    <t>Croatia</t>
  </si>
  <si>
    <t>Croatie</t>
  </si>
  <si>
    <t>Croacia</t>
  </si>
  <si>
    <t>World Food Programme (WFP)</t>
  </si>
  <si>
    <t>Programme alimentaire mondial (WFP)</t>
  </si>
  <si>
    <t>Programa Mundial de Alimentos (PMA)</t>
  </si>
  <si>
    <t>Cuba</t>
  </si>
  <si>
    <t>World Health Organization (WHO)</t>
  </si>
  <si>
    <t>Organisation mondiale de la Santé (OMS)</t>
  </si>
  <si>
    <t>Organización Mundial de la Salud (OMS)</t>
  </si>
  <si>
    <t>Curacao</t>
  </si>
  <si>
    <t>Curaçao</t>
  </si>
  <si>
    <t xml:space="preserve">Unspecified - not disagregated by sources </t>
  </si>
  <si>
    <t xml:space="preserve">Non précisé – non ventilé par sources </t>
  </si>
  <si>
    <t xml:space="preserve">No especificado - no desglosado por fuentes </t>
  </si>
  <si>
    <t>Cyprus</t>
  </si>
  <si>
    <t>Chypre</t>
  </si>
  <si>
    <t>Chipre</t>
  </si>
  <si>
    <t>Czechia</t>
  </si>
  <si>
    <t>Tchéquie</t>
  </si>
  <si>
    <t>República Checa</t>
  </si>
  <si>
    <t>Djibouti</t>
  </si>
  <si>
    <t>Dominica</t>
  </si>
  <si>
    <t>Dominique</t>
  </si>
  <si>
    <t>Dominican Republic</t>
  </si>
  <si>
    <t>République dominicaine</t>
  </si>
  <si>
    <t>República Dominicana</t>
  </si>
  <si>
    <t>Ecuador</t>
  </si>
  <si>
    <t>Équateur</t>
  </si>
  <si>
    <t>Egypt</t>
  </si>
  <si>
    <t>Égypte</t>
  </si>
  <si>
    <t>Egipto</t>
  </si>
  <si>
    <t>El Salvador</t>
  </si>
  <si>
    <t>Equatorial Guinea</t>
  </si>
  <si>
    <t>Fidji</t>
  </si>
  <si>
    <t>Guinea Ecuatorial</t>
  </si>
  <si>
    <t>Eritrea</t>
  </si>
  <si>
    <t>Érythrée</t>
  </si>
  <si>
    <t>Estonia</t>
  </si>
  <si>
    <t>Estonie</t>
  </si>
  <si>
    <t>Eswatini</t>
  </si>
  <si>
    <t>Ethiopia</t>
  </si>
  <si>
    <t>Éthiopie</t>
  </si>
  <si>
    <t>Etiopía</t>
  </si>
  <si>
    <t>Faeroe Islands</t>
  </si>
  <si>
    <t>Îles Féroé</t>
  </si>
  <si>
    <t>Islas Feroe</t>
  </si>
  <si>
    <t>Fiji</t>
  </si>
  <si>
    <t>Gabon</t>
  </si>
  <si>
    <t>Gabón</t>
  </si>
  <si>
    <t>Gambia</t>
  </si>
  <si>
    <t>Gambie</t>
  </si>
  <si>
    <t>Georgia</t>
  </si>
  <si>
    <t>Géorgie</t>
  </si>
  <si>
    <t>Falkland Islands (Malvinas)</t>
  </si>
  <si>
    <t>Ghana</t>
  </si>
  <si>
    <t>Greece</t>
  </si>
  <si>
    <t>Grèce</t>
  </si>
  <si>
    <t>Grecia</t>
  </si>
  <si>
    <t>Greenland</t>
  </si>
  <si>
    <t>Groenland</t>
  </si>
  <si>
    <t>Groenlandia</t>
  </si>
  <si>
    <t>French Guiana</t>
  </si>
  <si>
    <t>Grenada</t>
  </si>
  <si>
    <t>Grenade</t>
  </si>
  <si>
    <t>Granada</t>
  </si>
  <si>
    <t>French Polynesia</t>
  </si>
  <si>
    <t>Guatemala</t>
  </si>
  <si>
    <t>Guinea</t>
  </si>
  <si>
    <t>Guinée</t>
  </si>
  <si>
    <t>Guinea-Bissau</t>
  </si>
  <si>
    <t>Guinée-Bissau</t>
  </si>
  <si>
    <t>Guinea Bissau</t>
  </si>
  <si>
    <t>Guyana</t>
  </si>
  <si>
    <t>Haiti</t>
  </si>
  <si>
    <t>Haïti</t>
  </si>
  <si>
    <t>Haití</t>
  </si>
  <si>
    <t>Holy See</t>
  </si>
  <si>
    <t>Cité du Vatican</t>
  </si>
  <si>
    <t>Santa Sede</t>
  </si>
  <si>
    <t>Gibraltar</t>
  </si>
  <si>
    <t>Honduras</t>
  </si>
  <si>
    <t>Hungary</t>
  </si>
  <si>
    <t>Hongrie</t>
  </si>
  <si>
    <t>Hungría</t>
  </si>
  <si>
    <t>Iceland</t>
  </si>
  <si>
    <t>Islande</t>
  </si>
  <si>
    <t>Islandia</t>
  </si>
  <si>
    <t>India</t>
  </si>
  <si>
    <t>Inde</t>
  </si>
  <si>
    <t>Guadeloupe</t>
  </si>
  <si>
    <t>Indonesia</t>
  </si>
  <si>
    <t>Indonésie</t>
  </si>
  <si>
    <t>Guam</t>
  </si>
  <si>
    <t>Iran (Islamic Republic)</t>
  </si>
  <si>
    <t>Iran (République islamique)</t>
  </si>
  <si>
    <t>Irán (República Islámica)</t>
  </si>
  <si>
    <t>Iraq</t>
  </si>
  <si>
    <t>Irak</t>
  </si>
  <si>
    <t>Guernsey</t>
  </si>
  <si>
    <t>Israel</t>
  </si>
  <si>
    <t>Israël</t>
  </si>
  <si>
    <t>Jamaica</t>
  </si>
  <si>
    <t>Jamaïque</t>
  </si>
  <si>
    <t>Jordan</t>
  </si>
  <si>
    <t>Jordanie</t>
  </si>
  <si>
    <t>Jordania</t>
  </si>
  <si>
    <t>Kazakhstan</t>
  </si>
  <si>
    <t>Kazajstán</t>
  </si>
  <si>
    <t>Hong Kong</t>
  </si>
  <si>
    <t>Kenya</t>
  </si>
  <si>
    <t>Kiribati</t>
  </si>
  <si>
    <t>Korea (Democratic Peoples Republic)</t>
  </si>
  <si>
    <t>Corée (République populaire démocratique)</t>
  </si>
  <si>
    <t>Corea (República Popular Democrática)</t>
  </si>
  <si>
    <t>Korea (Republic)</t>
  </si>
  <si>
    <t>Corée (République)</t>
  </si>
  <si>
    <t>Corea (República)</t>
  </si>
  <si>
    <t>Kosovo</t>
  </si>
  <si>
    <t>Kuwait</t>
  </si>
  <si>
    <t>Koweït</t>
  </si>
  <si>
    <t>Kyrgyzstan</t>
  </si>
  <si>
    <t>Kirghizistan</t>
  </si>
  <si>
    <t>Kirguistán</t>
  </si>
  <si>
    <t>Lao (Peoples Democratic Republic)</t>
  </si>
  <si>
    <t>Lao (République démocratique populaire)</t>
  </si>
  <si>
    <t>Lao (República Democrática Popular)</t>
  </si>
  <si>
    <t>Isle of Man</t>
  </si>
  <si>
    <t>Latvia</t>
  </si>
  <si>
    <t>Lettonie</t>
  </si>
  <si>
    <t>Letonia</t>
  </si>
  <si>
    <t>Lebanon</t>
  </si>
  <si>
    <t>Liban</t>
  </si>
  <si>
    <t>Líbano</t>
  </si>
  <si>
    <t>Lesotho</t>
  </si>
  <si>
    <t>Liberia</t>
  </si>
  <si>
    <t>Libéria</t>
  </si>
  <si>
    <t>Libya</t>
  </si>
  <si>
    <t>Libye</t>
  </si>
  <si>
    <t>Libia</t>
  </si>
  <si>
    <t>Jersey</t>
  </si>
  <si>
    <t>Liechtenstein</t>
  </si>
  <si>
    <t>Lithuania</t>
  </si>
  <si>
    <t>Lithuanie</t>
  </si>
  <si>
    <t>Lituania</t>
  </si>
  <si>
    <t>Madagascar</t>
  </si>
  <si>
    <t>Malawi</t>
  </si>
  <si>
    <t>Malaysia</t>
  </si>
  <si>
    <t>Malaisie</t>
  </si>
  <si>
    <t>Malasia</t>
  </si>
  <si>
    <t>Maldives</t>
  </si>
  <si>
    <t>Maldivas</t>
  </si>
  <si>
    <t>Mali</t>
  </si>
  <si>
    <t>Malí</t>
  </si>
  <si>
    <t>Malta</t>
  </si>
  <si>
    <t>Malte</t>
  </si>
  <si>
    <t>Marshall Islands</t>
  </si>
  <si>
    <t>Îles Marshall</t>
  </si>
  <si>
    <t>Islas Marshall</t>
  </si>
  <si>
    <t>Mauritania</t>
  </si>
  <si>
    <t>Mauritanie</t>
  </si>
  <si>
    <t>Mauritius</t>
  </si>
  <si>
    <t>Maurice</t>
  </si>
  <si>
    <t>Mauricio</t>
  </si>
  <si>
    <t>Mexico</t>
  </si>
  <si>
    <t>Mexique</t>
  </si>
  <si>
    <t>México</t>
  </si>
  <si>
    <t>Micronesia (Federated States)</t>
  </si>
  <si>
    <t>Micronésie (États fédérés)</t>
  </si>
  <si>
    <t>Micronesia (Estados Federados)</t>
  </si>
  <si>
    <t>Moldova</t>
  </si>
  <si>
    <t>Moldavie</t>
  </si>
  <si>
    <t>Mongolia</t>
  </si>
  <si>
    <t>Mongolie</t>
  </si>
  <si>
    <t>Montenegro</t>
  </si>
  <si>
    <t>Monténégro</t>
  </si>
  <si>
    <t>Morocco</t>
  </si>
  <si>
    <t>Maroc</t>
  </si>
  <si>
    <t>Marruecos</t>
  </si>
  <si>
    <t>Macao</t>
  </si>
  <si>
    <t>Mozambique</t>
  </si>
  <si>
    <t>Macedonia (Former Yugoslav Republic)</t>
  </si>
  <si>
    <t>Myanmar</t>
  </si>
  <si>
    <t>Namibia</t>
  </si>
  <si>
    <t>Namibie</t>
  </si>
  <si>
    <t>Nauru</t>
  </si>
  <si>
    <t>Nepal</t>
  </si>
  <si>
    <t>Népal</t>
  </si>
  <si>
    <t>New Zealand</t>
  </si>
  <si>
    <t>Nouvelle-Zélande</t>
  </si>
  <si>
    <t>Nueva Zelandia</t>
  </si>
  <si>
    <t>Nicaragua</t>
  </si>
  <si>
    <t>Niger</t>
  </si>
  <si>
    <t>Níger</t>
  </si>
  <si>
    <t>Martinique</t>
  </si>
  <si>
    <t>Nigeria</t>
  </si>
  <si>
    <t>Niue</t>
  </si>
  <si>
    <t>North Macedonia</t>
  </si>
  <si>
    <t>Macédoine du Nord</t>
  </si>
  <si>
    <t>Macedonia del Norte</t>
  </si>
  <si>
    <t>Mayotte</t>
  </si>
  <si>
    <t>Oman</t>
  </si>
  <si>
    <t>Omán</t>
  </si>
  <si>
    <t>Pakistan</t>
  </si>
  <si>
    <t>Pakistán</t>
  </si>
  <si>
    <t>Palau</t>
  </si>
  <si>
    <t>Palaos</t>
  </si>
  <si>
    <t>Palestine</t>
  </si>
  <si>
    <t>Palestina</t>
  </si>
  <si>
    <t>Panama</t>
  </si>
  <si>
    <t>Panamá</t>
  </si>
  <si>
    <t>Papua New Guinea</t>
  </si>
  <si>
    <t>Papouasie–Nouvelle-Guinée</t>
  </si>
  <si>
    <t>Papua Nueva Guinea</t>
  </si>
  <si>
    <t>Montserrat</t>
  </si>
  <si>
    <t>Paraguay</t>
  </si>
  <si>
    <t>Peru</t>
  </si>
  <si>
    <t>Pérou</t>
  </si>
  <si>
    <t>Perú</t>
  </si>
  <si>
    <t>Philippines</t>
  </si>
  <si>
    <t>Filipinas</t>
  </si>
  <si>
    <t>Poland</t>
  </si>
  <si>
    <t>Pologne</t>
  </si>
  <si>
    <t>Polonia</t>
  </si>
  <si>
    <t>Qatar</t>
  </si>
  <si>
    <t>Romania</t>
  </si>
  <si>
    <t>Roumanie</t>
  </si>
  <si>
    <t>Rumania</t>
  </si>
  <si>
    <t>Russian Federation</t>
  </si>
  <si>
    <t>Russie (Fédération)</t>
  </si>
  <si>
    <t>Federación de Rusia</t>
  </si>
  <si>
    <t>New Caledonia</t>
  </si>
  <si>
    <t>Rwanda</t>
  </si>
  <si>
    <t>Saint Kitts and Nevis</t>
  </si>
  <si>
    <t>Saint-Kitts-et-Nevis</t>
  </si>
  <si>
    <t>Saint Kitts y Nevis</t>
  </si>
  <si>
    <t>Saint Lucia</t>
  </si>
  <si>
    <t>Sainte-Lucie</t>
  </si>
  <si>
    <t>Santa Lucía</t>
  </si>
  <si>
    <t>Saint Vincent and Grenadines</t>
  </si>
  <si>
    <t>Saint-Vincent-et-les Grenadines</t>
  </si>
  <si>
    <t>San Vicente y las Granadinas</t>
  </si>
  <si>
    <t>Samoa</t>
  </si>
  <si>
    <t>San Marino</t>
  </si>
  <si>
    <t>Saint-Marin</t>
  </si>
  <si>
    <t>Norfolk Island</t>
  </si>
  <si>
    <t>Sao Tome and Principe</t>
  </si>
  <si>
    <t>Sao Tomé-et-Principe</t>
  </si>
  <si>
    <t>Santo Tomé y Príncipe</t>
  </si>
  <si>
    <t>Northern Mariana Islands</t>
  </si>
  <si>
    <t>Saudi Arabia</t>
  </si>
  <si>
    <t>Arabie saoudite</t>
  </si>
  <si>
    <t>Arabia Saudita</t>
  </si>
  <si>
    <t>Senegal</t>
  </si>
  <si>
    <t>Sénégal</t>
  </si>
  <si>
    <t>Serbia</t>
  </si>
  <si>
    <t>Serbie</t>
  </si>
  <si>
    <t>Seychelles</t>
  </si>
  <si>
    <t>Sierra Leone</t>
  </si>
  <si>
    <t>Sierra Leona</t>
  </si>
  <si>
    <t>Singapore</t>
  </si>
  <si>
    <t>Singapour</t>
  </si>
  <si>
    <t>Singapur</t>
  </si>
  <si>
    <t>Sint Maarten (Dutch part)</t>
  </si>
  <si>
    <t>Saint-Martin (partie néerlandaise)</t>
  </si>
  <si>
    <t>Sint Maarten (parte neerlandesa)</t>
  </si>
  <si>
    <t>Slovakia</t>
  </si>
  <si>
    <t>Slovaquie</t>
  </si>
  <si>
    <t>Eslovaquia</t>
  </si>
  <si>
    <t>Slovenia</t>
  </si>
  <si>
    <t>Slovénie</t>
  </si>
  <si>
    <t>Eslovenia</t>
  </si>
  <si>
    <t>Solomon Islands</t>
  </si>
  <si>
    <t>Îles Salomon</t>
  </si>
  <si>
    <t>Islas Salomón</t>
  </si>
  <si>
    <t>Somalia</t>
  </si>
  <si>
    <t>Somalie</t>
  </si>
  <si>
    <t>Pitcairn</t>
  </si>
  <si>
    <t>South Africa</t>
  </si>
  <si>
    <t>Afrique du Sud</t>
  </si>
  <si>
    <t>Sudáfrica</t>
  </si>
  <si>
    <t>South Sudan</t>
  </si>
  <si>
    <t>Soudan du Sud</t>
  </si>
  <si>
    <t>Sudán del Sur</t>
  </si>
  <si>
    <t>Puerto Rico</t>
  </si>
  <si>
    <t>Sri Lanka</t>
  </si>
  <si>
    <t>Sudan</t>
  </si>
  <si>
    <t>Soudan</t>
  </si>
  <si>
    <t>Sudán</t>
  </si>
  <si>
    <t>Réunion</t>
  </si>
  <si>
    <t>Suriname</t>
  </si>
  <si>
    <t>Syrian Arab Republic</t>
  </si>
  <si>
    <t>République arabe syrienne</t>
  </si>
  <si>
    <t>Siria (República Árabe)</t>
  </si>
  <si>
    <t>Saint Helena</t>
  </si>
  <si>
    <t>Taiwan</t>
  </si>
  <si>
    <t>Taïwan</t>
  </si>
  <si>
    <t>Taiwán</t>
  </si>
  <si>
    <t>Tajikistan</t>
  </si>
  <si>
    <t>Tadjikistan</t>
  </si>
  <si>
    <t>Tayikistán</t>
  </si>
  <si>
    <t>Tanzania (United Republic)</t>
  </si>
  <si>
    <t>Tanzanie (République-unie)</t>
  </si>
  <si>
    <t>Tanzania (República Unida)</t>
  </si>
  <si>
    <t>Saint Pierre and Miquelon</t>
  </si>
  <si>
    <t>Thailand</t>
  </si>
  <si>
    <t>Thaïlande</t>
  </si>
  <si>
    <t>Tailandia</t>
  </si>
  <si>
    <t>Timor-Leste</t>
  </si>
  <si>
    <t>Togo</t>
  </si>
  <si>
    <t>Tokelau</t>
  </si>
  <si>
    <t>Tokélaou</t>
  </si>
  <si>
    <t>Tonga</t>
  </si>
  <si>
    <t>Trinidad and Tobago</t>
  </si>
  <si>
    <t>Trinité-et-Tobago</t>
  </si>
  <si>
    <t>Trinidad y Tabago</t>
  </si>
  <si>
    <t>Tunisia</t>
  </si>
  <si>
    <t>Tunisie</t>
  </si>
  <si>
    <t>Túnez</t>
  </si>
  <si>
    <t>Turkey</t>
  </si>
  <si>
    <t>Türkiye</t>
  </si>
  <si>
    <t>Turquía</t>
  </si>
  <si>
    <t>Turkmenistan</t>
  </si>
  <si>
    <t>Turkménistan</t>
  </si>
  <si>
    <t>Turkmenistán</t>
  </si>
  <si>
    <t>Tuvalu</t>
  </si>
  <si>
    <t>Uganda</t>
  </si>
  <si>
    <t>Ouganda</t>
  </si>
  <si>
    <t>Ukraine</t>
  </si>
  <si>
    <t>Ucrania</t>
  </si>
  <si>
    <t>United Arab Emirates</t>
  </si>
  <si>
    <t>Émirats arabes unis</t>
  </si>
  <si>
    <t>Emiratos Árabes Unidos</t>
  </si>
  <si>
    <t>United States</t>
  </si>
  <si>
    <t>États-Unis d’Amérique</t>
  </si>
  <si>
    <t>Estados Unidos de América</t>
  </si>
  <si>
    <t>Uruguay</t>
  </si>
  <si>
    <t>Uzbekistan</t>
  </si>
  <si>
    <t>Ouzbékistan</t>
  </si>
  <si>
    <t>Uzbekistán</t>
  </si>
  <si>
    <t>Vanuatu</t>
  </si>
  <si>
    <t>Venezuela</t>
  </si>
  <si>
    <t>Viet Nam</t>
  </si>
  <si>
    <t>Vietnam</t>
  </si>
  <si>
    <t>Western Sahara</t>
  </si>
  <si>
    <t>Sahara occidental</t>
  </si>
  <si>
    <t>Sahara Occidental</t>
  </si>
  <si>
    <t>Yemen</t>
  </si>
  <si>
    <t>Yémen</t>
  </si>
  <si>
    <t>Svalbard and Jan Mayen Islands</t>
  </si>
  <si>
    <t>Zambia</t>
  </si>
  <si>
    <t>Zambie</t>
  </si>
  <si>
    <t>Swaziland</t>
  </si>
  <si>
    <t>Zimbabwe</t>
  </si>
  <si>
    <t>Zanzibar</t>
  </si>
  <si>
    <t>Zanzíbar</t>
  </si>
  <si>
    <t>Turks and Caicos Islands</t>
  </si>
  <si>
    <t>United States Virgin Islands</t>
  </si>
  <si>
    <t>Wallis and Futuna Islands</t>
  </si>
  <si>
    <t>Sélectionner le pays</t>
  </si>
  <si>
    <t>Îles Åland</t>
  </si>
  <si>
    <t>Samoa américaines</t>
  </si>
  <si>
    <t>Biélorussie</t>
  </si>
  <si>
    <t>Bermudes</t>
  </si>
  <si>
    <t>Bolivie (Etat Plurinational)</t>
  </si>
  <si>
    <t>Bonaire, Saint-Eustache et Saba</t>
  </si>
  <si>
    <t>Îles Vierges britanniques</t>
  </si>
  <si>
    <t>Îles Caïmans</t>
  </si>
  <si>
    <t>Congo (République démocratique)</t>
  </si>
  <si>
    <t>République tchèque</t>
  </si>
  <si>
    <t>Salvador</t>
  </si>
  <si>
    <t>Guinée équatoriale</t>
  </si>
  <si>
    <t>Malouines (Falkland)</t>
  </si>
  <si>
    <t>Guyane</t>
  </si>
  <si>
    <t>Polynésie française</t>
  </si>
  <si>
    <t>Guernesey</t>
  </si>
  <si>
    <t>Saint-Siège (Vatican)</t>
  </si>
  <si>
    <t>Iran</t>
  </si>
  <si>
    <t>Île de Man</t>
  </si>
  <si>
    <t>Corée du Nord</t>
  </si>
  <si>
    <t>Corée du Sud</t>
  </si>
  <si>
    <t>Laos</t>
  </si>
  <si>
    <t>Lituanie</t>
  </si>
  <si>
    <t>Macédoine (Ex-République Yougoslave)</t>
  </si>
  <si>
    <t>Micronésie</t>
  </si>
  <si>
    <t>Birmanie</t>
  </si>
  <si>
    <t>Nouvelle-Calédonie</t>
  </si>
  <si>
    <t>Île Norfolk</t>
  </si>
  <si>
    <t>Îles Mariannes du Nord</t>
  </si>
  <si>
    <t>Papouasie-Nouvelle-Guinée</t>
  </si>
  <si>
    <t>Îles Pitcairn</t>
  </si>
  <si>
    <t>Porto Rico</t>
  </si>
  <si>
    <t>Russie</t>
  </si>
  <si>
    <t>Sainte-Hélène, Ascension et Tristan da Cunha</t>
  </si>
  <si>
    <t>Saint-Christophe-et-Niévès</t>
  </si>
  <si>
    <t>Saint-Pierre-et-Miquelon</t>
  </si>
  <si>
    <t>Sint Maarten</t>
  </si>
  <si>
    <t>Salomon</t>
  </si>
  <si>
    <t>Svalbard et ile Jan Mayen</t>
  </si>
  <si>
    <t>Syrie</t>
  </si>
  <si>
    <t>Tanzanie (République Unie)</t>
  </si>
  <si>
    <t>Timor oriental</t>
  </si>
  <si>
    <t>Turquie</t>
  </si>
  <si>
    <t>Îles Turques-et-Caïques</t>
  </si>
  <si>
    <t>États-Unis</t>
  </si>
  <si>
    <t>Îles Vierges des États-Unis</t>
  </si>
  <si>
    <t>Viêt Nam</t>
  </si>
  <si>
    <t>Wallis-et-Futuna</t>
  </si>
  <si>
    <t>Seleccione país</t>
  </si>
  <si>
    <t>Åland, Islas</t>
  </si>
  <si>
    <t>Samoa Americana</t>
  </si>
  <si>
    <t>Anguila</t>
  </si>
  <si>
    <t>Bahamas (las)</t>
  </si>
  <si>
    <t>Bermudas</t>
  </si>
  <si>
    <t>Bonaire, San Eustaquio y Saba</t>
  </si>
  <si>
    <t>Islas Vírgenes británicas</t>
  </si>
  <si>
    <t>Islas Caimán</t>
  </si>
  <si>
    <t>Islas Malvinas (Falkland)</t>
  </si>
  <si>
    <t>Guayana Francesa</t>
  </si>
  <si>
    <t>Polinesia Francesa</t>
  </si>
  <si>
    <t>Isla de Man</t>
  </si>
  <si>
    <t>Corea (lRepública)</t>
  </si>
  <si>
    <t>Lao, (República Democrática Popular)</t>
  </si>
  <si>
    <t>Macedonia (ex República Yugoslava)</t>
  </si>
  <si>
    <t>Moldova (lRepública)</t>
  </si>
  <si>
    <t>Nueva Caledonia</t>
  </si>
  <si>
    <t>Isla Norfolk</t>
  </si>
  <si>
    <t>Islas Marianas del Norte</t>
  </si>
  <si>
    <t>Palestina (Estado)</t>
  </si>
  <si>
    <t>Reunión</t>
  </si>
  <si>
    <t>Rusia (Federación)</t>
  </si>
  <si>
    <t>Santa Helena, Ascensión y Tristán de Acuña</t>
  </si>
  <si>
    <t>San Pedro y Miquelón</t>
  </si>
  <si>
    <t>Sierra leona</t>
  </si>
  <si>
    <t>Svalbard y Jan Mayen</t>
  </si>
  <si>
    <t>Swazilandia</t>
  </si>
  <si>
    <t>Islas Turcas y Caicos</t>
  </si>
  <si>
    <t>Reino Unido de Gran Bretaña e Irlanda del Norte</t>
  </si>
  <si>
    <t>Islas Vírgenes (Estados Unidos)</t>
  </si>
  <si>
    <t>Wallis y Futuna</t>
  </si>
  <si>
    <t>Выберите страну</t>
  </si>
  <si>
    <t>Афганистан</t>
  </si>
  <si>
    <t>Аландские острова</t>
  </si>
  <si>
    <t>Албания</t>
  </si>
  <si>
    <t>Алжир</t>
  </si>
  <si>
    <t>Американское Самоа</t>
  </si>
  <si>
    <t>Андорра</t>
  </si>
  <si>
    <t>Ангола</t>
  </si>
  <si>
    <t>Ангилья</t>
  </si>
  <si>
    <t>Антигуа и Барбуда</t>
  </si>
  <si>
    <t>Аргентина</t>
  </si>
  <si>
    <t>Армения</t>
  </si>
  <si>
    <t>Аруба</t>
  </si>
  <si>
    <t>Австралия</t>
  </si>
  <si>
    <t>Австрия</t>
  </si>
  <si>
    <t>Азербайджан</t>
  </si>
  <si>
    <t>Багамы</t>
  </si>
  <si>
    <t>Бахрейн</t>
  </si>
  <si>
    <t>Бангладеш</t>
  </si>
  <si>
    <t>Барбадос</t>
  </si>
  <si>
    <t>Белоруссия</t>
  </si>
  <si>
    <t>Бельгия</t>
  </si>
  <si>
    <t>Белиз</t>
  </si>
  <si>
    <t>Бенин</t>
  </si>
  <si>
    <t>Бермуды</t>
  </si>
  <si>
    <t>Бутан</t>
  </si>
  <si>
    <t>Боливия</t>
  </si>
  <si>
    <t>Бонэйр, Синт-Эстатиус и Саба</t>
  </si>
  <si>
    <t>Босния и Герцеговина</t>
  </si>
  <si>
    <t>Ботсвана</t>
  </si>
  <si>
    <t>Бразилия</t>
  </si>
  <si>
    <t>Британские Виргинские острова</t>
  </si>
  <si>
    <t>Бруней</t>
  </si>
  <si>
    <t>Болгария</t>
  </si>
  <si>
    <t>Буркина-Фасо</t>
  </si>
  <si>
    <t>Бурунди</t>
  </si>
  <si>
    <t>Камбоджа</t>
  </si>
  <si>
    <t>Камерун</t>
  </si>
  <si>
    <t>Канада</t>
  </si>
  <si>
    <t>Кабо-Верде</t>
  </si>
  <si>
    <t>Острова Кайман</t>
  </si>
  <si>
    <t>Центральноафриканская Республика</t>
  </si>
  <si>
    <t>Чад</t>
  </si>
  <si>
    <t>Чили</t>
  </si>
  <si>
    <t>Китай</t>
  </si>
  <si>
    <t>Колумбия</t>
  </si>
  <si>
    <t>Коморы</t>
  </si>
  <si>
    <t>Конго</t>
  </si>
  <si>
    <t>Конго (Демократическая Республика)</t>
  </si>
  <si>
    <t>Острова Кука</t>
  </si>
  <si>
    <t>Коста-Рика</t>
  </si>
  <si>
    <t>Кот-д’Ивуар</t>
  </si>
  <si>
    <t>Хорватия</t>
  </si>
  <si>
    <t>Куба</t>
  </si>
  <si>
    <t>Кюрасао</t>
  </si>
  <si>
    <t>Кипр</t>
  </si>
  <si>
    <t>Чехия</t>
  </si>
  <si>
    <t>Дания</t>
  </si>
  <si>
    <t>Джибути</t>
  </si>
  <si>
    <t>Доминика</t>
  </si>
  <si>
    <t>Доминиканская Республика</t>
  </si>
  <si>
    <t>Эквадор</t>
  </si>
  <si>
    <t>Египет</t>
  </si>
  <si>
    <t>Сальвадор</t>
  </si>
  <si>
    <t>Экваториальная Гвинея</t>
  </si>
  <si>
    <t>Эритрея</t>
  </si>
  <si>
    <t>Эстония</t>
  </si>
  <si>
    <t>Эфиопия</t>
  </si>
  <si>
    <t>Фареры</t>
  </si>
  <si>
    <t>Фолклендские острова</t>
  </si>
  <si>
    <t>Фиджи</t>
  </si>
  <si>
    <t>Финляндия</t>
  </si>
  <si>
    <t>Франция</t>
  </si>
  <si>
    <t>Гвиана</t>
  </si>
  <si>
    <t>Французская Полинезия</t>
  </si>
  <si>
    <t>Габон</t>
  </si>
  <si>
    <t>Гамбия</t>
  </si>
  <si>
    <t>Грузия</t>
  </si>
  <si>
    <t>Германия</t>
  </si>
  <si>
    <t>Гана</t>
  </si>
  <si>
    <t>Гибралтар</t>
  </si>
  <si>
    <t>Греция</t>
  </si>
  <si>
    <t>Гренландия</t>
  </si>
  <si>
    <t>Гренада</t>
  </si>
  <si>
    <t>Гваделупа</t>
  </si>
  <si>
    <t>Гуам</t>
  </si>
  <si>
    <t>Гватемала</t>
  </si>
  <si>
    <t>Гернси</t>
  </si>
  <si>
    <t>Гвинея</t>
  </si>
  <si>
    <t>Гвинея-Бисау</t>
  </si>
  <si>
    <t>Гайана</t>
  </si>
  <si>
    <t>Гаити</t>
  </si>
  <si>
    <t>Ватикан</t>
  </si>
  <si>
    <t>Гондурас</t>
  </si>
  <si>
    <t>Гонконг</t>
  </si>
  <si>
    <t>Венгрия</t>
  </si>
  <si>
    <t>Исландия</t>
  </si>
  <si>
    <t>Индия</t>
  </si>
  <si>
    <t>Индонезия</t>
  </si>
  <si>
    <t>Иран</t>
  </si>
  <si>
    <t>Ирак</t>
  </si>
  <si>
    <t>Ирландия</t>
  </si>
  <si>
    <t>Остров Мэн</t>
  </si>
  <si>
    <t>Израиль</t>
  </si>
  <si>
    <t>Италия</t>
  </si>
  <si>
    <t>Ямайка</t>
  </si>
  <si>
    <t>Япония</t>
  </si>
  <si>
    <t>Джерси</t>
  </si>
  <si>
    <t>Иордания</t>
  </si>
  <si>
    <t>Казахстан</t>
  </si>
  <si>
    <t>Кения</t>
  </si>
  <si>
    <t>Кирибати</t>
  </si>
  <si>
    <t>Корея (Народно-Демократическая Республика)</t>
  </si>
  <si>
    <t>Корея</t>
  </si>
  <si>
    <t xml:space="preserve">Косово </t>
  </si>
  <si>
    <t>Кувейт</t>
  </si>
  <si>
    <t>Киргизия</t>
  </si>
  <si>
    <t>Лаос</t>
  </si>
  <si>
    <t>Латвия</t>
  </si>
  <si>
    <t>Ливан</t>
  </si>
  <si>
    <t>Лесото</t>
  </si>
  <si>
    <t>Либерия</t>
  </si>
  <si>
    <t>Ливия</t>
  </si>
  <si>
    <t>Лихтенштейн</t>
  </si>
  <si>
    <t>Литва</t>
  </si>
  <si>
    <t>Люксембург</t>
  </si>
  <si>
    <t>Макао</t>
  </si>
  <si>
    <t>Македония</t>
  </si>
  <si>
    <t>Мадагаскар</t>
  </si>
  <si>
    <t>Малави</t>
  </si>
  <si>
    <t>Малайзия</t>
  </si>
  <si>
    <t>Мальдивы</t>
  </si>
  <si>
    <t>Мали</t>
  </si>
  <si>
    <t>Мальта</t>
  </si>
  <si>
    <t>Маршалловы Острова</t>
  </si>
  <si>
    <t>Мартиника</t>
  </si>
  <si>
    <t>Мавритания</t>
  </si>
  <si>
    <t>Маврикий</t>
  </si>
  <si>
    <t>Майотта</t>
  </si>
  <si>
    <t>Мексика</t>
  </si>
  <si>
    <t>Микронезия</t>
  </si>
  <si>
    <t>Молдавия</t>
  </si>
  <si>
    <t>Монако</t>
  </si>
  <si>
    <t>Монголия</t>
  </si>
  <si>
    <t>Черногория</t>
  </si>
  <si>
    <t>Монтсеррат</t>
  </si>
  <si>
    <t>Марокко</t>
  </si>
  <si>
    <t>Мозамбик</t>
  </si>
  <si>
    <t>Мьянма</t>
  </si>
  <si>
    <t>Намибия</t>
  </si>
  <si>
    <t>Науру</t>
  </si>
  <si>
    <t>Непал</t>
  </si>
  <si>
    <t>Нидерланды</t>
  </si>
  <si>
    <t>Новая Каледония</t>
  </si>
  <si>
    <t>Новая Зеландия</t>
  </si>
  <si>
    <t>Никарагуа</t>
  </si>
  <si>
    <t>Нигер</t>
  </si>
  <si>
    <t>Нигерия</t>
  </si>
  <si>
    <t>Ниуэ</t>
  </si>
  <si>
    <t>Остров Норфолк</t>
  </si>
  <si>
    <t>Северные Марианские Острова</t>
  </si>
  <si>
    <t>Норвегия</t>
  </si>
  <si>
    <t>Оман</t>
  </si>
  <si>
    <t>Пакистан</t>
  </si>
  <si>
    <t>Палау</t>
  </si>
  <si>
    <t>Палестина (Государство)</t>
  </si>
  <si>
    <t>Панама</t>
  </si>
  <si>
    <t>Папуа - Новая Гвинея</t>
  </si>
  <si>
    <t>Парагвай</t>
  </si>
  <si>
    <t>Перу</t>
  </si>
  <si>
    <t>Филиппины</t>
  </si>
  <si>
    <t>Острова Питкэрн</t>
  </si>
  <si>
    <t>Польша</t>
  </si>
  <si>
    <t>Португалия</t>
  </si>
  <si>
    <t>Пуэрто-Рико</t>
  </si>
  <si>
    <t>Катар</t>
  </si>
  <si>
    <t>Реюньон</t>
  </si>
  <si>
    <t>Румыния</t>
  </si>
  <si>
    <t>Россия</t>
  </si>
  <si>
    <t>Руанда</t>
  </si>
  <si>
    <t>Острова Святой Елены, Вознесения и Тристан-да-Кунья</t>
  </si>
  <si>
    <t>Сент-Китс и Невис</t>
  </si>
  <si>
    <t>Сент-Люсия</t>
  </si>
  <si>
    <t>Сен-Пьер и Микелон</t>
  </si>
  <si>
    <t>Сент-Винсент и Гренадины</t>
  </si>
  <si>
    <t>Самоа</t>
  </si>
  <si>
    <t>Сан-Марино</t>
  </si>
  <si>
    <t>Сан-Томе и Принсипи</t>
  </si>
  <si>
    <t>Саудовская Аравия</t>
  </si>
  <si>
    <t>Сенегал</t>
  </si>
  <si>
    <t>Сербия</t>
  </si>
  <si>
    <t>Сейшельские Острова</t>
  </si>
  <si>
    <t>Сьерра-Леоне</t>
  </si>
  <si>
    <t>Сингапур</t>
  </si>
  <si>
    <t>Синт-Мартен</t>
  </si>
  <si>
    <t>Словакия</t>
  </si>
  <si>
    <t>Словения</t>
  </si>
  <si>
    <t>Соломоновы Острова</t>
  </si>
  <si>
    <t>Сомали</t>
  </si>
  <si>
    <t>Южно-Африканская Республика</t>
  </si>
  <si>
    <t>Южный Судан</t>
  </si>
  <si>
    <t>Испания</t>
  </si>
  <si>
    <t>Шри-Ланка</t>
  </si>
  <si>
    <t>Судан</t>
  </si>
  <si>
    <t>Суринам</t>
  </si>
  <si>
    <t>Шпицберген и Ян-Майен</t>
  </si>
  <si>
    <t>Свазиленд</t>
  </si>
  <si>
    <t>Швеция</t>
  </si>
  <si>
    <t>Швейцария</t>
  </si>
  <si>
    <t>Сирия</t>
  </si>
  <si>
    <t>Тайвань</t>
  </si>
  <si>
    <t>Таджикистан</t>
  </si>
  <si>
    <t>Танзания</t>
  </si>
  <si>
    <t>Таиланд</t>
  </si>
  <si>
    <t>Восточный Тимор</t>
  </si>
  <si>
    <t>Того</t>
  </si>
  <si>
    <t>Токелау</t>
  </si>
  <si>
    <t>Тонга</t>
  </si>
  <si>
    <t>Тринидад и Тобаго</t>
  </si>
  <si>
    <t>Тунис</t>
  </si>
  <si>
    <t>Турция</t>
  </si>
  <si>
    <t>Туркмения</t>
  </si>
  <si>
    <t>Тёркс и Кайкос</t>
  </si>
  <si>
    <t>Тувалу</t>
  </si>
  <si>
    <t>Уганда</t>
  </si>
  <si>
    <t>Украина</t>
  </si>
  <si>
    <t>Объединенные Арабские Эмираты</t>
  </si>
  <si>
    <t>Великобритания</t>
  </si>
  <si>
    <t>Соединённые Штаты Америки</t>
  </si>
  <si>
    <t>Виргинские Острова (США)</t>
  </si>
  <si>
    <t>Уругвай</t>
  </si>
  <si>
    <t>Узбекистан</t>
  </si>
  <si>
    <t>Вануату</t>
  </si>
  <si>
    <t>Венесуэла</t>
  </si>
  <si>
    <t>Вьетнам</t>
  </si>
  <si>
    <t>Уоллис и Футуна</t>
  </si>
  <si>
    <t>Западная Сахара</t>
  </si>
  <si>
    <t>Йемен</t>
  </si>
  <si>
    <t>Замбия</t>
  </si>
  <si>
    <t>Занзибар</t>
  </si>
  <si>
    <t>Зимбабве</t>
  </si>
  <si>
    <t>ISO3</t>
  </si>
  <si>
    <t>GeographyName</t>
  </si>
  <si>
    <t>Type</t>
  </si>
  <si>
    <t>Source</t>
  </si>
  <si>
    <t>Year</t>
  </si>
  <si>
    <t>ExpendituresOrEstimated</t>
  </si>
  <si>
    <t>AllocationCurrency</t>
  </si>
  <si>
    <t>Value</t>
  </si>
  <si>
    <t>ValueUSD</t>
  </si>
  <si>
    <t>Combined_ID</t>
  </si>
  <si>
    <t>AFG</t>
  </si>
  <si>
    <t>Other External</t>
  </si>
  <si>
    <t>Expenditures</t>
  </si>
  <si>
    <t>GMS actual expenditure 2018-2019 and allocated budget for 2020</t>
  </si>
  <si>
    <t>Approved grant of Japanese Government for 2021 - 2023 which will implement by WHO</t>
  </si>
  <si>
    <t>LEPCO approved work plan</t>
  </si>
  <si>
    <t>MSF actual expenditure 2018-2019 and allocated budget for 2020-2025 for DR-TB management in southern part of Afghanistan</t>
  </si>
  <si>
    <t>STOP TB Partnership is providing a funding opportunity in Afghanistan through TB REACH Wave 5 Grant</t>
  </si>
  <si>
    <t>DFID providing grant and implanting by operation Asha</t>
  </si>
  <si>
    <t>The support is provided in 2018 and 2019 through USAID/CTB project managed through MSH and USAID committed to provide support in 2020-2024 under UHI and NHTAP</t>
  </si>
  <si>
    <t>Data source is WHO-GSM financial report for actual expenditure</t>
  </si>
  <si>
    <t>AGO</t>
  </si>
  <si>
    <t>HIV</t>
  </si>
  <si>
    <t>Donation from brazil. VIHTB and Malaria Co-Financing Commitment Report, pag. 28 &amp; pag. 30</t>
  </si>
  <si>
    <t>Contribution from UNAIDS, message from RUTURWA Dieudonne, 4th September 2020</t>
  </si>
  <si>
    <t>Contribution from Unicef, message from Renato Pinto, 6th September 2020</t>
  </si>
  <si>
    <t>Contribution from UNDP, message of Adilson caldeira on 22, October</t>
  </si>
  <si>
    <t>Contribution of UNFPA, message from Marina Coelho, September 6, 2020</t>
  </si>
  <si>
    <t>PEPFAR site, COP ANGOLA</t>
  </si>
  <si>
    <t>Donation from India. VIHTB and Malaria Co-Financing Commitment Report, pag. 28 &amp; pag. 30</t>
  </si>
  <si>
    <t>Contribution from WHO, message of Fernanda Alves on 22, October</t>
  </si>
  <si>
    <t>Contribution from USAID ANGOLA</t>
  </si>
  <si>
    <t>Contribution from WHO</t>
  </si>
  <si>
    <t>contribution from WHO, message from, ARAMBURU GUARDA, Javier, 3rd September 2020</t>
  </si>
  <si>
    <t>BDI</t>
  </si>
  <si>
    <t>The information provided comes from the circular letter sent by the CCM to the various partners when the grant was written. For this purpose, UNICEF sent the financial information collection form from which the data is taken on 06/01/202...</t>
  </si>
  <si>
    <t>The information provided comes from the circular letter sent by the CCM on 06/01/2020 to the different partners when the grant was written. For this purpose, UNFPA sent the financial information collection sheet from which the data is ta...</t>
  </si>
  <si>
    <t>The data are taken from the file transmitted by PEPFAR during the writing of the grant named "Burundi_COP-2020_Part-1-of-Planning-Letter".</t>
  </si>
  <si>
    <t>Information provided by Dr Denise (WHO)</t>
  </si>
  <si>
    <t>Collecte de donnees aupres de l'UNICEF</t>
  </si>
  <si>
    <t>Collecte des donnees aupres de l'USAID (financement CHEMONICS, TUBITEHO, VECTOR LINKS)</t>
  </si>
  <si>
    <t>Collecte des donnees aupres de WORLD VISION, WORLD RELIEF, CONCERN, Initiative 5% &amp; Secteur Prive (FOSA)</t>
  </si>
  <si>
    <t>Collecte de donnees OMS</t>
  </si>
  <si>
    <t>Annual contribution of the NGO Action Damien</t>
  </si>
  <si>
    <t>BEN</t>
  </si>
  <si>
    <t>PITA PSLS 2018-2019-2020 et RAE 2018</t>
  </si>
  <si>
    <t>2018: PTA 2018 Equipe conjointe VIH SNU (feuille ONUSIDA colonne H); le taux de change applique OANDA au 31/12/2017 (soit 0,83470); 2019: PTA-VIH Equipe conjointe SNU 2019 (colonne H); le taux de change applique OANDA au 31/12/2018 (s...</t>
  </si>
  <si>
    <t>2018: PTA 2018 Equipe conjointe VIH SNU (feuille UNICEF colonne H); le taux de change applique OANDA au 31/12/2017 (soit 0,83470); 2019: PTA-VIH Equipe conjointe SNU (colonne M) 2019; le taux de change applique OANDA au 31/12/2018 (so...</t>
  </si>
  <si>
    <t>2018: PTA 2018 Equipe conjointe VIH SNU (feuille PNUD colonne H); le taux de change applique OANDA au 31/12/2017 (soit 0,83470); 2019: PTA-VIH Equipe conjointe SNU 2019 (colonne H); le taux de change applique OANDA au 31/12/2018 (soit...</t>
  </si>
  <si>
    <t>2018: PTA 2018 Equipe conjointe VIH SNU (feuille FNUAP colonne H); le taux de change applique OANDA au 31/12/2017 (soit 0,83470); 2019: PTA-VIH Equipe conjointe SNU 2019 (colonne H); le taux de change applique OANDA au 31/12/2018 (soi...</t>
  </si>
  <si>
    <t>REDES 2018 Page 29</t>
  </si>
  <si>
    <t>Autres Bilateraux (Pays Bas et Canada) REDES 2018 Page 29</t>
  </si>
  <si>
    <t>Autres Organisations Internationales(REDES Page 29)</t>
  </si>
  <si>
    <t>2018: PTA 2018 Equipe conjointe VIH SNU (feuille PAM colonne H); le taux de change applique OANDA au 31/12/2017 (soit 0,83470); 2019: PTA-VIH Equipe conjointe SNU 2019 (colonne H); le taux de change applique OANDA au 31/12/2018 (soit ...</t>
  </si>
  <si>
    <t>2018: PTA 2018 Equipe conjointe VIH SNU (feuille OMS colonne H); le taux de change applique OANDA au 31/12/2017 (soit 0,83470); 2019: PTA-VIH Equipe conjointe SNU 2019 (colonne H); le taux de change applique OANDA au 31/12/2018 (soit ...</t>
  </si>
  <si>
    <t>Rapport annuel du PNT</t>
  </si>
  <si>
    <t>BFA</t>
  </si>
  <si>
    <t>Projet RIPOSTE sur financement Initiative 5% et mis en oeuvre par REVS+</t>
  </si>
  <si>
    <t>Rapports bilan de mise en oeuvre des PNM</t>
  </si>
  <si>
    <t>Bilan des plans d'actions et PSN priorise 2021-2025</t>
  </si>
  <si>
    <t>Rapports du PNT</t>
  </si>
  <si>
    <t>BGD</t>
  </si>
  <si>
    <t>Data provided by IOM</t>
  </si>
  <si>
    <t>Data provided by UNAIDS</t>
  </si>
  <si>
    <t>Data provided by Unicef</t>
  </si>
  <si>
    <t>Data provided by UNFPA</t>
  </si>
  <si>
    <t>Amount 2022 onward are assumption based on previous funding, as the current WHO binium is for 2020-2021.</t>
  </si>
  <si>
    <t>As per USAID information</t>
  </si>
  <si>
    <t>BLZ</t>
  </si>
  <si>
    <t>2019 figures is 2019/20 from NASA report. 2020 - 2024 estimated 10% reduction based on global financial situation. 10% increase in 2026 when economic recovery is expected according to report from World Bank and IMF (NAC Source)</t>
  </si>
  <si>
    <t>BOL</t>
  </si>
  <si>
    <t>The information comes from the study measuring expenses and financing in HIV / AIDS (2014 - 2020); the study presents the methology and the sources of information that were used. With respect to the projection for 2022-2025, the average ...</t>
  </si>
  <si>
    <t>The information comes from the study on the measurement of spending and financing in Malaria (2014 - 2020); the study methodology and the sources of information used can be found therein. Regarding the projection for the period 2021-2025...</t>
  </si>
  <si>
    <t>The information comes from the study measuring expenses and financing in TB (2014 - 2020); the study presents the methology and the sources of information that were used. With respect to the projection for 2022-2025, the average inflatio...</t>
  </si>
  <si>
    <t>BTN</t>
  </si>
  <si>
    <t>APMEN contribution on reseach and capacity building in kind</t>
  </si>
  <si>
    <t>Government of India support to Malaria Programme Nu. 8million every year</t>
  </si>
  <si>
    <t>WHO support to programme and TA</t>
  </si>
  <si>
    <t>BWA</t>
  </si>
  <si>
    <t>Estimate of total UN contributions (awaiting confirmation from other UN organisations</t>
  </si>
  <si>
    <t>Figures for 2019,2020 and 2021 are based on actual COP budgets and thereafter the assumption is that PEPFAR resources will continue to decline by approximately 3% from year to year (however we are still waiting for actual PEPFAR projecti...</t>
  </si>
  <si>
    <t>CAF</t>
  </si>
  <si>
    <t>Comptes nationaux de sante RCA_2015_2018</t>
  </si>
  <si>
    <t>CIV</t>
  </si>
  <si>
    <t>Cote d'Ivoire</t>
  </si>
  <si>
    <t>Donnees 2018 issues des comptes de la sante. Donnees 2019 a 2025 non disponibles</t>
  </si>
  <si>
    <t>Donnees 2018 issues des comptes de la sante. Donnees 2019 a 2023 issues d'une collecte de donnees realisee directement aupres du PTF</t>
  </si>
  <si>
    <t>Donnees 2018 issues des comptes de la sante. Donnees 2019 a 2020 issues d'une collecte de donnees realisee directement aupres du PTF</t>
  </si>
  <si>
    <t>Donnees 2018 issues des comptes de la sante. Donnees 2019 a 2025 issues d'une collecte de donnees realisee directement aupres du PTF</t>
  </si>
  <si>
    <t>Donnees 2018 issues des comptes de la sante. Donnees 2019 a 2025 non disponibles (FMI; FCP-ONU; Russie; ONG et fondations internationnales; Suede et Royaume Uni)</t>
  </si>
  <si>
    <t>Donnees 2018 issues des comptes de la sante. Donnees 2019 a 2021 issues d'une collecte de donnees realisee directement aupres du PTF</t>
  </si>
  <si>
    <t>In 2018, Expertise France's support involved: an assistance mission for the implementation of the IPT in Cote d'Ivoire by two consultants, 1 international and 1 national, lasting for 30 days. In 2019, support concerned the evaluation of ...</t>
  </si>
  <si>
    <t>This line is PEPFAR's support to PNLT through the Fiduciary Management Unit of the MSHP / CoAg project for the fight against TB / HIV co-infection. This support is annual through the COP (Country Operational Plan). The PNLT makes the ass...</t>
  </si>
  <si>
    <t>WHO contributes to technical assistance, the development of national guidelines and policy documents for tuberculosis control. The PNLT assumes that this contribution from WHO 2020 will be maintained over the years 2021 to 2025.</t>
  </si>
  <si>
    <t>CMR</t>
  </si>
  <si>
    <t>Les financements de l'ONUSIDA permettront d'apporter des assistances techniques au programme</t>
  </si>
  <si>
    <t>Les interventions financees par PEPFAR porteront sur la prevention dans la population generale et les populations cles, la prise en charge des PVVIH, notamment le fiancement des reactifs de charges virales et egalement les interventions...</t>
  </si>
  <si>
    <t>Les financements de l'OMS permettront d'apporter des assistances techniques au programme</t>
  </si>
  <si>
    <t>Ces montants correspondent a la contribution de l'UNICEF. Ils sont principalement destinees la communication interpersonnels (Mobilisateurs , Crieurs etc) lors de la CPS et de l'assistance Technique.Le fichier renseigner par l'equipe de ...</t>
  </si>
  <si>
    <t>Ces Montants correspondent aux budgets de PMI. Ces financements couvrent toutes les principales strategies de lutte contre le paludisme sauf la campagne MILDA. Pour l'annee 2023 nous n'avons pas de donnees. Le fichier renseigner par l'eq...</t>
  </si>
  <si>
    <t>Ces montants correspondent a la contribution de l'OMS. Ils sont uniquement a l'assistance technique.Le fichier renseigner par l'equipe de l'OMS n'avait pas de projections de financments pour l'annee 2023.</t>
  </si>
  <si>
    <t>Il s'agit du financement PEPFAR accorde au PNLT depuis avril 2019 jusqu'en septembre 2021. il faut preciser que l'annee fiscale pour ce cas va d'octobre de l'annee N a septembre de l'annee N+1. L'engagement de CDC avec le PNLT s'arrete ...</t>
  </si>
  <si>
    <t>Le support de l'OMS pour les trois prochaines annees consiste a: 1-La prise en charge globale; notamment le depistage, soins et traitement(VIH&amp;TB); 2-La planification stratgique et operationnelle, la politique et les directives techni...</t>
  </si>
  <si>
    <t>COD</t>
  </si>
  <si>
    <t>CNS 2018</t>
  </si>
  <si>
    <t>Donnees ONUSIDA</t>
  </si>
  <si>
    <t>Donnees PNUD</t>
  </si>
  <si>
    <t>Donnees UNICEF</t>
  </si>
  <si>
    <t>CNS 2018 et ONUSIDA 2019</t>
  </si>
  <si>
    <t>Rapport PEPFAR</t>
  </si>
  <si>
    <t>CNS 2018 (autres bilateraux et ONGs internationales) ONUSIDA (UNESCO 2018 a 2021)</t>
  </si>
  <si>
    <t>Donnees OMS pour 2018 et 2019 et Donnees ONUSIDA pour les previons 2020 et 2021</t>
  </si>
  <si>
    <t>PNLT/revue annuelle</t>
  </si>
  <si>
    <t>Multilateraux non specifie CNS 2018</t>
  </si>
  <si>
    <t>COG</t>
  </si>
  <si>
    <t>Source Renap c et SIDA ACTION</t>
  </si>
  <si>
    <t>Source PNLS/ ONUSIDA ces fonds ont ete repartie dans differentes agences des nations Unies et introduit dans le paiement de consultant, realisation de differentes activites.</t>
  </si>
  <si>
    <t>Ces fonds ont servi pour le financement des activites de la PTME et des jeunes et adolescents.</t>
  </si>
  <si>
    <t>A savoir que pour 2018, 2019, 2020 ces fonds mobilise aupres de l'ONUSIDA servirons pour le volet droit humains</t>
  </si>
  <si>
    <t>Les finacement du FNUAP a servi pour le finacement des activites de la sante sexuelle reproductive dans le cadre du VIH/Sida et pour les</t>
  </si>
  <si>
    <t>La contribution de l'ambassade des Etat Unis vient du DOD (Departement of Defence)</t>
  </si>
  <si>
    <t>Source OMS (test de deistage et consultant)</t>
  </si>
  <si>
    <t>Achat d'ACT chaque annee</t>
  </si>
  <si>
    <t>Tests d'efficacite therapeutique realises tous les 2 ans</t>
  </si>
  <si>
    <t>Don de GDF pour achat des medicaments antituberculeux en 2018</t>
  </si>
  <si>
    <t>COL</t>
  </si>
  <si>
    <t>Aid For Aids (AFA). Corresponds to care for the Venezuelan migrant population, screening strategies for vulnerable populations and prevention activities. No budget information is available beyond 2022.</t>
  </si>
  <si>
    <t>Aids Healthcare Foundation (AHF). Corresponds to care for the Venezuelan migrant population, screening strategies for vulnerable populations and prevention activities. No budget information is available beyond 2022.</t>
  </si>
  <si>
    <t>ICAP- Columbia University. Project to support the Ministries of Health of Colombia and Peru to increase access of Venezuelan migrants to HIV prevention, diagnosis and comprehensive care services. No budget information is available beyond...</t>
  </si>
  <si>
    <t>Represented in donation of antiretroviral drugs for the care of irregular migrants. No budget information is available beyond 2022. Support was also received from USAID's Healthy Communities Program for technical assistance consultancies...</t>
  </si>
  <si>
    <t>Represented in technical support. No information on budgets beyond 2023 is available.</t>
  </si>
  <si>
    <t>Combined prevention project</t>
  </si>
  <si>
    <t>Corresponds to funding for medical care for Venezuelan migrants. No budget information is available beyond 2022.</t>
  </si>
  <si>
    <t>Represented by donation of 1,200,000 condoms. No budget information is available beyond 2022.</t>
  </si>
  <si>
    <t>Represented in donation of antiretroviral drugs for the care of irregular migrants. No budget information is available beyond 2022.</t>
  </si>
  <si>
    <t>COM</t>
  </si>
  <si>
    <t>Assistance technique, renforcement des capacites, mobilisations sociales, lutte contre la stigmatisation, participation aux reunions nationales et internationales, recherche et etudes.</t>
  </si>
  <si>
    <t>Tests VIH pour PTME, PEC pediatrique des enfants, mobilisations sociales, reunions et conferences.</t>
  </si>
  <si>
    <t>Prevention VIH/jeunes et adolescents, Planning familial et promotion de l'utilisation du preservatif, adolescents et jeunes</t>
  </si>
  <si>
    <t>Renforcement de capacites, participation aux reunions nationales et internationales</t>
  </si>
  <si>
    <t>Assistance technique, renforcement des capacites, lutte contre les hepatites, mobilisation sociale, lutte contre la stigmatisation, participation aux reunions nationales et internationales, Mise a jour des documents techniques et strateg...</t>
  </si>
  <si>
    <t>Appui technique du Roll Back Malaria (RBM)</t>
  </si>
  <si>
    <t>UNICEF (engagement achat Fanzidar)</t>
  </si>
  <si>
    <t>Appui technique a la gestion des donnees ; Appui a revue a mi-parcours du PSN 2022 - 2026 ; Appui a l'etude l'efficacite therapeutique du Coartem, Appui a la mise a jour de la stratification, Appui a l'elaboration et mise a jour des docu...</t>
  </si>
  <si>
    <t>Appui Fondation damien</t>
  </si>
  <si>
    <t>Appui OMS</t>
  </si>
  <si>
    <t>CPV</t>
  </si>
  <si>
    <t>Luxembourg/FEVE Enda sante-Accord etabli</t>
  </si>
  <si>
    <t>Plan de travail signe</t>
  </si>
  <si>
    <t>Plan de travail sige</t>
  </si>
  <si>
    <t>UNOPs</t>
  </si>
  <si>
    <t>Accord OMS</t>
  </si>
  <si>
    <t>CRI</t>
  </si>
  <si>
    <t>Taking MEGAS 2018 as a reference, it reports a decrease in international spending of 3.08% compared to 2016. Since there is no more data, a projection of decrease in this same proportion is made for 2019 and the same amount is left for t...</t>
  </si>
  <si>
    <t>CUB</t>
  </si>
  <si>
    <t>DJI</t>
  </si>
  <si>
    <t>Projet AFD sur la reduction de la mortalite maternelle neonatale et infantile 2016-2020 (Allocation 5% pour le VIH) - Duplication</t>
  </si>
  <si>
    <t>Renforcement des capacites pour une assistance sanitaire envers les migrants OIM 2020 (Allocation 5% pour le VIH) - Duplication</t>
  </si>
  <si>
    <t>Tableau du Paysage de financement 2015 - Renforcement du programme PTPE ONUSIDA</t>
  </si>
  <si>
    <t>Activites 1.1.2.7 ; 1.1.3.8 et 1.1.3.9 du plan de travail biannuel UNICEF 2020 - Duplication</t>
  </si>
  <si>
    <t>Integration et prise en charge des besoins de sante des refugies dans les formations sanitaires UNHCR 2018-2022 (allocation de 5% au VIH) - Duplication</t>
  </si>
  <si>
    <t>Tableau du Paysage de financement 2015 - Achats de preservatifs FNUAP - Duplication</t>
  </si>
  <si>
    <t>FHI 360 - Lutte contre VIH Sida</t>
  </si>
  <si>
    <t>Projet d'amelioration de la performance dans le secteur de la sante 2019-2024 (Achat des indicateurs de la maladie - Allocation de 5% au VIH)</t>
  </si>
  <si>
    <t>Accord PAM 2019-2020 (allocation de 5% au VIH)</t>
  </si>
  <si>
    <t>Tableau du Paysage de financement 2015 - Matrice compilee de planification JPRM OMS</t>
  </si>
  <si>
    <t>Projet AFD sur la reduction de la mortalite maternelle neonatale et infantile 2016-2020 (Allocation 10% pour le Paludisme) - Duplication</t>
  </si>
  <si>
    <t>Tableau du Paysage de financement 2015 - Renforcement des capacites pour une assistance sanitaire envers les migrants OIM 2020 (Allocation 10% pour le Paludisme) - Duplication</t>
  </si>
  <si>
    <t>Integration et prise en charge des besoins de sante des refugies dans les formations sanitaires UNHCR (allocation de 10% au Paludisme) - Duplication</t>
  </si>
  <si>
    <t>Projet d'amelioration de la performance dans le secteur de la sante 2019-2024 (Achat des indicateurs de la maladie - Allocation de 10% au Paludisme)</t>
  </si>
  <si>
    <t>Tableau du Paysage de financement 2015 - Matrice compilee de planification JPRM OMS + Fonds d'urgence OMS - Duplication</t>
  </si>
  <si>
    <t>Projet AFD sur la reduction de la mortalite maternelle neonatale et infantile 2016-2020 - (Allocation 5% pour la TB) - Duplication</t>
  </si>
  <si>
    <t>Renforcement des capacites pour une assistance sanitaire envers les migrants OIM 2020 (Allocation 5% pour la TB) - Duplication</t>
  </si>
  <si>
    <t>Integration et prise en charge des besoins de sante des refugies dans les formations sanitaires UNHCR (allocation de 5% a la TB) - Duplication</t>
  </si>
  <si>
    <t>Projet d'amelioration de la performance dans le secteur de la sante 2019-2024 (Achat des indicateurs de la maladie - Allocation de 5% a la TB)</t>
  </si>
  <si>
    <t>Accord PAM 2019-2020 (allocation de 5% au TB) - Duplication</t>
  </si>
  <si>
    <t>Tableau du Paysage de financement 2015 - Matrice compilee de planification JPRM OMS - Duplication</t>
  </si>
  <si>
    <t>DOM</t>
  </si>
  <si>
    <t>Anexo No. 4 Informacion de acuerdo a comunicacion recibida de ONUSIDA (ONUSIDA como secretariado y las agencias de la ONU que forman parte del Equipo Conjunto de VIH), en fecha 14 de Abril, 2021</t>
  </si>
  <si>
    <t>Informacion de acuerdo a comunicacion recibida de PEPFAR en fecha 26 de abril 2021</t>
  </si>
  <si>
    <t>Anexo No. 5 Informacion de acuerdo a comunicacion recibida de AHF en fecha 20 d3 Abril, 2021</t>
  </si>
  <si>
    <t>EGY</t>
  </si>
  <si>
    <t>UNAIDS Country Envelope Based</t>
  </si>
  <si>
    <t>UNODC from UNAIDS Country Envelope</t>
  </si>
  <si>
    <t>ERI</t>
  </si>
  <si>
    <t>Expenditure(2018-2019) and estimated UNAIDS current (2020) and future funding (2021-2025) for HIV/AIDS obtained from UNAIDS Country Office.</t>
  </si>
  <si>
    <t>Expenditure(2018-2019) and estimated UNICEF current (2020) and future funding (2021-2025) for HIV/AIDS obtained from UNICEF Country Office.</t>
  </si>
  <si>
    <t>Expenditure(2018-2019) and estimated UNFPA current (2020) and future funding (2021-2025) for HIV/AIDS obtained from UNFPA Country Office.</t>
  </si>
  <si>
    <t>Expenditure(2018-2019) and estimated WHO current (2020) and future funding (2021-2025) for HIV/AIDS obtained from WHO Country Office.</t>
  </si>
  <si>
    <t>Expenditure and estimated WHO future funding for malaria obtained from WHO Country Office.</t>
  </si>
  <si>
    <t>Confirm from WHO</t>
  </si>
  <si>
    <t>ETH</t>
  </si>
  <si>
    <t>Projection based on trend of spending data</t>
  </si>
  <si>
    <t>Data from data.pepfar.gov and PEPFAR COP20. Assume 10% decline pa from 2022.</t>
  </si>
  <si>
    <t>Historical commitments from other partners, including SDG pool fund</t>
  </si>
  <si>
    <t>Historical commitment</t>
  </si>
  <si>
    <t>Estimated based on the existing information of NHA datasets</t>
  </si>
  <si>
    <t>GAB</t>
  </si>
  <si>
    <t>NSP NTCP Supply and Inventory Management Study 2021-2025</t>
  </si>
  <si>
    <t>GEO</t>
  </si>
  <si>
    <t>Source: National HIV Strategic Plan 2023-2025</t>
  </si>
  <si>
    <t>Source:National TB Strategic Plan 2023-2025</t>
  </si>
  <si>
    <t>GHA</t>
  </si>
  <si>
    <t>Technical Support Mechanism (TSM) for providing Technical Assistance (Consultancy)</t>
  </si>
  <si>
    <t>Logistical support for advocacy and HIV behavorial change communication</t>
  </si>
  <si>
    <t>Mother to Child Prevention activities</t>
  </si>
  <si>
    <t>PEPFAR ROP for various years</t>
  </si>
  <si>
    <t>Support for World AIDS Day activities by one off donors</t>
  </si>
  <si>
    <t>Food security and nutritional support assessment and strategic planning</t>
  </si>
  <si>
    <t>The figures were based on MOP for PMI for 2018 and 2019. The rest of the years were based on estimates</t>
  </si>
  <si>
    <t>2018 and 2019 were actuals whereas 2020 to 2025 were based on estimates</t>
  </si>
  <si>
    <t>GIN</t>
  </si>
  <si>
    <t>Appui Psycho-social</t>
  </si>
  <si>
    <t>Traitement et soins de PVVIH et suivi biologique</t>
  </si>
  <si>
    <t>Prevention, Prophylaxie ARV chez les femmes enceinte, depistage precosse et prise en charge pediatrique des enfants nes de mere seropositive</t>
  </si>
  <si>
    <t>Prenvention du VIH et des IST chez les jeunes</t>
  </si>
  <si>
    <t>FMG et SOLTHIS Prevention du VIH et Appui Institutionnel</t>
  </si>
  <si>
    <t>Appui alimentaire et nutritionnel en faveur de PVVIH et familles</t>
  </si>
  <si>
    <t>PLAN GUINE : Financement propre avec l'appui de Plan Canada</t>
  </si>
  <si>
    <t>Bureau MSF Guinee</t>
  </si>
  <si>
    <t>Selon le plan de coorperation entre la Guinee et l'UNICEF, chaque annee l'UNICEF prevoit 300,000 USD par an sans precision du domaine</t>
  </si>
  <si>
    <t>Suivant le site de USAID pour les montants de 2018 a 2022 et les montants de 2023 a 2025 sont obtenus par extension</t>
  </si>
  <si>
    <t>Projet OMVS 2016-2018 (10 prefectures du bassin du fleuve Senegal ) + achat de 525 000 MILDA et couts de distribution pour la campagne 2019+ Projet d'Appui au Soins de Sante Primaires (PASSP 2016-2021) 600 000 USD par an de 2016 a 2021</t>
  </si>
  <si>
    <t>Fourni par le PF palu a l'OMS et les montants de 2024 a 2025 par extension</t>
  </si>
  <si>
    <t>Donnees communiquees par Action Damien ,ONG Belge</t>
  </si>
  <si>
    <t>Donnees communiquees par OHFOM, ONG francaise</t>
  </si>
  <si>
    <t>Donnees comuniquees par l'OMS</t>
  </si>
  <si>
    <t>GMB</t>
  </si>
  <si>
    <t>UNICEF Program of operation rolling workplan 2019-2020</t>
  </si>
  <si>
    <t>Catholic Relief Service (CRS Gambia), and Chemonics HRH 2030</t>
  </si>
  <si>
    <t>WHO POA 2018-2019</t>
  </si>
  <si>
    <t>GNB</t>
  </si>
  <si>
    <t>Plan Guine -Bissau</t>
  </si>
  <si>
    <t>Expertise France/Initiative 5%</t>
  </si>
  <si>
    <t>DoD e ADPP GB</t>
  </si>
  <si>
    <t>EU, Instituto Camoes</t>
  </si>
  <si>
    <t>IFFP</t>
  </si>
  <si>
    <t>OOAS</t>
  </si>
  <si>
    <t>UBRAF</t>
  </si>
  <si>
    <t>GTM</t>
  </si>
  <si>
    <t>Datos obtenido del Proyecto de MEGAS de 2018, utilizando de base los periodo de 2016 a 2018 para establecer el % de incremento considerando una variable movil, para reflejar un incremento del 8% de 2019 a 2023</t>
  </si>
  <si>
    <t>The data was provided by the donor, Damian Foundation, in relation to its budget allocated to support Tuberculosis for the year 2019 onwards, the information was not sent by the donor, it is in the process of compilation. However, it is ...</t>
  </si>
  <si>
    <t>The data were transferred through the PAHO Donor in its funding in support of Tuberculosis according to projection.</t>
  </si>
  <si>
    <t>The information was obtained through the Donor CDC (Center for Disease Control and Prevention) according to the budget allocated for the Tuberculosis Project for 2019 and 2021 onwards the information was not sent by the donor, it is in t...</t>
  </si>
  <si>
    <t>GUY</t>
  </si>
  <si>
    <t>Costing based on PEPFAR Country/Regional Operational Plans (COPs/ROPs) Country profile - Guyana</t>
  </si>
  <si>
    <t>88,694 was budgeted for 2020-2021 in the PAHO BWP.The 2022-2023 BWP will be developed later this year.</t>
  </si>
  <si>
    <t>HND</t>
  </si>
  <si>
    <t>Correo electronico recibido de Danielle Borges - coordinadora de proyecto el 30-6-2021</t>
  </si>
  <si>
    <t>Correo electronico recibido del Sr.Mark Connolly el 28-6-2021</t>
  </si>
  <si>
    <t>Correo electronico recibido del Sr. Daniel Muralles el 30-6-2021</t>
  </si>
  <si>
    <t>Fundacion Bill Gates</t>
  </si>
  <si>
    <t>Fundacion Chai</t>
  </si>
  <si>
    <t>Contribucion OPS</t>
  </si>
  <si>
    <t>HTI</t>
  </si>
  <si>
    <t>PIH</t>
  </si>
  <si>
    <t>UNESCO</t>
  </si>
  <si>
    <t>Centre Carter</t>
  </si>
  <si>
    <t>CDC</t>
  </si>
  <si>
    <t>IDN</t>
  </si>
  <si>
    <t>IND</t>
  </si>
  <si>
    <t>IRN</t>
  </si>
  <si>
    <t>The numbers for 2019 are from JPMS. The other years have been repeated.</t>
  </si>
  <si>
    <t>The numbers for 2019 are from JPMS. The other years have been repeated. This is for UNODC.</t>
  </si>
  <si>
    <t>JAM</t>
  </si>
  <si>
    <t>Source: Reported funded window provided by UN Co-Sponsors UNAIDS 2019-2021 No estimates yet available for 2022-2024 however projected to remain at lesat at 2021 levels</t>
  </si>
  <si>
    <t>Source: Reported funded window provided by UN Co-Sponsors UNICEF 2019-2021 No estimates yet available for 2022-2024 however projected to increase by at lest inflation</t>
  </si>
  <si>
    <t>Source: Reported funded window provided by UN Co-Sponsors UNDP 2019-2021 No estimates yet available for 2022-2024</t>
  </si>
  <si>
    <t>Source: Reported funded window provided by UN Co-Sponsors UNFPA 2019-2021 No estimates yet available for 2022-2024</t>
  </si>
  <si>
    <t>Source: PEPFAR ROP; PEPFAR ROP Budget 2019 -2021 budgets USAID 2022-2024: projected increase of 10% each year in funding based on actual change in 2019-2021 .</t>
  </si>
  <si>
    <t>Source: AIDS Healthcare Foundation. Estimates for 2022-2024 are expected to remain the same as 2021 budget</t>
  </si>
  <si>
    <t>Source: Reported funded window provided by UN Co-Sponsors PAHO 2019-2021 No estimates yet available for 2022-2024</t>
  </si>
  <si>
    <t>KAZ</t>
  </si>
  <si>
    <t>Source: 2018 GAM 8.1 MOH/QSCDID. Includes all consolidated state budget resources (central-level budget and oblast-level budgets)</t>
  </si>
  <si>
    <t>Source: UBRAF Kazakhstan</t>
  </si>
  <si>
    <t>Source: UBRAF Kazakhstan (UNESCO and Elton John AIDS Foundation)</t>
  </si>
  <si>
    <t>Source: UBRAF Kazakhstan, FHI360 -EPiC</t>
  </si>
  <si>
    <t>Source: UBRAF Kazakhstan, UNDP, UNFPA</t>
  </si>
  <si>
    <t>A16-28 cells are protected and do not allow the external source selection. Therefore, the information on the source of external funding is included in the comments section. United States Government (USG).There are no budget projections f...</t>
  </si>
  <si>
    <t>KNCV Kazakhstan</t>
  </si>
  <si>
    <t>Partners in Health (PIH).</t>
  </si>
  <si>
    <t>PAS Center</t>
  </si>
  <si>
    <t>KEN</t>
  </si>
  <si>
    <t>Source: KARPR , 2020- NACC &amp; KASF II</t>
  </si>
  <si>
    <t>Source: Kenya Country Operational Plan Various 2017-2020; Amounts held constanct from 2020/2021, and KASF II</t>
  </si>
  <si>
    <t>KGZ</t>
  </si>
  <si>
    <t>AFEW</t>
  </si>
  <si>
    <t>OSI</t>
  </si>
  <si>
    <t>PEPFAR</t>
  </si>
  <si>
    <t>The main donors (non-Global Fund) under the GAM are PEPFAR programs. In 2020, a 5-year project is launched under the PEPFAR programs (CDC, USAID), amount for 2021-2023 will be known later.</t>
  </si>
  <si>
    <t>KfW</t>
  </si>
  <si>
    <t>RCNS</t>
  </si>
  <si>
    <t>USAID</t>
  </si>
  <si>
    <t>KHM</t>
  </si>
  <si>
    <t>2018-2020 based on PEPFAR reporting 2021-2025 based on HP+ HSSP costing estimates.</t>
  </si>
  <si>
    <t>Reported spending and estimated commitments reported by AIDS Health Foundation.</t>
  </si>
  <si>
    <t>This Budget is supported by TBREACH Wave 5 scale-up project (CATA &amp; KHANA) 2018-2019, and TBREACH Wave 7 project in 2020- March 2021 by our Partners.</t>
  </si>
  <si>
    <t>For the fiscal year 2021-2025, annual funding is subject to availability of TB funds ( No commitment). Therefore, for planning purpose we suggest to use the current annual funding. In 2023, two USAID projects which partly support TB Prog...</t>
  </si>
  <si>
    <t>LAO</t>
  </si>
  <si>
    <t>LBR</t>
  </si>
  <si>
    <t>Ministry of Health, Health Sector Resource Mapping Fiscal Year 2017/2018, 2018/2019 and 2019/2020</t>
  </si>
  <si>
    <t>Details received from PMI in Liberia</t>
  </si>
  <si>
    <t>LKA</t>
  </si>
  <si>
    <t>These amounts are based on activities funded previously by these funding sources and expecting similar funding for the next five years</t>
  </si>
  <si>
    <t>LSO</t>
  </si>
  <si>
    <t>The United Nations development Assistance Framework (UNDAF)2019 -2023 , Taken Total budget and divided it by 4 TA for Grant making &amp; Implementation for TGF &amp; PEFPAR to make the money work ; Engage NAC, parliament and other governanc...</t>
  </si>
  <si>
    <t>Budget Estimated 2019/2020 . From 2022, taken 2021 budget as projection and keep it constant . To improve the quality of care for MNH, PMTCT/HIV SGBVHIV Prevention for Young people; HTS Scale up Approaches</t>
  </si>
  <si>
    <t>Budget Estimated 2019/2020 The activities include Community mobilization for SRHR/HIV &amp; SGBV;</t>
  </si>
  <si>
    <t>PEPFAR COP 18,19, 20 information from PEPFAR .AttacheD Email Deputy Coordinator. COP 18,19 20 Actual budgets. Used the 2020 budget AS constant and projection for subsequent years 2021, 2022, 2023. For COP 20 , Out of the $82M, car...</t>
  </si>
  <si>
    <t>The United Nations development Assistance Framework (UNDAF)2019 -2023 , Taken Total budget and divided it by 4 . Support the government to intergrate nutrition into the HIV SBCC strategy plan</t>
  </si>
  <si>
    <t>Budget Estimated 2019/2020 . From 2022 basis is budget 2021 and kept it constant throughout. Build capacity of health workers on adolescent health interventions; Support supervision and mentorship adolescent health in terventions; S...</t>
  </si>
  <si>
    <t>MAR</t>
  </si>
  <si>
    <t>United Nations joint plan funding</t>
  </si>
  <si>
    <t>Funding of the joint United Nations plan by UNODC, UNESCO and UNHCR</t>
  </si>
  <si>
    <t>MDA</t>
  </si>
  <si>
    <t>The amounts for 2022-2023 are not yet determined</t>
  </si>
  <si>
    <t>The indicated amounts for 2018-2019 represent investements from UNODC</t>
  </si>
  <si>
    <t>MDG</t>
  </si>
  <si>
    <t>Budget sous financement de l'USAID</t>
  </si>
  <si>
    <t>Montant du financement de l'UBRAF - Nations Unis</t>
  </si>
  <si>
    <t>Budget gere par l'IPM a travers le financement de EF5% Canal 2 , un projet ciblant les milieux carceraux</t>
  </si>
  <si>
    <t>Budget gere par l'ONG AINGA AIDS a travers la source de financement de la Mairie de Paris</t>
  </si>
  <si>
    <t>Budget gere par l'ONG SEED a travers la source de financement par differents Organismes subventionnaires</t>
  </si>
  <si>
    <t>Financement de la serie-3 de la SADC</t>
  </si>
  <si>
    <t>Budget sous fiancement du PAM</t>
  </si>
  <si>
    <t>Budget gere par l'IPM a travers le financement de EF5% Canal 2 , un projet ciblant les milieux carceraux a travers les deux programmes VIH et TB. / Budget managed by Institut Pasteur Madagascar through financing of the EF5% Canal 2 proje...</t>
  </si>
  <si>
    <t>Source : Programme National du Lutte contre la Tuberculose Commentaire du PNLT : Realisation de la strategie de communication pour la lutte contre la Tuberculose / Source : National TB Prevention Programme. Comment: Output from the Comm...</t>
  </si>
  <si>
    <t>Source : Programme National du Lutte contre la Tuberculose Commentaire du PNLT : Realisation de la retraite Mahajanga et formation des Chefs CDT en TB VIH / Source : National TB Prevention Programme. Comment: Output from the Mahajanga ...</t>
  </si>
  <si>
    <t>MLI</t>
  </si>
  <si>
    <t>Representant de Solthis au Mali, Dr Alain AKONDE, par E-mail, Financement Projet ATLAS</t>
  </si>
  <si>
    <t>E-mail: Soumaila Diallo, RAF ARCAD SANTE PLUS, montant en CFA</t>
  </si>
  <si>
    <t>Directrice Pays ONUSIDA-Mali: Ndimira Nsabimana Felicite converti montant en USD converti en Euro, Lettre Bamako le 15Juin 2020</t>
  </si>
  <si>
    <t>Mlle Sira Coulibaly Comptable du projet FEVE a Enda Mali, montant en F CFA converti en Euro au taux de 655,96</t>
  </si>
  <si>
    <t>Transferer au Dr Youssouf Diallo Coordinateur CSLS-TBH par E-mail, montant en USD converti en Euro</t>
  </si>
  <si>
    <t>E-mail, Dr NTOSSAMA, USAID - Mamadou TRAORE CDC, montant en USD converti en Euro au taux 0,891 et les donnees de CDC obtenues aupres du financier</t>
  </si>
  <si>
    <t>E-mail Dr Naye BA, OMS - montant en dollar - converti en Euro au taux 0,891</t>
  </si>
  <si>
    <t>PSN 2022-2024 Page 45;46;67;69</t>
  </si>
  <si>
    <t>NSP 2022-2024 Page 45;46;67;69</t>
  </si>
  <si>
    <t>MMR</t>
  </si>
  <si>
    <t>From CHAI office, Myanmar. Data available only up to 2021.</t>
  </si>
  <si>
    <t>From JICA office. Can only provide data up to 2020.</t>
  </si>
  <si>
    <t>From UNAIDS country office, Myanmar. Data available for 2020 and 2021 and projected for 2022-2023.</t>
  </si>
  <si>
    <t>From MSF-OCA country office, Myanmar. Estimation available only up to 2023.</t>
  </si>
  <si>
    <t>From UNICEF country office, Myanmar. Estimation available only up to 2023.</t>
  </si>
  <si>
    <t>From PEPFAR (USAID and CDC) country office, Myanmar. PEPFAR can only provide data up to 2020.</t>
  </si>
  <si>
    <t>From Access to Health program, UNOPS. Estimation available only up to 2023.</t>
  </si>
  <si>
    <t>From ADB country office, Myanmar. Data available up to 2022 only.</t>
  </si>
  <si>
    <t>From CHAI office, Myanmar. Data availabale only up to 2020.</t>
  </si>
  <si>
    <t>From JATA country office, Myanmar. Estimation available only up to 2023.</t>
  </si>
  <si>
    <t>From JICA, country office. Data available only up to 2020.</t>
  </si>
  <si>
    <t>From USAID country office, Myanmar. Estimation available only up to 2022.</t>
  </si>
  <si>
    <t>From WHO country office, Myanmar. Data available only up to 2023.</t>
  </si>
  <si>
    <t>MNE</t>
  </si>
  <si>
    <t>Data provided by NGOs from multiple donors. The external funding reported is in line with NSP but they were not used/are not planned for covering the needs identified within the Funding Request. They were used to support the following ar...</t>
  </si>
  <si>
    <t>MNG</t>
  </si>
  <si>
    <t>WHO's biennium budget for 2020-2021 was 91,973 USD. 2022-223 projected budget was calculated as average of the last 2 biennium cycles.</t>
  </si>
  <si>
    <t>Activities funded by JICA</t>
  </si>
  <si>
    <t>Joint Mongolian-Korean anti-TB Association' active screening project</t>
  </si>
  <si>
    <t>Survey funded by Harvard University, USA</t>
  </si>
  <si>
    <t>Union's (USAID funded) STREAM clinical trial to shorten the treatment regimen for MDR TB</t>
  </si>
  <si>
    <t>Activities funded by WHO</t>
  </si>
  <si>
    <t>MOZ</t>
  </si>
  <si>
    <t>STAR catalytic funding (implemented by PSI) to kick-start HIV self-testing activities +/- $ 1'070'000</t>
  </si>
  <si>
    <t>ILO Mozambique contributes $50,000/yr on Workplace HTS (demand &amp; awareness creation; trainings for peers)</t>
  </si>
  <si>
    <t>Information for 2018-2023 provided by the UN Family: $5,934,493 over 2018-2021</t>
  </si>
  <si>
    <t>Information for 2018-2023 provided by the UN Family: $2,289,650 over 2018-2021</t>
  </si>
  <si>
    <t>Includes SMI, HIV, integrated services and NGOs: 168,685,169 MZN in 2019 &amp; 145,560,290 MZN in 2020</t>
  </si>
  <si>
    <t>Information for 2018-2023 provided by the UN Family: $4,157,243 over 2018-2021</t>
  </si>
  <si>
    <t>Information for 2018-2023 provided by the UN Family: $3,480,596 over 2018-2021</t>
  </si>
  <si>
    <t>Information for 2018-2023 provided by the UN Family: $6,030,010 over 2018-2021</t>
  </si>
  <si>
    <t>2018 = COP17; 2019 = COP18; 2020 = COP19; 2021 = COP20. Future years cold COP20 amount constant.</t>
  </si>
  <si>
    <t>UNESCO, UNODC and UN Women all contribute smaller amounts: 405,846, 70,000 &amp; 189,473 over 2018-21</t>
  </si>
  <si>
    <t>Information for 2018-2023 provided by the UN Family: $9,379,237 over 2018-2021</t>
  </si>
  <si>
    <t>Information for 2018-2023 provided by the UN Family: $1,187,935 over 2018-2021</t>
  </si>
  <si>
    <t>This line represents contributions from the Clinton Health Access Initiative (CHAI), not the Clinton Foundation. Data provided by CHAI.</t>
  </si>
  <si>
    <t>According to data provided by Malaria Consortium</t>
  </si>
  <si>
    <t>According to data collected by the NMCP for the 2018 World Malaria Report. It is noted that UNICEF provides significant funding and support for Mozambique's polyvalent community health worker cadre (APEs). Because of the cross-cutting na...</t>
  </si>
  <si>
    <t>Contributions from USAID, President's Malaria Initiative (PMI). Figures from 2018 and 2019 are per publicly available PMI Funding Tables. Figures from 2020 through 2023 assume that the 2019 contribution level remains stable, however it i...</t>
  </si>
  <si>
    <t>The Government of the Republic of South Africa (RSA) has committed to contributing ZAR 30 million (approximately USD 2.2 million) per year in 2020 and 2021. It is possible that this funding will be renewed based on performance, however i...</t>
  </si>
  <si>
    <t>This line represents contributions from CUAM, according to data collected by the NMCP for the 2018 World Malaria Report.</t>
  </si>
  <si>
    <t>This line represents contributions from Jhpiego, according to data provided by them to the NMCP.</t>
  </si>
  <si>
    <t>Contribution as was forecasted in the 2017 NSP gap analysis</t>
  </si>
  <si>
    <t>MSF invested 44,029,660 MZN in TB in 2019 and 57,544,182 in 2020</t>
  </si>
  <si>
    <t>3 organizations of Mozambique won round 5,6 and 7 of TB TB REACH Grant. Anticipated funding from Stop TB between 2021 - 2023</t>
  </si>
  <si>
    <t>2018-2019: Estimated flat expenditure from COP17 (New Funds) for HIV/TB joint activties. 2020-2024: USAID's Mozambique TB Response Project ($20m 5 years)</t>
  </si>
  <si>
    <t>2018-2019: World Bank project (2017-2021). Funds reported by the TB program at the MoH 2020-2021: Southern Africa TB and Health System Strengthening Project of World Bank ($23m for 2020-2021)</t>
  </si>
  <si>
    <t>MUS</t>
  </si>
  <si>
    <t>ARASA</t>
  </si>
  <si>
    <t>Coalition Internationale Sida. The figures for years 2021 to 2023 are provisional.</t>
  </si>
  <si>
    <t>Commonwealth Foundation</t>
  </si>
  <si>
    <t>Global Forum</t>
  </si>
  <si>
    <t>Initiative 5%. The figures for years 2021 to 2023 is provisional.</t>
  </si>
  <si>
    <t>International Funder - Fight AIDS Monaco</t>
  </si>
  <si>
    <t>International Funder - Sidaction</t>
  </si>
  <si>
    <t>Kaleidoscope</t>
  </si>
  <si>
    <t>Rapid Response</t>
  </si>
  <si>
    <t>ANRS-CEPED</t>
  </si>
  <si>
    <t>ANRS-Sextra</t>
  </si>
  <si>
    <t>MWI</t>
  </si>
  <si>
    <t>Resource Mapping Round 6 for 2017-18, 2018-19, 2019-20. Projections based on the assumption of a constant level of funding for 2021-2025</t>
  </si>
  <si>
    <t>Programme Reports &amp; Projections</t>
  </si>
  <si>
    <t>Resource Mapping Round 6 for 2017-18, 2018-19, 2019-20. Projections for 2021-2024 based on the indicative funding for the period. The 2020 RM budgets for USG have been subtracted in the extrapolations to avoid double counting. Projection...</t>
  </si>
  <si>
    <t>NAM</t>
  </si>
  <si>
    <t>PEPFAR figures</t>
  </si>
  <si>
    <t>NMSP Budget</t>
  </si>
  <si>
    <t>NER</t>
  </si>
  <si>
    <t>Annonces des parternaires</t>
  </si>
  <si>
    <t>UNICEF financing: Annual Activity Plan 2020 3) Extrapolationof the 2020 amount from 2021 onwards</t>
  </si>
  <si>
    <t>1) PMI Delivery partners(Vector link, Impact malaria and PSM): (i) General Mid-Term review report of the National Malaria Program 04-2020; (ii) Annex file "synthese_Financement PALU 2017-2019 26 mars 2020" 2) PMI/USAID : PAA 2020 3) ...</t>
  </si>
  <si>
    <t>1) RBM funding (i) Overall Mid-term review report National Malaria Program 04-2020 (ii) Annex file "synthese_Financement PALU 2017-2019 26 mars 2020" ; 2) RBM funding PAA 2020 3) Extrapolation of the 2020 amount from 2021 onwards</t>
  </si>
  <si>
    <t>1) WHO funding (i) Overall Mid-term review report National Malaria Program 04-2020; (ii) Annex file "synthese_Financement PALU 2017-2019 26 mars 2020" ; 2) WHO funding : PAA 2020 3) Extrapolation of the 2020 amount from 2021 onwards</t>
  </si>
  <si>
    <t>NGA</t>
  </si>
  <si>
    <t>The Funding support for health in the areas of Enteric and diarrheal diseases, familly planning, Global Delivery Program- Vaccine Delivery, maalria, MNCH, Nutrition and polio for 2019 - 2022</t>
  </si>
  <si>
    <t>2018-2019 are actual expenditure while 2020 to 2025 figure is projection of what was provided for 2020</t>
  </si>
  <si>
    <t>2018 &amp; 2019 figure are the actual expenditures on interventions including CSS while 2020 -2025 is the projected amount</t>
  </si>
  <si>
    <t>Bill &amp; Melinda Gate is investing ($6,085,355) in Improving PHC service delivery through TA Hub including Malaria (using GROUP ANC to scale up IPTp) - $4,993,033 and Data Crowd Sourcing Approach for Malaria and Familay Llanning Commodit...</t>
  </si>
  <si>
    <t>FCDO: SuNMaP 2 / Malaria Consortium</t>
  </si>
  <si>
    <t>Malaria Consortium: Philanthropic fund</t>
  </si>
  <si>
    <t>Please provide explanation on funding scope and why the amount is constant</t>
  </si>
  <si>
    <t>NIC</t>
  </si>
  <si>
    <t>Banco interamericano de desarrollo (BID). Estrategia regional IREM. Iniciativa regional de eliminacion de la malaria.</t>
  </si>
  <si>
    <t>fuente: ANO 2019 MINSA Estudio de Gasto en Malaria. Unidad Coordinadora de Fondos Externos MINSA</t>
  </si>
  <si>
    <t>Fundacion Damian, Toon Bongaerts "toonfuda@cablenet.com.ni"</t>
  </si>
  <si>
    <t>NPL</t>
  </si>
  <si>
    <t>Source: ILO dated 20, July 2020, no expenditures reported in 2018 and 2019, no comitments after 2022</t>
  </si>
  <si>
    <t>Source: UNAIDS dated July 17, 2020</t>
  </si>
  <si>
    <t>Source: UNFPA dated July 17, 2020, no commitments after 2023</t>
  </si>
  <si>
    <t>Source: UNWomen on July 15, 2020, no commitments after 2019</t>
  </si>
  <si>
    <t>Source: UNICEF on July 19 2020 , no commitments after 2023</t>
  </si>
  <si>
    <t>Source: FHI dated August 8, 2020 no commitments for 2025</t>
  </si>
  <si>
    <t>Source: AHF dated July 15, 2020, no commitment after 2021</t>
  </si>
  <si>
    <t>Source :WHO dated July 14, 2020, no commitment for 2025</t>
  </si>
  <si>
    <t>form previous funding landscape</t>
  </si>
  <si>
    <t>PAK</t>
  </si>
  <si>
    <t>NATIONAL HIV &amp; AIDS SPENDING ASSESSMENT 2019</t>
  </si>
  <si>
    <t>PHL</t>
  </si>
  <si>
    <t>Data Source: UNAIDS; Two-year total budget divided by two for the annual estimate; and for the forecast, a 20% increase was applied based on historical budget increase.</t>
  </si>
  <si>
    <t>USAID PEPFAR</t>
  </si>
  <si>
    <t>2018-2019 actual from USAID/Manila and 2020-2023 are based on Commitments</t>
  </si>
  <si>
    <t>PNG</t>
  </si>
  <si>
    <t>UNAIDS</t>
  </si>
  <si>
    <t>USAID/PEPFAR</t>
  </si>
  <si>
    <t>WHO</t>
  </si>
  <si>
    <t>Data source DFAT</t>
  </si>
  <si>
    <t>Data source: MSF</t>
  </si>
  <si>
    <t>in kind support to TA and policy</t>
  </si>
  <si>
    <t>QNB</t>
  </si>
  <si>
    <t>AMREF Annual Plan (supported by CDC)</t>
  </si>
  <si>
    <t>ZAMEP Generated data - The fund supported by UNOPS</t>
  </si>
  <si>
    <t>ZAMEP Generated data - The fund supported by Presidential Malaria Initiative (PMI)</t>
  </si>
  <si>
    <t>RWA</t>
  </si>
  <si>
    <t>Other International Organizations</t>
  </si>
  <si>
    <t>This is a projection of funding from PMI MOP FY2020 -21. It does include overheads so it might be complicated to calculate the real gap</t>
  </si>
  <si>
    <t>SEN</t>
  </si>
  <si>
    <t>INFORMATIONS FINANCIERES DE UNITAID</t>
  </si>
  <si>
    <t>INFORMATIONS FINANCIERES DE ENDA SANTE</t>
  </si>
  <si>
    <t>INFORMATIONS FINANCIERES DE UNESCO</t>
  </si>
  <si>
    <t>RAPPORT FINANCIER DE ANCS</t>
  </si>
  <si>
    <t>C'est le montant issu du projet allemand GIZ pour la zone Sud Sud-Est</t>
  </si>
  <si>
    <t>Il s'agit du montant du projet FIND Pour l'amelioration des capacites diagnostiques du pays</t>
  </si>
  <si>
    <t>Il s'agit du montant de l'appui de PMI/USAID</t>
  </si>
  <si>
    <t>C'est le montant hors pret issu du financement BID</t>
  </si>
  <si>
    <t>SLB</t>
  </si>
  <si>
    <t>New DFAT bilateral program still at design stage</t>
  </si>
  <si>
    <t>WHO forward estimates still subject to confirmation</t>
  </si>
  <si>
    <t>The amounts for 2018-2020 are taken from the Subhead Monthly Report. Estimated amounts for 2021-2023 are derived taking the average of the amounts for the years 2018-2020.</t>
  </si>
  <si>
    <t>SLE</t>
  </si>
  <si>
    <t>As previously obtained from the source</t>
  </si>
  <si>
    <t>Obtained from PEPFAR (PEPFAR Regional Operating Plan (ROP) for FY21.pdf). The amount has been flatlined across from 2021 onward</t>
  </si>
  <si>
    <t>Obtained from previous submission by AHF SIERRA LEONE</t>
  </si>
  <si>
    <t>Obtained from previous submission by CAFOD and SLIRAN</t>
  </si>
  <si>
    <t>Obtained from previous submission by German Development Bank</t>
  </si>
  <si>
    <t>Obtained from previous submission by SOLTHIS</t>
  </si>
  <si>
    <t>PMI Country Operation plans 2018-2020 has an annual investment of $15m. PMI has recommended a flat line budget for the out-years of 2021-2023</t>
  </si>
  <si>
    <t>Information as previously obtained from PIH</t>
  </si>
  <si>
    <t>Information as previously obtained from source</t>
  </si>
  <si>
    <t>SLV</t>
  </si>
  <si>
    <t>Fuente: Ministerio de Salud, http://www.salud.gob.sv/unidad-del-programa-de-its-vih/#DOCUMENTOS-VIH/Informe de Medicion de Gastos en SIDA | Ano 2019 El Salvador; Para el ano 2020 se han considerado los datos del informe Medicion de Gas...</t>
  </si>
  <si>
    <t>Fuente: Ministerio de Salud, http://www.salud.gob.sv/unidad-del-programa-de-its-vih/#DOCUMENTOS-VIH/Informe de Medicion de Gastos en SIDA | Ano 2019 El Salvador; Para el ano 2020 se han considerado los datos del informe Medicion de Gast...</t>
  </si>
  <si>
    <t>Este monto incluye donaciones de: ONU mujeres, BID para ano 2019 y para ano 2020 ONU mujeres, Gobierno de Peru, Reino Unido Fuente: Ministerio de Salud, http://www.salud.gob.sv/unidad-del-programa-de-its-vih/#DOCUMENTOS-VIH/Informe de ...</t>
  </si>
  <si>
    <t>Fuente: Ministerio de Salud, http://www.salud.gob.sv/unidad-del-programa-de-its-vih/#DOCUMENTOS-VIH/Informe de Medicion de Gastos en SIDA | Ano 2019 El Salvador; para los anos 2020 al 2026 no se consideran estimaciones de apoyo debido ...</t>
  </si>
  <si>
    <t>SOM</t>
  </si>
  <si>
    <t>IOM - contributions to IDP camps where HTC will occur</t>
  </si>
  <si>
    <t>UNAIDS, Spectrum and Strengthening Guidelines</t>
  </si>
  <si>
    <t>UNDP - Funding to support legal assessments. Not able to forecast future contributions at this time.</t>
  </si>
  <si>
    <t>UNFPA - Funding sources UBRAF and non UBRAF. Youth peer education. Not able to forecast future contributions at this time due to fiscal cycles.</t>
  </si>
  <si>
    <t>WFP - Funding Sources UBRAF and non UBRAF. PLHIV Nutritional care for PLHIV. Not able to forecast future contributions at this time.</t>
  </si>
  <si>
    <t>Capacity building for Medical Personnel. Not able to forecast future contributions at this time.</t>
  </si>
  <si>
    <t>Contribution from Muslima Aid</t>
  </si>
  <si>
    <t>Contribution from World Vision International</t>
  </si>
  <si>
    <t>Contribution for PSR Finland</t>
  </si>
  <si>
    <t>SSD</t>
  </si>
  <si>
    <t>2018 to 2020 obtained from UNFPA. Assumed that subsequent funding will be average of 2018-2020.</t>
  </si>
  <si>
    <t>FY 2018 and 2019 spending from https://data.pepfar.gov/dashboards. FY 2020 represent availbale budget from COP 19. FY 2021 was obtained from USAID in South Sudan and funding was assumed to remain constant thereafter</t>
  </si>
  <si>
    <t>Obtained from the USAID in Sudan. Figure for 2021-2023 not available</t>
  </si>
  <si>
    <t>STP</t>
  </si>
  <si>
    <t>Cruz vermela/ de 2021 a 2025 estimations</t>
  </si>
  <si>
    <t>sante pour tous</t>
  </si>
  <si>
    <t>lettre de contribution OMS</t>
  </si>
  <si>
    <t>lettre de contributuin de la chine</t>
  </si>
  <si>
    <t>lettre d'location unicef</t>
  </si>
  <si>
    <t>Lettre de l'ASPF</t>
  </si>
  <si>
    <t>Lettre de la Croix Rouge</t>
  </si>
  <si>
    <t>lettre contribution OMS</t>
  </si>
  <si>
    <t>SUR</t>
  </si>
  <si>
    <t>Contribution WHO/PAHO -- Source MOH</t>
  </si>
  <si>
    <t>Training, donation coartem for malakit, meeting about bilateral cooperation.</t>
  </si>
  <si>
    <t>WHO/PAHO - USAID grant 002146-0002, WHO/TDR</t>
  </si>
  <si>
    <t>SWZ</t>
  </si>
  <si>
    <t>CHAI correspondence</t>
  </si>
  <si>
    <t>WHO Correspondence</t>
  </si>
  <si>
    <t>TCD</t>
  </si>
  <si>
    <t>Il s'agit des appuis techniques fournis par Expertise France</t>
  </si>
  <si>
    <t>Budget genere par AMASOT dans le cadre du marketing social du preservatif</t>
  </si>
  <si>
    <t>Budget gere par JHPIEGO</t>
  </si>
  <si>
    <t>Malaria Consortium provides support in SMC with a coverage of 20 HDs in 2020, 22 HDs in 2021, 24 HDs in 2022, 24 HDs in 23, 24 in 2024.</t>
  </si>
  <si>
    <t>Support from the U.S. government is through CHEMONICS INTERNATIONAL.</t>
  </si>
  <si>
    <t>JHPIEGO, with funding from the ExxonMobile Foundation from 2019 to 2021, provides support for program management and the strengthening of monitoring and evaluation.</t>
  </si>
  <si>
    <t>Support from Mentor Initiative (for diagnosis, treatment, SMC, RSSH, IEC/SBCC)</t>
  </si>
  <si>
    <t>TGO</t>
  </si>
  <si>
    <t>Pour 2018 : Rapport REDES 2018, annexe 2 page 109 Pour 2019 : Extraction des donnees du REDES 2019 Pour les donnees previsionnelles 2021-2025 : PSN annexe 3 Analyse du Budget/Budget disponible et gaps financiers, page XXiV</t>
  </si>
  <si>
    <t>Pour 2018 : Rapport REDES 2018, annexe 2 page 109 Pour 2019 : Extraction des donnees du REDES 2019 Pour 2020 : PTA UNICEF Pour les donnees previsionnelles 2021-2025 : PSN annexe 3 Analyse du Budget/Budget disponible et gaps financiers...</t>
  </si>
  <si>
    <t>Pour 2018 : Rapport REDES 2018, annexe 2 page 110 Pour 2019 : Extraction des donnees du REDES 2019 Pour les donnees previsionnelles 2021-2025 : PSN annexe 3 Analyse du Budget/Budget disponible et gaps financiers, page XXiV</t>
  </si>
  <si>
    <t>Pour 2018 : Rapport REDES 2018, annexe 2 page 110 Pour 2019 : Extraction des donnees du REDES 2019 .Pour les donnees previsionnelles 2021-2025 : PSN annexe 3 Analyse du Budget/Budget disponible et gaps financiers, page XXiV</t>
  </si>
  <si>
    <t>Pour 2018 : Rapport REDES 2018, annexe 2 page 109 Pour les donnees previsionnelles 2021-2025 : PSN annexe 3 Analyse du Budget/Budget disponible et gaps financiers, page XXiV</t>
  </si>
  <si>
    <t>Pour 2018 : Rapport REDES 2018, annexe 2 page 109 Pour 2019 : Extraction des donnees du REDES 2019</t>
  </si>
  <si>
    <t>- Partenaire: HRH 2030 '- Cf. Rapport RMPP, 2019, Page 69</t>
  </si>
  <si>
    <t>- Partenaire: ALMA '- Cf. Cf. Rapport RMPP, 2019, Page 69</t>
  </si>
  <si>
    <t>- Partenaire: AMF '- Rapport RMPP, 2019, Page 69</t>
  </si>
  <si>
    <t>- Partenaire: RBM '- Cf. Rapport RMPP, 2019, Page 69</t>
  </si>
  <si>
    <t>- Partenaire: TOTAL SA-TOGO '- Cf. Rapport RMPP, 2019, Page 69</t>
  </si>
  <si>
    <t>Cf. Rapport RMPP, 2019, Page 69</t>
  </si>
  <si>
    <t>Economic Community of West African States, ECOWAS)</t>
  </si>
  <si>
    <t>Donnees 2021 a 2023: PSN TB 2021 2023 page 66; rapport annuel PNLT 2018 page 6; rapport annuel PNLT 2019 page 6</t>
  </si>
  <si>
    <t>Donnees 2021 a 2023: PSN TB 2021 2023 page 66; rapport annuel PNLT 2018 page 6; rapport annuel PNLT 2019 page</t>
  </si>
  <si>
    <t>THA</t>
  </si>
  <si>
    <t>FY 2018-2019: based on NASA FY 2020: based on PEPFAR workplan FY 2021: based on PEPFAR workplan and maintain the same level for 2022-2025</t>
  </si>
  <si>
    <t>FY 2018-2019: based on NASA FY 2020-2021: as planned in the previous funding landscape FY 2022-2025: maintain the same level at US$ 270000</t>
  </si>
  <si>
    <t>TJK</t>
  </si>
  <si>
    <t>Data from Republican public organization "Afif"</t>
  </si>
  <si>
    <t>Government of Russian Federation</t>
  </si>
  <si>
    <t>2020-2023 estimations based on the 2019 actual data (assumed that level of finance will be the same)</t>
  </si>
  <si>
    <t>Centers for Disease Control and Prevention</t>
  </si>
  <si>
    <t>BMZ grant</t>
  </si>
  <si>
    <t>Tajik-Afghan Integration, Resilience and Reform Building Project</t>
  </si>
  <si>
    <t>Via Caritas Luxembourg project</t>
  </si>
  <si>
    <t>Via KNCV imolemented projects (2015-2019 USAID Challenge TB, 2020-2021 TB REACH W7 project)</t>
  </si>
  <si>
    <t>Implemented by Stop TB Coalition, Tajikistan</t>
  </si>
  <si>
    <t>USAID ETICA Project. Regional budget for September 2019- September 2024 - 31,574,313. Tajikistan budget - 48% of regional budget</t>
  </si>
  <si>
    <t>USAID LON project</t>
  </si>
  <si>
    <t>TKM</t>
  </si>
  <si>
    <t>Through the USAID Elimination of TB in Central Asia (ETICA) project: implementation period September 2019 - September 2024</t>
  </si>
  <si>
    <t>WHO Country Office data</t>
  </si>
  <si>
    <t>TLS</t>
  </si>
  <si>
    <t>UNFPA provides condoms and Lubricants for KPs (100% in Y1, 75% in Y2 and 25% in Y3)</t>
  </si>
  <si>
    <t>Development of NSP 2022-2026 in 2021 and External Mid-term Program Review in 2023</t>
  </si>
  <si>
    <t>Rotarian Against Malaria (RAM) Australia</t>
  </si>
  <si>
    <t>WHO Timor-Leste. 2018 figures from Global Malaria Report.</t>
  </si>
  <si>
    <t>KOICA Budget</t>
  </si>
  <si>
    <t>WHO Country Office Timor-Leste</t>
  </si>
  <si>
    <t>TUN</t>
  </si>
  <si>
    <t>Quote part de 0,5% du Programme Essaha Aziza pour les activites de renforcement pouvant etre en liaison avec la lutte contre le VIH (Total programme de 20 millions d'euros pour 2020 - 2021 et engagement de 50 millions d'euros a partir de...</t>
  </si>
  <si>
    <t>Entretien avec le Country Manager de l'ONUSIDA</t>
  </si>
  <si>
    <t>Entretien avec la responsable programme SSR/VIH du FNUAP</t>
  </si>
  <si>
    <t>Projet UNODC - Renforcement des services de prevention et de prise en charge en matiere de dependance aux drogues et d'infections transmissibles dans les prisons tunisiennes et promotion de la reinsertion des detenu(e)s pour la periode 2...</t>
  </si>
  <si>
    <t>WFP-HIV Expenditures recu du PAM</t>
  </si>
  <si>
    <t>Entretien avec le National Professional Officer de l'OMS</t>
  </si>
  <si>
    <t>TZA</t>
  </si>
  <si>
    <t>www.pmi.gov</t>
  </si>
  <si>
    <t>Data on Funding Landscape for USAID and PEPFAR support</t>
  </si>
  <si>
    <t>UGA</t>
  </si>
  <si>
    <t>Annual Work plans.</t>
  </si>
  <si>
    <t>Country Annual Work plans</t>
  </si>
  <si>
    <t>USG Country Operatiion Plans</t>
  </si>
  <si>
    <t>Germany Leprosy Annual Work Plans</t>
  </si>
  <si>
    <t>USG Country Plans</t>
  </si>
  <si>
    <t>UKR</t>
  </si>
  <si>
    <t>Data received from NGO "Alliance for Public Health" and NGO "Network 100%LIFE" and presents funding by France 5% Initiative funds in the framework of the Projects "Improving access to integrated HIV services for vulnerable adolescents" (...</t>
  </si>
  <si>
    <t>Finding provided by UNITAID through NG "Network 100%LIFE", detailed information is available in the Annex to Financial Gap analysis.</t>
  </si>
  <si>
    <t>Technical assistance to support a) transition to domestic funding, b) development of national/minicipal HIV strategies and implementation plans; c) policy analysis to optimize access to HIV services; d) strTngthenning community systems; ...</t>
  </si>
  <si>
    <t>Project from Foundation for Innovative New Diagnostics - Data provided by NGO "Alliance for Public Health" and The data source is available in the Annex to Financial Gap table.</t>
  </si>
  <si>
    <t>This line presents the total funding provided by the United Kingdom through the FRONTLINE AIDS Foundation in the framework of the Project PITCH, implemented by NGO "Alliance for Public Health" and Project "Ehealth Development Infrastruct...</t>
  </si>
  <si>
    <t>All calculations made based on the data source officially provided by USAID during data collection for the Financial gap Table. This line also included projects provided by US Universities of - University of Washington and Yale Universit...</t>
  </si>
  <si>
    <t>Project "Scaling up accessible and effective HCV treatment through community-based treatment model for most vulnerable populations in the resource-constrained Ukraine", funded by GILEAD SCIENCES INC. Data provided by NGO "Alliance for Pu...</t>
  </si>
  <si>
    <t>The Elton John AIDS Foundation financial support to the Projects: 1) "Harm Reduction for Children and Young People who Use Drugs in Ukraine: Reaching the Underserved", and 2) "Innovative HIV and Harm Reduction Solutions for Underserved S...</t>
  </si>
  <si>
    <t>Based on the data source officially requested from USAID to feel in the Financial gap Table. The form is available as an Annex to the Financial Gap overview table. Geographically USG is covering 12 regions: Dnipro, Mykolayiv, Odesa, Kher...</t>
  </si>
  <si>
    <t>UZB</t>
  </si>
  <si>
    <t>VEN</t>
  </si>
  <si>
    <t>Donor support for mosquito nets, rapid tests, medications, diagnostic equipment and supplies, and logistical support in the municipality of Sifontes. The support provided in previous years was not quantified. Planned to continue support ...</t>
  </si>
  <si>
    <t>PAHO support mainly in donations with cooperation from donors and external partners. In 2018 it includes 150,000 MTILDs donated by UNF, 100,000 PDRs, medicines, consultants and other concepts. In 2019 it includes 130,000 MTILDs, 130,000,...</t>
  </si>
  <si>
    <t>VNM</t>
  </si>
  <si>
    <t>VUT</t>
  </si>
  <si>
    <t>Based on NSP 2021-2026 and informal discussions with different donors (WHO/DFAT/RAM/James Cook)</t>
  </si>
  <si>
    <t>ZAF</t>
  </si>
  <si>
    <t>2019 collected through NASA (Unknown from 2020 onwards)</t>
  </si>
  <si>
    <t>2019 collected through NASA. 2020 from COP20, 2021 from COP21. Assumed flatlined thereafter. NB. Exclude USG Mgmt&amp;Operation amounts.</t>
  </si>
  <si>
    <t>2019 collected through NASA (Unknown from 2020 onwards). Includes: UNODC, UNESCO, WB,UNDP, Welcome Trust, other international sources.</t>
  </si>
  <si>
    <t>2019 data collected through NASA. 2020 from COP20, 2021 from COP21 - the latter did not indicate the HVTB allocations, hence estimated at 7% of total amount (as in 2020). Assumed flatlined thereafter. NB. Exclude USG Mgmt&amp;Operation amounts.</t>
  </si>
  <si>
    <t>ZMB</t>
  </si>
  <si>
    <t>NB. This includes several donors to CHAI: BMGF, DFID, ELMA, CIFF, CRS, Boston Univ. 2018-2022 Project Budgets. 2023-2025 assumed similar levels as 2022.</t>
  </si>
  <si>
    <t>2019-2022: GIZ reported commitments per projects. (2018 not provided). Uncertain about future funding for HIV past 2022 - unlikely so assumed zero.</t>
  </si>
  <si>
    <t>NB. This includes all UN Agencies (JUTA) commitments for 2020 (JUTA 2020mWorkplan). EXCLUDING HEPATITIS budget. For all other years, assumed same commitments as 2020.</t>
  </si>
  <si>
    <t>EXCLUDING TB funding (Prev &amp; treatment). 2018-2019: USG Expenditure Reports. 2020-2021: USG commitments (COP19&amp;COP20). 2022-2025: assumed same amounts as for 2020 - as per guidance of PEPFAR Co-ordinator.</t>
  </si>
  <si>
    <t>Figures extracted from the PMI Zambia malaria operation plans. Figures for 2021-2023 are projections</t>
  </si>
  <si>
    <t>Flatlined from 2021</t>
  </si>
  <si>
    <t>COP budget amounts for HVTB. 2022-2023 assumed to be same amounts as 2021 (COP20), as per PEPFAR suggestion.</t>
  </si>
  <si>
    <t>Funding from 2021 not known</t>
  </si>
  <si>
    <t>ZWE</t>
  </si>
  <si>
    <t>UN Agencies (last FGT), estimate from Jane</t>
  </si>
  <si>
    <t>2018 expenditure, 2019 and 2020 budgets based on MOHCC Resource Mapping exercises</t>
  </si>
  <si>
    <t>Based on Kristen's presentation on 8 March, assumed to flatiline in the coming periods</t>
  </si>
  <si>
    <t>2018 expenditure and 2019 and 2020 budgets based on MOHCC Resource Mapping exercises, 2021-2025 based on flatlined projection. All resources from HDF pooled fund supported by EU.</t>
  </si>
  <si>
    <t>PRESIDENTIAL MALARIA INTIATIVE (2021- 2023 are projected based on current funding)</t>
  </si>
  <si>
    <t>USAID's TB LON grant to Zimbabwe is $!5 million over 5 years Oct 2019 to Sep 2024</t>
  </si>
  <si>
    <t>ISO_Component_ID</t>
  </si>
  <si>
    <t>ID</t>
  </si>
  <si>
    <t>s</t>
  </si>
  <si>
    <t>Country:</t>
  </si>
  <si>
    <t>Health Sector</t>
  </si>
  <si>
    <t>Currency:</t>
  </si>
  <si>
    <t xml:space="preserve"> </t>
  </si>
  <si>
    <t> </t>
  </si>
  <si>
    <t>Fill out ALL the values in USD or EUR, per the selected currency in the Cover Sheet.</t>
  </si>
  <si>
    <t>Saisissez toutes les valeurs dans USD ou EUR, selon la devise choisie dans l'onglet Cover Sheet.</t>
  </si>
  <si>
    <t>Seleccione todos los valores en USD o EUR, según la divisa seleccionada en la pestaña Cover Sheet.</t>
  </si>
  <si>
    <t>Version 1.7</t>
  </si>
  <si>
    <t>Date published: 5 August 2022
Date updated: 4 April 2024</t>
  </si>
  <si>
    <t>Date de publication : 5 Août 2022
Date de mise à jour : 4 Avril 2024</t>
  </si>
  <si>
    <t>Fecha de publicación: 5 Agosto de 2022
Fecha de actualización: 4 Abril de 2024</t>
  </si>
  <si>
    <t>Español</t>
  </si>
  <si>
    <t>Para los años 2022-2024 se han considerado los gastos reales reportados en el informe PUDR de los años 2022 y 2023 cada año respectivamente para el RP MINSAL y RP Plan Internacional, INC; 
Para el año 2024 se han considerado todas las obligaciones financieras, reprogramaciones y recalendarizaciones más el presupuesto aprobado del año 2024  RP MINSAL y RP Plan Internacional, INC</t>
  </si>
  <si>
    <t xml:space="preserve">GASTOS PUDR 2022-2023
TOTAL PRESUPUESTO SUBVENCIONES VIGENTES
</t>
  </si>
  <si>
    <t>El presupuesto del PENM VIH 2025-2027 se encuentra en proceso de modificación  y para los años 2028 y 2029 el cálculo de la estimación se realizo considerando la tasa de inflación publicada en el sitio web: https://es.statista.com/estadisticas/1190057/tasa-de-inflacion-el-salvador/;  para el año 2029 se realizo un promedio de la tasa de inflación de los años 2024 al 2028</t>
  </si>
  <si>
    <t xml:space="preserve">GASTOS EN SIDA Y PROYECCIONES </t>
  </si>
  <si>
    <t xml:space="preserve">Los montos registrados para los años 2019 al 2023 corresponde al financiamiento nacional tomados del informe MEGAS - GASTOS EN SIDA  publicados para los años 2019-2022; y las bases de datos   MEGAS - GASTOS EN SIDA del año  2023;  estos incluye gastos reportados del ISSS
Para los años 2024-2028 se ha considerado una proyección según tasa de inflación publicada en la pagina web: https://es.statista.com/estadisticas/1190057/tasa-de-inflacion-el-salvador/) con la bases de datos   MEGAS - GASTOS EN SIDA del año  2023
Para el año 2029 se realizo un promedio de la tasa de inflación de los años 2024 al 2028
</t>
  </si>
  <si>
    <t xml:space="preserve">Los montos registrados para los años 2019 al 2023 corresponde al financiamiento nacional tomados del informe MEGAS - GASTOS EN SIDA  publicados para los años 2019-2022; y las bases de datos   MEGAS - GASTOS EN SIDA del año  2023;  estos incluye Instituciones Privadas
Para los años 2024-2028 se ha considerado una proyección según tasa de inflación publicada en la pagina web: https://es.statista.com/estadisticas/1190057/tasa-de-inflacion-el-salvador/) con la bases de datos   MEGAS - GASTOS EN SIDA del año  2023
Para el año 2029 se realizo un promedio de la tasa de inflación de los años 2024 al 2028
</t>
  </si>
  <si>
    <t>OE.1. Asegurar un financiamiento sostenible.</t>
  </si>
  <si>
    <t>OE.2. Reducir la vulnerabilidad y el riesgo de transmisión del VIH y las ITS.</t>
  </si>
  <si>
    <t>OE.3. Garantizar el acceso universal a servicios de diagnóstico temprano del VIH y las ITS.</t>
  </si>
  <si>
    <t>OE.4. Proveer atención integral y oportuna a las personas con VIH e ITS.</t>
  </si>
  <si>
    <t>OE.5. Fortalecer la adherencia a los servicios de atención integral.</t>
  </si>
  <si>
    <t>OE.6. Promover entornos favorables que faciliten la protección social.</t>
  </si>
  <si>
    <t>OE.7. Establecer sistemas robustos de gestión, monitoreo y evaluación.</t>
  </si>
  <si>
    <t>INFORME MEGAS GASTOS EN SIDA AÑOS 2019 AL 2023
Para el año 2024, se ha considerado la Proyección según tasa de inflación publicada en la pagina web: https://es.statista.com/estadisticas/1190057/tasa-de-inflacion-el-salvador/) con la bases de datos   MEGAS - GASTOS EN SIDA del año  2023</t>
  </si>
  <si>
    <t>INFORME MEGAS GASTOS EN SIDA AÑOS 2019 AL 2023
Para el año 2024, se ha considerado la Proyección según tasa de inflación publicada en la pagina web: https://es.statista.com/estadisticas/1190057/tasa-de-inflacion-el-salvador/) con la bases de datos   MEGAS</t>
  </si>
  <si>
    <t xml:space="preserve">
Los montos registrados para los años 2019 al 2023 corresponde al financiamiento nacional tomados del informe MEGAS - GASTOS EN SIDA  publicados para los años 2019-2022; y las bases de datos   MEGAS - GASTOS EN SIDA del año  2023;  estos incluye Instituciones Sanitarias (MINSAL; COSAM; ISBM; CSSP) e Instituciones No Sanitarias.
Al gasto del año 2019 un monto $32,481,924 se disminuyó en reactivos e insumos para la seguridad hematológica el monto de $78,540.00 dejando únicamente el gasto correspondiente al reactivo de VIH, dicho monto se redujo de las aportaciones del COSAM.
Para los años 2024-2028 se ha considerado una proyección según tasa de inflación publicada en la pagina web: https://es.statista.com/estadisticas/1190057/tasa-de-inflacion-el-salvador/) con la bases de datos   MEGAS - GASTOS EN SIDA del año  2023
Para el año 2029 se realizo un promedio de la tasa de inflación de los años 2024 al 2028
</t>
  </si>
  <si>
    <t xml:space="preserve">Los montos registrados para los años 2019 al 2023 corresponde al financiamiento de cooperación extena tomados del informe MEGAS - GASTOS EN SIDA  publicados para los años 2019-2022; y las bases de datos  MEGAS - GASTOS EN SIDA del año  2023; 
Para los años 2024-2028 se ha considerado una proyección según tasa de inflación publicada en la pagina web: https://es.statista.com/estadisticas/1190057/tasa-de-inflacion-el-salvador/) con la bases de datos   MEGAS - GASTOS EN SIDA del año  2023
Para el año 2029 se realizo un promedio de la tasa de inflación de los años 2024 al 2028
</t>
  </si>
  <si>
    <t>Fuente: Ministerio de Salud, Transparencia.gob.sv, El Salvador, 2019-2023/ https://www.transparencia.gob.sv/institutions/minsal/
documents/estados financieros definitivos al 2019 al 2023
para los años 2024 al 2028 el calculo de la estimación se realizo considerando la tasa de inflación publicada en el sitio web: https://es.statista.com/estadisticas/1190057/tasa-de-inflacion-el-salvador/;  para el año 2029 se realizo un promedio de la tasa de inflación de los años 2023 al 2028.
Documentos Anexos:
Estados_Financieros_Definitivos_2019
Estados_Financieros_a_Diciembre_2020
Estados_Financieros_a_Diciembre_2021
Estados_Financieros_a_Diciembre_2022
Estados_Financieros_a_Diciembre_2023</t>
  </si>
  <si>
    <t>Fuente: ISSS, Transparencia.gob.sv, El Salvador, 2019-2022/ https://https://www.transparencia.gob.sv/institutions/isss/documents/estados-financieros 2019-2023
para los años 2024 al 2028 el calculo de la estimación se realizo considerando la tasa de inflación publicada en el sitio web: https://es.statista.com/estadisticas/1190057/tasa-de-inflacion-el-salvador/;  para el año 2029 se realizo un promedio de la tasa de inflación de los años 2023 al 2028.
Documentos Anexos:
E._F.__A_PUBLICAR_DE_A_ENE-__A__DIC_2019_WEB.xlsx
E._F.__A_PUBLICAR_A_ENE-__A__DIC__2020_WEB
E._F.__A_PUBLICAR_2021-2020_222022
E._F.__A_PUBLICAR_2022-2021
PORTAL_TRANSPARENCIA_-_E._F.__A_PUBLICAR_2023-2022</t>
  </si>
  <si>
    <t>Para dar cumplimiento a los compromisos y obligaciones generales del Estado al 31 de diciembre 2019-2022 el presupuesto de egresos modificado es de año 2019 US$6,592.0 millones; año 2020 US$7,738.1 millones;año 2021 US$7,988.5 millones; año 2022 US$8,969.9 millones; año 2023 US$8,866.5 millones
https://www.mh.gob.sv/pmh/es/Temas/Ley_de_Acceso_a_la_Informacion_Publica/Apartado_Especial/Informe_de_la_Gestion_Financiera_del_Estado  EGRESOS 2019-2023
para los años 2024 al 2028 el calculo de la estimación se realizo considerando la tasa de inflación publicada en el sitio web: https://es.statista.com/estadisticas/1190057/tasa-de-inflacion-el-salvador/;  para el año 2029 se realizo un promedio de la tasa de inflación de los años 2023 al 2028.
Documentos Anexos:
700-DGCG-IF-2019-21082
700-DGCG-IF-2020-20199
700-DGCG-IF-2021-20212
700-DGCG-IF-2022-20212
700-DGCG-IF-2023-005</t>
  </si>
  <si>
    <r>
      <t xml:space="preserve">Presupuesto modificado para el Ministerio de Salud año 2019-2023 (Modificativa MINSAL)  menos aportes a los programas de VIH y Tuberculosis; no se cuenta con estudios de medición de gastos en malaria; /https://www.transparencia.gob.sv/institutions/minsal/documents/presupuesto-actual/
Presupuesto  para el Ministerio de Salud año 2024  menos aportes a los programas de VIH y Tuberculosis; no se cuenta con estudios de medición de gastos en malaria; https://www.transparencia.gob.sv/institutions/minsal/documents/presupuesto-actual
Para los años 2025 al 2028 el calculo de la estimación se realizo considerando la tasa de inflación publicada en el sitio web: https://es.statista.com/estadisticas/1190057/tasa-de-inflacion-el-salvador/;  para el año 2029 se realizo un promedio de la tasa de inflación de los años 2025 al 2028. y se le resto la estimación de inversion en VIH y TB
</t>
    </r>
    <r>
      <rPr>
        <b/>
        <u/>
        <sz val="9"/>
        <color theme="1"/>
        <rFont val="Arial"/>
        <family val="2"/>
      </rPr>
      <t>Documentos Anexos:</t>
    </r>
    <r>
      <rPr>
        <sz val="9"/>
        <color theme="1"/>
        <rFont val="Arial"/>
        <family val="2"/>
      </rPr>
      <t xml:space="preserve">
Modificativa_MINSAL_a_Dic_2019
diciembre_2020
Modificativa_de_presupuesto_MINSAL_dic_2021
Modificativa_de_presupuesto_a_octubre_2022
Modificaciones_al_Presupuesto_2023_4to_Trimestre_y_Comprobantes_de_Respaldo
Ley_de_Presupuesto_2024</t>
    </r>
  </si>
  <si>
    <t>Condones masculinos</t>
  </si>
  <si>
    <t>Prueba para determinación molecular de carga viral del Virus de Inmunodeficiancia Humana (VIH)</t>
  </si>
  <si>
    <t>Insumos para laboratorio clinico</t>
  </si>
  <si>
    <t>Prueba para determinación de Chlamydia trachomatis, Herpes virus, Neisseria gonorrheae, Papiloma humano, por método de biología molecular (PCR)</t>
  </si>
  <si>
    <t xml:space="preserve">Prueba rápida cualitativa para la detección de anticuerpos Anti-VIH </t>
  </si>
  <si>
    <t>Prueba oral Quick</t>
  </si>
  <si>
    <t>Pruebas rápidas A1, A2 y A3</t>
  </si>
  <si>
    <t xml:space="preserve">Prueba rápida para determinación de anticuerpos para determinación de anticuerpos de Hepatitis C, método inmunocromatico, set 30 pruebas 
</t>
  </si>
  <si>
    <t>Prueba rápida para determinación de anticuerpos para determinación de anticuerpos de Hepatitis B, método inmunocromatico</t>
  </si>
  <si>
    <t>Pruebas duales VIH-Sifilis</t>
  </si>
  <si>
    <t>Pruebas RPR (Sifilis) cardtest prueba para detección de Reaginas</t>
  </si>
  <si>
    <t>Lubricantes a base de agua sachet 4 ml y tubos de lubricantes</t>
  </si>
  <si>
    <t>Antirretrovirales de primera linea</t>
  </si>
  <si>
    <t>Suscedáneos de la lecha</t>
  </si>
  <si>
    <t>Borrador del Costeo del PENM VIH_Versión 26-04-2024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</si>
</sst>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00_);_(* \(#,##0.00\);_(* &quot;-&quot;??_);_(@_)"/>
    <numFmt numFmtId="165" formatCode="_(* #,##0_);_(* \(#,##0\);_(* &quot;-&quot;??_);_(@_)"/>
    <numFmt numFmtId="166" formatCode="[$-409]d/mmm/yyyy;@"/>
    <numFmt numFmtId="167" formatCode="0.0%"/>
  </numFmts>
  <fonts count="64">
    <font>
      <sz val="11"/>
      <color theme="1"/>
      <name val="Calibri"/>
      <family val="2"/>
      <scheme val="minor"/>
    </font>
    <font>
      <sz val="11"/>
      <color theme="1"/>
      <name val="Arial"/>
      <family val="2"/>
    </font>
    <font>
      <sz val="9"/>
      <color theme="1"/>
      <name val="Arial"/>
      <family val="2"/>
    </font>
    <font>
      <sz val="9"/>
      <color rgb="FFFF0000"/>
      <name val="Arial"/>
      <family val="2"/>
    </font>
    <font>
      <sz val="10"/>
      <name val="Arial"/>
      <family val="2"/>
    </font>
    <font>
      <b/>
      <sz val="9"/>
      <color indexed="18"/>
      <name val="Arial"/>
      <family val="2"/>
    </font>
    <font>
      <sz val="10"/>
      <color theme="1"/>
      <name val="Arial"/>
      <family val="2"/>
    </font>
    <font>
      <b/>
      <sz val="10"/>
      <color indexed="18"/>
      <name val="Arial"/>
      <family val="2"/>
    </font>
    <font>
      <i/>
      <sz val="10"/>
      <name val="Arial"/>
      <family val="2"/>
    </font>
    <font>
      <b/>
      <i/>
      <sz val="8"/>
      <name val="Arial"/>
      <family val="2"/>
    </font>
    <font>
      <b/>
      <sz val="8"/>
      <name val="Arial"/>
      <family val="2"/>
    </font>
    <font>
      <b/>
      <sz val="12"/>
      <name val="Arial"/>
      <family val="2"/>
    </font>
    <font>
      <b/>
      <sz val="11"/>
      <color theme="1"/>
      <name val="Arial"/>
      <family val="2"/>
    </font>
    <font>
      <b/>
      <sz val="10"/>
      <name val="Arial"/>
      <family val="2"/>
    </font>
    <font>
      <b/>
      <sz val="10"/>
      <color rgb="FFFF0000"/>
      <name val="Arial"/>
      <family val="2"/>
    </font>
    <font>
      <b/>
      <sz val="11"/>
      <name val="Arial"/>
      <family val="2"/>
    </font>
    <font>
      <sz val="11"/>
      <name val="Arial"/>
      <family val="2"/>
    </font>
    <font>
      <sz val="11"/>
      <color indexed="16"/>
      <name val="Arial"/>
      <family val="2"/>
    </font>
    <font>
      <b/>
      <sz val="11"/>
      <color theme="3"/>
      <name val="Arial"/>
      <family val="2"/>
    </font>
    <font>
      <sz val="12"/>
      <name val="Arial"/>
      <family val="2"/>
    </font>
    <font>
      <b/>
      <i/>
      <sz val="10"/>
      <color theme="0" tint="-0.499984740745262"/>
      <name val="Arial"/>
      <family val="2"/>
    </font>
    <font>
      <sz val="9"/>
      <name val="Arial"/>
      <family val="2"/>
    </font>
    <font>
      <b/>
      <i/>
      <sz val="10"/>
      <name val="Arial"/>
      <family val="2"/>
    </font>
    <font>
      <b/>
      <i/>
      <sz val="9"/>
      <color theme="0" tint="-0.499984740745262"/>
      <name val="Arial"/>
      <family val="2"/>
    </font>
    <font>
      <sz val="11"/>
      <color rgb="FFFF0000"/>
      <name val="Arial"/>
      <family val="2"/>
    </font>
    <font>
      <sz val="11"/>
      <color theme="0"/>
      <name val="Arial"/>
      <family val="2"/>
    </font>
    <font>
      <b/>
      <sz val="11"/>
      <color rgb="FFFF0000"/>
      <name val="Arial"/>
      <family val="2"/>
    </font>
    <font>
      <b/>
      <sz val="10"/>
      <color theme="0"/>
      <name val="Arial"/>
      <family val="2"/>
    </font>
    <font>
      <b/>
      <sz val="10"/>
      <color rgb="FFFFFF00"/>
      <name val="Arial"/>
      <family val="2"/>
    </font>
    <font>
      <b/>
      <sz val="10"/>
      <color rgb="FF0070C0"/>
      <name val="Arial"/>
      <family val="2"/>
    </font>
    <font>
      <i/>
      <sz val="8"/>
      <color theme="4" tint="-0.499984740745262"/>
      <name val="Arial"/>
      <family val="2"/>
    </font>
    <font>
      <sz val="10"/>
      <color rgb="FF000000"/>
      <name val="Arial"/>
      <family val="2"/>
    </font>
    <font>
      <sz val="11"/>
      <color theme="1"/>
      <name val="Calibri"/>
      <family val="2"/>
      <scheme val="minor"/>
    </font>
    <font>
      <b/>
      <sz val="11"/>
      <color theme="0"/>
      <name val="Calibri"/>
      <family val="2"/>
      <scheme val="minor"/>
    </font>
    <font>
      <sz val="11"/>
      <color rgb="FF000000"/>
      <name val="Calibri"/>
      <family val="2"/>
      <scheme val="minor"/>
    </font>
    <font>
      <b/>
      <sz val="12"/>
      <color theme="0"/>
      <name val="Arial Black"/>
      <family val="2"/>
    </font>
    <font>
      <b/>
      <sz val="11"/>
      <color theme="0"/>
      <name val="Arial"/>
      <family val="2"/>
    </font>
    <font>
      <sz val="18"/>
      <color indexed="9"/>
      <name val="Arial Black"/>
      <family val="2"/>
    </font>
    <font>
      <b/>
      <sz val="18"/>
      <color rgb="FFFF0000"/>
      <name val="Arial Black"/>
      <family val="2"/>
    </font>
    <font>
      <b/>
      <sz val="8"/>
      <color theme="0"/>
      <name val="Arial"/>
      <family val="2"/>
    </font>
    <font>
      <b/>
      <sz val="9"/>
      <name val="Arial"/>
      <family val="2"/>
    </font>
    <font>
      <b/>
      <sz val="9"/>
      <color theme="0"/>
      <name val="Arial"/>
      <family val="2"/>
    </font>
    <font>
      <b/>
      <sz val="12"/>
      <color theme="0"/>
      <name val="Arial"/>
      <family val="2"/>
    </font>
    <font>
      <b/>
      <i/>
      <sz val="8"/>
      <color theme="0"/>
      <name val="Arial"/>
      <family val="2"/>
    </font>
    <font>
      <strike/>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000000"/>
      <name val="Museo Sans 300"/>
    </font>
    <font>
      <sz val="12"/>
      <color theme="1"/>
      <name val="Calibri"/>
      <family val="2"/>
      <scheme val="minor"/>
    </font>
    <font>
      <sz val="10"/>
      <name val="Arial"/>
      <family val="2"/>
      <charset val="204"/>
    </font>
    <font>
      <b/>
      <sz val="18"/>
      <color theme="3"/>
      <name val="Calibri Light"/>
      <family val="2"/>
      <scheme val="major"/>
    </font>
    <font>
      <sz val="11"/>
      <color rgb="FF9C6500"/>
      <name val="Calibri"/>
      <family val="2"/>
      <scheme val="minor"/>
    </font>
    <font>
      <b/>
      <u/>
      <sz val="9"/>
      <color theme="1"/>
      <name val="Arial"/>
      <family val="2"/>
    </font>
  </fonts>
  <fills count="54">
    <fill>
      <patternFill patternType="none"/>
    </fill>
    <fill>
      <patternFill patternType="gray125"/>
    </fill>
    <fill>
      <patternFill patternType="solid">
        <fgColor theme="0" tint="-0.249977111117893"/>
        <bgColor indexed="64"/>
      </patternFill>
    </fill>
    <fill>
      <patternFill patternType="solid">
        <fgColor theme="4" tint="0.79998168889431442"/>
        <bgColor indexed="64"/>
      </patternFill>
    </fill>
    <fill>
      <patternFill patternType="solid">
        <fgColor indexed="62"/>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rgb="FF0070C0"/>
        <bgColor indexed="64"/>
      </patternFill>
    </fill>
    <fill>
      <patternFill patternType="solid">
        <fgColor rgb="FFBFBFB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rgb="FF000000"/>
      </patternFill>
    </fill>
    <fill>
      <patternFill patternType="solid">
        <fgColor theme="1"/>
        <bgColor indexed="64"/>
      </patternFill>
    </fill>
    <fill>
      <patternFill patternType="solid">
        <fgColor rgb="FF6E6E6E"/>
        <bgColor indexed="64"/>
      </patternFill>
    </fill>
    <fill>
      <patternFill patternType="solid">
        <fgColor rgb="FF04198F"/>
        <bgColor indexed="64"/>
      </patternFill>
    </fill>
    <fill>
      <patternFill patternType="solid">
        <fgColor rgb="FFD9D9D9"/>
        <bgColor indexed="64"/>
      </patternFill>
    </fill>
    <fill>
      <patternFill patternType="solid">
        <fgColor rgb="FFD9D9D9"/>
        <bgColor rgb="FF000000"/>
      </patternFill>
    </fill>
    <fill>
      <patternFill patternType="solid">
        <fgColor rgb="FF8294FB"/>
        <bgColor indexed="64"/>
      </patternFill>
    </fill>
    <fill>
      <patternFill patternType="solid">
        <fgColor rgb="FFC1A704"/>
        <bgColor indexed="64"/>
      </patternFill>
    </fill>
    <fill>
      <patternFill patternType="solid">
        <fgColor rgb="FFBD7400"/>
        <bgColor indexed="64"/>
      </patternFill>
    </fill>
    <fill>
      <patternFill patternType="solid">
        <fgColor rgb="FF000000"/>
        <bgColor indexed="64"/>
      </patternFill>
    </fill>
    <fill>
      <patternFill patternType="solid">
        <fgColor rgb="FF04198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3">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auto="1"/>
      </left>
      <right/>
      <top style="thin">
        <color theme="0"/>
      </top>
      <bottom style="thin">
        <color auto="1"/>
      </bottom>
      <diagonal/>
    </border>
    <border>
      <left style="thin">
        <color auto="1"/>
      </left>
      <right/>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indexed="64"/>
      </left>
      <right style="thin">
        <color indexed="64"/>
      </right>
      <top style="thin">
        <color theme="0"/>
      </top>
      <bottom style="thin">
        <color theme="0"/>
      </bottom>
      <diagonal/>
    </border>
    <border>
      <left style="thin">
        <color auto="1"/>
      </left>
      <right style="thin">
        <color auto="1"/>
      </right>
      <top style="thin">
        <color theme="0"/>
      </top>
      <bottom style="thin">
        <color auto="1"/>
      </bottom>
      <diagonal/>
    </border>
    <border>
      <left/>
      <right/>
      <top style="thin">
        <color theme="0"/>
      </top>
      <bottom style="thin">
        <color auto="1"/>
      </bottom>
      <diagonal/>
    </border>
    <border>
      <left/>
      <right style="thin">
        <color auto="1"/>
      </right>
      <top style="thin">
        <color theme="0"/>
      </top>
      <bottom style="thin">
        <color auto="1"/>
      </bottom>
      <diagonal/>
    </border>
    <border>
      <left style="thin">
        <color auto="1"/>
      </left>
      <right/>
      <top style="thin">
        <color theme="0"/>
      </top>
      <bottom/>
      <diagonal/>
    </border>
    <border>
      <left/>
      <right/>
      <top style="thin">
        <color theme="0"/>
      </top>
      <bottom/>
      <diagonal/>
    </border>
    <border>
      <left style="thin">
        <color auto="1"/>
      </left>
      <right style="thin">
        <color auto="1"/>
      </right>
      <top style="thin">
        <color theme="0"/>
      </top>
      <bottom/>
      <diagonal/>
    </border>
    <border>
      <left/>
      <right style="thin">
        <color auto="1"/>
      </right>
      <top style="thin">
        <color theme="0"/>
      </top>
      <bottom style="thin">
        <color theme="0"/>
      </bottom>
      <diagonal/>
    </border>
    <border>
      <left/>
      <right/>
      <top style="thin">
        <color theme="0"/>
      </top>
      <bottom style="thin">
        <color theme="0"/>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9565">
    <xf numFmtId="0" fontId="0" fillId="0" borderId="0"/>
    <xf numFmtId="0" fontId="1" fillId="0" borderId="0"/>
    <xf numFmtId="0" fontId="4" fillId="0" borderId="0"/>
    <xf numFmtId="0" fontId="4" fillId="0" borderId="0"/>
    <xf numFmtId="9" fontId="1" fillId="0" borderId="0" applyFont="0" applyFill="0" applyBorder="0" applyAlignment="0" applyProtection="0"/>
    <xf numFmtId="164" fontId="32" fillId="0" borderId="0" applyFon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0" fontId="59" fillId="0" borderId="0"/>
    <xf numFmtId="43" fontId="59" fillId="0" borderId="0" applyFont="0" applyFill="0" applyBorder="0" applyAlignment="0" applyProtection="0"/>
    <xf numFmtId="0" fontId="60" fillId="0" borderId="0"/>
    <xf numFmtId="0" fontId="4" fillId="0" borderId="0"/>
    <xf numFmtId="0" fontId="1" fillId="0" borderId="0"/>
    <xf numFmtId="9" fontId="59" fillId="0" borderId="0" applyFont="0" applyFill="0" applyBorder="0" applyAlignment="0" applyProtection="0"/>
    <xf numFmtId="0" fontId="1" fillId="0" borderId="0"/>
    <xf numFmtId="0" fontId="4"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41" borderId="0" applyNumberFormat="0" applyBorder="0" applyAlignment="0" applyProtection="0"/>
    <xf numFmtId="0" fontId="57" fillId="45" borderId="0" applyNumberFormat="0" applyBorder="0" applyAlignment="0" applyProtection="0"/>
    <xf numFmtId="0" fontId="57" fillId="49" borderId="0" applyNumberFormat="0" applyBorder="0" applyAlignment="0" applyProtection="0"/>
    <xf numFmtId="0" fontId="57" fillId="53"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57" fillId="38" borderId="0" applyNumberFormat="0" applyBorder="0" applyAlignment="0" applyProtection="0"/>
    <xf numFmtId="0" fontId="57" fillId="42" borderId="0" applyNumberFormat="0" applyBorder="0" applyAlignment="0" applyProtection="0"/>
    <xf numFmtId="0" fontId="57" fillId="46" borderId="0" applyNumberFormat="0" applyBorder="0" applyAlignment="0" applyProtection="0"/>
    <xf numFmtId="0" fontId="57" fillId="50" borderId="0" applyNumberFormat="0" applyBorder="0" applyAlignment="0" applyProtection="0"/>
    <xf numFmtId="0" fontId="49" fillId="24" borderId="0" applyNumberFormat="0" applyBorder="0" applyAlignment="0" applyProtection="0"/>
    <xf numFmtId="0" fontId="52" fillId="27" borderId="47" applyNumberFormat="0" applyAlignment="0" applyProtection="0"/>
    <xf numFmtId="0" fontId="33" fillId="28" borderId="5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55" fillId="0" borderId="0" applyNumberFormat="0" applyFill="0" applyBorder="0" applyAlignment="0" applyProtection="0"/>
    <xf numFmtId="0" fontId="48" fillId="23" borderId="0" applyNumberFormat="0" applyBorder="0" applyAlignment="0" applyProtection="0"/>
    <xf numFmtId="0" fontId="45" fillId="0" borderId="44" applyNumberFormat="0" applyFill="0" applyAlignment="0" applyProtection="0"/>
    <xf numFmtId="0" fontId="46" fillId="0" borderId="45" applyNumberFormat="0" applyFill="0" applyAlignment="0" applyProtection="0"/>
    <xf numFmtId="0" fontId="47" fillId="0" borderId="46" applyNumberFormat="0" applyFill="0" applyAlignment="0" applyProtection="0"/>
    <xf numFmtId="0" fontId="47" fillId="0" borderId="0" applyNumberFormat="0" applyFill="0" applyBorder="0" applyAlignment="0" applyProtection="0"/>
    <xf numFmtId="0" fontId="50" fillId="26" borderId="47" applyNumberFormat="0" applyAlignment="0" applyProtection="0"/>
    <xf numFmtId="0" fontId="53" fillId="0" borderId="49" applyNumberFormat="0" applyFill="0" applyAlignment="0" applyProtection="0"/>
    <xf numFmtId="0" fontId="62" fillId="25"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51" fillId="27" borderId="48"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61" fillId="0" borderId="0" applyNumberFormat="0" applyFill="0" applyBorder="0" applyAlignment="0" applyProtection="0"/>
    <xf numFmtId="0" fontId="56" fillId="0" borderId="52" applyNumberFormat="0" applyFill="0" applyAlignment="0" applyProtection="0"/>
    <xf numFmtId="0" fontId="54" fillId="0" borderId="0" applyNumberFormat="0" applyFill="0" applyBorder="0" applyAlignment="0" applyProtection="0"/>
    <xf numFmtId="0" fontId="4" fillId="0" borderId="0"/>
    <xf numFmtId="0" fontId="1" fillId="0" borderId="0"/>
    <xf numFmtId="0" fontId="1" fillId="0" borderId="0"/>
    <xf numFmtId="0" fontId="1" fillId="0" borderId="0"/>
    <xf numFmtId="0" fontId="59" fillId="0" borderId="0"/>
    <xf numFmtId="0" fontId="1" fillId="0" borderId="0"/>
    <xf numFmtId="0" fontId="32" fillId="0" borderId="0"/>
    <xf numFmtId="0" fontId="32" fillId="0" borderId="0"/>
    <xf numFmtId="0" fontId="32" fillId="0" borderId="0"/>
    <xf numFmtId="0" fontId="32" fillId="0" borderId="0"/>
    <xf numFmtId="0" fontId="32" fillId="0" borderId="0"/>
    <xf numFmtId="0" fontId="1"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59" fillId="0" borderId="0"/>
    <xf numFmtId="0" fontId="32" fillId="0" borderId="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29" borderId="51"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44" fontId="59" fillId="0" borderId="0" applyFont="0" applyFill="0" applyBorder="0" applyAlignment="0" applyProtection="0"/>
    <xf numFmtId="0" fontId="1" fillId="0" borderId="0"/>
    <xf numFmtId="0" fontId="4" fillId="0" borderId="0"/>
    <xf numFmtId="9"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9" fillId="0" borderId="0" applyFont="0" applyFill="0" applyBorder="0" applyAlignment="0" applyProtection="0"/>
  </cellStyleXfs>
  <cellXfs count="356">
    <xf numFmtId="0" fontId="0" fillId="0" borderId="0" xfId="0"/>
    <xf numFmtId="0" fontId="1" fillId="0" borderId="0" xfId="1"/>
    <xf numFmtId="3" fontId="4" fillId="2" borderId="1" xfId="2" applyNumberFormat="1" applyFill="1" applyBorder="1" applyAlignment="1" applyProtection="1">
      <alignment horizontal="center" vertical="center" wrapText="1"/>
      <protection hidden="1"/>
    </xf>
    <xf numFmtId="0" fontId="5" fillId="3" borderId="1" xfId="2" applyFont="1" applyFill="1" applyBorder="1" applyAlignment="1" applyProtection="1">
      <alignment horizontal="left" vertical="center" wrapText="1"/>
      <protection hidden="1"/>
    </xf>
    <xf numFmtId="3" fontId="6" fillId="2" borderId="1" xfId="1" applyNumberFormat="1" applyFont="1" applyFill="1" applyBorder="1" applyAlignment="1" applyProtection="1">
      <alignment horizontal="center" vertical="center"/>
      <protection hidden="1"/>
    </xf>
    <xf numFmtId="0" fontId="1" fillId="0" borderId="0" xfId="1" applyProtection="1">
      <protection hidden="1"/>
    </xf>
    <xf numFmtId="0" fontId="20" fillId="0" borderId="1" xfId="2" applyFont="1" applyBorder="1" applyAlignment="1" applyProtection="1">
      <alignment horizontal="center" vertical="center" wrapText="1"/>
      <protection hidden="1"/>
    </xf>
    <xf numFmtId="3" fontId="4" fillId="2" borderId="1" xfId="2" applyNumberFormat="1" applyFill="1" applyBorder="1" applyAlignment="1" applyProtection="1">
      <alignment horizontal="center" vertical="center"/>
      <protection hidden="1"/>
    </xf>
    <xf numFmtId="0" fontId="6" fillId="0" borderId="0" xfId="0" applyFont="1"/>
    <xf numFmtId="0" fontId="1" fillId="0" borderId="0" xfId="1" applyAlignment="1">
      <alignment vertical="top"/>
    </xf>
    <xf numFmtId="0" fontId="1" fillId="5" borderId="0" xfId="1" applyFill="1" applyAlignment="1">
      <alignment vertical="top"/>
    </xf>
    <xf numFmtId="0" fontId="14" fillId="7" borderId="1" xfId="1" applyFont="1" applyFill="1" applyBorder="1" applyAlignment="1">
      <alignment horizontal="left" vertical="top"/>
    </xf>
    <xf numFmtId="0" fontId="27" fillId="8" borderId="1" xfId="1" applyFont="1" applyFill="1" applyBorder="1" applyAlignment="1">
      <alignment horizontal="left" vertical="top"/>
    </xf>
    <xf numFmtId="0" fontId="28" fillId="6" borderId="1" xfId="1" applyFont="1" applyFill="1" applyBorder="1" applyAlignment="1">
      <alignment horizontal="left" vertical="top"/>
    </xf>
    <xf numFmtId="0" fontId="29" fillId="6" borderId="1" xfId="1" applyFont="1" applyFill="1" applyBorder="1" applyAlignment="1">
      <alignment horizontal="left" vertical="top"/>
    </xf>
    <xf numFmtId="0" fontId="6" fillId="0" borderId="0" xfId="1" applyFont="1" applyAlignment="1">
      <alignment horizontal="left" vertical="top"/>
    </xf>
    <xf numFmtId="0" fontId="6" fillId="0" borderId="0" xfId="1" applyFont="1" applyAlignment="1">
      <alignment vertical="top"/>
    </xf>
    <xf numFmtId="4" fontId="22" fillId="0" borderId="1" xfId="2" applyNumberFormat="1" applyFont="1" applyBorder="1" applyAlignment="1" applyProtection="1">
      <alignment horizontal="center" vertical="center" wrapText="1"/>
      <protection locked="0"/>
    </xf>
    <xf numFmtId="3" fontId="4" fillId="0" borderId="1" xfId="2" applyNumberFormat="1" applyBorder="1" applyAlignment="1" applyProtection="1">
      <alignment horizontal="center" vertical="center" wrapText="1"/>
      <protection locked="0"/>
    </xf>
    <xf numFmtId="3" fontId="6" fillId="0" borderId="6" xfId="1" applyNumberFormat="1" applyFont="1" applyBorder="1" applyAlignment="1" applyProtection="1">
      <alignment horizontal="center" vertical="center"/>
      <protection locked="0"/>
    </xf>
    <xf numFmtId="2" fontId="22" fillId="0" borderId="1" xfId="2" applyNumberFormat="1" applyFont="1" applyBorder="1" applyAlignment="1" applyProtection="1">
      <alignment horizontal="center" vertical="center" wrapText="1"/>
      <protection locked="0"/>
    </xf>
    <xf numFmtId="3" fontId="6" fillId="0" borderId="1" xfId="1" applyNumberFormat="1" applyFont="1" applyBorder="1" applyAlignment="1" applyProtection="1">
      <alignment horizontal="center" vertical="center"/>
      <protection locked="0"/>
    </xf>
    <xf numFmtId="0" fontId="3" fillId="0" borderId="0" xfId="1" applyFont="1" applyProtection="1">
      <protection hidden="1"/>
    </xf>
    <xf numFmtId="0" fontId="2" fillId="0" borderId="0" xfId="1" applyFont="1" applyProtection="1">
      <protection hidden="1"/>
    </xf>
    <xf numFmtId="0" fontId="12" fillId="0" borderId="16" xfId="1" applyFont="1" applyBorder="1" applyAlignment="1" applyProtection="1">
      <alignment vertical="center"/>
      <protection locked="0"/>
    </xf>
    <xf numFmtId="0" fontId="1" fillId="0" borderId="1" xfId="1" applyBorder="1" applyAlignment="1" applyProtection="1">
      <alignment horizontal="center" vertical="center" wrapText="1"/>
      <protection locked="0" hidden="1"/>
    </xf>
    <xf numFmtId="0" fontId="6" fillId="0" borderId="0" xfId="1" applyFont="1" applyAlignment="1">
      <alignment horizontal="justify" vertical="top"/>
    </xf>
    <xf numFmtId="0" fontId="1" fillId="0" borderId="0" xfId="1" applyAlignment="1">
      <alignment horizontal="justify" vertical="top"/>
    </xf>
    <xf numFmtId="0" fontId="14" fillId="7" borderId="3" xfId="1" applyFont="1" applyFill="1" applyBorder="1" applyAlignment="1">
      <alignment horizontal="justify" vertical="top"/>
    </xf>
    <xf numFmtId="0" fontId="28" fillId="6" borderId="2" xfId="1" applyFont="1" applyFill="1" applyBorder="1" applyAlignment="1">
      <alignment horizontal="left" vertical="top"/>
    </xf>
    <xf numFmtId="0" fontId="27" fillId="8" borderId="0" xfId="1" applyFont="1" applyFill="1" applyAlignment="1">
      <alignment horizontal="justify" vertical="top"/>
    </xf>
    <xf numFmtId="0" fontId="31" fillId="0" borderId="0" xfId="0" applyFont="1" applyAlignment="1">
      <alignment horizontal="justify" vertical="top"/>
    </xf>
    <xf numFmtId="0" fontId="31" fillId="0" borderId="0" xfId="0" applyFont="1" applyAlignment="1">
      <alignment vertical="center" wrapText="1"/>
    </xf>
    <xf numFmtId="0" fontId="6" fillId="0" borderId="0" xfId="1" applyFont="1" applyAlignment="1">
      <alignment vertical="top" wrapText="1"/>
    </xf>
    <xf numFmtId="0" fontId="4" fillId="0" borderId="0" xfId="0" applyFont="1" applyAlignment="1">
      <alignment vertical="center" wrapText="1"/>
    </xf>
    <xf numFmtId="0" fontId="6" fillId="0" borderId="0" xfId="0" applyFont="1" applyAlignment="1">
      <alignment wrapText="1"/>
    </xf>
    <xf numFmtId="3" fontId="4" fillId="0" borderId="8" xfId="2" applyNumberFormat="1" applyBorder="1" applyAlignment="1" applyProtection="1">
      <alignment horizontal="center" vertical="center" wrapText="1"/>
      <protection locked="0"/>
    </xf>
    <xf numFmtId="49" fontId="21" fillId="0" borderId="11" xfId="2" applyNumberFormat="1" applyFont="1" applyBorder="1" applyAlignment="1" applyProtection="1">
      <alignment horizontal="center" vertical="center" wrapText="1"/>
      <protection locked="0"/>
    </xf>
    <xf numFmtId="49" fontId="21" fillId="0" borderId="17" xfId="2" applyNumberFormat="1" applyFont="1" applyBorder="1" applyAlignment="1" applyProtection="1">
      <alignment horizontal="center" vertical="center" wrapText="1"/>
      <protection locked="0"/>
    </xf>
    <xf numFmtId="3" fontId="4" fillId="0" borderId="7" xfId="2" applyNumberFormat="1" applyBorder="1" applyAlignment="1" applyProtection="1">
      <alignment horizontal="center" vertical="center" wrapText="1"/>
      <protection locked="0"/>
    </xf>
    <xf numFmtId="0" fontId="0" fillId="11" borderId="18" xfId="0" applyFill="1" applyBorder="1"/>
    <xf numFmtId="0" fontId="0" fillId="11" borderId="19" xfId="0" applyFill="1" applyBorder="1"/>
    <xf numFmtId="0" fontId="0" fillId="0" borderId="18" xfId="0" applyBorder="1"/>
    <xf numFmtId="0" fontId="0" fillId="0" borderId="19" xfId="0" applyBorder="1"/>
    <xf numFmtId="0" fontId="0" fillId="0" borderId="20" xfId="0" applyBorder="1"/>
    <xf numFmtId="0" fontId="33" fillId="10" borderId="21" xfId="0" applyFont="1" applyFill="1" applyBorder="1"/>
    <xf numFmtId="0" fontId="33" fillId="10" borderId="22" xfId="0" applyFont="1" applyFill="1" applyBorder="1"/>
    <xf numFmtId="0" fontId="33" fillId="10" borderId="23" xfId="0" applyFont="1" applyFill="1" applyBorder="1"/>
    <xf numFmtId="0" fontId="0" fillId="11" borderId="21" xfId="0" applyFill="1" applyBorder="1"/>
    <xf numFmtId="0" fontId="0" fillId="11" borderId="22" xfId="0" applyFill="1" applyBorder="1"/>
    <xf numFmtId="0" fontId="0" fillId="11" borderId="23" xfId="0" applyFill="1" applyBorder="1"/>
    <xf numFmtId="0" fontId="0" fillId="0" borderId="21" xfId="0" applyBorder="1"/>
    <xf numFmtId="0" fontId="0" fillId="0" borderId="22" xfId="0" applyBorder="1"/>
    <xf numFmtId="0" fontId="0" fillId="0" borderId="23" xfId="0" applyBorder="1"/>
    <xf numFmtId="0" fontId="33" fillId="10" borderId="24" xfId="0" applyFont="1" applyFill="1" applyBorder="1"/>
    <xf numFmtId="0" fontId="0" fillId="11" borderId="24" xfId="0" applyFill="1" applyBorder="1"/>
    <xf numFmtId="0" fontId="0" fillId="0" borderId="24" xfId="0" applyBorder="1"/>
    <xf numFmtId="0" fontId="0" fillId="11" borderId="25" xfId="0" applyFill="1" applyBorder="1"/>
    <xf numFmtId="165" fontId="33" fillId="10" borderId="22" xfId="5" applyNumberFormat="1" applyFont="1" applyFill="1" applyBorder="1"/>
    <xf numFmtId="165" fontId="0" fillId="11" borderId="22" xfId="5" applyNumberFormat="1" applyFont="1" applyFill="1" applyBorder="1"/>
    <xf numFmtId="165" fontId="0" fillId="0" borderId="22" xfId="5" applyNumberFormat="1" applyFont="1" applyBorder="1"/>
    <xf numFmtId="165" fontId="0" fillId="11" borderId="19" xfId="5" applyNumberFormat="1" applyFont="1" applyFill="1" applyBorder="1"/>
    <xf numFmtId="165" fontId="0" fillId="0" borderId="0" xfId="5" applyNumberFormat="1" applyFont="1"/>
    <xf numFmtId="0" fontId="1" fillId="5" borderId="1" xfId="1" applyFill="1" applyBorder="1" applyAlignment="1" applyProtection="1">
      <alignment horizontal="center" vertical="center"/>
      <protection locked="0" hidden="1"/>
    </xf>
    <xf numFmtId="0" fontId="34" fillId="0" borderId="0" xfId="0" applyFont="1"/>
    <xf numFmtId="0" fontId="6" fillId="0" borderId="0" xfId="1" applyFont="1" applyAlignment="1">
      <alignment horizontal="justify" vertical="top" wrapText="1"/>
    </xf>
    <xf numFmtId="0" fontId="9" fillId="0" borderId="12" xfId="2" applyFont="1" applyBorder="1" applyAlignment="1" applyProtection="1">
      <alignment horizontal="center" vertical="center" wrapText="1"/>
      <protection hidden="1"/>
    </xf>
    <xf numFmtId="0" fontId="9" fillId="0" borderId="11" xfId="2" applyFont="1" applyBorder="1" applyAlignment="1" applyProtection="1">
      <alignment horizontal="center" vertical="center" wrapText="1"/>
      <protection hidden="1"/>
    </xf>
    <xf numFmtId="0" fontId="30" fillId="18" borderId="8" xfId="2" applyFont="1" applyFill="1" applyBorder="1" applyAlignment="1" applyProtection="1">
      <alignment horizontal="left" vertical="top" wrapText="1"/>
      <protection hidden="1"/>
    </xf>
    <xf numFmtId="0" fontId="40" fillId="18" borderId="1" xfId="2" applyFont="1" applyFill="1" applyBorder="1" applyAlignment="1" applyProtection="1">
      <alignment horizontal="left" vertical="center" wrapText="1"/>
      <protection hidden="1"/>
    </xf>
    <xf numFmtId="0" fontId="35" fillId="0" borderId="15" xfId="2" applyFont="1" applyBorder="1" applyAlignment="1" applyProtection="1">
      <alignment horizontal="left" vertical="center" wrapText="1"/>
      <protection hidden="1"/>
    </xf>
    <xf numFmtId="0" fontId="35" fillId="0" borderId="4" xfId="2" applyFont="1" applyBorder="1" applyAlignment="1" applyProtection="1">
      <alignment horizontal="left" vertical="center" wrapText="1"/>
      <protection hidden="1"/>
    </xf>
    <xf numFmtId="0" fontId="39" fillId="0" borderId="4" xfId="2" applyFont="1" applyBorder="1" applyAlignment="1" applyProtection="1">
      <alignment horizontal="center" vertical="center" wrapText="1"/>
      <protection hidden="1"/>
    </xf>
    <xf numFmtId="0" fontId="9" fillId="0" borderId="4" xfId="2" applyFont="1" applyBorder="1" applyAlignment="1" applyProtection="1">
      <alignment horizontal="center" vertical="center" wrapText="1"/>
      <protection hidden="1"/>
    </xf>
    <xf numFmtId="0" fontId="10" fillId="0" borderId="0" xfId="2" applyFont="1" applyAlignment="1" applyProtection="1">
      <alignment horizontal="center" vertical="center" wrapText="1"/>
      <protection hidden="1"/>
    </xf>
    <xf numFmtId="0" fontId="4" fillId="0" borderId="5" xfId="2" applyBorder="1" applyAlignment="1" applyProtection="1">
      <alignment vertical="center" wrapText="1"/>
      <protection hidden="1"/>
    </xf>
    <xf numFmtId="0" fontId="4" fillId="0" borderId="4" xfId="2" applyBorder="1" applyAlignment="1" applyProtection="1">
      <alignment vertical="center" wrapText="1"/>
      <protection hidden="1"/>
    </xf>
    <xf numFmtId="0" fontId="4" fillId="0" borderId="3" xfId="2" applyBorder="1" applyAlignment="1" applyProtection="1">
      <alignment vertical="center" wrapText="1"/>
      <protection hidden="1"/>
    </xf>
    <xf numFmtId="0" fontId="4" fillId="0" borderId="0" xfId="2" applyAlignment="1" applyProtection="1">
      <alignment vertical="center" wrapText="1"/>
      <protection hidden="1"/>
    </xf>
    <xf numFmtId="0" fontId="4" fillId="0" borderId="12" xfId="2" applyBorder="1" applyAlignment="1" applyProtection="1">
      <alignment vertical="center" wrapText="1"/>
      <protection hidden="1"/>
    </xf>
    <xf numFmtId="0" fontId="21" fillId="0" borderId="0" xfId="2" applyFont="1" applyAlignment="1" applyProtection="1">
      <alignment horizontal="center" vertical="center" wrapText="1"/>
      <protection hidden="1"/>
    </xf>
    <xf numFmtId="0" fontId="4" fillId="0" borderId="15" xfId="2" applyBorder="1" applyAlignment="1" applyProtection="1">
      <alignment vertical="center" wrapText="1"/>
      <protection hidden="1"/>
    </xf>
    <xf numFmtId="4" fontId="22" fillId="0" borderId="8" xfId="2" applyNumberFormat="1" applyFont="1" applyBorder="1" applyAlignment="1" applyProtection="1">
      <alignment horizontal="center" vertical="center" wrapText="1"/>
      <protection locked="0"/>
    </xf>
    <xf numFmtId="3" fontId="4" fillId="2" borderId="2" xfId="2" applyNumberFormat="1" applyFill="1" applyBorder="1" applyAlignment="1" applyProtection="1">
      <alignment horizontal="center" vertical="center" wrapText="1"/>
      <protection hidden="1"/>
    </xf>
    <xf numFmtId="3" fontId="4" fillId="0" borderId="2" xfId="2" applyNumberFormat="1" applyBorder="1" applyAlignment="1" applyProtection="1">
      <alignment horizontal="center" vertical="center" wrapText="1"/>
      <protection locked="0"/>
    </xf>
    <xf numFmtId="0" fontId="27" fillId="15" borderId="28" xfId="2" applyFont="1" applyFill="1" applyBorder="1" applyAlignment="1" applyProtection="1">
      <alignment horizontal="left" vertical="center" wrapText="1"/>
      <protection hidden="1"/>
    </xf>
    <xf numFmtId="0" fontId="27" fillId="15" borderId="29" xfId="2" applyFont="1" applyFill="1" applyBorder="1" applyAlignment="1" applyProtection="1">
      <alignment horizontal="left" vertical="center" wrapText="1"/>
      <protection hidden="1"/>
    </xf>
    <xf numFmtId="0" fontId="27" fillId="15" borderId="30" xfId="2" applyFont="1" applyFill="1" applyBorder="1" applyAlignment="1" applyProtection="1">
      <alignment horizontal="left" vertical="center" wrapText="1"/>
      <protection hidden="1"/>
    </xf>
    <xf numFmtId="0" fontId="27" fillId="15" borderId="32" xfId="2" applyFont="1" applyFill="1" applyBorder="1" applyAlignment="1" applyProtection="1">
      <alignment horizontal="left" vertical="center" wrapText="1"/>
      <protection hidden="1"/>
    </xf>
    <xf numFmtId="0" fontId="27" fillId="15" borderId="33" xfId="2" applyFont="1" applyFill="1" applyBorder="1" applyAlignment="1" applyProtection="1">
      <alignment horizontal="left" vertical="center" wrapText="1"/>
      <protection hidden="1"/>
    </xf>
    <xf numFmtId="0" fontId="21" fillId="0" borderId="4" xfId="2" applyFont="1" applyBorder="1" applyAlignment="1" applyProtection="1">
      <alignment horizontal="center" vertical="center" wrapText="1"/>
      <protection hidden="1"/>
    </xf>
    <xf numFmtId="0" fontId="21" fillId="0" borderId="9" xfId="2" applyFont="1" applyBorder="1" applyAlignment="1" applyProtection="1">
      <alignment horizontal="center" vertical="center" wrapText="1"/>
      <protection hidden="1"/>
    </xf>
    <xf numFmtId="3" fontId="4" fillId="2" borderId="7" xfId="2" applyNumberFormat="1" applyFill="1" applyBorder="1" applyAlignment="1" applyProtection="1">
      <alignment horizontal="center" vertical="center" wrapText="1"/>
      <protection hidden="1"/>
    </xf>
    <xf numFmtId="0" fontId="39" fillId="0" borderId="0" xfId="2" applyFont="1" applyAlignment="1" applyProtection="1">
      <alignment horizontal="center" vertical="center" wrapText="1"/>
      <protection hidden="1"/>
    </xf>
    <xf numFmtId="0" fontId="35" fillId="0" borderId="0" xfId="2" applyFont="1" applyAlignment="1" applyProtection="1">
      <alignment horizontal="left" vertical="center" wrapText="1"/>
      <protection hidden="1"/>
    </xf>
    <xf numFmtId="0" fontId="39" fillId="14" borderId="0" xfId="2" applyFont="1" applyFill="1" applyAlignment="1" applyProtection="1">
      <alignment horizontal="center" vertical="center" wrapText="1"/>
      <protection hidden="1"/>
    </xf>
    <xf numFmtId="0" fontId="39" fillId="0" borderId="12" xfId="2" applyFont="1" applyBorder="1" applyAlignment="1" applyProtection="1">
      <alignment horizontal="center" vertical="center" wrapText="1"/>
      <protection hidden="1"/>
    </xf>
    <xf numFmtId="0" fontId="9" fillId="0" borderId="9" xfId="2" applyFont="1" applyBorder="1" applyAlignment="1" applyProtection="1">
      <alignment horizontal="center" vertical="center" wrapText="1"/>
      <protection hidden="1"/>
    </xf>
    <xf numFmtId="0" fontId="40" fillId="18" borderId="8" xfId="2" applyFont="1" applyFill="1" applyBorder="1" applyAlignment="1" applyProtection="1">
      <alignment horizontal="left" vertical="center" wrapText="1"/>
      <protection hidden="1"/>
    </xf>
    <xf numFmtId="0" fontId="27" fillId="15" borderId="36" xfId="2" applyFont="1" applyFill="1" applyBorder="1" applyAlignment="1" applyProtection="1">
      <alignment horizontal="left" vertical="center" wrapText="1"/>
      <protection hidden="1"/>
    </xf>
    <xf numFmtId="0" fontId="40" fillId="18" borderId="31" xfId="2" applyFont="1" applyFill="1" applyBorder="1" applyAlignment="1" applyProtection="1">
      <alignment horizontal="left" vertical="center" wrapText="1"/>
      <protection hidden="1"/>
    </xf>
    <xf numFmtId="0" fontId="22" fillId="18" borderId="8" xfId="2" applyFont="1" applyFill="1" applyBorder="1" applyAlignment="1" applyProtection="1">
      <alignment horizontal="left" vertical="center" wrapText="1"/>
      <protection hidden="1"/>
    </xf>
    <xf numFmtId="0" fontId="27" fillId="15" borderId="37" xfId="2" applyFont="1" applyFill="1" applyBorder="1" applyAlignment="1" applyProtection="1">
      <alignment horizontal="left" vertical="center" wrapText="1"/>
      <protection hidden="1"/>
    </xf>
    <xf numFmtId="0" fontId="27" fillId="15" borderId="38" xfId="2" applyFont="1" applyFill="1" applyBorder="1" applyAlignment="1" applyProtection="1">
      <alignment horizontal="left" vertical="center" wrapText="1"/>
      <protection hidden="1"/>
    </xf>
    <xf numFmtId="0" fontId="13" fillId="16" borderId="1" xfId="2" applyFont="1" applyFill="1" applyBorder="1" applyAlignment="1" applyProtection="1">
      <alignment horizontal="center" vertical="center" wrapText="1"/>
      <protection hidden="1"/>
    </xf>
    <xf numFmtId="0" fontId="31" fillId="0" borderId="0" xfId="0" applyFont="1" applyAlignment="1">
      <alignment horizontal="justify" vertical="top" wrapText="1"/>
    </xf>
    <xf numFmtId="0" fontId="20" fillId="0" borderId="7" xfId="2" applyFont="1" applyBorder="1" applyAlignment="1" applyProtection="1">
      <alignment horizontal="center" vertical="center" wrapText="1"/>
      <protection hidden="1"/>
    </xf>
    <xf numFmtId="4" fontId="22" fillId="0" borderId="7" xfId="2" applyNumberFormat="1" applyFont="1" applyBorder="1" applyAlignment="1" applyProtection="1">
      <alignment horizontal="center" vertical="center" wrapText="1"/>
      <protection locked="0"/>
    </xf>
    <xf numFmtId="0" fontId="13" fillId="16" borderId="8" xfId="2" applyFont="1" applyFill="1" applyBorder="1" applyAlignment="1" applyProtection="1">
      <alignment horizontal="center" vertical="center" wrapText="1"/>
      <protection hidden="1"/>
    </xf>
    <xf numFmtId="0" fontId="13" fillId="16" borderId="13" xfId="2" applyFont="1" applyFill="1" applyBorder="1" applyAlignment="1" applyProtection="1">
      <alignment horizontal="center" vertical="center" wrapText="1"/>
      <protection hidden="1"/>
    </xf>
    <xf numFmtId="0" fontId="21" fillId="0" borderId="14" xfId="2" applyFont="1" applyBorder="1" applyAlignment="1" applyProtection="1">
      <alignment horizontal="center" vertical="center" wrapText="1"/>
      <protection hidden="1"/>
    </xf>
    <xf numFmtId="49" fontId="21" fillId="0" borderId="42" xfId="2" applyNumberFormat="1" applyFont="1" applyBorder="1" applyAlignment="1" applyProtection="1">
      <alignment horizontal="center" vertical="center" wrapText="1"/>
      <protection locked="0"/>
    </xf>
    <xf numFmtId="0" fontId="19" fillId="0" borderId="0" xfId="2" applyFont="1"/>
    <xf numFmtId="0" fontId="4" fillId="0" borderId="0" xfId="2"/>
    <xf numFmtId="0" fontId="9" fillId="0" borderId="0" xfId="2" applyFont="1" applyAlignment="1" applyProtection="1">
      <alignment horizontal="center" vertical="center" wrapText="1"/>
      <protection hidden="1"/>
    </xf>
    <xf numFmtId="0" fontId="0" fillId="0" borderId="0" xfId="0" applyAlignment="1">
      <alignment horizontal="center" vertical="center" wrapText="1"/>
    </xf>
    <xf numFmtId="3" fontId="4" fillId="0" borderId="0" xfId="2" applyNumberFormat="1" applyAlignment="1">
      <alignment horizontal="center" vertical="center" wrapText="1"/>
    </xf>
    <xf numFmtId="49" fontId="21" fillId="0" borderId="0" xfId="2" applyNumberFormat="1" applyFont="1" applyAlignment="1">
      <alignment horizontal="center" vertical="center" wrapText="1"/>
    </xf>
    <xf numFmtId="0" fontId="23" fillId="0" borderId="1" xfId="2" applyFont="1" applyBorder="1" applyAlignment="1" applyProtection="1">
      <alignment horizontal="left" vertical="center" wrapText="1"/>
      <protection locked="0"/>
    </xf>
    <xf numFmtId="0" fontId="39" fillId="14" borderId="1" xfId="2" applyFont="1" applyFill="1" applyBorder="1" applyAlignment="1" applyProtection="1">
      <alignment horizontal="center" vertical="center" wrapText="1"/>
      <protection hidden="1"/>
    </xf>
    <xf numFmtId="0" fontId="9" fillId="9" borderId="1" xfId="2" applyFont="1" applyFill="1" applyBorder="1" applyAlignment="1" applyProtection="1">
      <alignment horizontal="center" vertical="center" wrapText="1"/>
      <protection hidden="1"/>
    </xf>
    <xf numFmtId="0" fontId="42" fillId="0" borderId="0" xfId="2" applyFont="1" applyAlignment="1" applyProtection="1">
      <alignment horizontal="center" vertical="center" wrapText="1"/>
      <protection hidden="1"/>
    </xf>
    <xf numFmtId="3" fontId="8" fillId="0" borderId="0" xfId="2" applyNumberFormat="1" applyFont="1" applyAlignment="1" applyProtection="1">
      <alignment horizontal="center" vertical="center" wrapText="1"/>
      <protection hidden="1"/>
    </xf>
    <xf numFmtId="0" fontId="8" fillId="18" borderId="1" xfId="2" applyFont="1" applyFill="1" applyBorder="1" applyAlignment="1" applyProtection="1">
      <alignment vertical="center" wrapText="1"/>
      <protection hidden="1"/>
    </xf>
    <xf numFmtId="0" fontId="27" fillId="15" borderId="1" xfId="2" applyFont="1" applyFill="1" applyBorder="1" applyAlignment="1" applyProtection="1">
      <alignment horizontal="left" vertical="center" wrapText="1"/>
      <protection hidden="1"/>
    </xf>
    <xf numFmtId="0" fontId="4" fillId="4" borderId="1" xfId="2" applyFill="1" applyBorder="1" applyAlignment="1" applyProtection="1">
      <alignment vertical="center" wrapText="1"/>
      <protection hidden="1"/>
    </xf>
    <xf numFmtId="0" fontId="3" fillId="0" borderId="0" xfId="1" applyFont="1"/>
    <xf numFmtId="0" fontId="2" fillId="0" borderId="0" xfId="1" applyFont="1"/>
    <xf numFmtId="0" fontId="5" fillId="0" borderId="1" xfId="2" applyFont="1" applyBorder="1" applyAlignment="1" applyProtection="1">
      <alignment horizontal="left" vertical="center" wrapText="1"/>
      <protection locked="0" hidden="1"/>
    </xf>
    <xf numFmtId="165" fontId="6" fillId="0" borderId="1" xfId="5" applyNumberFormat="1" applyFont="1" applyBorder="1" applyAlignment="1" applyProtection="1">
      <alignment horizontal="center" vertical="center"/>
      <protection locked="0" hidden="1"/>
    </xf>
    <xf numFmtId="0" fontId="1" fillId="0" borderId="1" xfId="1" applyBorder="1" applyAlignment="1" applyProtection="1">
      <alignment wrapText="1"/>
      <protection locked="0" hidden="1"/>
    </xf>
    <xf numFmtId="0" fontId="11" fillId="0" borderId="0" xfId="2" applyFont="1" applyAlignment="1" applyProtection="1">
      <alignment horizontal="left" vertical="center" wrapText="1"/>
      <protection hidden="1"/>
    </xf>
    <xf numFmtId="0" fontId="21" fillId="4" borderId="1" xfId="2" applyFont="1" applyFill="1" applyBorder="1" applyAlignment="1" applyProtection="1">
      <alignment horizontal="center" vertical="center" wrapText="1"/>
      <protection hidden="1"/>
    </xf>
    <xf numFmtId="0" fontId="1" fillId="0" borderId="1" xfId="1" applyBorder="1" applyProtection="1">
      <protection locked="0"/>
    </xf>
    <xf numFmtId="0" fontId="30" fillId="18" borderId="1" xfId="2" applyFont="1" applyFill="1" applyBorder="1" applyAlignment="1" applyProtection="1">
      <alignment horizontal="left" vertical="top" wrapText="1"/>
      <protection hidden="1"/>
    </xf>
    <xf numFmtId="0" fontId="22" fillId="18" borderId="1" xfId="2" applyFont="1" applyFill="1" applyBorder="1" applyAlignment="1" applyProtection="1">
      <alignment horizontal="left" vertical="center" wrapText="1"/>
      <protection hidden="1"/>
    </xf>
    <xf numFmtId="0" fontId="4" fillId="0" borderId="0" xfId="0" applyFont="1"/>
    <xf numFmtId="9" fontId="0" fillId="0" borderId="0" xfId="4" applyFont="1" applyProtection="1"/>
    <xf numFmtId="0" fontId="5" fillId="0" borderId="1" xfId="2" applyFont="1" applyBorder="1" applyAlignment="1" applyProtection="1">
      <alignment horizontal="left" vertical="center" wrapText="1"/>
      <protection locked="0"/>
    </xf>
    <xf numFmtId="0" fontId="41" fillId="15" borderId="1" xfId="2" applyFont="1" applyFill="1" applyBorder="1" applyAlignment="1" applyProtection="1">
      <alignment horizontal="left" vertical="center" wrapText="1"/>
      <protection hidden="1"/>
    </xf>
    <xf numFmtId="0" fontId="24" fillId="0" borderId="0" xfId="1" applyFont="1" applyAlignment="1">
      <alignment horizontal="center"/>
    </xf>
    <xf numFmtId="0" fontId="26" fillId="0" borderId="0" xfId="1" applyFont="1" applyAlignment="1">
      <alignment vertical="center"/>
    </xf>
    <xf numFmtId="0" fontId="1" fillId="5" borderId="0" xfId="1" applyFill="1"/>
    <xf numFmtId="0" fontId="3" fillId="14" borderId="0" xfId="0" applyFont="1" applyFill="1" applyAlignment="1">
      <alignment horizontal="center" vertical="center" wrapText="1"/>
    </xf>
    <xf numFmtId="0" fontId="36" fillId="14" borderId="0" xfId="0" applyFont="1" applyFill="1" applyAlignment="1">
      <alignment horizontal="center" vertical="center" wrapText="1"/>
    </xf>
    <xf numFmtId="0" fontId="13" fillId="16" borderId="1" xfId="1" applyFont="1" applyFill="1" applyBorder="1" applyAlignment="1">
      <alignment horizontal="left" vertical="center" wrapText="1"/>
    </xf>
    <xf numFmtId="0" fontId="13" fillId="17" borderId="1" xfId="0" applyFont="1" applyFill="1" applyBorder="1" applyAlignment="1">
      <alignment vertical="center" wrapText="1"/>
    </xf>
    <xf numFmtId="0" fontId="1" fillId="0" borderId="0" xfId="1" applyAlignment="1">
      <alignment horizontal="left"/>
    </xf>
    <xf numFmtId="3" fontId="13" fillId="16" borderId="1" xfId="3" applyNumberFormat="1" applyFont="1" applyFill="1" applyBorder="1" applyAlignment="1">
      <alignment horizontal="left" vertical="center" wrapText="1"/>
    </xf>
    <xf numFmtId="0" fontId="1" fillId="0" borderId="0" xfId="1" applyAlignment="1">
      <alignment vertical="center"/>
    </xf>
    <xf numFmtId="3" fontId="13" fillId="16" borderId="5" xfId="3" applyNumberFormat="1" applyFont="1" applyFill="1" applyBorder="1" applyAlignment="1">
      <alignment horizontal="left" vertical="center" wrapText="1"/>
    </xf>
    <xf numFmtId="0" fontId="13" fillId="17" borderId="5" xfId="0" applyFont="1" applyFill="1" applyBorder="1" applyAlignment="1">
      <alignment wrapText="1"/>
    </xf>
    <xf numFmtId="3" fontId="13" fillId="16" borderId="7" xfId="3" applyNumberFormat="1" applyFont="1" applyFill="1" applyBorder="1" applyAlignment="1">
      <alignment horizontal="left" vertical="center" wrapText="1"/>
    </xf>
    <xf numFmtId="0" fontId="43" fillId="0" borderId="12" xfId="2" applyFont="1" applyBorder="1" applyAlignment="1" applyProtection="1">
      <alignment horizontal="center" vertical="center" wrapText="1"/>
      <protection hidden="1"/>
    </xf>
    <xf numFmtId="165" fontId="44" fillId="0" borderId="1" xfId="5" applyNumberFormat="1" applyFont="1" applyBorder="1" applyAlignment="1" applyProtection="1">
      <alignment horizontal="center" vertical="center"/>
      <protection locked="0" hidden="1"/>
    </xf>
    <xf numFmtId="0" fontId="1" fillId="0" borderId="0" xfId="1" applyAlignment="1">
      <alignment vertical="top" wrapText="1"/>
    </xf>
    <xf numFmtId="0" fontId="4" fillId="4" borderId="1" xfId="2" applyFill="1" applyBorder="1" applyAlignment="1" applyProtection="1">
      <alignment vertical="center" wrapText="1"/>
      <protection locked="0" hidden="1"/>
    </xf>
    <xf numFmtId="0" fontId="27" fillId="15" borderId="1" xfId="2" applyFont="1" applyFill="1" applyBorder="1" applyAlignment="1" applyProtection="1">
      <alignment horizontal="left" vertical="center" wrapText="1"/>
      <protection locked="0" hidden="1"/>
    </xf>
    <xf numFmtId="165" fontId="4" fillId="2" borderId="1" xfId="5" applyNumberFormat="1" applyFont="1" applyFill="1" applyBorder="1" applyAlignment="1" applyProtection="1">
      <alignment horizontal="center" vertical="center" wrapText="1"/>
      <protection locked="0" hidden="1"/>
    </xf>
    <xf numFmtId="0" fontId="2" fillId="0" borderId="0" xfId="1" applyFont="1" applyProtection="1">
      <protection locked="0"/>
    </xf>
    <xf numFmtId="0" fontId="1" fillId="0" borderId="0" xfId="1" applyProtection="1">
      <protection locked="0"/>
    </xf>
    <xf numFmtId="0" fontId="3" fillId="0" borderId="0" xfId="1" applyFont="1" applyProtection="1">
      <protection locked="0"/>
    </xf>
    <xf numFmtId="0" fontId="8" fillId="0" borderId="1" xfId="2" applyFont="1" applyBorder="1" applyAlignment="1" applyProtection="1">
      <alignment vertical="center" wrapText="1"/>
      <protection hidden="1"/>
    </xf>
    <xf numFmtId="0" fontId="40" fillId="18" borderId="31" xfId="2" applyFont="1" applyFill="1" applyBorder="1" applyAlignment="1" applyProtection="1">
      <alignment horizontal="left" vertical="center" wrapText="1"/>
      <protection locked="0" hidden="1"/>
    </xf>
    <xf numFmtId="0" fontId="40" fillId="18" borderId="6" xfId="2" applyFont="1" applyFill="1" applyBorder="1" applyAlignment="1" applyProtection="1">
      <alignment horizontal="left" vertical="center" wrapText="1"/>
      <protection locked="0" hidden="1"/>
    </xf>
    <xf numFmtId="0" fontId="40" fillId="18" borderId="10" xfId="2" applyFont="1" applyFill="1" applyBorder="1" applyAlignment="1" applyProtection="1">
      <alignment horizontal="left" vertical="center" wrapText="1"/>
      <protection locked="0" hidden="1"/>
    </xf>
    <xf numFmtId="167" fontId="6" fillId="0" borderId="1" xfId="5" applyNumberFormat="1" applyFont="1" applyBorder="1" applyAlignment="1" applyProtection="1">
      <alignment horizontal="center" vertical="center"/>
      <protection hidden="1"/>
    </xf>
    <xf numFmtId="165" fontId="4" fillId="2" borderId="1" xfId="5" applyNumberFormat="1" applyFont="1" applyFill="1" applyBorder="1" applyAlignment="1" applyProtection="1">
      <alignment horizontal="center" vertical="center" wrapText="1"/>
      <protection hidden="1"/>
    </xf>
    <xf numFmtId="0" fontId="1" fillId="0" borderId="1" xfId="1" applyBorder="1" applyAlignment="1" applyProtection="1">
      <alignment horizontal="center" vertical="center"/>
      <protection locked="0" hidden="1"/>
    </xf>
    <xf numFmtId="0" fontId="7" fillId="0" borderId="1" xfId="2" applyFont="1" applyBorder="1" applyAlignment="1" applyProtection="1">
      <alignment horizontal="center" vertical="center" wrapText="1"/>
      <protection hidden="1"/>
    </xf>
    <xf numFmtId="165" fontId="6" fillId="0" borderId="1" xfId="5" applyNumberFormat="1" applyFont="1" applyBorder="1" applyAlignment="1" applyProtection="1">
      <alignment horizontal="center" vertical="center"/>
      <protection locked="0"/>
    </xf>
    <xf numFmtId="165" fontId="44" fillId="0" borderId="1" xfId="5" applyNumberFormat="1" applyFont="1" applyBorder="1" applyAlignment="1" applyProtection="1">
      <alignment horizontal="center" vertical="center"/>
      <protection locked="0"/>
    </xf>
    <xf numFmtId="0" fontId="37" fillId="13" borderId="0" xfId="1" applyFont="1" applyFill="1" applyAlignment="1" applyProtection="1">
      <alignment vertical="center"/>
      <protection hidden="1"/>
    </xf>
    <xf numFmtId="0" fontId="38" fillId="13" borderId="0" xfId="1" applyFont="1" applyFill="1" applyAlignment="1" applyProtection="1">
      <alignment horizontal="center" vertical="center" wrapText="1"/>
      <protection hidden="1"/>
    </xf>
    <xf numFmtId="0" fontId="17" fillId="0" borderId="0" xfId="1" applyFont="1" applyAlignment="1" applyProtection="1">
      <alignment vertical="center"/>
      <protection hidden="1"/>
    </xf>
    <xf numFmtId="0" fontId="13" fillId="16" borderId="1" xfId="2" applyFont="1" applyFill="1" applyBorder="1" applyAlignment="1" applyProtection="1">
      <alignment horizontal="left" vertical="center" wrapText="1"/>
      <protection hidden="1"/>
    </xf>
    <xf numFmtId="0" fontId="25" fillId="0" borderId="0" xfId="1" applyFont="1" applyProtection="1">
      <protection hidden="1"/>
    </xf>
    <xf numFmtId="0" fontId="18" fillId="0" borderId="0" xfId="1" applyFont="1" applyProtection="1">
      <protection hidden="1"/>
    </xf>
    <xf numFmtId="166" fontId="19" fillId="5" borderId="0" xfId="1" applyNumberFormat="1" applyFont="1" applyFill="1" applyAlignment="1" applyProtection="1">
      <alignment horizontal="left" vertical="center"/>
      <protection hidden="1"/>
    </xf>
    <xf numFmtId="0" fontId="1" fillId="5" borderId="0" xfId="1" applyFill="1" applyProtection="1">
      <protection hidden="1"/>
    </xf>
    <xf numFmtId="0" fontId="4" fillId="4" borderId="0" xfId="2" applyFill="1" applyAlignment="1" applyProtection="1">
      <alignment vertical="center" wrapText="1"/>
      <protection hidden="1"/>
    </xf>
    <xf numFmtId="0" fontId="19" fillId="0" borderId="0" xfId="2" applyFont="1" applyProtection="1">
      <protection hidden="1"/>
    </xf>
    <xf numFmtId="0" fontId="4" fillId="0" borderId="0" xfId="2" applyProtection="1">
      <protection hidden="1"/>
    </xf>
    <xf numFmtId="0" fontId="0" fillId="0" borderId="0" xfId="0" applyAlignment="1" applyProtection="1">
      <alignment horizontal="center" vertical="center" wrapText="1"/>
      <protection hidden="1"/>
    </xf>
    <xf numFmtId="3" fontId="4" fillId="0" borderId="0" xfId="2" applyNumberFormat="1" applyAlignment="1" applyProtection="1">
      <alignment horizontal="center" vertical="center" wrapText="1"/>
      <protection hidden="1"/>
    </xf>
    <xf numFmtId="49" fontId="21" fillId="0" borderId="0" xfId="2" applyNumberFormat="1" applyFont="1" applyAlignment="1" applyProtection="1">
      <alignment horizontal="center" vertical="center" wrapText="1"/>
      <protection hidden="1"/>
    </xf>
    <xf numFmtId="0" fontId="4" fillId="0" borderId="12" xfId="2" applyBorder="1" applyAlignment="1" applyProtection="1">
      <alignment vertical="center" wrapText="1"/>
      <protection locked="0"/>
    </xf>
    <xf numFmtId="0" fontId="4" fillId="0" borderId="0" xfId="2" applyAlignment="1" applyProtection="1">
      <alignment vertical="center" wrapText="1"/>
      <protection locked="0"/>
    </xf>
    <xf numFmtId="49" fontId="21" fillId="0" borderId="43" xfId="2" applyNumberFormat="1" applyFont="1" applyBorder="1" applyAlignment="1" applyProtection="1">
      <alignment horizontal="center" vertical="center" wrapText="1"/>
      <protection locked="0"/>
    </xf>
    <xf numFmtId="3" fontId="6" fillId="0" borderId="5" xfId="1" applyNumberFormat="1" applyFont="1" applyBorder="1" applyAlignment="1" applyProtection="1">
      <alignment horizontal="center" vertical="center"/>
      <protection locked="0"/>
    </xf>
    <xf numFmtId="3" fontId="6" fillId="0" borderId="10" xfId="1" applyNumberFormat="1" applyFont="1" applyBorder="1" applyAlignment="1" applyProtection="1">
      <alignment horizontal="center" vertical="center"/>
      <protection locked="0"/>
    </xf>
    <xf numFmtId="3" fontId="6" fillId="0" borderId="6" xfId="1" applyNumberFormat="1" applyFont="1" applyBorder="1" applyAlignment="1" applyProtection="1">
      <alignment horizontal="center" vertical="center" wrapText="1"/>
      <protection locked="0"/>
    </xf>
    <xf numFmtId="3" fontId="6" fillId="0" borderId="10" xfId="1" applyNumberFormat="1" applyFont="1" applyBorder="1" applyAlignment="1" applyProtection="1">
      <alignment horizontal="center" vertical="center" wrapText="1"/>
      <protection locked="0"/>
    </xf>
    <xf numFmtId="9" fontId="58" fillId="0" borderId="1" xfId="6" applyFont="1" applyBorder="1" applyAlignment="1">
      <alignment vertical="center"/>
    </xf>
    <xf numFmtId="0" fontId="4" fillId="0" borderId="1" xfId="1" applyFont="1" applyBorder="1" applyAlignment="1">
      <alignment horizontal="left" vertical="center" wrapText="1"/>
    </xf>
    <xf numFmtId="0" fontId="15" fillId="5" borderId="0" xfId="0" applyFont="1" applyFill="1" applyAlignment="1">
      <alignment horizontal="left" vertical="center" wrapText="1"/>
    </xf>
    <xf numFmtId="0" fontId="15" fillId="5" borderId="0" xfId="0" applyFont="1" applyFill="1" applyAlignment="1" applyProtection="1">
      <alignment horizontal="left" vertical="center" wrapText="1"/>
      <protection hidden="1"/>
    </xf>
    <xf numFmtId="0" fontId="15" fillId="16" borderId="13" xfId="2" applyFont="1" applyFill="1" applyBorder="1" applyAlignment="1">
      <alignment horizontal="left" vertical="center" wrapText="1"/>
    </xf>
    <xf numFmtId="0" fontId="15" fillId="16" borderId="15" xfId="2" applyFont="1" applyFill="1" applyBorder="1" applyAlignment="1">
      <alignment horizontal="left" vertical="center" wrapText="1"/>
    </xf>
    <xf numFmtId="0" fontId="15" fillId="16" borderId="5" xfId="2" applyFont="1" applyFill="1" applyBorder="1" applyAlignment="1">
      <alignment horizontal="left" vertical="center" wrapText="1"/>
    </xf>
    <xf numFmtId="0" fontId="13" fillId="5" borderId="13" xfId="2" applyFont="1" applyFill="1" applyBorder="1" applyAlignment="1">
      <alignment horizontal="left" vertical="center" wrapText="1"/>
    </xf>
    <xf numFmtId="0" fontId="13" fillId="5" borderId="11" xfId="2" applyFont="1" applyFill="1" applyBorder="1" applyAlignment="1">
      <alignment horizontal="left" vertical="center" wrapText="1"/>
    </xf>
    <xf numFmtId="0" fontId="4" fillId="5" borderId="15" xfId="2" applyFill="1" applyBorder="1" applyAlignment="1">
      <alignment horizontal="left" vertical="top" wrapText="1"/>
    </xf>
    <xf numFmtId="0" fontId="4" fillId="5" borderId="14" xfId="2" applyFill="1" applyBorder="1" applyAlignment="1">
      <alignment horizontal="left" vertical="top" wrapText="1"/>
    </xf>
    <xf numFmtId="0" fontId="4" fillId="5" borderId="1" xfId="1" applyFont="1" applyFill="1" applyBorder="1" applyAlignment="1">
      <alignment horizontal="left" vertical="center" wrapText="1"/>
    </xf>
    <xf numFmtId="3" fontId="36" fillId="14" borderId="1" xfId="3" applyNumberFormat="1" applyFont="1" applyFill="1" applyBorder="1" applyAlignment="1">
      <alignment horizontal="center" vertical="center" wrapText="1"/>
    </xf>
    <xf numFmtId="3" fontId="36" fillId="14" borderId="6" xfId="3" applyNumberFormat="1" applyFont="1" applyFill="1" applyBorder="1" applyAlignment="1">
      <alignment horizontal="center" vertical="center" wrapText="1"/>
    </xf>
    <xf numFmtId="3" fontId="36" fillId="14" borderId="15" xfId="3" applyNumberFormat="1" applyFont="1" applyFill="1" applyBorder="1" applyAlignment="1">
      <alignment horizontal="center" vertical="center" wrapText="1"/>
    </xf>
    <xf numFmtId="3" fontId="36" fillId="14" borderId="0" xfId="3" applyNumberFormat="1" applyFont="1" applyFill="1" applyAlignment="1">
      <alignment horizontal="center" vertical="center" wrapText="1"/>
    </xf>
    <xf numFmtId="0" fontId="4" fillId="5" borderId="1" xfId="2" applyFill="1" applyBorder="1" applyAlignment="1">
      <alignment horizontal="left" vertical="center" wrapText="1"/>
    </xf>
    <xf numFmtId="3" fontId="27" fillId="15" borderId="1" xfId="3" applyNumberFormat="1" applyFont="1" applyFill="1" applyBorder="1" applyAlignment="1">
      <alignment horizontal="left" vertical="center" wrapText="1"/>
    </xf>
    <xf numFmtId="3" fontId="13" fillId="18" borderId="7" xfId="3" applyNumberFormat="1" applyFont="1" applyFill="1" applyBorder="1" applyAlignment="1">
      <alignment horizontal="left" vertical="center" wrapText="1"/>
    </xf>
    <xf numFmtId="3" fontId="13" fillId="18" borderId="3" xfId="3" applyNumberFormat="1" applyFont="1" applyFill="1" applyBorder="1" applyAlignment="1">
      <alignment horizontal="left" vertical="center" wrapText="1"/>
    </xf>
    <xf numFmtId="3" fontId="13" fillId="18" borderId="2" xfId="3" applyNumberFormat="1" applyFont="1" applyFill="1" applyBorder="1" applyAlignment="1">
      <alignment horizontal="left" vertical="center" wrapText="1"/>
    </xf>
    <xf numFmtId="3" fontId="13" fillId="18" borderId="1" xfId="3" applyNumberFormat="1" applyFont="1" applyFill="1" applyBorder="1" applyAlignment="1">
      <alignment horizontal="left" vertical="center" wrapText="1"/>
    </xf>
    <xf numFmtId="0" fontId="6" fillId="0" borderId="1" xfId="1" applyFont="1" applyBorder="1" applyAlignment="1">
      <alignment horizontal="left" vertical="center" wrapText="1"/>
    </xf>
    <xf numFmtId="0" fontId="35" fillId="13" borderId="0" xfId="2" applyFont="1" applyFill="1" applyAlignment="1" applyProtection="1">
      <alignment horizontal="left" vertical="center" wrapText="1"/>
      <protection hidden="1"/>
    </xf>
    <xf numFmtId="0" fontId="6" fillId="5" borderId="1" xfId="1" applyFont="1" applyFill="1" applyBorder="1" applyAlignment="1">
      <alignment horizontal="left" vertical="center" wrapText="1"/>
    </xf>
    <xf numFmtId="0" fontId="4" fillId="12" borderId="3" xfId="0" applyFont="1" applyFill="1" applyBorder="1" applyAlignment="1">
      <alignment vertical="center" wrapText="1"/>
    </xf>
    <xf numFmtId="0" fontId="4" fillId="12" borderId="2" xfId="0" applyFont="1" applyFill="1" applyBorder="1" applyAlignment="1">
      <alignment vertical="center" wrapText="1"/>
    </xf>
    <xf numFmtId="0" fontId="4" fillId="12" borderId="1" xfId="0" applyFont="1" applyFill="1" applyBorder="1" applyAlignment="1">
      <alignment vertical="center" wrapText="1"/>
    </xf>
    <xf numFmtId="0" fontId="31" fillId="12" borderId="7" xfId="0" applyFont="1" applyFill="1" applyBorder="1" applyAlignment="1">
      <alignment vertical="center" wrapText="1"/>
    </xf>
    <xf numFmtId="0" fontId="31" fillId="12" borderId="2" xfId="0" applyFont="1" applyFill="1" applyBorder="1" applyAlignment="1">
      <alignment vertical="center" wrapText="1"/>
    </xf>
    <xf numFmtId="0" fontId="16" fillId="0" borderId="1" xfId="1" applyFont="1" applyBorder="1" applyAlignment="1" applyProtection="1">
      <alignment horizontal="center" vertical="center"/>
      <protection locked="0" hidden="1"/>
    </xf>
    <xf numFmtId="0" fontId="1" fillId="0" borderId="1" xfId="1" applyBorder="1" applyAlignment="1" applyProtection="1">
      <alignment horizontal="center" vertical="center"/>
      <protection locked="0" hidden="1"/>
    </xf>
    <xf numFmtId="0" fontId="16" fillId="0" borderId="7" xfId="1" applyFont="1" applyBorder="1" applyAlignment="1" applyProtection="1">
      <alignment horizontal="center" vertical="center"/>
      <protection locked="0" hidden="1"/>
    </xf>
    <xf numFmtId="0" fontId="16" fillId="0" borderId="2" xfId="1" applyFont="1" applyBorder="1" applyAlignment="1" applyProtection="1">
      <alignment horizontal="center" vertical="center"/>
      <protection locked="0" hidden="1"/>
    </xf>
    <xf numFmtId="0" fontId="15" fillId="0" borderId="0" xfId="0" applyFont="1" applyAlignment="1" applyProtection="1">
      <alignment horizontal="left" vertical="center" wrapText="1"/>
      <protection hidden="1"/>
    </xf>
    <xf numFmtId="0" fontId="36" fillId="14" borderId="7" xfId="1" applyFont="1" applyFill="1" applyBorder="1" applyAlignment="1" applyProtection="1">
      <alignment horizontal="center" vertical="center"/>
      <protection hidden="1"/>
    </xf>
    <xf numFmtId="0" fontId="36" fillId="14" borderId="3" xfId="1" applyFont="1" applyFill="1" applyBorder="1" applyAlignment="1" applyProtection="1">
      <alignment horizontal="center" vertical="center"/>
      <protection hidden="1"/>
    </xf>
    <xf numFmtId="0" fontId="36" fillId="14" borderId="2" xfId="1" applyFont="1" applyFill="1" applyBorder="1" applyAlignment="1" applyProtection="1">
      <alignment horizontal="center" vertical="center"/>
      <protection hidden="1"/>
    </xf>
    <xf numFmtId="0" fontId="8" fillId="2" borderId="7" xfId="5" applyNumberFormat="1" applyFont="1" applyFill="1" applyBorder="1" applyAlignment="1" applyProtection="1">
      <alignment horizontal="center" vertical="center" wrapText="1"/>
      <protection hidden="1"/>
    </xf>
    <xf numFmtId="0" fontId="8" fillId="2" borderId="2" xfId="5" applyNumberFormat="1" applyFont="1" applyFill="1" applyBorder="1" applyAlignment="1" applyProtection="1">
      <alignment horizontal="center" vertical="center" wrapText="1"/>
      <protection hidden="1"/>
    </xf>
    <xf numFmtId="0" fontId="39" fillId="14" borderId="7" xfId="2" applyFont="1" applyFill="1" applyBorder="1" applyAlignment="1" applyProtection="1">
      <alignment horizontal="center" vertical="center" wrapText="1"/>
      <protection hidden="1"/>
    </xf>
    <xf numFmtId="0" fontId="39" fillId="14" borderId="2" xfId="2" applyFont="1" applyFill="1" applyBorder="1" applyAlignment="1" applyProtection="1">
      <alignment horizontal="center" vertical="center" wrapText="1"/>
      <protection hidden="1"/>
    </xf>
    <xf numFmtId="3" fontId="8" fillId="2" borderId="7" xfId="2" applyNumberFormat="1" applyFont="1" applyFill="1" applyBorder="1" applyAlignment="1" applyProtection="1">
      <alignment horizontal="center" vertical="center" wrapText="1"/>
      <protection hidden="1"/>
    </xf>
    <xf numFmtId="3" fontId="8" fillId="2" borderId="2" xfId="2" applyNumberFormat="1" applyFont="1" applyFill="1" applyBorder="1" applyAlignment="1" applyProtection="1">
      <alignment horizontal="center" vertical="center" wrapText="1"/>
      <protection hidden="1"/>
    </xf>
    <xf numFmtId="0" fontId="39" fillId="14" borderId="8" xfId="2" applyFont="1" applyFill="1" applyBorder="1" applyAlignment="1" applyProtection="1">
      <alignment horizontal="center" vertical="center" wrapText="1"/>
      <protection hidden="1"/>
    </xf>
    <xf numFmtId="0" fontId="39" fillId="14" borderId="6" xfId="2" applyFont="1" applyFill="1" applyBorder="1" applyAlignment="1" applyProtection="1">
      <alignment horizontal="center" vertical="center" wrapText="1"/>
      <protection hidden="1"/>
    </xf>
    <xf numFmtId="3" fontId="8" fillId="2" borderId="1" xfId="2" applyNumberFormat="1" applyFont="1" applyFill="1" applyBorder="1" applyAlignment="1" applyProtection="1">
      <alignment horizontal="center" vertical="center" wrapText="1"/>
      <protection hidden="1"/>
    </xf>
    <xf numFmtId="0" fontId="27" fillId="15" borderId="26" xfId="2" applyFont="1" applyFill="1" applyBorder="1" applyAlignment="1" applyProtection="1">
      <alignment horizontal="left" vertical="center" wrapText="1"/>
      <protection hidden="1"/>
    </xf>
    <xf numFmtId="0" fontId="27" fillId="15" borderId="32" xfId="2" applyFont="1" applyFill="1" applyBorder="1" applyAlignment="1" applyProtection="1">
      <alignment horizontal="left" vertical="center" wrapText="1"/>
      <protection hidden="1"/>
    </xf>
    <xf numFmtId="49" fontId="41" fillId="15" borderId="15" xfId="2" applyNumberFormat="1" applyFont="1" applyFill="1" applyBorder="1" applyAlignment="1" applyProtection="1">
      <alignment horizontal="center" vertical="center" wrapText="1"/>
      <protection hidden="1"/>
    </xf>
    <xf numFmtId="49" fontId="41" fillId="15" borderId="0" xfId="2" applyNumberFormat="1" applyFont="1" applyFill="1" applyAlignment="1" applyProtection="1">
      <alignment horizontal="center" vertical="center" wrapText="1"/>
      <protection hidden="1"/>
    </xf>
    <xf numFmtId="49" fontId="41" fillId="15" borderId="14" xfId="2" applyNumberFormat="1" applyFont="1" applyFill="1" applyBorder="1" applyAlignment="1" applyProtection="1">
      <alignment horizontal="center" vertical="center" wrapText="1"/>
      <protection hidden="1"/>
    </xf>
    <xf numFmtId="0" fontId="27" fillId="15" borderId="13" xfId="2" applyFont="1" applyFill="1" applyBorder="1" applyAlignment="1" applyProtection="1">
      <alignment horizontal="left" vertical="center" wrapText="1"/>
      <protection hidden="1"/>
    </xf>
    <xf numFmtId="0" fontId="27" fillId="15" borderId="12" xfId="2" applyFont="1" applyFill="1" applyBorder="1" applyAlignment="1" applyProtection="1">
      <alignment horizontal="left" vertical="center" wrapText="1"/>
      <protection hidden="1"/>
    </xf>
    <xf numFmtId="0" fontId="27" fillId="15" borderId="34" xfId="2" applyFont="1" applyFill="1" applyBorder="1" applyAlignment="1" applyProtection="1">
      <alignment horizontal="left" vertical="center" wrapText="1"/>
      <protection hidden="1"/>
    </xf>
    <xf numFmtId="0" fontId="27" fillId="15" borderId="35" xfId="2" applyFont="1" applyFill="1" applyBorder="1" applyAlignment="1" applyProtection="1">
      <alignment horizontal="left" vertical="center" wrapText="1"/>
      <protection hidden="1"/>
    </xf>
    <xf numFmtId="0" fontId="27" fillId="15" borderId="27" xfId="2" applyFont="1" applyFill="1" applyBorder="1" applyAlignment="1" applyProtection="1">
      <alignment horizontal="left" vertical="center" wrapText="1"/>
      <protection hidden="1"/>
    </xf>
    <xf numFmtId="0" fontId="27" fillId="15" borderId="28" xfId="2" applyFont="1" applyFill="1" applyBorder="1" applyAlignment="1" applyProtection="1">
      <alignment horizontal="left" vertical="center" wrapText="1"/>
      <protection hidden="1"/>
    </xf>
    <xf numFmtId="0" fontId="27" fillId="15" borderId="29" xfId="2" applyFont="1" applyFill="1" applyBorder="1" applyAlignment="1" applyProtection="1">
      <alignment horizontal="left" vertical="center" wrapText="1"/>
      <protection hidden="1"/>
    </xf>
    <xf numFmtId="3" fontId="4" fillId="2" borderId="1" xfId="2" applyNumberFormat="1" applyFill="1" applyBorder="1" applyAlignment="1" applyProtection="1">
      <alignment horizontal="center" vertical="center" wrapText="1"/>
      <protection hidden="1"/>
    </xf>
    <xf numFmtId="49" fontId="41" fillId="15" borderId="13" xfId="2" applyNumberFormat="1" applyFont="1" applyFill="1" applyBorder="1" applyAlignment="1" applyProtection="1">
      <alignment horizontal="center" vertical="center" wrapText="1"/>
      <protection hidden="1"/>
    </xf>
    <xf numFmtId="49" fontId="41" fillId="15" borderId="12" xfId="2" applyNumberFormat="1" applyFont="1" applyFill="1" applyBorder="1" applyAlignment="1" applyProtection="1">
      <alignment horizontal="center" vertical="center" wrapText="1"/>
      <protection hidden="1"/>
    </xf>
    <xf numFmtId="49" fontId="41" fillId="15" borderId="11" xfId="2" applyNumberFormat="1" applyFont="1" applyFill="1" applyBorder="1" applyAlignment="1" applyProtection="1">
      <alignment horizontal="center" vertical="center" wrapText="1"/>
      <protection hidden="1"/>
    </xf>
    <xf numFmtId="49" fontId="41" fillId="15" borderId="5" xfId="2" applyNumberFormat="1" applyFont="1" applyFill="1" applyBorder="1" applyAlignment="1" applyProtection="1">
      <alignment horizontal="center" vertical="center" wrapText="1"/>
      <protection hidden="1"/>
    </xf>
    <xf numFmtId="49" fontId="41" fillId="15" borderId="4" xfId="2" applyNumberFormat="1" applyFont="1" applyFill="1" applyBorder="1" applyAlignment="1" applyProtection="1">
      <alignment horizontal="center" vertical="center" wrapText="1"/>
      <protection hidden="1"/>
    </xf>
    <xf numFmtId="49" fontId="41" fillId="15" borderId="9" xfId="2" applyNumberFormat="1" applyFont="1" applyFill="1" applyBorder="1" applyAlignment="1" applyProtection="1">
      <alignment horizontal="center" vertical="center" wrapText="1"/>
      <protection hidden="1"/>
    </xf>
    <xf numFmtId="0" fontId="27" fillId="15" borderId="15" xfId="2" applyFont="1" applyFill="1" applyBorder="1" applyAlignment="1" applyProtection="1">
      <alignment horizontal="left" vertical="center" wrapText="1"/>
      <protection hidden="1"/>
    </xf>
    <xf numFmtId="0" fontId="27" fillId="15" borderId="4" xfId="2" applyFont="1" applyFill="1" applyBorder="1" applyAlignment="1" applyProtection="1">
      <alignment horizontal="left" vertical="center" wrapText="1"/>
      <protection hidden="1"/>
    </xf>
    <xf numFmtId="0" fontId="27" fillId="15" borderId="0" xfId="2" applyFont="1" applyFill="1" applyAlignment="1" applyProtection="1">
      <alignment horizontal="left" vertical="center" wrapText="1"/>
      <protection hidden="1"/>
    </xf>
    <xf numFmtId="0" fontId="27" fillId="15" borderId="14" xfId="2" applyFont="1" applyFill="1" applyBorder="1" applyAlignment="1" applyProtection="1">
      <alignment horizontal="left" vertical="center" wrapText="1"/>
      <protection hidden="1"/>
    </xf>
    <xf numFmtId="0" fontId="27" fillId="15" borderId="10" xfId="2" applyFont="1" applyFill="1" applyBorder="1" applyAlignment="1" applyProtection="1">
      <alignment horizontal="center" vertical="center" wrapText="1"/>
      <protection hidden="1"/>
    </xf>
    <xf numFmtId="0" fontId="10" fillId="18" borderId="13" xfId="2" applyFont="1" applyFill="1" applyBorder="1" applyAlignment="1" applyProtection="1">
      <alignment horizontal="center" vertical="center" wrapText="1"/>
      <protection hidden="1"/>
    </xf>
    <xf numFmtId="0" fontId="10" fillId="18" borderId="12" xfId="2" applyFont="1" applyFill="1" applyBorder="1" applyAlignment="1" applyProtection="1">
      <alignment horizontal="center" vertical="center" wrapText="1"/>
      <protection hidden="1"/>
    </xf>
    <xf numFmtId="0" fontId="10" fillId="18" borderId="11" xfId="2" applyFont="1" applyFill="1" applyBorder="1" applyAlignment="1" applyProtection="1">
      <alignment horizontal="center" vertical="center" wrapText="1"/>
      <protection hidden="1"/>
    </xf>
    <xf numFmtId="0" fontId="10" fillId="18" borderId="5" xfId="2" applyFont="1" applyFill="1" applyBorder="1" applyAlignment="1" applyProtection="1">
      <alignment horizontal="center" vertical="center" wrapText="1"/>
      <protection hidden="1"/>
    </xf>
    <xf numFmtId="0" fontId="10" fillId="18" borderId="4" xfId="2" applyFont="1" applyFill="1" applyBorder="1" applyAlignment="1" applyProtection="1">
      <alignment horizontal="center" vertical="center" wrapText="1"/>
      <protection hidden="1"/>
    </xf>
    <xf numFmtId="0" fontId="10" fillId="18" borderId="9" xfId="2" applyFont="1" applyFill="1" applyBorder="1" applyAlignment="1" applyProtection="1">
      <alignment horizontal="center" vertical="center" wrapText="1"/>
      <protection hidden="1"/>
    </xf>
    <xf numFmtId="0" fontId="9" fillId="0" borderId="13" xfId="2"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9" fillId="0" borderId="5" xfId="2" applyFont="1" applyBorder="1" applyAlignment="1" applyProtection="1">
      <alignment horizontal="center" vertical="center" wrapText="1"/>
      <protection locked="0"/>
    </xf>
    <xf numFmtId="0" fontId="9" fillId="0" borderId="4" xfId="2"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3" fontId="4" fillId="2" borderId="1" xfId="2" applyNumberFormat="1" applyFill="1" applyBorder="1" applyAlignment="1" applyProtection="1">
      <alignment horizontal="center" vertical="center"/>
      <protection hidden="1"/>
    </xf>
    <xf numFmtId="3" fontId="4" fillId="2" borderId="13" xfId="2" applyNumberFormat="1" applyFill="1" applyBorder="1" applyAlignment="1" applyProtection="1">
      <alignment horizontal="center" vertical="center" wrapText="1"/>
      <protection hidden="1"/>
    </xf>
    <xf numFmtId="3" fontId="4" fillId="2" borderId="12" xfId="2" applyNumberFormat="1" applyFill="1" applyBorder="1" applyAlignment="1" applyProtection="1">
      <alignment horizontal="center" vertical="center" wrapText="1"/>
      <protection hidden="1"/>
    </xf>
    <xf numFmtId="3" fontId="4" fillId="2" borderId="11" xfId="2" applyNumberFormat="1" applyFill="1" applyBorder="1" applyAlignment="1" applyProtection="1">
      <alignment horizontal="center" vertical="center" wrapText="1"/>
      <protection hidden="1"/>
    </xf>
    <xf numFmtId="3" fontId="4" fillId="2" borderId="5" xfId="2" applyNumberFormat="1" applyFill="1" applyBorder="1" applyAlignment="1" applyProtection="1">
      <alignment horizontal="center" vertical="center" wrapText="1"/>
      <protection hidden="1"/>
    </xf>
    <xf numFmtId="3" fontId="4" fillId="2" borderId="4" xfId="2" applyNumberFormat="1" applyFill="1" applyBorder="1" applyAlignment="1" applyProtection="1">
      <alignment horizontal="center" vertical="center" wrapText="1"/>
      <protection hidden="1"/>
    </xf>
    <xf numFmtId="3" fontId="4" fillId="2" borderId="9" xfId="2" applyNumberFormat="1" applyFill="1" applyBorder="1" applyAlignment="1" applyProtection="1">
      <alignment horizontal="center" vertical="center" wrapText="1"/>
      <protection hidden="1"/>
    </xf>
    <xf numFmtId="0" fontId="27" fillId="20" borderId="7" xfId="2" applyFont="1" applyFill="1" applyBorder="1" applyAlignment="1" applyProtection="1">
      <alignment horizontal="center" vertical="center" wrapText="1"/>
      <protection hidden="1"/>
    </xf>
    <xf numFmtId="0" fontId="27" fillId="20" borderId="3" xfId="2" applyFont="1" applyFill="1" applyBorder="1" applyAlignment="1" applyProtection="1">
      <alignment horizontal="center" vertical="center" wrapText="1"/>
      <protection hidden="1"/>
    </xf>
    <xf numFmtId="0" fontId="27" fillId="20" borderId="2" xfId="2" applyFont="1" applyFill="1" applyBorder="1" applyAlignment="1" applyProtection="1">
      <alignment horizontal="center" vertical="center" wrapText="1"/>
      <protection hidden="1"/>
    </xf>
    <xf numFmtId="0" fontId="27" fillId="19" borderId="5" xfId="2" applyFont="1" applyFill="1" applyBorder="1" applyAlignment="1" applyProtection="1">
      <alignment horizontal="center" vertical="center" wrapText="1"/>
      <protection hidden="1"/>
    </xf>
    <xf numFmtId="0" fontId="27" fillId="19" borderId="3" xfId="2" applyFont="1" applyFill="1" applyBorder="1" applyAlignment="1" applyProtection="1">
      <alignment horizontal="center" vertical="center" wrapText="1"/>
      <protection hidden="1"/>
    </xf>
    <xf numFmtId="0" fontId="27" fillId="15" borderId="5" xfId="2" applyFont="1" applyFill="1" applyBorder="1" applyAlignment="1" applyProtection="1">
      <alignment horizontal="left" vertical="center" wrapText="1"/>
      <protection hidden="1"/>
    </xf>
    <xf numFmtId="0" fontId="27" fillId="15" borderId="9" xfId="2" applyFont="1" applyFill="1" applyBorder="1" applyAlignment="1" applyProtection="1">
      <alignment horizontal="left" vertical="center" wrapText="1"/>
      <protection hidden="1"/>
    </xf>
    <xf numFmtId="49" fontId="21" fillId="2" borderId="13" xfId="2" applyNumberFormat="1" applyFont="1" applyFill="1" applyBorder="1" applyAlignment="1" applyProtection="1">
      <alignment horizontal="center" vertical="center" wrapText="1"/>
      <protection hidden="1"/>
    </xf>
    <xf numFmtId="49" fontId="21" fillId="2" borderId="11" xfId="2" applyNumberFormat="1" applyFont="1" applyFill="1" applyBorder="1" applyAlignment="1" applyProtection="1">
      <alignment horizontal="center" vertical="center" wrapText="1"/>
      <protection hidden="1"/>
    </xf>
    <xf numFmtId="49" fontId="21" fillId="2" borderId="5" xfId="2" applyNumberFormat="1" applyFont="1" applyFill="1" applyBorder="1" applyAlignment="1" applyProtection="1">
      <alignment horizontal="center" vertical="center" wrapText="1"/>
      <protection hidden="1"/>
    </xf>
    <xf numFmtId="49" fontId="21" fillId="2" borderId="9" xfId="2" applyNumberFormat="1" applyFont="1" applyFill="1" applyBorder="1" applyAlignment="1" applyProtection="1">
      <alignment horizontal="center" vertical="center" wrapText="1"/>
      <protection hidden="1"/>
    </xf>
    <xf numFmtId="49" fontId="21" fillId="2" borderId="12" xfId="2" applyNumberFormat="1" applyFont="1" applyFill="1" applyBorder="1" applyAlignment="1" applyProtection="1">
      <alignment horizontal="center" vertical="center" wrapText="1"/>
      <protection hidden="1"/>
    </xf>
    <xf numFmtId="49" fontId="21" fillId="2" borderId="4" xfId="2" applyNumberFormat="1" applyFont="1" applyFill="1" applyBorder="1" applyAlignment="1" applyProtection="1">
      <alignment horizontal="center" vertical="center" wrapText="1"/>
      <protection hidden="1"/>
    </xf>
    <xf numFmtId="49" fontId="21" fillId="2" borderId="13" xfId="2" applyNumberFormat="1" applyFont="1" applyFill="1" applyBorder="1" applyAlignment="1">
      <alignment horizontal="center" vertical="center" wrapText="1"/>
    </xf>
    <xf numFmtId="49" fontId="21" fillId="2" borderId="11" xfId="2" applyNumberFormat="1" applyFont="1" applyFill="1" applyBorder="1" applyAlignment="1">
      <alignment horizontal="center" vertical="center" wrapText="1"/>
    </xf>
    <xf numFmtId="49" fontId="21" fillId="2" borderId="5" xfId="2" applyNumberFormat="1" applyFont="1" applyFill="1" applyBorder="1" applyAlignment="1">
      <alignment horizontal="center" vertical="center" wrapText="1"/>
    </xf>
    <xf numFmtId="49" fontId="21" fillId="2" borderId="9" xfId="2" applyNumberFormat="1" applyFont="1" applyFill="1" applyBorder="1" applyAlignment="1">
      <alignment horizontal="center" vertical="center" wrapText="1"/>
    </xf>
    <xf numFmtId="49" fontId="21" fillId="2" borderId="12" xfId="2" applyNumberFormat="1" applyFont="1" applyFill="1" applyBorder="1" applyAlignment="1">
      <alignment horizontal="center" vertical="center" wrapText="1"/>
    </xf>
    <xf numFmtId="49" fontId="21" fillId="2" borderId="4" xfId="2" applyNumberFormat="1" applyFont="1" applyFill="1" applyBorder="1" applyAlignment="1">
      <alignment horizontal="center" vertical="center" wrapText="1"/>
    </xf>
    <xf numFmtId="3" fontId="4" fillId="2" borderId="13" xfId="2" applyNumberFormat="1" applyFill="1" applyBorder="1" applyAlignment="1">
      <alignment horizontal="center" vertical="center" wrapText="1"/>
    </xf>
    <xf numFmtId="3" fontId="4" fillId="2" borderId="12" xfId="2" applyNumberFormat="1" applyFill="1" applyBorder="1" applyAlignment="1">
      <alignment horizontal="center" vertical="center" wrapText="1"/>
    </xf>
    <xf numFmtId="3" fontId="4" fillId="2" borderId="11" xfId="2" applyNumberFormat="1" applyFill="1" applyBorder="1" applyAlignment="1">
      <alignment horizontal="center" vertical="center" wrapText="1"/>
    </xf>
    <xf numFmtId="3" fontId="4" fillId="2" borderId="5" xfId="2" applyNumberFormat="1" applyFill="1" applyBorder="1" applyAlignment="1">
      <alignment horizontal="center" vertical="center" wrapText="1"/>
    </xf>
    <xf numFmtId="3" fontId="4" fillId="2" borderId="4" xfId="2" applyNumberFormat="1" applyFill="1" applyBorder="1" applyAlignment="1">
      <alignment horizontal="center" vertical="center" wrapText="1"/>
    </xf>
    <xf numFmtId="3" fontId="4" fillId="2" borderId="9" xfId="2" applyNumberFormat="1" applyFill="1" applyBorder="1" applyAlignment="1">
      <alignment horizontal="center" vertical="center" wrapText="1"/>
    </xf>
    <xf numFmtId="49" fontId="41" fillId="15" borderId="39" xfId="2" applyNumberFormat="1" applyFont="1" applyFill="1" applyBorder="1" applyAlignment="1" applyProtection="1">
      <alignment horizontal="center" vertical="center" wrapText="1"/>
      <protection hidden="1"/>
    </xf>
    <xf numFmtId="49" fontId="41" fillId="15" borderId="40" xfId="2" applyNumberFormat="1" applyFont="1" applyFill="1" applyBorder="1" applyAlignment="1" applyProtection="1">
      <alignment horizontal="center" vertical="center" wrapText="1"/>
      <protection hidden="1"/>
    </xf>
    <xf numFmtId="49" fontId="41" fillId="15" borderId="41" xfId="2" applyNumberFormat="1" applyFont="1" applyFill="1" applyBorder="1" applyAlignment="1" applyProtection="1">
      <alignment horizontal="center" vertical="center" wrapText="1"/>
      <protection hidden="1"/>
    </xf>
    <xf numFmtId="0" fontId="7" fillId="0" borderId="1" xfId="2" applyFont="1" applyBorder="1" applyAlignment="1" applyProtection="1">
      <alignment horizontal="center" vertical="center" wrapText="1"/>
      <protection hidden="1"/>
    </xf>
    <xf numFmtId="0" fontId="42" fillId="21" borderId="1" xfId="2" applyFont="1" applyFill="1" applyBorder="1" applyAlignment="1" applyProtection="1">
      <alignment horizontal="center" vertical="center" wrapText="1"/>
      <protection hidden="1"/>
    </xf>
    <xf numFmtId="3" fontId="8" fillId="2" borderId="3" xfId="2" applyNumberFormat="1" applyFont="1" applyFill="1" applyBorder="1" applyAlignment="1" applyProtection="1">
      <alignment horizontal="center" vertical="center" wrapText="1"/>
      <protection hidden="1"/>
    </xf>
    <xf numFmtId="0" fontId="42" fillId="0" borderId="12" xfId="2" applyFont="1" applyBorder="1" applyAlignment="1" applyProtection="1">
      <alignment horizontal="center" vertical="center" wrapText="1"/>
      <protection hidden="1"/>
    </xf>
    <xf numFmtId="0" fontId="39" fillId="14" borderId="3" xfId="2" applyFont="1" applyFill="1" applyBorder="1" applyAlignment="1" applyProtection="1">
      <alignment horizontal="center" vertical="center" wrapText="1"/>
      <protection hidden="1"/>
    </xf>
    <xf numFmtId="0" fontId="13" fillId="0" borderId="7" xfId="2" applyFont="1" applyBorder="1" applyAlignment="1" applyProtection="1">
      <alignment horizontal="center" vertical="center" wrapText="1"/>
      <protection locked="0"/>
    </xf>
    <xf numFmtId="0" fontId="13" fillId="0" borderId="3" xfId="2" applyFont="1" applyBorder="1" applyAlignment="1" applyProtection="1">
      <alignment horizontal="center" vertical="center" wrapText="1"/>
      <protection locked="0"/>
    </xf>
    <xf numFmtId="0" fontId="13" fillId="0" borderId="2" xfId="2" applyFont="1" applyBorder="1" applyAlignment="1" applyProtection="1">
      <alignment horizontal="center" vertical="center" wrapText="1"/>
      <protection locked="0"/>
    </xf>
    <xf numFmtId="0" fontId="13" fillId="16" borderId="7" xfId="2" applyFont="1" applyFill="1" applyBorder="1" applyAlignment="1" applyProtection="1">
      <alignment horizontal="center" vertical="center" wrapText="1"/>
      <protection hidden="1"/>
    </xf>
    <xf numFmtId="0" fontId="13" fillId="16" borderId="3" xfId="2" applyFont="1" applyFill="1" applyBorder="1" applyAlignment="1" applyProtection="1">
      <alignment horizontal="center" vertical="center" wrapText="1"/>
      <protection hidden="1"/>
    </xf>
    <xf numFmtId="0" fontId="13" fillId="16" borderId="2" xfId="2" applyFont="1" applyFill="1" applyBorder="1" applyAlignment="1" applyProtection="1">
      <alignment horizontal="center" vertical="center" wrapText="1"/>
      <protection hidden="1"/>
    </xf>
    <xf numFmtId="0" fontId="7" fillId="0" borderId="7" xfId="2" applyFont="1" applyBorder="1" applyAlignment="1" applyProtection="1">
      <alignment horizontal="center" vertical="center" wrapText="1"/>
      <protection locked="0"/>
    </xf>
    <xf numFmtId="0" fontId="7" fillId="0" borderId="3" xfId="2" applyFont="1" applyBorder="1" applyAlignment="1" applyProtection="1">
      <alignment horizontal="center" vertical="center" wrapText="1"/>
      <protection locked="0"/>
    </xf>
    <xf numFmtId="0" fontId="7" fillId="0" borderId="2" xfId="2" applyFont="1" applyBorder="1" applyAlignment="1" applyProtection="1">
      <alignment horizontal="center" vertical="center" wrapText="1"/>
      <protection locked="0"/>
    </xf>
    <xf numFmtId="0" fontId="39" fillId="14" borderId="1" xfId="2" applyFont="1" applyFill="1" applyBorder="1" applyAlignment="1" applyProtection="1">
      <alignment horizontal="center" vertical="center" wrapText="1"/>
      <protection hidden="1"/>
    </xf>
    <xf numFmtId="0" fontId="13" fillId="16" borderId="1" xfId="2" applyFont="1" applyFill="1" applyBorder="1" applyAlignment="1" applyProtection="1">
      <alignment horizontal="center" vertical="center" wrapText="1"/>
      <protection hidden="1"/>
    </xf>
    <xf numFmtId="0" fontId="7" fillId="19" borderId="1" xfId="2" applyFont="1" applyFill="1" applyBorder="1" applyAlignment="1" applyProtection="1">
      <alignment horizontal="center" vertical="center" wrapText="1"/>
      <protection hidden="1"/>
    </xf>
    <xf numFmtId="0" fontId="7" fillId="20" borderId="1" xfId="2" applyFont="1" applyFill="1" applyBorder="1" applyAlignment="1" applyProtection="1">
      <alignment horizontal="center" vertical="center" wrapText="1"/>
      <protection hidden="1"/>
    </xf>
    <xf numFmtId="0" fontId="7" fillId="0" borderId="1" xfId="2" applyFont="1" applyBorder="1" applyAlignment="1" applyProtection="1">
      <alignment horizontal="center" vertical="center" wrapText="1"/>
      <protection locked="0" hidden="1"/>
    </xf>
    <xf numFmtId="0" fontId="9" fillId="0" borderId="1" xfId="2" applyFont="1" applyBorder="1" applyAlignment="1" applyProtection="1">
      <alignment horizontal="center" vertical="center" wrapText="1"/>
      <protection locked="0" hidden="1"/>
    </xf>
    <xf numFmtId="0" fontId="2" fillId="0" borderId="1" xfId="1" applyFont="1" applyBorder="1" applyAlignment="1" applyProtection="1">
      <alignment horizontal="center" vertical="center" wrapText="1"/>
      <protection locked="0"/>
    </xf>
    <xf numFmtId="0" fontId="2" fillId="0" borderId="1" xfId="1" applyFont="1" applyBorder="1" applyAlignment="1" applyProtection="1">
      <alignment horizontal="center" vertical="center"/>
      <protection locked="0"/>
    </xf>
    <xf numFmtId="0" fontId="27" fillId="20" borderId="1" xfId="2" applyFont="1" applyFill="1" applyBorder="1" applyAlignment="1" applyProtection="1">
      <alignment horizontal="center" vertical="center" wrapText="1"/>
      <protection hidden="1"/>
    </xf>
    <xf numFmtId="0" fontId="27" fillId="19" borderId="1" xfId="2" applyFont="1" applyFill="1" applyBorder="1" applyAlignment="1" applyProtection="1">
      <alignment horizontal="center" vertical="center" wrapText="1"/>
      <protection hidden="1"/>
    </xf>
    <xf numFmtId="49" fontId="21" fillId="0" borderId="1" xfId="2" applyNumberFormat="1" applyFont="1" applyBorder="1" applyAlignment="1" applyProtection="1">
      <alignment horizontal="center" vertical="center" wrapText="1"/>
      <protection locked="0"/>
    </xf>
    <xf numFmtId="49" fontId="2" fillId="22" borderId="1" xfId="1" applyNumberFormat="1" applyFont="1" applyFill="1" applyBorder="1" applyAlignment="1" applyProtection="1">
      <alignment horizontal="center" vertical="center" wrapText="1"/>
      <protection hidden="1"/>
    </xf>
    <xf numFmtId="0" fontId="10" fillId="22" borderId="1" xfId="0" applyFont="1" applyFill="1" applyBorder="1" applyAlignment="1">
      <alignment wrapText="1"/>
    </xf>
    <xf numFmtId="0" fontId="27" fillId="15" borderId="1" xfId="2" applyFont="1" applyFill="1" applyBorder="1" applyAlignment="1" applyProtection="1">
      <alignment horizontal="center" vertical="center" wrapText="1"/>
      <protection hidden="1"/>
    </xf>
    <xf numFmtId="0" fontId="27" fillId="15" borderId="13" xfId="2" applyFont="1" applyFill="1" applyBorder="1" applyAlignment="1" applyProtection="1">
      <alignment horizontal="center" vertical="center" wrapText="1"/>
      <protection hidden="1"/>
    </xf>
    <xf numFmtId="0" fontId="27" fillId="15" borderId="12" xfId="2" applyFont="1" applyFill="1" applyBorder="1" applyAlignment="1" applyProtection="1">
      <alignment horizontal="center" vertical="center" wrapText="1"/>
      <protection hidden="1"/>
    </xf>
    <xf numFmtId="0" fontId="27" fillId="15" borderId="11" xfId="2" applyFont="1" applyFill="1" applyBorder="1" applyAlignment="1" applyProtection="1">
      <alignment horizontal="center" vertical="center" wrapText="1"/>
      <protection hidden="1"/>
    </xf>
    <xf numFmtId="0" fontId="27" fillId="15" borderId="15" xfId="2" applyFont="1" applyFill="1" applyBorder="1" applyAlignment="1" applyProtection="1">
      <alignment horizontal="center" vertical="center" wrapText="1"/>
      <protection hidden="1"/>
    </xf>
    <xf numFmtId="0" fontId="27" fillId="15" borderId="0" xfId="2" applyFont="1" applyFill="1" applyAlignment="1" applyProtection="1">
      <alignment horizontal="center" vertical="center" wrapText="1"/>
      <protection hidden="1"/>
    </xf>
    <xf numFmtId="0" fontId="27" fillId="15" borderId="14" xfId="2" applyFont="1" applyFill="1" applyBorder="1" applyAlignment="1" applyProtection="1">
      <alignment horizontal="center" vertical="center" wrapText="1"/>
      <protection hidden="1"/>
    </xf>
    <xf numFmtId="0" fontId="27" fillId="15" borderId="5" xfId="2" applyFont="1" applyFill="1" applyBorder="1" applyAlignment="1" applyProtection="1">
      <alignment horizontal="center" vertical="center" wrapText="1"/>
      <protection hidden="1"/>
    </xf>
    <xf numFmtId="0" fontId="27" fillId="15" borderId="4" xfId="2" applyFont="1" applyFill="1" applyBorder="1" applyAlignment="1" applyProtection="1">
      <alignment horizontal="center" vertical="center" wrapText="1"/>
      <protection hidden="1"/>
    </xf>
    <xf numFmtId="0" fontId="27" fillId="15" borderId="9" xfId="2" applyFont="1" applyFill="1" applyBorder="1" applyAlignment="1" applyProtection="1">
      <alignment horizontal="center" vertical="center" wrapText="1"/>
      <protection hidden="1"/>
    </xf>
    <xf numFmtId="0" fontId="27" fillId="15" borderId="10" xfId="2" applyFont="1" applyFill="1" applyBorder="1" applyAlignment="1" applyProtection="1">
      <alignment horizontal="left" vertical="center" wrapText="1"/>
      <protection hidden="1"/>
    </xf>
    <xf numFmtId="0" fontId="27" fillId="15" borderId="6" xfId="2" applyFont="1" applyFill="1" applyBorder="1" applyAlignment="1" applyProtection="1">
      <alignment horizontal="left" vertical="center" wrapText="1"/>
      <protection hidden="1"/>
    </xf>
    <xf numFmtId="0" fontId="27" fillId="15" borderId="7" xfId="2" applyFont="1" applyFill="1" applyBorder="1" applyAlignment="1" applyProtection="1">
      <alignment horizontal="center" vertical="center" wrapText="1"/>
      <protection hidden="1"/>
    </xf>
    <xf numFmtId="0" fontId="27" fillId="15" borderId="3" xfId="2" applyFont="1" applyFill="1" applyBorder="1" applyAlignment="1" applyProtection="1">
      <alignment horizontal="center" vertical="center" wrapText="1"/>
      <protection hidden="1"/>
    </xf>
    <xf numFmtId="0" fontId="27" fillId="15" borderId="2" xfId="2" applyFont="1" applyFill="1" applyBorder="1" applyAlignment="1" applyProtection="1">
      <alignment horizontal="center" vertical="center" wrapText="1"/>
      <protection hidden="1"/>
    </xf>
    <xf numFmtId="0" fontId="27" fillId="15" borderId="8" xfId="2" applyFont="1" applyFill="1" applyBorder="1" applyAlignment="1" applyProtection="1">
      <alignment horizontal="left" vertical="center" wrapText="1"/>
      <protection hidden="1"/>
    </xf>
  </cellXfs>
  <cellStyles count="29565">
    <cellStyle name="20% - Accent1 2" xfId="16" xr:uid="{6822E2F1-DF7F-427C-B033-40A7CD54710C}"/>
    <cellStyle name="20% - Accent1 2 10" xfId="3755" xr:uid="{A9367BE0-B93A-46E1-9180-24776C05DE75}"/>
    <cellStyle name="20% - Accent1 2 10 2" xfId="11121" xr:uid="{35998C74-3BF3-46A3-9198-EEDBDAE11BC9}"/>
    <cellStyle name="20% - Accent1 2 10 2 2" xfId="25855" xr:uid="{6A7D5B45-DFFC-47F7-B564-EC88E5C9A9BB}"/>
    <cellStyle name="20% - Accent1 2 10 3" xfId="18489" xr:uid="{F5FF386D-DA8C-45A4-BBB6-FE462333723B}"/>
    <cellStyle name="20% - Accent1 2 11" xfId="7439" xr:uid="{F05DFBB7-A280-4112-B646-315BB8193E87}"/>
    <cellStyle name="20% - Accent1 2 11 2" xfId="22173" xr:uid="{10243282-99CE-4B4C-990F-384128E2511D}"/>
    <cellStyle name="20% - Accent1 2 12" xfId="14807" xr:uid="{498872AE-9F1D-4E1C-B4BD-824253CB2F89}"/>
    <cellStyle name="20% - Accent1 2 2" xfId="17" xr:uid="{9C81E945-A4DE-4881-8FD9-BA6674214EC4}"/>
    <cellStyle name="20% - Accent1 2 2 10" xfId="7440" xr:uid="{500320C1-EF18-493B-A347-716322E189CB}"/>
    <cellStyle name="20% - Accent1 2 2 10 2" xfId="22174" xr:uid="{11D18D4C-A5E9-49B7-8872-CE9347BD3518}"/>
    <cellStyle name="20% - Accent1 2 2 11" xfId="14808" xr:uid="{5590CA63-B3D4-47EE-953C-A72F75C1452F}"/>
    <cellStyle name="20% - Accent1 2 2 2" xfId="18" xr:uid="{1BBDC030-B980-4804-9997-23D59F798234}"/>
    <cellStyle name="20% - Accent1 2 2 2 10" xfId="14809" xr:uid="{A72AAB0E-134F-4664-97E7-1D002C5A3FBB}"/>
    <cellStyle name="20% - Accent1 2 2 2 2" xfId="115" xr:uid="{8A8CA4D8-B2F0-4009-86F2-67A517017E33}"/>
    <cellStyle name="20% - Accent1 2 2 2 2 2" xfId="247" xr:uid="{8B56BED8-9BCD-4CF9-8065-502A0E7D4AEE}"/>
    <cellStyle name="20% - Accent1 2 2 2 2 2 2" xfId="477" xr:uid="{3F371871-1118-495F-86F1-5A5CFD021EA8}"/>
    <cellStyle name="20% - Accent1 2 2 2 2 2 2 2" xfId="937" xr:uid="{30FA87DB-9C09-4225-8D2B-43B54099A051}"/>
    <cellStyle name="20% - Accent1 2 2 2 2 2 2 2 2" xfId="1857" xr:uid="{35589D50-5436-4E82-AAEA-3D3FEA25C49E}"/>
    <cellStyle name="20% - Accent1 2 2 2 2 2 2 2 2 2" xfId="3698" xr:uid="{9C501138-9E1B-4446-BC42-83E1CF26EE01}"/>
    <cellStyle name="20% - Accent1 2 2 2 2 2 2 2 2 2 2" xfId="7380" xr:uid="{CCFA7245-8724-4376-B2EA-A39B2E08E328}"/>
    <cellStyle name="20% - Accent1 2 2 2 2 2 2 2 2 2 2 2" xfId="14746" xr:uid="{E8D0F6B7-03F8-4E50-A0BE-633295D6B2A3}"/>
    <cellStyle name="20% - Accent1 2 2 2 2 2 2 2 2 2 2 2 2" xfId="29480" xr:uid="{9FE46A41-0145-4258-B362-3B42C98681C3}"/>
    <cellStyle name="20% - Accent1 2 2 2 2 2 2 2 2 2 2 3" xfId="22114" xr:uid="{52F2B828-9C32-48AC-9B95-CE90DF6C2754}"/>
    <cellStyle name="20% - Accent1 2 2 2 2 2 2 2 2 2 3" xfId="11064" xr:uid="{D94BC56B-C056-4573-B383-442FD9FE0514}"/>
    <cellStyle name="20% - Accent1 2 2 2 2 2 2 2 2 2 3 2" xfId="25798" xr:uid="{F521D8A7-C500-49A6-A1A3-7612061FE59C}"/>
    <cellStyle name="20% - Accent1 2 2 2 2 2 2 2 2 2 4" xfId="18432" xr:uid="{43EFC819-8DD5-4F29-B5C1-ED5190BDA760}"/>
    <cellStyle name="20% - Accent1 2 2 2 2 2 2 2 2 3" xfId="5539" xr:uid="{9E28B3D7-3CAB-4CA3-BBC0-2B3856157FD9}"/>
    <cellStyle name="20% - Accent1 2 2 2 2 2 2 2 2 3 2" xfId="12905" xr:uid="{6555719F-28FB-4515-ACEF-5F717FE0B502}"/>
    <cellStyle name="20% - Accent1 2 2 2 2 2 2 2 2 3 2 2" xfId="27639" xr:uid="{D744E22C-A220-44C6-897E-11B63D2C1A17}"/>
    <cellStyle name="20% - Accent1 2 2 2 2 2 2 2 2 3 3" xfId="20273" xr:uid="{FF0DE876-3CF3-4271-B4E5-0B96A5104A4A}"/>
    <cellStyle name="20% - Accent1 2 2 2 2 2 2 2 2 4" xfId="9223" xr:uid="{360EC4F6-8C90-42E7-9781-297AE9A0B857}"/>
    <cellStyle name="20% - Accent1 2 2 2 2 2 2 2 2 4 2" xfId="23957" xr:uid="{6E6EB9C6-A6B6-4DCE-8587-1A94B7D093CA}"/>
    <cellStyle name="20% - Accent1 2 2 2 2 2 2 2 2 5" xfId="16591" xr:uid="{3C4079A6-5CB8-4B77-870A-CF71AF1EF43D}"/>
    <cellStyle name="20% - Accent1 2 2 2 2 2 2 2 3" xfId="2778" xr:uid="{3BC9E662-C904-4797-8171-AC1C1C00D3DB}"/>
    <cellStyle name="20% - Accent1 2 2 2 2 2 2 2 3 2" xfId="6460" xr:uid="{FAD14867-C6CB-4089-9586-0545C0D32546}"/>
    <cellStyle name="20% - Accent1 2 2 2 2 2 2 2 3 2 2" xfId="13826" xr:uid="{54773C66-B5E4-458E-98CC-6FC3C15A8674}"/>
    <cellStyle name="20% - Accent1 2 2 2 2 2 2 2 3 2 2 2" xfId="28560" xr:uid="{50680EAF-818E-4927-9766-7ECD44F73388}"/>
    <cellStyle name="20% - Accent1 2 2 2 2 2 2 2 3 2 3" xfId="21194" xr:uid="{358C1042-F73C-4654-BD89-38B4895C6FAD}"/>
    <cellStyle name="20% - Accent1 2 2 2 2 2 2 2 3 3" xfId="10144" xr:uid="{8AC82D03-15FF-4540-ABFA-8B781844A40E}"/>
    <cellStyle name="20% - Accent1 2 2 2 2 2 2 2 3 3 2" xfId="24878" xr:uid="{8A237EC6-EFE8-4306-8E15-9FD3650D3A61}"/>
    <cellStyle name="20% - Accent1 2 2 2 2 2 2 2 3 4" xfId="17512" xr:uid="{278785B7-40B6-4203-A312-11A171B3527A}"/>
    <cellStyle name="20% - Accent1 2 2 2 2 2 2 2 4" xfId="4619" xr:uid="{D7D268CC-D69A-4B71-B582-2F09606E5D5B}"/>
    <cellStyle name="20% - Accent1 2 2 2 2 2 2 2 4 2" xfId="11985" xr:uid="{0DD2052B-5F1B-455C-A22B-D4ADB1CB1128}"/>
    <cellStyle name="20% - Accent1 2 2 2 2 2 2 2 4 2 2" xfId="26719" xr:uid="{E9EEE6D0-B9B1-4E7A-8131-870AF2990F8D}"/>
    <cellStyle name="20% - Accent1 2 2 2 2 2 2 2 4 3" xfId="19353" xr:uid="{3BB334E3-0A23-45B6-8638-F48B9C77C11D}"/>
    <cellStyle name="20% - Accent1 2 2 2 2 2 2 2 5" xfId="8303" xr:uid="{6F435F80-4920-41E9-BB36-B8D5692E98D9}"/>
    <cellStyle name="20% - Accent1 2 2 2 2 2 2 2 5 2" xfId="23037" xr:uid="{522FF6FC-CF28-42D9-818F-8D779DF221D6}"/>
    <cellStyle name="20% - Accent1 2 2 2 2 2 2 2 6" xfId="15671" xr:uid="{04AA7FF4-6118-4948-A325-6272009E31DB}"/>
    <cellStyle name="20% - Accent1 2 2 2 2 2 2 3" xfId="1397" xr:uid="{57881347-40CD-4C58-99B8-917D4A695D13}"/>
    <cellStyle name="20% - Accent1 2 2 2 2 2 2 3 2" xfId="3238" xr:uid="{6C8220C4-2EA2-44B8-9060-6929A98D349C}"/>
    <cellStyle name="20% - Accent1 2 2 2 2 2 2 3 2 2" xfId="6920" xr:uid="{5BB18A07-DD58-4317-92C0-7F2A5D375C12}"/>
    <cellStyle name="20% - Accent1 2 2 2 2 2 2 3 2 2 2" xfId="14286" xr:uid="{E77AA54B-EAF1-4217-BFA6-F32BBED7B589}"/>
    <cellStyle name="20% - Accent1 2 2 2 2 2 2 3 2 2 2 2" xfId="29020" xr:uid="{0737654C-1716-4C3D-8920-52C2468C1085}"/>
    <cellStyle name="20% - Accent1 2 2 2 2 2 2 3 2 2 3" xfId="21654" xr:uid="{44D56DAC-21F7-423B-9D61-F22AD7EE4909}"/>
    <cellStyle name="20% - Accent1 2 2 2 2 2 2 3 2 3" xfId="10604" xr:uid="{7993ACFC-862B-431A-8044-7390636C9A01}"/>
    <cellStyle name="20% - Accent1 2 2 2 2 2 2 3 2 3 2" xfId="25338" xr:uid="{B97FF6B0-45ED-4FA7-8F83-3B2E57394D06}"/>
    <cellStyle name="20% - Accent1 2 2 2 2 2 2 3 2 4" xfId="17972" xr:uid="{E0404845-0668-4408-ACE1-B4E52E9B68F2}"/>
    <cellStyle name="20% - Accent1 2 2 2 2 2 2 3 3" xfId="5079" xr:uid="{030161D9-B780-4B16-B640-C76C9875B8F1}"/>
    <cellStyle name="20% - Accent1 2 2 2 2 2 2 3 3 2" xfId="12445" xr:uid="{59B25192-3A13-4BCD-8276-20A63F69C889}"/>
    <cellStyle name="20% - Accent1 2 2 2 2 2 2 3 3 2 2" xfId="27179" xr:uid="{36001CF1-731A-4027-919C-DAB851541D4E}"/>
    <cellStyle name="20% - Accent1 2 2 2 2 2 2 3 3 3" xfId="19813" xr:uid="{9C7E5009-3136-4756-B4EA-310CF3C508F8}"/>
    <cellStyle name="20% - Accent1 2 2 2 2 2 2 3 4" xfId="8763" xr:uid="{0EC3EFAE-2656-4708-A9F5-FA6C139A545E}"/>
    <cellStyle name="20% - Accent1 2 2 2 2 2 2 3 4 2" xfId="23497" xr:uid="{1C9715BE-F68B-4829-9C99-20AFF466028C}"/>
    <cellStyle name="20% - Accent1 2 2 2 2 2 2 3 5" xfId="16131" xr:uid="{E97EDF80-F773-4F8A-8968-FD14661D8055}"/>
    <cellStyle name="20% - Accent1 2 2 2 2 2 2 4" xfId="2318" xr:uid="{1AAB0BC2-F979-465F-8BE4-390A867C27D6}"/>
    <cellStyle name="20% - Accent1 2 2 2 2 2 2 4 2" xfId="6000" xr:uid="{06C27CDB-4445-47DE-96F4-056FFECABC53}"/>
    <cellStyle name="20% - Accent1 2 2 2 2 2 2 4 2 2" xfId="13366" xr:uid="{683F4B4D-64AF-41DE-BBB1-0B8A03C21421}"/>
    <cellStyle name="20% - Accent1 2 2 2 2 2 2 4 2 2 2" xfId="28100" xr:uid="{41A3FBB1-48C3-4E44-950F-F398ED2EC2A3}"/>
    <cellStyle name="20% - Accent1 2 2 2 2 2 2 4 2 3" xfId="20734" xr:uid="{72294F16-0510-4EFA-9B7B-081F96CEF242}"/>
    <cellStyle name="20% - Accent1 2 2 2 2 2 2 4 3" xfId="9684" xr:uid="{6C7EB90C-B506-490F-9D3F-751CDB3AD4E8}"/>
    <cellStyle name="20% - Accent1 2 2 2 2 2 2 4 3 2" xfId="24418" xr:uid="{3D71D894-053B-436D-ACCE-AD306C6EF058}"/>
    <cellStyle name="20% - Accent1 2 2 2 2 2 2 4 4" xfId="17052" xr:uid="{34B11396-C2CE-4505-BAF6-54971ED457EC}"/>
    <cellStyle name="20% - Accent1 2 2 2 2 2 2 5" xfId="4159" xr:uid="{3551907A-C5A4-45D1-B56B-038B8A5D1BB1}"/>
    <cellStyle name="20% - Accent1 2 2 2 2 2 2 5 2" xfId="11525" xr:uid="{6521E82D-A5D1-4716-A790-E0EA7F768080}"/>
    <cellStyle name="20% - Accent1 2 2 2 2 2 2 5 2 2" xfId="26259" xr:uid="{C11F908E-2BCF-4914-85E7-9F68EA10CF10}"/>
    <cellStyle name="20% - Accent1 2 2 2 2 2 2 5 3" xfId="18893" xr:uid="{48A599BC-2C6A-4A99-9A4E-77BD086B37FE}"/>
    <cellStyle name="20% - Accent1 2 2 2 2 2 2 6" xfId="7843" xr:uid="{807B2A04-16B8-406E-B413-8DDC54C31E38}"/>
    <cellStyle name="20% - Accent1 2 2 2 2 2 2 6 2" xfId="22577" xr:uid="{DB6D7630-F036-4FB8-BD81-4A239487AE87}"/>
    <cellStyle name="20% - Accent1 2 2 2 2 2 2 7" xfId="15211" xr:uid="{BE1F8B74-AD46-4737-B55F-431A72F6E62B}"/>
    <cellStyle name="20% - Accent1 2 2 2 2 2 3" xfId="707" xr:uid="{5435EE5C-04F6-4390-AC5B-3C1EA06DEBC6}"/>
    <cellStyle name="20% - Accent1 2 2 2 2 2 3 2" xfId="1627" xr:uid="{2224CAF1-1E80-47EC-9F08-D7281CBA6078}"/>
    <cellStyle name="20% - Accent1 2 2 2 2 2 3 2 2" xfId="3468" xr:uid="{24D3EF79-B57B-4297-B9DA-8060903868D7}"/>
    <cellStyle name="20% - Accent1 2 2 2 2 2 3 2 2 2" xfId="7150" xr:uid="{1B7EE59A-8DE3-4BFB-946F-A5406207DBD1}"/>
    <cellStyle name="20% - Accent1 2 2 2 2 2 3 2 2 2 2" xfId="14516" xr:uid="{E3F0FDEA-4739-49F1-BA69-4099716ADDFD}"/>
    <cellStyle name="20% - Accent1 2 2 2 2 2 3 2 2 2 2 2" xfId="29250" xr:uid="{9A879C38-A7AF-46AC-82EA-04A04352E402}"/>
    <cellStyle name="20% - Accent1 2 2 2 2 2 3 2 2 2 3" xfId="21884" xr:uid="{956DA7C7-FA2F-4A66-92D9-CEF5186BC59B}"/>
    <cellStyle name="20% - Accent1 2 2 2 2 2 3 2 2 3" xfId="10834" xr:uid="{6FD31B29-58DD-4F17-93F8-B135BA907FE8}"/>
    <cellStyle name="20% - Accent1 2 2 2 2 2 3 2 2 3 2" xfId="25568" xr:uid="{4801044C-C5C5-4A41-884D-5A49D8733812}"/>
    <cellStyle name="20% - Accent1 2 2 2 2 2 3 2 2 4" xfId="18202" xr:uid="{CCF98A34-2433-48BA-BFAF-EF159546D848}"/>
    <cellStyle name="20% - Accent1 2 2 2 2 2 3 2 3" xfId="5309" xr:uid="{C6D92799-FE06-49A2-B6B3-073B999D6958}"/>
    <cellStyle name="20% - Accent1 2 2 2 2 2 3 2 3 2" xfId="12675" xr:uid="{5D333990-7B9D-4D76-8119-AAD736327903}"/>
    <cellStyle name="20% - Accent1 2 2 2 2 2 3 2 3 2 2" xfId="27409" xr:uid="{B604D3F4-B3D9-43D5-A07F-A1AAB06D128A}"/>
    <cellStyle name="20% - Accent1 2 2 2 2 2 3 2 3 3" xfId="20043" xr:uid="{B06ACA39-0E04-415A-9F5E-7A9342D9A496}"/>
    <cellStyle name="20% - Accent1 2 2 2 2 2 3 2 4" xfId="8993" xr:uid="{60631393-10AE-48DC-BE78-DB734F90DE40}"/>
    <cellStyle name="20% - Accent1 2 2 2 2 2 3 2 4 2" xfId="23727" xr:uid="{DBDFBF30-F6D0-45E1-9483-301E5143C9B9}"/>
    <cellStyle name="20% - Accent1 2 2 2 2 2 3 2 5" xfId="16361" xr:uid="{434289D7-03F9-4AD9-AD43-EC122B8032DF}"/>
    <cellStyle name="20% - Accent1 2 2 2 2 2 3 3" xfId="2548" xr:uid="{96F93B04-8003-4304-997B-9C2AE50E3772}"/>
    <cellStyle name="20% - Accent1 2 2 2 2 2 3 3 2" xfId="6230" xr:uid="{BF8359E6-1CCE-4A73-B9AC-B59925ACFA0D}"/>
    <cellStyle name="20% - Accent1 2 2 2 2 2 3 3 2 2" xfId="13596" xr:uid="{A3467E7E-99DE-434D-96CA-D02061B5F4FA}"/>
    <cellStyle name="20% - Accent1 2 2 2 2 2 3 3 2 2 2" xfId="28330" xr:uid="{DB9CB4D0-6B8E-4EF2-90AA-1FDB16E3A100}"/>
    <cellStyle name="20% - Accent1 2 2 2 2 2 3 3 2 3" xfId="20964" xr:uid="{FA8F0A2C-C316-4CF2-83B9-EAEA23DDBD31}"/>
    <cellStyle name="20% - Accent1 2 2 2 2 2 3 3 3" xfId="9914" xr:uid="{6B480EFA-92EC-4D4D-99DD-F8767BD86995}"/>
    <cellStyle name="20% - Accent1 2 2 2 2 2 3 3 3 2" xfId="24648" xr:uid="{83A465C3-0CE9-4A43-A736-FF527FBA6496}"/>
    <cellStyle name="20% - Accent1 2 2 2 2 2 3 3 4" xfId="17282" xr:uid="{36BCE35A-0D6A-48E6-8407-A47D3E1BF689}"/>
    <cellStyle name="20% - Accent1 2 2 2 2 2 3 4" xfId="4389" xr:uid="{9329C401-8019-48A0-8DD5-8D98DB8B8272}"/>
    <cellStyle name="20% - Accent1 2 2 2 2 2 3 4 2" xfId="11755" xr:uid="{D04795C2-AE33-4BC5-963A-C13AD465048A}"/>
    <cellStyle name="20% - Accent1 2 2 2 2 2 3 4 2 2" xfId="26489" xr:uid="{0888CA7A-22A6-4309-84D4-D3F49DBFF369}"/>
    <cellStyle name="20% - Accent1 2 2 2 2 2 3 4 3" xfId="19123" xr:uid="{AAE0AF6B-40A5-4406-B630-6AE1AE9C7C51}"/>
    <cellStyle name="20% - Accent1 2 2 2 2 2 3 5" xfId="8073" xr:uid="{16D5A906-1F7F-49CB-9CD4-2FEF43988172}"/>
    <cellStyle name="20% - Accent1 2 2 2 2 2 3 5 2" xfId="22807" xr:uid="{CB677E6A-A022-4855-8AA7-2427D314136E}"/>
    <cellStyle name="20% - Accent1 2 2 2 2 2 3 6" xfId="15441" xr:uid="{D3BF302C-DE7A-4A5E-B99D-9E54738E3BC6}"/>
    <cellStyle name="20% - Accent1 2 2 2 2 2 4" xfId="1167" xr:uid="{47F8A19C-C883-4EE8-BEB0-52188DFA7344}"/>
    <cellStyle name="20% - Accent1 2 2 2 2 2 4 2" xfId="3008" xr:uid="{D8CF9EAD-E4D8-4673-8879-29ED0883F0AA}"/>
    <cellStyle name="20% - Accent1 2 2 2 2 2 4 2 2" xfId="6690" xr:uid="{DC4B0B09-C50A-4A3B-A378-13A3A25ED06B}"/>
    <cellStyle name="20% - Accent1 2 2 2 2 2 4 2 2 2" xfId="14056" xr:uid="{B3C1C67C-F507-42BF-B4EB-85B2A4756632}"/>
    <cellStyle name="20% - Accent1 2 2 2 2 2 4 2 2 2 2" xfId="28790" xr:uid="{C942131E-1D03-41ED-99A5-C3F14A00CB32}"/>
    <cellStyle name="20% - Accent1 2 2 2 2 2 4 2 2 3" xfId="21424" xr:uid="{92EC0CBB-024F-4512-83AD-794DE87F547A}"/>
    <cellStyle name="20% - Accent1 2 2 2 2 2 4 2 3" xfId="10374" xr:uid="{EE7017DC-3E99-42F8-93E0-C9BDE4F9A701}"/>
    <cellStyle name="20% - Accent1 2 2 2 2 2 4 2 3 2" xfId="25108" xr:uid="{8E391CD9-B7CB-4364-8979-59C2D8A3E926}"/>
    <cellStyle name="20% - Accent1 2 2 2 2 2 4 2 4" xfId="17742" xr:uid="{245EE38C-BF2E-4D17-AAF1-08B10FF0DC2A}"/>
    <cellStyle name="20% - Accent1 2 2 2 2 2 4 3" xfId="4849" xr:uid="{470AC68C-1643-4FA9-92F8-3C9615F05A1F}"/>
    <cellStyle name="20% - Accent1 2 2 2 2 2 4 3 2" xfId="12215" xr:uid="{2535FEF8-FAF0-4A73-94D8-828890F864C0}"/>
    <cellStyle name="20% - Accent1 2 2 2 2 2 4 3 2 2" xfId="26949" xr:uid="{2F14907B-8B4C-4BDC-809C-9E1786D9CB6E}"/>
    <cellStyle name="20% - Accent1 2 2 2 2 2 4 3 3" xfId="19583" xr:uid="{AE6F84EC-65C2-4595-B86E-AA36C0E555C9}"/>
    <cellStyle name="20% - Accent1 2 2 2 2 2 4 4" xfId="8533" xr:uid="{94E6A2D1-6A78-474D-BDAC-BD9EDFB9A552}"/>
    <cellStyle name="20% - Accent1 2 2 2 2 2 4 4 2" xfId="23267" xr:uid="{959667BB-AF95-4822-A803-32AB4CDC0578}"/>
    <cellStyle name="20% - Accent1 2 2 2 2 2 4 5" xfId="15901" xr:uid="{EE081BB8-FD80-4B3A-8FDE-91D2CFBB5679}"/>
    <cellStyle name="20% - Accent1 2 2 2 2 2 5" xfId="2088" xr:uid="{EB92C233-DF4C-43B1-945C-12319516CB80}"/>
    <cellStyle name="20% - Accent1 2 2 2 2 2 5 2" xfId="5770" xr:uid="{262C9EDF-02C4-4838-84BA-BB5CE83ECBA9}"/>
    <cellStyle name="20% - Accent1 2 2 2 2 2 5 2 2" xfId="13136" xr:uid="{B64ED224-CB76-4E63-A862-2A47FA6F3448}"/>
    <cellStyle name="20% - Accent1 2 2 2 2 2 5 2 2 2" xfId="27870" xr:uid="{09469DE9-F8E6-4D29-865B-E04A89B63AD6}"/>
    <cellStyle name="20% - Accent1 2 2 2 2 2 5 2 3" xfId="20504" xr:uid="{57BD599B-8C61-41A7-A6CD-165162854F50}"/>
    <cellStyle name="20% - Accent1 2 2 2 2 2 5 3" xfId="9454" xr:uid="{D13C744D-ABD7-43D2-ADA0-7F42E79141F1}"/>
    <cellStyle name="20% - Accent1 2 2 2 2 2 5 3 2" xfId="24188" xr:uid="{458F1BFF-E6FE-4592-862D-CBBA684A1BA8}"/>
    <cellStyle name="20% - Accent1 2 2 2 2 2 5 4" xfId="16822" xr:uid="{A559CF48-4855-42F8-A822-7D82BAA4177E}"/>
    <cellStyle name="20% - Accent1 2 2 2 2 2 6" xfId="3929" xr:uid="{6C8090B7-CDA8-49BF-83C9-281D3EF6F93A}"/>
    <cellStyle name="20% - Accent1 2 2 2 2 2 6 2" xfId="11295" xr:uid="{EC6B3B35-C7EA-4147-B17D-A4B82158DFCB}"/>
    <cellStyle name="20% - Accent1 2 2 2 2 2 6 2 2" xfId="26029" xr:uid="{E91D13FD-6F79-41E6-8227-44447BC7FEE8}"/>
    <cellStyle name="20% - Accent1 2 2 2 2 2 6 3" xfId="18663" xr:uid="{C0E6F602-560D-4221-9156-8556CADEF348}"/>
    <cellStyle name="20% - Accent1 2 2 2 2 2 7" xfId="7613" xr:uid="{1342FB2F-44E9-490B-AE21-F06D4DEF29F1}"/>
    <cellStyle name="20% - Accent1 2 2 2 2 2 7 2" xfId="22347" xr:uid="{CA63825F-BEBE-420D-9FDE-2267CCC8B535}"/>
    <cellStyle name="20% - Accent1 2 2 2 2 2 8" xfId="14981" xr:uid="{B835A622-754F-4D27-B5CA-3AB6EF6B8AB3}"/>
    <cellStyle name="20% - Accent1 2 2 2 2 3" xfId="362" xr:uid="{20FF72DB-74D4-41C9-B6DF-12423ED0428E}"/>
    <cellStyle name="20% - Accent1 2 2 2 2 3 2" xfId="822" xr:uid="{BAA3D012-E451-4634-B0A7-10FE8BBBB970}"/>
    <cellStyle name="20% - Accent1 2 2 2 2 3 2 2" xfId="1742" xr:uid="{5109B231-B516-4E17-93E6-32F8DF2C0F71}"/>
    <cellStyle name="20% - Accent1 2 2 2 2 3 2 2 2" xfId="3583" xr:uid="{7FAED034-08B7-4358-AF86-6A9AF3100F1D}"/>
    <cellStyle name="20% - Accent1 2 2 2 2 3 2 2 2 2" xfId="7265" xr:uid="{DC921489-A0A2-4033-BA30-84FAA3DAC224}"/>
    <cellStyle name="20% - Accent1 2 2 2 2 3 2 2 2 2 2" xfId="14631" xr:uid="{46046C30-E13F-4559-B1A4-64E24049F1DD}"/>
    <cellStyle name="20% - Accent1 2 2 2 2 3 2 2 2 2 2 2" xfId="29365" xr:uid="{8327ED8C-917F-4870-B374-4A90B2E9DA51}"/>
    <cellStyle name="20% - Accent1 2 2 2 2 3 2 2 2 2 3" xfId="21999" xr:uid="{31615DF4-1F34-4DFF-9C24-EBC4B21A8736}"/>
    <cellStyle name="20% - Accent1 2 2 2 2 3 2 2 2 3" xfId="10949" xr:uid="{1A20EEA7-A4F6-47C1-9393-21FCCFCB733B}"/>
    <cellStyle name="20% - Accent1 2 2 2 2 3 2 2 2 3 2" xfId="25683" xr:uid="{27DCCCDE-A655-42B2-96A7-E42B56449B0D}"/>
    <cellStyle name="20% - Accent1 2 2 2 2 3 2 2 2 4" xfId="18317" xr:uid="{ADABDD09-F700-4D18-B9B1-19656BFD64AB}"/>
    <cellStyle name="20% - Accent1 2 2 2 2 3 2 2 3" xfId="5424" xr:uid="{FEE5C88E-B97E-465C-B46D-2C8AA025D309}"/>
    <cellStyle name="20% - Accent1 2 2 2 2 3 2 2 3 2" xfId="12790" xr:uid="{327EDF93-9816-4767-B803-131405494105}"/>
    <cellStyle name="20% - Accent1 2 2 2 2 3 2 2 3 2 2" xfId="27524" xr:uid="{FDB87001-FBF9-4CC0-9419-15C2085ECE89}"/>
    <cellStyle name="20% - Accent1 2 2 2 2 3 2 2 3 3" xfId="20158" xr:uid="{0F05A5D6-DF57-4838-9DCC-C10C9E7CE555}"/>
    <cellStyle name="20% - Accent1 2 2 2 2 3 2 2 4" xfId="9108" xr:uid="{18362876-4241-4A69-A93F-8109D2D33EEF}"/>
    <cellStyle name="20% - Accent1 2 2 2 2 3 2 2 4 2" xfId="23842" xr:uid="{2F310894-C63B-4AFC-BDD3-553BA83E1EEE}"/>
    <cellStyle name="20% - Accent1 2 2 2 2 3 2 2 5" xfId="16476" xr:uid="{08639556-3306-45B0-99BC-ED393CF65F5B}"/>
    <cellStyle name="20% - Accent1 2 2 2 2 3 2 3" xfId="2663" xr:uid="{443AB9DB-9ACE-4684-BA7D-8D2D65E17861}"/>
    <cellStyle name="20% - Accent1 2 2 2 2 3 2 3 2" xfId="6345" xr:uid="{61334C52-2706-4C98-99CD-091B24E9D82A}"/>
    <cellStyle name="20% - Accent1 2 2 2 2 3 2 3 2 2" xfId="13711" xr:uid="{CB5FA201-22F8-4A63-ADE6-682C787C3AE6}"/>
    <cellStyle name="20% - Accent1 2 2 2 2 3 2 3 2 2 2" xfId="28445" xr:uid="{A4CC38D3-3921-4A79-9100-E152B1610651}"/>
    <cellStyle name="20% - Accent1 2 2 2 2 3 2 3 2 3" xfId="21079" xr:uid="{346ED870-0036-4553-A110-46255160BB94}"/>
    <cellStyle name="20% - Accent1 2 2 2 2 3 2 3 3" xfId="10029" xr:uid="{F7DB8928-F618-4E4F-9BB8-433C4A894622}"/>
    <cellStyle name="20% - Accent1 2 2 2 2 3 2 3 3 2" xfId="24763" xr:uid="{929377C4-A1DA-4D49-9A48-BE5F9CF3135F}"/>
    <cellStyle name="20% - Accent1 2 2 2 2 3 2 3 4" xfId="17397" xr:uid="{EAAE0F11-5042-4A13-8A53-0D3345BC40C4}"/>
    <cellStyle name="20% - Accent1 2 2 2 2 3 2 4" xfId="4504" xr:uid="{7BCC9E52-8942-42A0-93C7-9241D84631C4}"/>
    <cellStyle name="20% - Accent1 2 2 2 2 3 2 4 2" xfId="11870" xr:uid="{06731839-529A-4088-ACD0-4D648EE865EE}"/>
    <cellStyle name="20% - Accent1 2 2 2 2 3 2 4 2 2" xfId="26604" xr:uid="{534C2D89-FDD2-4C2F-AE04-F4839F959D95}"/>
    <cellStyle name="20% - Accent1 2 2 2 2 3 2 4 3" xfId="19238" xr:uid="{038A4A18-3084-4CBD-93A7-B9C3F8A68134}"/>
    <cellStyle name="20% - Accent1 2 2 2 2 3 2 5" xfId="8188" xr:uid="{BDEDFC3C-5300-408B-8E74-6996D1949A41}"/>
    <cellStyle name="20% - Accent1 2 2 2 2 3 2 5 2" xfId="22922" xr:uid="{BD7431BF-C764-4213-B37B-DD8951DEAAF8}"/>
    <cellStyle name="20% - Accent1 2 2 2 2 3 2 6" xfId="15556" xr:uid="{76CB2B50-0CA9-4D1E-8136-0AA207D44467}"/>
    <cellStyle name="20% - Accent1 2 2 2 2 3 3" xfId="1282" xr:uid="{4A1B6D2A-D994-45D7-B64A-7373F7E9E040}"/>
    <cellStyle name="20% - Accent1 2 2 2 2 3 3 2" xfId="3123" xr:uid="{197B5DD7-BA09-4E6D-ABE1-64EC830CA0E7}"/>
    <cellStyle name="20% - Accent1 2 2 2 2 3 3 2 2" xfId="6805" xr:uid="{473149B3-BDE5-4035-AEB1-364BB5F07513}"/>
    <cellStyle name="20% - Accent1 2 2 2 2 3 3 2 2 2" xfId="14171" xr:uid="{350AC56F-16C1-4AD7-B098-CA6DBCAA5826}"/>
    <cellStyle name="20% - Accent1 2 2 2 2 3 3 2 2 2 2" xfId="28905" xr:uid="{400CFB52-3335-4D13-8249-8147BC911029}"/>
    <cellStyle name="20% - Accent1 2 2 2 2 3 3 2 2 3" xfId="21539" xr:uid="{C61E3F3C-9370-4BFF-BB2A-F95A26EE3282}"/>
    <cellStyle name="20% - Accent1 2 2 2 2 3 3 2 3" xfId="10489" xr:uid="{13980276-3890-4DEB-BBA0-AF469A7870DC}"/>
    <cellStyle name="20% - Accent1 2 2 2 2 3 3 2 3 2" xfId="25223" xr:uid="{91A8007C-0A8A-4D75-8AF5-28F1E8E802E8}"/>
    <cellStyle name="20% - Accent1 2 2 2 2 3 3 2 4" xfId="17857" xr:uid="{D859FFA4-F485-46FC-B29B-E04322EEDB0D}"/>
    <cellStyle name="20% - Accent1 2 2 2 2 3 3 3" xfId="4964" xr:uid="{FC8A1CD0-F8B6-49DD-9534-4BA5496B1532}"/>
    <cellStyle name="20% - Accent1 2 2 2 2 3 3 3 2" xfId="12330" xr:uid="{3C3C19E4-176D-4CA6-802A-B0D50A48676C}"/>
    <cellStyle name="20% - Accent1 2 2 2 2 3 3 3 2 2" xfId="27064" xr:uid="{59C93DA0-3815-4419-BEAA-F75527FB032E}"/>
    <cellStyle name="20% - Accent1 2 2 2 2 3 3 3 3" xfId="19698" xr:uid="{EE25A225-C4EE-4F2A-9C43-7AFFB19D24DA}"/>
    <cellStyle name="20% - Accent1 2 2 2 2 3 3 4" xfId="8648" xr:uid="{A8AC365E-58CB-4036-B1F4-E31CB8E6714A}"/>
    <cellStyle name="20% - Accent1 2 2 2 2 3 3 4 2" xfId="23382" xr:uid="{D3AAFE78-12F3-44F3-BFA0-EEFA434E5FD8}"/>
    <cellStyle name="20% - Accent1 2 2 2 2 3 3 5" xfId="16016" xr:uid="{49396EF8-B313-4039-8102-D2C52941EBCF}"/>
    <cellStyle name="20% - Accent1 2 2 2 2 3 4" xfId="2203" xr:uid="{8FC9C1C7-FFF7-4EE0-AE73-3F39A070B7A1}"/>
    <cellStyle name="20% - Accent1 2 2 2 2 3 4 2" xfId="5885" xr:uid="{09A00FF6-DD36-448B-940C-F237D4D8C8BE}"/>
    <cellStyle name="20% - Accent1 2 2 2 2 3 4 2 2" xfId="13251" xr:uid="{BAAD73CE-2987-48C7-B9C4-FD41AE28957F}"/>
    <cellStyle name="20% - Accent1 2 2 2 2 3 4 2 2 2" xfId="27985" xr:uid="{5DBA0B94-DC78-4248-BEEA-F17955966826}"/>
    <cellStyle name="20% - Accent1 2 2 2 2 3 4 2 3" xfId="20619" xr:uid="{ABC0D188-0D16-4AE3-AA00-C2F21ACBC972}"/>
    <cellStyle name="20% - Accent1 2 2 2 2 3 4 3" xfId="9569" xr:uid="{B215BB43-54D4-4A7A-A222-C674838DD828}"/>
    <cellStyle name="20% - Accent1 2 2 2 2 3 4 3 2" xfId="24303" xr:uid="{DDE8545E-FA31-4A13-880A-18B1DCFC2844}"/>
    <cellStyle name="20% - Accent1 2 2 2 2 3 4 4" xfId="16937" xr:uid="{E4621DC0-1592-4851-BAD5-FA4847C866BD}"/>
    <cellStyle name="20% - Accent1 2 2 2 2 3 5" xfId="4044" xr:uid="{2FCDF6D0-CFE3-4AAD-9BC2-25A2B61B8DF8}"/>
    <cellStyle name="20% - Accent1 2 2 2 2 3 5 2" xfId="11410" xr:uid="{3EAEC098-E23C-4827-85B3-4D50A9644201}"/>
    <cellStyle name="20% - Accent1 2 2 2 2 3 5 2 2" xfId="26144" xr:uid="{44F20BED-A51B-4946-892B-5FC794C62747}"/>
    <cellStyle name="20% - Accent1 2 2 2 2 3 5 3" xfId="18778" xr:uid="{0BC66B4C-BECC-41B1-8DFF-6D1EC43A2A8D}"/>
    <cellStyle name="20% - Accent1 2 2 2 2 3 6" xfId="7728" xr:uid="{DB54E176-5AB3-496A-BB6B-67AA11BDB914}"/>
    <cellStyle name="20% - Accent1 2 2 2 2 3 6 2" xfId="22462" xr:uid="{E04A3B87-D8E5-42E9-9820-12BB5FCCB18B}"/>
    <cellStyle name="20% - Accent1 2 2 2 2 3 7" xfId="15096" xr:uid="{0DD2B88E-F5E1-414E-826C-17BC9193B35A}"/>
    <cellStyle name="20% - Accent1 2 2 2 2 4" xfId="592" xr:uid="{BDBDBFDE-813B-4E9E-A9B7-8DDFDAE0EAAD}"/>
    <cellStyle name="20% - Accent1 2 2 2 2 4 2" xfId="1512" xr:uid="{A0B63C84-F08C-4DBE-B8F5-04BE57A54D22}"/>
    <cellStyle name="20% - Accent1 2 2 2 2 4 2 2" xfId="3353" xr:uid="{6F52B150-26E4-4ECE-867A-70F09A200CB0}"/>
    <cellStyle name="20% - Accent1 2 2 2 2 4 2 2 2" xfId="7035" xr:uid="{A38C969C-A0BC-47BC-AF57-D658A777E3DE}"/>
    <cellStyle name="20% - Accent1 2 2 2 2 4 2 2 2 2" xfId="14401" xr:uid="{13C050B0-C61D-4BA2-B03C-F14B4D934625}"/>
    <cellStyle name="20% - Accent1 2 2 2 2 4 2 2 2 2 2" xfId="29135" xr:uid="{D5A117B1-52AD-4BC3-BD8B-0F78CAD40E9D}"/>
    <cellStyle name="20% - Accent1 2 2 2 2 4 2 2 2 3" xfId="21769" xr:uid="{0D53D984-BC4F-49A2-A46C-AFDC5237DB66}"/>
    <cellStyle name="20% - Accent1 2 2 2 2 4 2 2 3" xfId="10719" xr:uid="{A4AE947F-B177-4290-90D9-BA1485C972B0}"/>
    <cellStyle name="20% - Accent1 2 2 2 2 4 2 2 3 2" xfId="25453" xr:uid="{5A09623E-01FB-48A5-B4BF-5D14AC257D42}"/>
    <cellStyle name="20% - Accent1 2 2 2 2 4 2 2 4" xfId="18087" xr:uid="{237F7D4A-C1A9-42F9-81AB-36D23E3DE3F1}"/>
    <cellStyle name="20% - Accent1 2 2 2 2 4 2 3" xfId="5194" xr:uid="{F8132FAB-3E06-4BB3-9F9E-16F0A156D196}"/>
    <cellStyle name="20% - Accent1 2 2 2 2 4 2 3 2" xfId="12560" xr:uid="{A5381007-1D51-4CAA-9F31-68DD107A18C1}"/>
    <cellStyle name="20% - Accent1 2 2 2 2 4 2 3 2 2" xfId="27294" xr:uid="{C7535085-F960-4779-BF2A-B295DD961AF6}"/>
    <cellStyle name="20% - Accent1 2 2 2 2 4 2 3 3" xfId="19928" xr:uid="{BDDCBF3C-D2F7-4170-96FB-E00E83E7501A}"/>
    <cellStyle name="20% - Accent1 2 2 2 2 4 2 4" xfId="8878" xr:uid="{4414575E-7583-4E42-B974-5CBE9B56F725}"/>
    <cellStyle name="20% - Accent1 2 2 2 2 4 2 4 2" xfId="23612" xr:uid="{442B19CA-CDFA-424D-9AF6-E4C1C2659583}"/>
    <cellStyle name="20% - Accent1 2 2 2 2 4 2 5" xfId="16246" xr:uid="{5C1561FC-1289-45FD-9D9C-73510B088652}"/>
    <cellStyle name="20% - Accent1 2 2 2 2 4 3" xfId="2433" xr:uid="{A3AA742C-BB98-4792-96D4-D41958AD71BB}"/>
    <cellStyle name="20% - Accent1 2 2 2 2 4 3 2" xfId="6115" xr:uid="{D93781EB-EEA0-4B80-BD23-16DF641DCE2B}"/>
    <cellStyle name="20% - Accent1 2 2 2 2 4 3 2 2" xfId="13481" xr:uid="{3A5D2367-F435-4BE8-A948-510CD9FA7A24}"/>
    <cellStyle name="20% - Accent1 2 2 2 2 4 3 2 2 2" xfId="28215" xr:uid="{E70C87C2-E185-4A8A-B52B-CB2234A60B4E}"/>
    <cellStyle name="20% - Accent1 2 2 2 2 4 3 2 3" xfId="20849" xr:uid="{3D64B75B-7470-4AA7-93BE-DC8FBAF9DC53}"/>
    <cellStyle name="20% - Accent1 2 2 2 2 4 3 3" xfId="9799" xr:uid="{560F29E5-B73F-4908-8B1F-1528A87CFB8C}"/>
    <cellStyle name="20% - Accent1 2 2 2 2 4 3 3 2" xfId="24533" xr:uid="{78C65C1E-385D-45EA-BB28-1709B9D1621D}"/>
    <cellStyle name="20% - Accent1 2 2 2 2 4 3 4" xfId="17167" xr:uid="{DD89D2E7-C743-4A6D-97E9-4AC31501B75B}"/>
    <cellStyle name="20% - Accent1 2 2 2 2 4 4" xfId="4274" xr:uid="{58CD9AAA-B7F6-429A-9C48-2D7A4DB45439}"/>
    <cellStyle name="20% - Accent1 2 2 2 2 4 4 2" xfId="11640" xr:uid="{E4F2E471-5CEA-4825-8BC5-DF075B143733}"/>
    <cellStyle name="20% - Accent1 2 2 2 2 4 4 2 2" xfId="26374" xr:uid="{82B77688-D7F0-4C18-91AF-1FCFA56F9CA5}"/>
    <cellStyle name="20% - Accent1 2 2 2 2 4 4 3" xfId="19008" xr:uid="{B86E01AA-DD45-42C8-98FB-8DA409751FAA}"/>
    <cellStyle name="20% - Accent1 2 2 2 2 4 5" xfId="7958" xr:uid="{2C33BEBB-90A4-4C82-B839-84194A52D487}"/>
    <cellStyle name="20% - Accent1 2 2 2 2 4 5 2" xfId="22692" xr:uid="{E6DEC486-2A7D-4F2A-971C-B20A6BA01503}"/>
    <cellStyle name="20% - Accent1 2 2 2 2 4 6" xfId="15326" xr:uid="{F6DFF223-F8C1-4169-8A60-84B2C7B7D29F}"/>
    <cellStyle name="20% - Accent1 2 2 2 2 5" xfId="1052" xr:uid="{B3A20B3C-E7D3-4B88-BA79-E68F45E51913}"/>
    <cellStyle name="20% - Accent1 2 2 2 2 5 2" xfId="2893" xr:uid="{C15BA94F-1028-45ED-B655-2F2000DA7D5F}"/>
    <cellStyle name="20% - Accent1 2 2 2 2 5 2 2" xfId="6575" xr:uid="{0FDC3799-B549-4F9E-B62D-B715CA42A022}"/>
    <cellStyle name="20% - Accent1 2 2 2 2 5 2 2 2" xfId="13941" xr:uid="{19F7620E-35DD-4F91-B3EF-152A99474926}"/>
    <cellStyle name="20% - Accent1 2 2 2 2 5 2 2 2 2" xfId="28675" xr:uid="{9F2AAB60-FFB6-422E-B462-F239ACF64A9E}"/>
    <cellStyle name="20% - Accent1 2 2 2 2 5 2 2 3" xfId="21309" xr:uid="{CEF6AA82-B111-4F9A-B5CD-DE2713C9A77D}"/>
    <cellStyle name="20% - Accent1 2 2 2 2 5 2 3" xfId="10259" xr:uid="{84E2DA0A-9285-4E82-AAB4-82C7E13084EB}"/>
    <cellStyle name="20% - Accent1 2 2 2 2 5 2 3 2" xfId="24993" xr:uid="{1C5D0DE7-3ECA-4753-A222-681C3B2486A0}"/>
    <cellStyle name="20% - Accent1 2 2 2 2 5 2 4" xfId="17627" xr:uid="{B62D7082-A6E5-4AFD-AEC3-F131CFE46FFD}"/>
    <cellStyle name="20% - Accent1 2 2 2 2 5 3" xfId="4734" xr:uid="{45D5F916-8018-4B62-9A57-05B295E01A59}"/>
    <cellStyle name="20% - Accent1 2 2 2 2 5 3 2" xfId="12100" xr:uid="{E5A4BFFB-B372-4238-89CC-53B3AF8446B9}"/>
    <cellStyle name="20% - Accent1 2 2 2 2 5 3 2 2" xfId="26834" xr:uid="{3BC0CE4C-2D1E-4969-9929-2E729C01C812}"/>
    <cellStyle name="20% - Accent1 2 2 2 2 5 3 3" xfId="19468" xr:uid="{8A81BECA-7354-43CF-8C9B-B89F30DE802C}"/>
    <cellStyle name="20% - Accent1 2 2 2 2 5 4" xfId="8418" xr:uid="{5453ADAF-1CEF-4BB4-AA9F-ED971B153FF3}"/>
    <cellStyle name="20% - Accent1 2 2 2 2 5 4 2" xfId="23152" xr:uid="{D7AC914A-4CFC-42D1-8635-EEB3B4F4851E}"/>
    <cellStyle name="20% - Accent1 2 2 2 2 5 5" xfId="15786" xr:uid="{076528FB-EB89-48FF-BCEB-E8356F07292C}"/>
    <cellStyle name="20% - Accent1 2 2 2 2 6" xfId="1973" xr:uid="{E31D35F7-E66B-475E-91F4-5376B0810DAE}"/>
    <cellStyle name="20% - Accent1 2 2 2 2 6 2" xfId="5655" xr:uid="{77B651CA-B5F3-4DD8-84F6-6AA6F64BDE9D}"/>
    <cellStyle name="20% - Accent1 2 2 2 2 6 2 2" xfId="13021" xr:uid="{61E96EB3-1CC0-418E-B3CC-5A6A66E7846D}"/>
    <cellStyle name="20% - Accent1 2 2 2 2 6 2 2 2" xfId="27755" xr:uid="{7D83CE01-CEFB-4ACF-85B0-B8FF8789F848}"/>
    <cellStyle name="20% - Accent1 2 2 2 2 6 2 3" xfId="20389" xr:uid="{A60F7C5E-8C4F-4B5F-96A6-C99380820A5F}"/>
    <cellStyle name="20% - Accent1 2 2 2 2 6 3" xfId="9339" xr:uid="{2124A084-1885-4D35-9954-3417F2884E07}"/>
    <cellStyle name="20% - Accent1 2 2 2 2 6 3 2" xfId="24073" xr:uid="{C515B4F7-CB24-4C95-8FEB-C6FB63F7E6FB}"/>
    <cellStyle name="20% - Accent1 2 2 2 2 6 4" xfId="16707" xr:uid="{13E01DC7-DFDF-4488-9100-CFC25D57CCF2}"/>
    <cellStyle name="20% - Accent1 2 2 2 2 7" xfId="3814" xr:uid="{055B1BC4-18D9-4615-AD1C-67555BA75234}"/>
    <cellStyle name="20% - Accent1 2 2 2 2 7 2" xfId="11180" xr:uid="{054F0C14-F725-4846-85C6-DDC1CD65E248}"/>
    <cellStyle name="20% - Accent1 2 2 2 2 7 2 2" xfId="25914" xr:uid="{887BD7F9-6CA5-45F3-AD83-E928770301D3}"/>
    <cellStyle name="20% - Accent1 2 2 2 2 7 3" xfId="18548" xr:uid="{C1429B22-BCBB-4FE9-A89C-8BA5179B6F10}"/>
    <cellStyle name="20% - Accent1 2 2 2 2 8" xfId="7498" xr:uid="{359F232D-B1BA-4B13-9853-450C740BA9B7}"/>
    <cellStyle name="20% - Accent1 2 2 2 2 8 2" xfId="22232" xr:uid="{09C677B5-E99D-4C34-9309-B39C38B7E836}"/>
    <cellStyle name="20% - Accent1 2 2 2 2 9" xfId="14866" xr:uid="{A6ABC3EA-D798-4FCD-884C-D7E21A4EEA7F}"/>
    <cellStyle name="20% - Accent1 2 2 2 3" xfId="190" xr:uid="{DC649357-9672-4DB9-81E7-7356EDDE0A56}"/>
    <cellStyle name="20% - Accent1 2 2 2 3 2" xfId="420" xr:uid="{2272160F-FDCC-45D2-B6B5-FD685FA9C2F4}"/>
    <cellStyle name="20% - Accent1 2 2 2 3 2 2" xfId="880" xr:uid="{0B703188-9C65-4FEE-9A54-5C4067523D27}"/>
    <cellStyle name="20% - Accent1 2 2 2 3 2 2 2" xfId="1800" xr:uid="{8151DBB6-68B2-4690-90E4-D0EC8A40086B}"/>
    <cellStyle name="20% - Accent1 2 2 2 3 2 2 2 2" xfId="3641" xr:uid="{81175494-D24B-499B-949E-4D09E0541FD1}"/>
    <cellStyle name="20% - Accent1 2 2 2 3 2 2 2 2 2" xfId="7323" xr:uid="{B8612D91-BA61-41E1-9A3F-9E107487099C}"/>
    <cellStyle name="20% - Accent1 2 2 2 3 2 2 2 2 2 2" xfId="14689" xr:uid="{DAC4197A-0AC2-4BF0-BDF4-A91EB15C2A5E}"/>
    <cellStyle name="20% - Accent1 2 2 2 3 2 2 2 2 2 2 2" xfId="29423" xr:uid="{5B793A56-B4D1-4EDA-B319-DB376F7BA805}"/>
    <cellStyle name="20% - Accent1 2 2 2 3 2 2 2 2 2 3" xfId="22057" xr:uid="{47FC3F84-70FB-4E20-B6D1-3A3A7B9B8C89}"/>
    <cellStyle name="20% - Accent1 2 2 2 3 2 2 2 2 3" xfId="11007" xr:uid="{08CAE41D-2C81-484D-98B9-196956A4B2F4}"/>
    <cellStyle name="20% - Accent1 2 2 2 3 2 2 2 2 3 2" xfId="25741" xr:uid="{53281263-7A34-4100-8245-9124C88AF9F2}"/>
    <cellStyle name="20% - Accent1 2 2 2 3 2 2 2 2 4" xfId="18375" xr:uid="{B1F3E14A-74C2-4835-B463-0E3803585E71}"/>
    <cellStyle name="20% - Accent1 2 2 2 3 2 2 2 3" xfId="5482" xr:uid="{EEADFC56-4626-4D58-9699-FE8085D1D1C9}"/>
    <cellStyle name="20% - Accent1 2 2 2 3 2 2 2 3 2" xfId="12848" xr:uid="{48A39D6B-CBE2-43B9-8E5C-0C2AB53C12EF}"/>
    <cellStyle name="20% - Accent1 2 2 2 3 2 2 2 3 2 2" xfId="27582" xr:uid="{232AD86D-C51E-4194-BC08-DC2EC0A6AF04}"/>
    <cellStyle name="20% - Accent1 2 2 2 3 2 2 2 3 3" xfId="20216" xr:uid="{69356408-6AAE-4850-83C5-931A110E48CA}"/>
    <cellStyle name="20% - Accent1 2 2 2 3 2 2 2 4" xfId="9166" xr:uid="{506727FF-B423-42E2-97C7-71892183F266}"/>
    <cellStyle name="20% - Accent1 2 2 2 3 2 2 2 4 2" xfId="23900" xr:uid="{6B70659F-8B99-4517-AF01-A9F891ED4E58}"/>
    <cellStyle name="20% - Accent1 2 2 2 3 2 2 2 5" xfId="16534" xr:uid="{871A56FB-BFC4-41C3-B6CD-3BFCDC77568B}"/>
    <cellStyle name="20% - Accent1 2 2 2 3 2 2 3" xfId="2721" xr:uid="{43B61908-0C40-492C-9F2C-831C5A93D781}"/>
    <cellStyle name="20% - Accent1 2 2 2 3 2 2 3 2" xfId="6403" xr:uid="{B0DBD8E1-E45F-46E1-AB5A-50D69BD4FF92}"/>
    <cellStyle name="20% - Accent1 2 2 2 3 2 2 3 2 2" xfId="13769" xr:uid="{9C974752-70AD-4185-A6EE-8249CFA56ABB}"/>
    <cellStyle name="20% - Accent1 2 2 2 3 2 2 3 2 2 2" xfId="28503" xr:uid="{AE52E818-2055-44D9-B4D5-2A6FA1982129}"/>
    <cellStyle name="20% - Accent1 2 2 2 3 2 2 3 2 3" xfId="21137" xr:uid="{5152466A-D436-451B-87F3-BBD533876A7E}"/>
    <cellStyle name="20% - Accent1 2 2 2 3 2 2 3 3" xfId="10087" xr:uid="{CEDF795B-D17F-48B0-9831-FDD8F0160D0A}"/>
    <cellStyle name="20% - Accent1 2 2 2 3 2 2 3 3 2" xfId="24821" xr:uid="{F39FE2D1-6BC4-4631-840D-B37623B99A14}"/>
    <cellStyle name="20% - Accent1 2 2 2 3 2 2 3 4" xfId="17455" xr:uid="{8307CCC3-2ABD-45B4-B4DC-F724FF1A87B7}"/>
    <cellStyle name="20% - Accent1 2 2 2 3 2 2 4" xfId="4562" xr:uid="{8A61BF1D-6F44-4C02-A1D8-D70FD5150415}"/>
    <cellStyle name="20% - Accent1 2 2 2 3 2 2 4 2" xfId="11928" xr:uid="{41B7E026-68C0-47CA-8442-62EC4C27A38C}"/>
    <cellStyle name="20% - Accent1 2 2 2 3 2 2 4 2 2" xfId="26662" xr:uid="{ACB7FBBE-1F2C-4AF7-8F4B-2D268E8F9344}"/>
    <cellStyle name="20% - Accent1 2 2 2 3 2 2 4 3" xfId="19296" xr:uid="{C0A5159B-C0F7-434E-9785-7D43550E9A2C}"/>
    <cellStyle name="20% - Accent1 2 2 2 3 2 2 5" xfId="8246" xr:uid="{C6F55206-88C0-400E-8824-12FA41BB8644}"/>
    <cellStyle name="20% - Accent1 2 2 2 3 2 2 5 2" xfId="22980" xr:uid="{2EDEB4C4-E369-4321-9450-B7E060D62CB0}"/>
    <cellStyle name="20% - Accent1 2 2 2 3 2 2 6" xfId="15614" xr:uid="{76990E09-AE06-4DE2-99A4-6916416B9529}"/>
    <cellStyle name="20% - Accent1 2 2 2 3 2 3" xfId="1340" xr:uid="{170184FE-3558-4BEB-BDEB-21857202C9C2}"/>
    <cellStyle name="20% - Accent1 2 2 2 3 2 3 2" xfId="3181" xr:uid="{F1BECE68-D514-4E26-8240-B88CF35F294F}"/>
    <cellStyle name="20% - Accent1 2 2 2 3 2 3 2 2" xfId="6863" xr:uid="{53FED0A6-C96D-4B8D-83F2-2133DD778C20}"/>
    <cellStyle name="20% - Accent1 2 2 2 3 2 3 2 2 2" xfId="14229" xr:uid="{1FBCB96F-5508-4B1E-BE4D-B9C865A8EA7F}"/>
    <cellStyle name="20% - Accent1 2 2 2 3 2 3 2 2 2 2" xfId="28963" xr:uid="{38B61116-4D5D-4415-8320-8AA44EEFC8DB}"/>
    <cellStyle name="20% - Accent1 2 2 2 3 2 3 2 2 3" xfId="21597" xr:uid="{6E6EF88D-EC4D-481E-A51D-2C8B536426F1}"/>
    <cellStyle name="20% - Accent1 2 2 2 3 2 3 2 3" xfId="10547" xr:uid="{F1A06F44-EF03-4137-9FD2-B1C1465F8783}"/>
    <cellStyle name="20% - Accent1 2 2 2 3 2 3 2 3 2" xfId="25281" xr:uid="{E9B7FFDC-29C5-4BB4-9177-F721E8265561}"/>
    <cellStyle name="20% - Accent1 2 2 2 3 2 3 2 4" xfId="17915" xr:uid="{EBDDC39E-EF4B-477E-88D9-F2EC91CA5138}"/>
    <cellStyle name="20% - Accent1 2 2 2 3 2 3 3" xfId="5022" xr:uid="{4CB77598-4E13-463C-870A-4F49DEC4AE52}"/>
    <cellStyle name="20% - Accent1 2 2 2 3 2 3 3 2" xfId="12388" xr:uid="{D624E194-AD5A-4F91-9588-C5AD80A5027C}"/>
    <cellStyle name="20% - Accent1 2 2 2 3 2 3 3 2 2" xfId="27122" xr:uid="{5A0800E2-399F-4396-8D22-8A6DE806D40A}"/>
    <cellStyle name="20% - Accent1 2 2 2 3 2 3 3 3" xfId="19756" xr:uid="{EFBEE436-1F5C-4E90-9373-CE4716D1B54E}"/>
    <cellStyle name="20% - Accent1 2 2 2 3 2 3 4" xfId="8706" xr:uid="{8E59CD39-BE24-4641-854A-145A78E8DE8F}"/>
    <cellStyle name="20% - Accent1 2 2 2 3 2 3 4 2" xfId="23440" xr:uid="{22C596B3-ACF5-4B58-A276-3640315A94C8}"/>
    <cellStyle name="20% - Accent1 2 2 2 3 2 3 5" xfId="16074" xr:uid="{6B0A73B1-846E-48AD-BD79-C478316E3C5D}"/>
    <cellStyle name="20% - Accent1 2 2 2 3 2 4" xfId="2261" xr:uid="{36CB65FA-BD23-40F9-A587-94BBA004BDC8}"/>
    <cellStyle name="20% - Accent1 2 2 2 3 2 4 2" xfId="5943" xr:uid="{1E02AF46-5824-4002-9339-4F5B1D2BDDE3}"/>
    <cellStyle name="20% - Accent1 2 2 2 3 2 4 2 2" xfId="13309" xr:uid="{B3BB7F55-4248-4F98-AC60-6F993EAB6ED1}"/>
    <cellStyle name="20% - Accent1 2 2 2 3 2 4 2 2 2" xfId="28043" xr:uid="{00E76F30-1D23-450B-BBF2-5B54DBFCF2BB}"/>
    <cellStyle name="20% - Accent1 2 2 2 3 2 4 2 3" xfId="20677" xr:uid="{6EF3158F-5189-4000-B3CB-59F6B8251C04}"/>
    <cellStyle name="20% - Accent1 2 2 2 3 2 4 3" xfId="9627" xr:uid="{2757D96C-2499-4E0D-8CAD-6CE3709F7413}"/>
    <cellStyle name="20% - Accent1 2 2 2 3 2 4 3 2" xfId="24361" xr:uid="{B2BEE3A2-139E-4BA5-A092-59BCC3DF08E8}"/>
    <cellStyle name="20% - Accent1 2 2 2 3 2 4 4" xfId="16995" xr:uid="{54197E61-09F2-4959-9378-9B448587C7F9}"/>
    <cellStyle name="20% - Accent1 2 2 2 3 2 5" xfId="4102" xr:uid="{E4566A32-49FB-45A1-B892-3EC56CDCB31B}"/>
    <cellStyle name="20% - Accent1 2 2 2 3 2 5 2" xfId="11468" xr:uid="{2418F743-A528-4C76-8DE7-CB28400A799F}"/>
    <cellStyle name="20% - Accent1 2 2 2 3 2 5 2 2" xfId="26202" xr:uid="{95FB2319-562D-41BA-A8B5-9BCC8C69F541}"/>
    <cellStyle name="20% - Accent1 2 2 2 3 2 5 3" xfId="18836" xr:uid="{41E00219-399D-47AE-8993-8E2520631583}"/>
    <cellStyle name="20% - Accent1 2 2 2 3 2 6" xfId="7786" xr:uid="{CECB3325-33C7-4674-97DF-0A5D03E1E66E}"/>
    <cellStyle name="20% - Accent1 2 2 2 3 2 6 2" xfId="22520" xr:uid="{CFE2DC2C-4AE1-4E69-AFAC-9F8B725416A6}"/>
    <cellStyle name="20% - Accent1 2 2 2 3 2 7" xfId="15154" xr:uid="{41BDA276-C28C-4E72-84C0-E0F227429D9B}"/>
    <cellStyle name="20% - Accent1 2 2 2 3 3" xfId="650" xr:uid="{544277D6-94AC-4649-B147-26CB6549A824}"/>
    <cellStyle name="20% - Accent1 2 2 2 3 3 2" xfId="1570" xr:uid="{0C6FCC60-BDA4-48F7-81DA-C381020911E9}"/>
    <cellStyle name="20% - Accent1 2 2 2 3 3 2 2" xfId="3411" xr:uid="{7B2C2BE8-614C-4476-BFFE-0EF8AD91A867}"/>
    <cellStyle name="20% - Accent1 2 2 2 3 3 2 2 2" xfId="7093" xr:uid="{0DDD9359-77A2-4BBB-AFEB-5D59DB43654C}"/>
    <cellStyle name="20% - Accent1 2 2 2 3 3 2 2 2 2" xfId="14459" xr:uid="{6A650E83-D90B-4932-AC7F-A8D395CAA7D7}"/>
    <cellStyle name="20% - Accent1 2 2 2 3 3 2 2 2 2 2" xfId="29193" xr:uid="{8131823E-B8F0-44FF-8DD0-5A706F43FBAE}"/>
    <cellStyle name="20% - Accent1 2 2 2 3 3 2 2 2 3" xfId="21827" xr:uid="{2FDF9437-6636-4C9A-AD2B-3AB355540349}"/>
    <cellStyle name="20% - Accent1 2 2 2 3 3 2 2 3" xfId="10777" xr:uid="{A7A40384-CD59-4E45-BDB7-3EDF83045E90}"/>
    <cellStyle name="20% - Accent1 2 2 2 3 3 2 2 3 2" xfId="25511" xr:uid="{CEA9D5B1-1ED0-47F5-B709-5D315B1F39B3}"/>
    <cellStyle name="20% - Accent1 2 2 2 3 3 2 2 4" xfId="18145" xr:uid="{13B335E1-8EF3-4B90-9E9B-ED7328471173}"/>
    <cellStyle name="20% - Accent1 2 2 2 3 3 2 3" xfId="5252" xr:uid="{49A152AC-E1C9-474D-A07B-031BABB13626}"/>
    <cellStyle name="20% - Accent1 2 2 2 3 3 2 3 2" xfId="12618" xr:uid="{03FD1AFE-7CBD-4209-869E-71084B3DE738}"/>
    <cellStyle name="20% - Accent1 2 2 2 3 3 2 3 2 2" xfId="27352" xr:uid="{4A069E43-FC6C-4E85-8F1B-8D875EBA9E94}"/>
    <cellStyle name="20% - Accent1 2 2 2 3 3 2 3 3" xfId="19986" xr:uid="{64832951-BB7A-483A-AF7A-B240933DEE91}"/>
    <cellStyle name="20% - Accent1 2 2 2 3 3 2 4" xfId="8936" xr:uid="{C2E5BF26-D003-418E-B5E1-A7A29CC66043}"/>
    <cellStyle name="20% - Accent1 2 2 2 3 3 2 4 2" xfId="23670" xr:uid="{D179F242-726D-4DD3-91D0-7C2DD00F6AB1}"/>
    <cellStyle name="20% - Accent1 2 2 2 3 3 2 5" xfId="16304" xr:uid="{EFC3A39B-21C2-4E82-93FD-7828AD89236E}"/>
    <cellStyle name="20% - Accent1 2 2 2 3 3 3" xfId="2491" xr:uid="{5A3E1A04-5189-45E1-AE8A-74432528BCD9}"/>
    <cellStyle name="20% - Accent1 2 2 2 3 3 3 2" xfId="6173" xr:uid="{0D6B5FE0-A5EA-44D1-B784-E0BD0F568B23}"/>
    <cellStyle name="20% - Accent1 2 2 2 3 3 3 2 2" xfId="13539" xr:uid="{054FF2D0-7A7D-44B9-B2E4-BA6115235355}"/>
    <cellStyle name="20% - Accent1 2 2 2 3 3 3 2 2 2" xfId="28273" xr:uid="{D0BE8E69-A1D8-4447-8AF4-0BF8377EAD4C}"/>
    <cellStyle name="20% - Accent1 2 2 2 3 3 3 2 3" xfId="20907" xr:uid="{5F642E44-3801-4D0A-B0C9-FFE50C24BC92}"/>
    <cellStyle name="20% - Accent1 2 2 2 3 3 3 3" xfId="9857" xr:uid="{C7CD66BD-1F85-46E6-BAA2-B744864A0C40}"/>
    <cellStyle name="20% - Accent1 2 2 2 3 3 3 3 2" xfId="24591" xr:uid="{76584902-EB89-4E12-8970-947D769F74B9}"/>
    <cellStyle name="20% - Accent1 2 2 2 3 3 3 4" xfId="17225" xr:uid="{F31CCC58-72E5-44FC-93EF-57D0817486D1}"/>
    <cellStyle name="20% - Accent1 2 2 2 3 3 4" xfId="4332" xr:uid="{2C369AF9-CC84-4C64-AC3D-5BF0C7FB21D8}"/>
    <cellStyle name="20% - Accent1 2 2 2 3 3 4 2" xfId="11698" xr:uid="{C3E4CE20-4C1C-4249-A343-1F2847733597}"/>
    <cellStyle name="20% - Accent1 2 2 2 3 3 4 2 2" xfId="26432" xr:uid="{6020C255-3117-4DA9-B919-EFC169423264}"/>
    <cellStyle name="20% - Accent1 2 2 2 3 3 4 3" xfId="19066" xr:uid="{A87CC155-527C-442A-A5D3-6344A3E215ED}"/>
    <cellStyle name="20% - Accent1 2 2 2 3 3 5" xfId="8016" xr:uid="{1E3ADD41-571C-4233-8233-231E5BB3F60B}"/>
    <cellStyle name="20% - Accent1 2 2 2 3 3 5 2" xfId="22750" xr:uid="{1510155F-8FE0-4DA7-9B25-D209E081BFE2}"/>
    <cellStyle name="20% - Accent1 2 2 2 3 3 6" xfId="15384" xr:uid="{ED00DB0C-87CA-4453-A440-4EE5AEC1F718}"/>
    <cellStyle name="20% - Accent1 2 2 2 3 4" xfId="1110" xr:uid="{3E516DA1-E0A4-4300-B81B-DA9F30E94371}"/>
    <cellStyle name="20% - Accent1 2 2 2 3 4 2" xfId="2951" xr:uid="{74FDECCC-1E80-4751-86E9-5259447DA7E9}"/>
    <cellStyle name="20% - Accent1 2 2 2 3 4 2 2" xfId="6633" xr:uid="{1D20247A-B992-4C68-A74A-5DE7DA71366C}"/>
    <cellStyle name="20% - Accent1 2 2 2 3 4 2 2 2" xfId="13999" xr:uid="{9874BEEB-C0B2-41D8-AD97-259043D042C7}"/>
    <cellStyle name="20% - Accent1 2 2 2 3 4 2 2 2 2" xfId="28733" xr:uid="{18C4BF36-FB77-4A48-9E99-EBE9E6A4393A}"/>
    <cellStyle name="20% - Accent1 2 2 2 3 4 2 2 3" xfId="21367" xr:uid="{A94F8347-2BA0-4A94-B232-C9C0C903C87C}"/>
    <cellStyle name="20% - Accent1 2 2 2 3 4 2 3" xfId="10317" xr:uid="{65723102-FB28-4D50-9BCA-0E1FEB1C3A16}"/>
    <cellStyle name="20% - Accent1 2 2 2 3 4 2 3 2" xfId="25051" xr:uid="{53375809-DA17-4FDA-BC3B-36395997AF12}"/>
    <cellStyle name="20% - Accent1 2 2 2 3 4 2 4" xfId="17685" xr:uid="{13F738C7-D7FA-404A-89BD-860921A47BC8}"/>
    <cellStyle name="20% - Accent1 2 2 2 3 4 3" xfId="4792" xr:uid="{7C0FF35B-0550-4B48-9EAE-1713AAC4BE20}"/>
    <cellStyle name="20% - Accent1 2 2 2 3 4 3 2" xfId="12158" xr:uid="{F7793993-6297-48FE-9BA6-F38823170958}"/>
    <cellStyle name="20% - Accent1 2 2 2 3 4 3 2 2" xfId="26892" xr:uid="{D353E6EC-C95B-4998-95B9-EACF1168E4F1}"/>
    <cellStyle name="20% - Accent1 2 2 2 3 4 3 3" xfId="19526" xr:uid="{86983337-A340-4879-9981-0A4DA85614C3}"/>
    <cellStyle name="20% - Accent1 2 2 2 3 4 4" xfId="8476" xr:uid="{20EE1DA6-A0CB-48E7-A4CE-35B821EF077E}"/>
    <cellStyle name="20% - Accent1 2 2 2 3 4 4 2" xfId="23210" xr:uid="{A191B92D-717F-4740-85C5-AC6431E8FD76}"/>
    <cellStyle name="20% - Accent1 2 2 2 3 4 5" xfId="15844" xr:uid="{AE6C47F0-B42B-4DE1-AC0E-C4808FD3F159}"/>
    <cellStyle name="20% - Accent1 2 2 2 3 5" xfId="2031" xr:uid="{D70C58A2-AFEA-4326-BC6B-B5E2FB88963F}"/>
    <cellStyle name="20% - Accent1 2 2 2 3 5 2" xfId="5713" xr:uid="{259465C8-2704-4A46-9B8A-5BC618C20B22}"/>
    <cellStyle name="20% - Accent1 2 2 2 3 5 2 2" xfId="13079" xr:uid="{8690D031-2A9D-4D76-83DD-86D08098A85A}"/>
    <cellStyle name="20% - Accent1 2 2 2 3 5 2 2 2" xfId="27813" xr:uid="{DA3FD751-9438-40A0-A27D-1D0EC87C83CD}"/>
    <cellStyle name="20% - Accent1 2 2 2 3 5 2 3" xfId="20447" xr:uid="{30A97CA1-C49E-48A4-B777-987C0311D71A}"/>
    <cellStyle name="20% - Accent1 2 2 2 3 5 3" xfId="9397" xr:uid="{461E8D8E-F48B-460C-A1F3-01B6BEFD2B8C}"/>
    <cellStyle name="20% - Accent1 2 2 2 3 5 3 2" xfId="24131" xr:uid="{8FE2C67D-C0B8-4270-AC2F-8E47C69B3368}"/>
    <cellStyle name="20% - Accent1 2 2 2 3 5 4" xfId="16765" xr:uid="{9957B598-5A7C-451F-8736-794001176469}"/>
    <cellStyle name="20% - Accent1 2 2 2 3 6" xfId="3872" xr:uid="{7C6EF9ED-A5E5-4879-8DEF-700CC47982C5}"/>
    <cellStyle name="20% - Accent1 2 2 2 3 6 2" xfId="11238" xr:uid="{D25E6AD3-B128-49A4-AEB4-3FC6D91B253A}"/>
    <cellStyle name="20% - Accent1 2 2 2 3 6 2 2" xfId="25972" xr:uid="{9AFEB020-9C0E-46BA-B0AA-349CE681B7CC}"/>
    <cellStyle name="20% - Accent1 2 2 2 3 6 3" xfId="18606" xr:uid="{EF450B54-9560-4070-A15E-E2E92DEB3A99}"/>
    <cellStyle name="20% - Accent1 2 2 2 3 7" xfId="7556" xr:uid="{5799A4AD-9561-469D-87DD-96232EC78342}"/>
    <cellStyle name="20% - Accent1 2 2 2 3 7 2" xfId="22290" xr:uid="{73420971-4551-44F2-A593-8AA1226DFECE}"/>
    <cellStyle name="20% - Accent1 2 2 2 3 8" xfId="14924" xr:uid="{D9A56E22-46A7-4857-A375-A8848AA8F751}"/>
    <cellStyle name="20% - Accent1 2 2 2 4" xfId="305" xr:uid="{C0EFC367-6146-41A5-A86F-623A9BB6FD61}"/>
    <cellStyle name="20% - Accent1 2 2 2 4 2" xfId="765" xr:uid="{FF5D59CF-C595-494B-B78D-D086566AFE9C}"/>
    <cellStyle name="20% - Accent1 2 2 2 4 2 2" xfId="1685" xr:uid="{8D53D345-E68D-4422-90F2-69CACE81779B}"/>
    <cellStyle name="20% - Accent1 2 2 2 4 2 2 2" xfId="3526" xr:uid="{6FC35585-8AEC-4F8A-A9B7-A60462CA7CE6}"/>
    <cellStyle name="20% - Accent1 2 2 2 4 2 2 2 2" xfId="7208" xr:uid="{6F0D5F4D-3C49-4043-9D91-35926184DAA5}"/>
    <cellStyle name="20% - Accent1 2 2 2 4 2 2 2 2 2" xfId="14574" xr:uid="{EAF5D790-9371-4C5A-8201-DE0980D0B739}"/>
    <cellStyle name="20% - Accent1 2 2 2 4 2 2 2 2 2 2" xfId="29308" xr:uid="{A0EBC24B-F014-422A-8DF9-DCCE92135C0D}"/>
    <cellStyle name="20% - Accent1 2 2 2 4 2 2 2 2 3" xfId="21942" xr:uid="{DF09E856-5377-4CAE-B05C-D56A5591FB29}"/>
    <cellStyle name="20% - Accent1 2 2 2 4 2 2 2 3" xfId="10892" xr:uid="{D63C346F-110C-4B3A-B2FA-603C5B7F677B}"/>
    <cellStyle name="20% - Accent1 2 2 2 4 2 2 2 3 2" xfId="25626" xr:uid="{6C6F6621-EF0D-42E3-A252-3C74EE0F2C53}"/>
    <cellStyle name="20% - Accent1 2 2 2 4 2 2 2 4" xfId="18260" xr:uid="{5BD7A49D-55F5-414B-A52D-2AD242914375}"/>
    <cellStyle name="20% - Accent1 2 2 2 4 2 2 3" xfId="5367" xr:uid="{E0044F7A-9220-4A6E-ADA3-BC58CF959E1F}"/>
    <cellStyle name="20% - Accent1 2 2 2 4 2 2 3 2" xfId="12733" xr:uid="{BF070BF5-CF4E-4B48-99FA-45256E65C711}"/>
    <cellStyle name="20% - Accent1 2 2 2 4 2 2 3 2 2" xfId="27467" xr:uid="{B2D9AC9E-D8BB-4693-9E02-A942B154FB23}"/>
    <cellStyle name="20% - Accent1 2 2 2 4 2 2 3 3" xfId="20101" xr:uid="{52D36CF7-8425-432C-B499-EA5A0156791C}"/>
    <cellStyle name="20% - Accent1 2 2 2 4 2 2 4" xfId="9051" xr:uid="{8E453945-991F-4976-941E-6C9F80621168}"/>
    <cellStyle name="20% - Accent1 2 2 2 4 2 2 4 2" xfId="23785" xr:uid="{197DFC66-E125-44DC-AB31-DE5070E590BF}"/>
    <cellStyle name="20% - Accent1 2 2 2 4 2 2 5" xfId="16419" xr:uid="{62D320E2-3786-4580-BABB-9204A06D344F}"/>
    <cellStyle name="20% - Accent1 2 2 2 4 2 3" xfId="2606" xr:uid="{FE793727-2DBB-49CE-AB99-4AB945902913}"/>
    <cellStyle name="20% - Accent1 2 2 2 4 2 3 2" xfId="6288" xr:uid="{0D894C8E-31F9-4E3E-B2FC-9AD1734A8F70}"/>
    <cellStyle name="20% - Accent1 2 2 2 4 2 3 2 2" xfId="13654" xr:uid="{AC0FA453-E69C-4976-A852-6F9B97D92553}"/>
    <cellStyle name="20% - Accent1 2 2 2 4 2 3 2 2 2" xfId="28388" xr:uid="{6B886401-2432-4F99-9A68-7C335228C49B}"/>
    <cellStyle name="20% - Accent1 2 2 2 4 2 3 2 3" xfId="21022" xr:uid="{A2537C1C-05BF-41AA-AD5C-13C485BAEDE9}"/>
    <cellStyle name="20% - Accent1 2 2 2 4 2 3 3" xfId="9972" xr:uid="{69A9287E-D56D-451D-B4BB-7D5A8E061E4C}"/>
    <cellStyle name="20% - Accent1 2 2 2 4 2 3 3 2" xfId="24706" xr:uid="{C475EAA6-F792-455C-B051-D3DF85B116C4}"/>
    <cellStyle name="20% - Accent1 2 2 2 4 2 3 4" xfId="17340" xr:uid="{49CCF3C1-8D9B-4364-BDDF-FC6E80BAE8CC}"/>
    <cellStyle name="20% - Accent1 2 2 2 4 2 4" xfId="4447" xr:uid="{2E7272EA-F21E-40B0-9AC4-B85C9E98C249}"/>
    <cellStyle name="20% - Accent1 2 2 2 4 2 4 2" xfId="11813" xr:uid="{E16DE658-CF88-4F05-9EE4-162C10A64F4D}"/>
    <cellStyle name="20% - Accent1 2 2 2 4 2 4 2 2" xfId="26547" xr:uid="{3E551C89-34EF-4856-ADA8-9FE5932959B1}"/>
    <cellStyle name="20% - Accent1 2 2 2 4 2 4 3" xfId="19181" xr:uid="{55F847D3-04AB-4C4E-B8B9-B1CFEFB2A383}"/>
    <cellStyle name="20% - Accent1 2 2 2 4 2 5" xfId="8131" xr:uid="{B31DEC50-116E-495D-882C-FA43577612F7}"/>
    <cellStyle name="20% - Accent1 2 2 2 4 2 5 2" xfId="22865" xr:uid="{53F438C0-A55B-4EC3-99C1-24F9A2B2E08A}"/>
    <cellStyle name="20% - Accent1 2 2 2 4 2 6" xfId="15499" xr:uid="{486299DF-18EE-4BDB-AC8A-6C7937400E19}"/>
    <cellStyle name="20% - Accent1 2 2 2 4 3" xfId="1225" xr:uid="{7A5E7E2F-223B-4F14-9B10-A822661F6747}"/>
    <cellStyle name="20% - Accent1 2 2 2 4 3 2" xfId="3066" xr:uid="{FD81670D-09A8-4D7E-A8BC-F55CB654B588}"/>
    <cellStyle name="20% - Accent1 2 2 2 4 3 2 2" xfId="6748" xr:uid="{4A4D0E9F-0349-4C15-8229-02786A1F7329}"/>
    <cellStyle name="20% - Accent1 2 2 2 4 3 2 2 2" xfId="14114" xr:uid="{1907EFCB-17C5-43E4-B40D-FAC75E4FB6B7}"/>
    <cellStyle name="20% - Accent1 2 2 2 4 3 2 2 2 2" xfId="28848" xr:uid="{0039270A-DD78-4AFE-A63B-99289D2F32AE}"/>
    <cellStyle name="20% - Accent1 2 2 2 4 3 2 2 3" xfId="21482" xr:uid="{47F626E3-DD9F-45F8-8420-0C06DB53B12F}"/>
    <cellStyle name="20% - Accent1 2 2 2 4 3 2 3" xfId="10432" xr:uid="{750E10DD-2EAE-42A0-AAAD-6BC3DDBFA3AC}"/>
    <cellStyle name="20% - Accent1 2 2 2 4 3 2 3 2" xfId="25166" xr:uid="{8D51AAA2-E607-4215-9D30-22E849D8D683}"/>
    <cellStyle name="20% - Accent1 2 2 2 4 3 2 4" xfId="17800" xr:uid="{1F733290-0949-4F93-A866-492275708369}"/>
    <cellStyle name="20% - Accent1 2 2 2 4 3 3" xfId="4907" xr:uid="{330470B1-BDB5-4901-A02A-058068F2A3ED}"/>
    <cellStyle name="20% - Accent1 2 2 2 4 3 3 2" xfId="12273" xr:uid="{2DA05A7C-AA65-4506-8489-4689FAD055EA}"/>
    <cellStyle name="20% - Accent1 2 2 2 4 3 3 2 2" xfId="27007" xr:uid="{887A3F1F-C130-4B6E-AE8E-E396A145A552}"/>
    <cellStyle name="20% - Accent1 2 2 2 4 3 3 3" xfId="19641" xr:uid="{869F038A-F65B-477F-A72E-67BFB26C7AC7}"/>
    <cellStyle name="20% - Accent1 2 2 2 4 3 4" xfId="8591" xr:uid="{028F8E0B-07B8-4C34-8AC8-4EFDD2AA1AAA}"/>
    <cellStyle name="20% - Accent1 2 2 2 4 3 4 2" xfId="23325" xr:uid="{B273ED2E-31EC-41DC-B4E8-0E4F2676AF58}"/>
    <cellStyle name="20% - Accent1 2 2 2 4 3 5" xfId="15959" xr:uid="{22776346-775F-4DE8-8A80-2B6F0389ED99}"/>
    <cellStyle name="20% - Accent1 2 2 2 4 4" xfId="2146" xr:uid="{2E61EE8D-A96F-4169-A64B-CBB95818FE22}"/>
    <cellStyle name="20% - Accent1 2 2 2 4 4 2" xfId="5828" xr:uid="{A62E7D03-A682-46AF-A92E-F28705F9D1F7}"/>
    <cellStyle name="20% - Accent1 2 2 2 4 4 2 2" xfId="13194" xr:uid="{1831EF96-E905-4D17-846C-F59A14BD2981}"/>
    <cellStyle name="20% - Accent1 2 2 2 4 4 2 2 2" xfId="27928" xr:uid="{517575DF-2A5F-4397-B311-683C49F8CF0F}"/>
    <cellStyle name="20% - Accent1 2 2 2 4 4 2 3" xfId="20562" xr:uid="{A4E5EDE8-CECF-4C3E-8174-037DCE7D7C30}"/>
    <cellStyle name="20% - Accent1 2 2 2 4 4 3" xfId="9512" xr:uid="{F44DF518-995A-4E5C-B972-570E7A799D24}"/>
    <cellStyle name="20% - Accent1 2 2 2 4 4 3 2" xfId="24246" xr:uid="{10A2F5FD-BEEC-41A2-B6DC-85E5A002227E}"/>
    <cellStyle name="20% - Accent1 2 2 2 4 4 4" xfId="16880" xr:uid="{F9911C16-A2F2-4F78-BF39-18CE8BFDD3FC}"/>
    <cellStyle name="20% - Accent1 2 2 2 4 5" xfId="3987" xr:uid="{11C8197C-852C-4349-9CCE-A31682A091D2}"/>
    <cellStyle name="20% - Accent1 2 2 2 4 5 2" xfId="11353" xr:uid="{006060F1-F30C-48CD-BD8C-954559CA03F1}"/>
    <cellStyle name="20% - Accent1 2 2 2 4 5 2 2" xfId="26087" xr:uid="{520A21F9-643B-49BE-BC01-3FA71628EB0E}"/>
    <cellStyle name="20% - Accent1 2 2 2 4 5 3" xfId="18721" xr:uid="{0244DDF8-F70D-43D5-80A7-FC9CF8550E95}"/>
    <cellStyle name="20% - Accent1 2 2 2 4 6" xfId="7671" xr:uid="{BC7298FD-B43F-4588-B0F1-DB893823D3D6}"/>
    <cellStyle name="20% - Accent1 2 2 2 4 6 2" xfId="22405" xr:uid="{AA855BA8-03E5-4592-87AC-580119576B96}"/>
    <cellStyle name="20% - Accent1 2 2 2 4 7" xfId="15039" xr:uid="{62447F2F-F34C-4932-80D5-1B566A003CEB}"/>
    <cellStyle name="20% - Accent1 2 2 2 5" xfId="535" xr:uid="{66EAFC77-79F0-4193-9A3F-69D7B17F53F6}"/>
    <cellStyle name="20% - Accent1 2 2 2 5 2" xfId="1455" xr:uid="{6C027214-82C4-40CC-96FF-B33FA4B6EE70}"/>
    <cellStyle name="20% - Accent1 2 2 2 5 2 2" xfId="3296" xr:uid="{31C7AA55-7152-4BB6-B290-0AD138CD928C}"/>
    <cellStyle name="20% - Accent1 2 2 2 5 2 2 2" xfId="6978" xr:uid="{C3286455-19B5-4F73-982F-566B8D3BCFD8}"/>
    <cellStyle name="20% - Accent1 2 2 2 5 2 2 2 2" xfId="14344" xr:uid="{7A9FFF61-8B0E-4277-98A4-9B27621AB8C5}"/>
    <cellStyle name="20% - Accent1 2 2 2 5 2 2 2 2 2" xfId="29078" xr:uid="{31363050-DA12-4316-B5FB-BEC3E6B85888}"/>
    <cellStyle name="20% - Accent1 2 2 2 5 2 2 2 3" xfId="21712" xr:uid="{7915D70A-6BFD-485D-AAE7-127C580DBA18}"/>
    <cellStyle name="20% - Accent1 2 2 2 5 2 2 3" xfId="10662" xr:uid="{6C079D4A-75AF-48B0-9DA1-376E6DB11182}"/>
    <cellStyle name="20% - Accent1 2 2 2 5 2 2 3 2" xfId="25396" xr:uid="{4C1F22E6-557E-4162-B443-987F1601A842}"/>
    <cellStyle name="20% - Accent1 2 2 2 5 2 2 4" xfId="18030" xr:uid="{CF36E8EF-C876-42E8-9243-7A9923CB19E5}"/>
    <cellStyle name="20% - Accent1 2 2 2 5 2 3" xfId="5137" xr:uid="{DF618571-4361-438C-8457-7D12C38B2BCF}"/>
    <cellStyle name="20% - Accent1 2 2 2 5 2 3 2" xfId="12503" xr:uid="{B5032256-A232-420A-8F06-2068712DFBE3}"/>
    <cellStyle name="20% - Accent1 2 2 2 5 2 3 2 2" xfId="27237" xr:uid="{F1F43908-99CB-4D51-865D-F9721E99D65A}"/>
    <cellStyle name="20% - Accent1 2 2 2 5 2 3 3" xfId="19871" xr:uid="{5F7D399C-7EF1-4641-AA01-FE18D62EB4DF}"/>
    <cellStyle name="20% - Accent1 2 2 2 5 2 4" xfId="8821" xr:uid="{69B4A50F-9FD2-4FEF-AD68-8CA82A06C9B0}"/>
    <cellStyle name="20% - Accent1 2 2 2 5 2 4 2" xfId="23555" xr:uid="{9F1FDF9D-88FA-4C8E-8818-A8867989B957}"/>
    <cellStyle name="20% - Accent1 2 2 2 5 2 5" xfId="16189" xr:uid="{F0E857AF-1F37-464E-8646-CEEE9FD7E30D}"/>
    <cellStyle name="20% - Accent1 2 2 2 5 3" xfId="2376" xr:uid="{C163B26B-FE14-4307-A7A8-A291457B0CD5}"/>
    <cellStyle name="20% - Accent1 2 2 2 5 3 2" xfId="6058" xr:uid="{88467D59-512C-4A6D-89BA-96CF8EC7A0F9}"/>
    <cellStyle name="20% - Accent1 2 2 2 5 3 2 2" xfId="13424" xr:uid="{15A8BEF9-DAEA-4A89-B73B-866E8544DEBC}"/>
    <cellStyle name="20% - Accent1 2 2 2 5 3 2 2 2" xfId="28158" xr:uid="{D15CBDD5-7487-4475-8FA7-541D95F9566B}"/>
    <cellStyle name="20% - Accent1 2 2 2 5 3 2 3" xfId="20792" xr:uid="{92EC3C6E-2FD5-47B7-ABF1-EDF911948644}"/>
    <cellStyle name="20% - Accent1 2 2 2 5 3 3" xfId="9742" xr:uid="{2CD5E255-35A5-4DBE-A1C3-F97096B19A11}"/>
    <cellStyle name="20% - Accent1 2 2 2 5 3 3 2" xfId="24476" xr:uid="{C6099569-D836-48C7-B924-1D6DE7050E56}"/>
    <cellStyle name="20% - Accent1 2 2 2 5 3 4" xfId="17110" xr:uid="{9C9F984C-2DE6-4CBC-994C-C26F55DEE255}"/>
    <cellStyle name="20% - Accent1 2 2 2 5 4" xfId="4217" xr:uid="{69D1E6BB-A1D0-434C-AA4D-060C5B6C1395}"/>
    <cellStyle name="20% - Accent1 2 2 2 5 4 2" xfId="11583" xr:uid="{3514F3E1-9A2B-457B-AD47-BDED56D5E5E9}"/>
    <cellStyle name="20% - Accent1 2 2 2 5 4 2 2" xfId="26317" xr:uid="{AF2C2FB2-AF1D-41A0-9F20-138E40A1DB40}"/>
    <cellStyle name="20% - Accent1 2 2 2 5 4 3" xfId="18951" xr:uid="{60039FF3-E6B6-414C-9720-A386FD3DDD5C}"/>
    <cellStyle name="20% - Accent1 2 2 2 5 5" xfId="7901" xr:uid="{F22A981C-C753-4981-9E58-A5340C6A6DFB}"/>
    <cellStyle name="20% - Accent1 2 2 2 5 5 2" xfId="22635" xr:uid="{DEF86162-CE70-4DD5-958D-E1B8812AF427}"/>
    <cellStyle name="20% - Accent1 2 2 2 5 6" xfId="15269" xr:uid="{0DDCA17C-FE3E-4548-B80A-EC8A6BCADF4F}"/>
    <cellStyle name="20% - Accent1 2 2 2 6" xfId="995" xr:uid="{CA2C05C9-B85C-403C-ACD5-3EC5FF7F9815}"/>
    <cellStyle name="20% - Accent1 2 2 2 6 2" xfId="2836" xr:uid="{1975709B-6306-437D-B25A-EC95882B1F23}"/>
    <cellStyle name="20% - Accent1 2 2 2 6 2 2" xfId="6518" xr:uid="{753305AE-ECCE-49FC-94AC-76D6E597CC57}"/>
    <cellStyle name="20% - Accent1 2 2 2 6 2 2 2" xfId="13884" xr:uid="{D0D630E6-D75F-49EA-99CF-A67D0628181A}"/>
    <cellStyle name="20% - Accent1 2 2 2 6 2 2 2 2" xfId="28618" xr:uid="{B3DEA280-0157-41EE-9ECB-F9ADBA9BC9D5}"/>
    <cellStyle name="20% - Accent1 2 2 2 6 2 2 3" xfId="21252" xr:uid="{C0600090-D8BB-40DB-8745-48DF1BFB66E0}"/>
    <cellStyle name="20% - Accent1 2 2 2 6 2 3" xfId="10202" xr:uid="{7AC01471-9184-4279-B27D-1AD4698EA889}"/>
    <cellStyle name="20% - Accent1 2 2 2 6 2 3 2" xfId="24936" xr:uid="{2E4E0762-4E73-4DF7-8B74-332F6DEC96BB}"/>
    <cellStyle name="20% - Accent1 2 2 2 6 2 4" xfId="17570" xr:uid="{736C36C8-0C7F-4FFE-8B4D-ED6E2D95EF29}"/>
    <cellStyle name="20% - Accent1 2 2 2 6 3" xfId="4677" xr:uid="{BED85DF1-2664-456E-9C3B-034A383A86AC}"/>
    <cellStyle name="20% - Accent1 2 2 2 6 3 2" xfId="12043" xr:uid="{3840D6DB-EE25-417E-BD67-A84CCA101FA5}"/>
    <cellStyle name="20% - Accent1 2 2 2 6 3 2 2" xfId="26777" xr:uid="{40782790-2C45-4F0B-A83F-710EE37735E9}"/>
    <cellStyle name="20% - Accent1 2 2 2 6 3 3" xfId="19411" xr:uid="{F2D50B2C-5390-40DE-93FA-EF95D8B7E67F}"/>
    <cellStyle name="20% - Accent1 2 2 2 6 4" xfId="8361" xr:uid="{D44BC8A7-5C78-4F31-87CC-5E026DF62565}"/>
    <cellStyle name="20% - Accent1 2 2 2 6 4 2" xfId="23095" xr:uid="{04291505-76BA-40CA-8775-B6077760A212}"/>
    <cellStyle name="20% - Accent1 2 2 2 6 5" xfId="15729" xr:uid="{F2925584-5C3A-4525-B31E-9290C6F0D8C8}"/>
    <cellStyle name="20% - Accent1 2 2 2 7" xfId="1916" xr:uid="{C83407BB-C2A4-4632-8023-ED90B5C873B5}"/>
    <cellStyle name="20% - Accent1 2 2 2 7 2" xfId="5598" xr:uid="{6F966490-9500-4756-B682-E67B06F26456}"/>
    <cellStyle name="20% - Accent1 2 2 2 7 2 2" xfId="12964" xr:uid="{06C83BE7-608B-480E-AC43-0370EF54E610}"/>
    <cellStyle name="20% - Accent1 2 2 2 7 2 2 2" xfId="27698" xr:uid="{D96B0E82-32E8-485C-AA27-630DE7C9CC5A}"/>
    <cellStyle name="20% - Accent1 2 2 2 7 2 3" xfId="20332" xr:uid="{7A9788AF-D5C9-4BF5-B9F4-A495CFA676F1}"/>
    <cellStyle name="20% - Accent1 2 2 2 7 3" xfId="9282" xr:uid="{CF7E86B8-3F69-4163-845D-F6AA130F9BE3}"/>
    <cellStyle name="20% - Accent1 2 2 2 7 3 2" xfId="24016" xr:uid="{D2F057D1-5FB6-461C-8AA5-1F537876FD3E}"/>
    <cellStyle name="20% - Accent1 2 2 2 7 4" xfId="16650" xr:uid="{13EB5A4D-0667-4919-94B9-737D6F9DD157}"/>
    <cellStyle name="20% - Accent1 2 2 2 8" xfId="3757" xr:uid="{27B336DB-DB28-439C-8C72-B3230657D615}"/>
    <cellStyle name="20% - Accent1 2 2 2 8 2" xfId="11123" xr:uid="{DFD73AB3-D16D-4D91-A302-57BDB0E3D972}"/>
    <cellStyle name="20% - Accent1 2 2 2 8 2 2" xfId="25857" xr:uid="{8C854FEB-97C4-44BF-BB51-A2D3291E1CC6}"/>
    <cellStyle name="20% - Accent1 2 2 2 8 3" xfId="18491" xr:uid="{9D427B9F-A458-4979-9B36-F5DD3D61E6F6}"/>
    <cellStyle name="20% - Accent1 2 2 2 9" xfId="7441" xr:uid="{43F560AE-EEDF-43AD-8D6B-7317E476CDEA}"/>
    <cellStyle name="20% - Accent1 2 2 2 9 2" xfId="22175" xr:uid="{30F614B5-7B76-46AA-A012-5A8D5C32ED4D}"/>
    <cellStyle name="20% - Accent1 2 2 3" xfId="114" xr:uid="{D9843370-2AAD-40A2-A84B-9AE3EF3FB9B2}"/>
    <cellStyle name="20% - Accent1 2 2 3 2" xfId="246" xr:uid="{E99B29D2-218E-4023-B96B-565F5A715B48}"/>
    <cellStyle name="20% - Accent1 2 2 3 2 2" xfId="476" xr:uid="{D44DA51D-0A08-4159-9861-FB0300385862}"/>
    <cellStyle name="20% - Accent1 2 2 3 2 2 2" xfId="936" xr:uid="{DF37D51B-6F48-41A4-B9FA-DE27BCCE15AE}"/>
    <cellStyle name="20% - Accent1 2 2 3 2 2 2 2" xfId="1856" xr:uid="{67935622-73DC-4D93-8117-90335B09736E}"/>
    <cellStyle name="20% - Accent1 2 2 3 2 2 2 2 2" xfId="3697" xr:uid="{C4DF05A4-E365-4531-A279-6DD752D16364}"/>
    <cellStyle name="20% - Accent1 2 2 3 2 2 2 2 2 2" xfId="7379" xr:uid="{F105BCA7-A280-4B5B-9C4D-C55E5BE60A59}"/>
    <cellStyle name="20% - Accent1 2 2 3 2 2 2 2 2 2 2" xfId="14745" xr:uid="{646DDBE4-B7EC-46D1-9C59-D88BE04D477C}"/>
    <cellStyle name="20% - Accent1 2 2 3 2 2 2 2 2 2 2 2" xfId="29479" xr:uid="{D11A8AAD-06CD-46C0-828A-2EB4C70A6625}"/>
    <cellStyle name="20% - Accent1 2 2 3 2 2 2 2 2 2 3" xfId="22113" xr:uid="{1529D414-7458-4030-943F-2249D73FEE14}"/>
    <cellStyle name="20% - Accent1 2 2 3 2 2 2 2 2 3" xfId="11063" xr:uid="{014D6D9A-4B86-4902-A659-012567667160}"/>
    <cellStyle name="20% - Accent1 2 2 3 2 2 2 2 2 3 2" xfId="25797" xr:uid="{FF1932F3-D246-464C-8C3A-A1246F26D1BA}"/>
    <cellStyle name="20% - Accent1 2 2 3 2 2 2 2 2 4" xfId="18431" xr:uid="{3D286D4C-74C6-45EE-A0C4-1BD47220C5E9}"/>
    <cellStyle name="20% - Accent1 2 2 3 2 2 2 2 3" xfId="5538" xr:uid="{B0F94C72-408E-4860-8E7A-204E0EECC40A}"/>
    <cellStyle name="20% - Accent1 2 2 3 2 2 2 2 3 2" xfId="12904" xr:uid="{ED0E6825-3910-45DD-B341-950E078598EE}"/>
    <cellStyle name="20% - Accent1 2 2 3 2 2 2 2 3 2 2" xfId="27638" xr:uid="{5C30BA5C-8D01-47F2-BF3E-D357F4AAEE42}"/>
    <cellStyle name="20% - Accent1 2 2 3 2 2 2 2 3 3" xfId="20272" xr:uid="{9DF8FDFE-DF4E-46CB-938B-896A345A63FE}"/>
    <cellStyle name="20% - Accent1 2 2 3 2 2 2 2 4" xfId="9222" xr:uid="{455148C0-A74E-4E6D-AA39-65D1DD39AAF4}"/>
    <cellStyle name="20% - Accent1 2 2 3 2 2 2 2 4 2" xfId="23956" xr:uid="{CA52D1B0-167C-4582-9FB8-77FE26CD6415}"/>
    <cellStyle name="20% - Accent1 2 2 3 2 2 2 2 5" xfId="16590" xr:uid="{60F66617-18F5-46C8-B23C-D031B1293147}"/>
    <cellStyle name="20% - Accent1 2 2 3 2 2 2 3" xfId="2777" xr:uid="{4437C64B-1933-4F9E-BED2-DF91DE9B244F}"/>
    <cellStyle name="20% - Accent1 2 2 3 2 2 2 3 2" xfId="6459" xr:uid="{07D6A253-D9FE-4488-A282-06304732B4EE}"/>
    <cellStyle name="20% - Accent1 2 2 3 2 2 2 3 2 2" xfId="13825" xr:uid="{6024EAB8-DDB7-4018-AF77-CD94006FEDB7}"/>
    <cellStyle name="20% - Accent1 2 2 3 2 2 2 3 2 2 2" xfId="28559" xr:uid="{40283AEC-B883-47DA-82CE-8BB6E3411BD7}"/>
    <cellStyle name="20% - Accent1 2 2 3 2 2 2 3 2 3" xfId="21193" xr:uid="{257C92C5-1076-4CAF-A58E-1DA4BB50546B}"/>
    <cellStyle name="20% - Accent1 2 2 3 2 2 2 3 3" xfId="10143" xr:uid="{2CB28E0D-DF50-4706-A980-9FC050552BD8}"/>
    <cellStyle name="20% - Accent1 2 2 3 2 2 2 3 3 2" xfId="24877" xr:uid="{C0815F35-14D7-4E64-BE05-8821476A43E5}"/>
    <cellStyle name="20% - Accent1 2 2 3 2 2 2 3 4" xfId="17511" xr:uid="{6346E850-DB4F-41EC-AFA1-4CEC40E3511D}"/>
    <cellStyle name="20% - Accent1 2 2 3 2 2 2 4" xfId="4618" xr:uid="{003CB8CD-A59A-472F-A315-C181C39C195B}"/>
    <cellStyle name="20% - Accent1 2 2 3 2 2 2 4 2" xfId="11984" xr:uid="{0189B85A-471E-4206-8DE3-6E903D43E247}"/>
    <cellStyle name="20% - Accent1 2 2 3 2 2 2 4 2 2" xfId="26718" xr:uid="{67C16978-6FBD-46D4-AB37-7F08F5331D61}"/>
    <cellStyle name="20% - Accent1 2 2 3 2 2 2 4 3" xfId="19352" xr:uid="{5C70535A-7B93-406C-8D3C-0897C95080E5}"/>
    <cellStyle name="20% - Accent1 2 2 3 2 2 2 5" xfId="8302" xr:uid="{444C52F1-ABD7-455C-A07A-58ECE42273DD}"/>
    <cellStyle name="20% - Accent1 2 2 3 2 2 2 5 2" xfId="23036" xr:uid="{A92FE34A-7BC6-4E44-81E2-2FB70625F1B4}"/>
    <cellStyle name="20% - Accent1 2 2 3 2 2 2 6" xfId="15670" xr:uid="{1E208C6E-EC90-47B0-9332-6A5423473AE2}"/>
    <cellStyle name="20% - Accent1 2 2 3 2 2 3" xfId="1396" xr:uid="{6291AA2C-C123-48C5-86EE-DBFBE2BEC8A9}"/>
    <cellStyle name="20% - Accent1 2 2 3 2 2 3 2" xfId="3237" xr:uid="{1595C4F3-90D7-41D6-B726-7ABF78FEEEE4}"/>
    <cellStyle name="20% - Accent1 2 2 3 2 2 3 2 2" xfId="6919" xr:uid="{75C18E2D-319D-4E3B-BF92-6B6FC023B638}"/>
    <cellStyle name="20% - Accent1 2 2 3 2 2 3 2 2 2" xfId="14285" xr:uid="{461AEF21-3219-4347-A4B9-7020B02510D7}"/>
    <cellStyle name="20% - Accent1 2 2 3 2 2 3 2 2 2 2" xfId="29019" xr:uid="{BC34E0EC-72F3-40AF-89DD-C2B03BEC0B6C}"/>
    <cellStyle name="20% - Accent1 2 2 3 2 2 3 2 2 3" xfId="21653" xr:uid="{86E92C60-7242-4F33-868A-67D6E232318D}"/>
    <cellStyle name="20% - Accent1 2 2 3 2 2 3 2 3" xfId="10603" xr:uid="{1A48A61E-2EF5-43E9-83E4-6E565C7D599E}"/>
    <cellStyle name="20% - Accent1 2 2 3 2 2 3 2 3 2" xfId="25337" xr:uid="{B38C1C85-1BA4-4B53-B487-5882761C8CAF}"/>
    <cellStyle name="20% - Accent1 2 2 3 2 2 3 2 4" xfId="17971" xr:uid="{096E06D9-0B5D-4AA2-99D8-48D0F0E3D6E8}"/>
    <cellStyle name="20% - Accent1 2 2 3 2 2 3 3" xfId="5078" xr:uid="{E143D0F7-5B20-47A7-8035-485950EA2585}"/>
    <cellStyle name="20% - Accent1 2 2 3 2 2 3 3 2" xfId="12444" xr:uid="{311DC08D-ECDD-4178-BC03-175C1334A9D2}"/>
    <cellStyle name="20% - Accent1 2 2 3 2 2 3 3 2 2" xfId="27178" xr:uid="{1B0D4701-B92B-4602-BAEF-0197F4F0E090}"/>
    <cellStyle name="20% - Accent1 2 2 3 2 2 3 3 3" xfId="19812" xr:uid="{FEB36ADC-DE60-40F6-B2C4-6B8F4985D23F}"/>
    <cellStyle name="20% - Accent1 2 2 3 2 2 3 4" xfId="8762" xr:uid="{C51005EA-8DD3-478C-9BE0-6996BD441EE2}"/>
    <cellStyle name="20% - Accent1 2 2 3 2 2 3 4 2" xfId="23496" xr:uid="{8198EE1E-D594-4120-A1E7-DC767B7B0502}"/>
    <cellStyle name="20% - Accent1 2 2 3 2 2 3 5" xfId="16130" xr:uid="{EC3BBE00-27EA-4AF6-8E89-8DFA65150B82}"/>
    <cellStyle name="20% - Accent1 2 2 3 2 2 4" xfId="2317" xr:uid="{6EEC04BF-CFC2-4DA7-98D6-497EC527693A}"/>
    <cellStyle name="20% - Accent1 2 2 3 2 2 4 2" xfId="5999" xr:uid="{B0F1E8DF-2A99-4D17-B9CF-4DBD639E3BBD}"/>
    <cellStyle name="20% - Accent1 2 2 3 2 2 4 2 2" xfId="13365" xr:uid="{43A1E44B-EE39-4503-8F7D-D9F6B96B68D0}"/>
    <cellStyle name="20% - Accent1 2 2 3 2 2 4 2 2 2" xfId="28099" xr:uid="{2B35920A-238B-4A98-B832-822F257BF314}"/>
    <cellStyle name="20% - Accent1 2 2 3 2 2 4 2 3" xfId="20733" xr:uid="{E3289457-D856-48A2-8CED-C1258121AB18}"/>
    <cellStyle name="20% - Accent1 2 2 3 2 2 4 3" xfId="9683" xr:uid="{FE830892-3538-4011-9D69-FE1FBDBD6DB9}"/>
    <cellStyle name="20% - Accent1 2 2 3 2 2 4 3 2" xfId="24417" xr:uid="{54D9863B-DF41-4ACD-889F-56BF9F844E88}"/>
    <cellStyle name="20% - Accent1 2 2 3 2 2 4 4" xfId="17051" xr:uid="{FAC6BEC3-14A3-469D-8E77-F3C5126C8C11}"/>
    <cellStyle name="20% - Accent1 2 2 3 2 2 5" xfId="4158" xr:uid="{2249BDCF-9124-444E-BA81-7706FE7A773A}"/>
    <cellStyle name="20% - Accent1 2 2 3 2 2 5 2" xfId="11524" xr:uid="{F99D1554-E303-4466-88E8-7B6BA0ECEDCD}"/>
    <cellStyle name="20% - Accent1 2 2 3 2 2 5 2 2" xfId="26258" xr:uid="{99540E85-A070-4EA1-A5B3-C4C61AF65602}"/>
    <cellStyle name="20% - Accent1 2 2 3 2 2 5 3" xfId="18892" xr:uid="{1B9D4A02-04AB-4319-B55F-774DEFADF4AE}"/>
    <cellStyle name="20% - Accent1 2 2 3 2 2 6" xfId="7842" xr:uid="{2AC0659F-F6C5-4CFC-8D9F-834D527199D4}"/>
    <cellStyle name="20% - Accent1 2 2 3 2 2 6 2" xfId="22576" xr:uid="{4DDE25EC-9763-4CC7-B68A-84FAF5D9DB16}"/>
    <cellStyle name="20% - Accent1 2 2 3 2 2 7" xfId="15210" xr:uid="{94B85E1D-353E-49F7-9D70-AAF3243CA553}"/>
    <cellStyle name="20% - Accent1 2 2 3 2 3" xfId="706" xr:uid="{1913B1B1-A97C-4C85-8950-39CAD75DFFC9}"/>
    <cellStyle name="20% - Accent1 2 2 3 2 3 2" xfId="1626" xr:uid="{244AD68C-5D02-4D9E-A78C-B136C248B299}"/>
    <cellStyle name="20% - Accent1 2 2 3 2 3 2 2" xfId="3467" xr:uid="{582395BC-1828-419A-B854-59CDD93B3F0B}"/>
    <cellStyle name="20% - Accent1 2 2 3 2 3 2 2 2" xfId="7149" xr:uid="{132E2B3E-82D3-4051-BA88-268428298B39}"/>
    <cellStyle name="20% - Accent1 2 2 3 2 3 2 2 2 2" xfId="14515" xr:uid="{65F812CF-AC0E-4AF2-B556-8BEA81DE0DC2}"/>
    <cellStyle name="20% - Accent1 2 2 3 2 3 2 2 2 2 2" xfId="29249" xr:uid="{6F1C5087-B193-41A8-A9F2-A0FA5777D56C}"/>
    <cellStyle name="20% - Accent1 2 2 3 2 3 2 2 2 3" xfId="21883" xr:uid="{603AD824-BC5B-487C-84B0-2AE1F38FCCBF}"/>
    <cellStyle name="20% - Accent1 2 2 3 2 3 2 2 3" xfId="10833" xr:uid="{67869E80-ACBC-4E5F-9985-27C4C7E5FE8A}"/>
    <cellStyle name="20% - Accent1 2 2 3 2 3 2 2 3 2" xfId="25567" xr:uid="{65A4E1F7-B9B5-4FDB-8B46-3C5286C3F820}"/>
    <cellStyle name="20% - Accent1 2 2 3 2 3 2 2 4" xfId="18201" xr:uid="{B1284775-70BB-4CF6-BED2-C0F4F2C760AA}"/>
    <cellStyle name="20% - Accent1 2 2 3 2 3 2 3" xfId="5308" xr:uid="{81DC6F78-4281-4476-BC47-ACC1DCEB6D61}"/>
    <cellStyle name="20% - Accent1 2 2 3 2 3 2 3 2" xfId="12674" xr:uid="{E1D023FC-C861-4E00-8748-D92D92FA00B4}"/>
    <cellStyle name="20% - Accent1 2 2 3 2 3 2 3 2 2" xfId="27408" xr:uid="{FAFACAA8-251E-454D-94A6-ECEAB042A802}"/>
    <cellStyle name="20% - Accent1 2 2 3 2 3 2 3 3" xfId="20042" xr:uid="{F2B2AE12-04EE-4148-AA0A-9D7CED08EC7A}"/>
    <cellStyle name="20% - Accent1 2 2 3 2 3 2 4" xfId="8992" xr:uid="{3B9C52F7-60CB-4EB7-BA8C-B95B218E2C66}"/>
    <cellStyle name="20% - Accent1 2 2 3 2 3 2 4 2" xfId="23726" xr:uid="{07368A0A-C76D-43F2-86FD-C130201F9393}"/>
    <cellStyle name="20% - Accent1 2 2 3 2 3 2 5" xfId="16360" xr:uid="{5BB058AC-8C56-4DDC-8FA1-A12498EB29E0}"/>
    <cellStyle name="20% - Accent1 2 2 3 2 3 3" xfId="2547" xr:uid="{36686127-B06E-4126-AEBC-BA7EFE747D75}"/>
    <cellStyle name="20% - Accent1 2 2 3 2 3 3 2" xfId="6229" xr:uid="{BA2D2684-8413-4F11-B3D6-ED91A31C92B6}"/>
    <cellStyle name="20% - Accent1 2 2 3 2 3 3 2 2" xfId="13595" xr:uid="{6D16FF09-C88D-4020-8A8D-805861031876}"/>
    <cellStyle name="20% - Accent1 2 2 3 2 3 3 2 2 2" xfId="28329" xr:uid="{0267BAC1-FA61-46CE-8ED6-708A805B2B3B}"/>
    <cellStyle name="20% - Accent1 2 2 3 2 3 3 2 3" xfId="20963" xr:uid="{158B9FB5-6F0B-4C01-8989-A5F8A879C489}"/>
    <cellStyle name="20% - Accent1 2 2 3 2 3 3 3" xfId="9913" xr:uid="{AB705472-74E0-4A72-8919-847A350BCD16}"/>
    <cellStyle name="20% - Accent1 2 2 3 2 3 3 3 2" xfId="24647" xr:uid="{073693CD-3BEE-4C8F-8123-0E6786998CEC}"/>
    <cellStyle name="20% - Accent1 2 2 3 2 3 3 4" xfId="17281" xr:uid="{DE4F6A11-13A1-4FD0-867C-F6C28B1BA0E4}"/>
    <cellStyle name="20% - Accent1 2 2 3 2 3 4" xfId="4388" xr:uid="{DD1889FF-003B-41B9-B1D6-9C112B869DA7}"/>
    <cellStyle name="20% - Accent1 2 2 3 2 3 4 2" xfId="11754" xr:uid="{74F835CB-FA09-49BD-8E04-966A589E4DB7}"/>
    <cellStyle name="20% - Accent1 2 2 3 2 3 4 2 2" xfId="26488" xr:uid="{82FE65EE-9A4D-4995-BB2F-79A2655A3AE2}"/>
    <cellStyle name="20% - Accent1 2 2 3 2 3 4 3" xfId="19122" xr:uid="{5E98C886-9383-4A55-B056-51C75BAACC6D}"/>
    <cellStyle name="20% - Accent1 2 2 3 2 3 5" xfId="8072" xr:uid="{56C402CF-BD03-4FBE-BB91-8AC1F22369D7}"/>
    <cellStyle name="20% - Accent1 2 2 3 2 3 5 2" xfId="22806" xr:uid="{A56E44B9-87C7-443E-877E-A8CBB9EA3D15}"/>
    <cellStyle name="20% - Accent1 2 2 3 2 3 6" xfId="15440" xr:uid="{0425CEDD-D08D-4779-910F-76650CB4EBD0}"/>
    <cellStyle name="20% - Accent1 2 2 3 2 4" xfId="1166" xr:uid="{3CE86B8B-2C75-4734-BE53-B6D62B6CE654}"/>
    <cellStyle name="20% - Accent1 2 2 3 2 4 2" xfId="3007" xr:uid="{0B8FBB45-4D72-4DC5-A017-7BBE64CBA38A}"/>
    <cellStyle name="20% - Accent1 2 2 3 2 4 2 2" xfId="6689" xr:uid="{E70419F0-0D1C-4D15-A323-DFBD26023F62}"/>
    <cellStyle name="20% - Accent1 2 2 3 2 4 2 2 2" xfId="14055" xr:uid="{1D9F3620-B9C5-4511-9BF7-EBF628A37EF1}"/>
    <cellStyle name="20% - Accent1 2 2 3 2 4 2 2 2 2" xfId="28789" xr:uid="{82F7125A-9677-4C41-921B-3ED9333301B1}"/>
    <cellStyle name="20% - Accent1 2 2 3 2 4 2 2 3" xfId="21423" xr:uid="{E64A0ADC-7AD8-48A1-B2C5-DA69E938B884}"/>
    <cellStyle name="20% - Accent1 2 2 3 2 4 2 3" xfId="10373" xr:uid="{A17970F2-B02A-4B4B-AD63-C478304053CC}"/>
    <cellStyle name="20% - Accent1 2 2 3 2 4 2 3 2" xfId="25107" xr:uid="{935FC7DE-8A3C-4CF8-8C1B-02F95B3E8723}"/>
    <cellStyle name="20% - Accent1 2 2 3 2 4 2 4" xfId="17741" xr:uid="{5B7343D9-6DD9-47CD-8773-B226BFFDB701}"/>
    <cellStyle name="20% - Accent1 2 2 3 2 4 3" xfId="4848" xr:uid="{003CAD00-4E86-4A4E-BC89-23DEB732371E}"/>
    <cellStyle name="20% - Accent1 2 2 3 2 4 3 2" xfId="12214" xr:uid="{20B8F79A-DF1B-44FA-B793-43252D05B0DB}"/>
    <cellStyle name="20% - Accent1 2 2 3 2 4 3 2 2" xfId="26948" xr:uid="{85775D0E-F838-4344-A9F9-14D17F4011C1}"/>
    <cellStyle name="20% - Accent1 2 2 3 2 4 3 3" xfId="19582" xr:uid="{20B2EC1E-D416-41D5-9B38-CCE1E87111BB}"/>
    <cellStyle name="20% - Accent1 2 2 3 2 4 4" xfId="8532" xr:uid="{3DDC8BE1-AEC5-421C-B585-FCDF826E761C}"/>
    <cellStyle name="20% - Accent1 2 2 3 2 4 4 2" xfId="23266" xr:uid="{5273DA9B-1CEB-4625-86C7-67C4BF51BEB7}"/>
    <cellStyle name="20% - Accent1 2 2 3 2 4 5" xfId="15900" xr:uid="{177A1F7E-559B-4162-BF48-FB89E88894DD}"/>
    <cellStyle name="20% - Accent1 2 2 3 2 5" xfId="2087" xr:uid="{0FA0748C-1E19-4DC7-BFA1-40A8FBCD8C17}"/>
    <cellStyle name="20% - Accent1 2 2 3 2 5 2" xfId="5769" xr:uid="{46DDFD2D-4546-48AD-9C4C-BCA481A04C2C}"/>
    <cellStyle name="20% - Accent1 2 2 3 2 5 2 2" xfId="13135" xr:uid="{B34809C2-F89C-48CC-9CB4-3E8FA7381122}"/>
    <cellStyle name="20% - Accent1 2 2 3 2 5 2 2 2" xfId="27869" xr:uid="{91299206-4682-4967-8AE9-6F008BF19529}"/>
    <cellStyle name="20% - Accent1 2 2 3 2 5 2 3" xfId="20503" xr:uid="{286C75A5-35BF-499A-AE10-3A1F1DE7E440}"/>
    <cellStyle name="20% - Accent1 2 2 3 2 5 3" xfId="9453" xr:uid="{11B7EEB3-E0AC-4C99-8451-36FCDBEFAF1D}"/>
    <cellStyle name="20% - Accent1 2 2 3 2 5 3 2" xfId="24187" xr:uid="{51EF51FE-9A8B-4F3F-AE98-D0090D9A454C}"/>
    <cellStyle name="20% - Accent1 2 2 3 2 5 4" xfId="16821" xr:uid="{CF151344-7C27-4440-9583-DDB4BEE578F2}"/>
    <cellStyle name="20% - Accent1 2 2 3 2 6" xfId="3928" xr:uid="{DBF66105-C077-4A7E-857E-F464DA86A3AA}"/>
    <cellStyle name="20% - Accent1 2 2 3 2 6 2" xfId="11294" xr:uid="{A1597B54-D0E6-4118-A42C-B06FB45802ED}"/>
    <cellStyle name="20% - Accent1 2 2 3 2 6 2 2" xfId="26028" xr:uid="{CD20CAFB-B597-47D0-A0C7-B02FDFD08BE6}"/>
    <cellStyle name="20% - Accent1 2 2 3 2 6 3" xfId="18662" xr:uid="{8B39323A-8EA9-4D55-BD11-7EE99276F7DC}"/>
    <cellStyle name="20% - Accent1 2 2 3 2 7" xfId="7612" xr:uid="{57FDC890-EFBE-4C13-85BB-CE38AE902A5A}"/>
    <cellStyle name="20% - Accent1 2 2 3 2 7 2" xfId="22346" xr:uid="{D48D795F-6F47-4D59-B32B-FC7D696E2583}"/>
    <cellStyle name="20% - Accent1 2 2 3 2 8" xfId="14980" xr:uid="{7A56D990-3FE0-4403-A52B-D4CC1D43E999}"/>
    <cellStyle name="20% - Accent1 2 2 3 3" xfId="361" xr:uid="{BC6DEA29-39C5-48FB-ADE7-3F4FABCE207B}"/>
    <cellStyle name="20% - Accent1 2 2 3 3 2" xfId="821" xr:uid="{CAD87A95-A10A-495B-994E-7B419EA6E4BE}"/>
    <cellStyle name="20% - Accent1 2 2 3 3 2 2" xfId="1741" xr:uid="{3DC840A8-4CC7-4790-9304-6814E16A4E40}"/>
    <cellStyle name="20% - Accent1 2 2 3 3 2 2 2" xfId="3582" xr:uid="{9478F1E6-636A-4CBA-97AD-BBB21F3E6512}"/>
    <cellStyle name="20% - Accent1 2 2 3 3 2 2 2 2" xfId="7264" xr:uid="{625B4708-8B56-4FE1-8E20-A1D709247EC7}"/>
    <cellStyle name="20% - Accent1 2 2 3 3 2 2 2 2 2" xfId="14630" xr:uid="{0482CA90-B621-4D77-8873-4C0C3E9D264E}"/>
    <cellStyle name="20% - Accent1 2 2 3 3 2 2 2 2 2 2" xfId="29364" xr:uid="{1B388169-DD23-495C-808F-F10F09249974}"/>
    <cellStyle name="20% - Accent1 2 2 3 3 2 2 2 2 3" xfId="21998" xr:uid="{2B13F173-D92E-4146-86C8-2CF6EC2F24BF}"/>
    <cellStyle name="20% - Accent1 2 2 3 3 2 2 2 3" xfId="10948" xr:uid="{956A6F3E-2203-4AC0-8A49-FE70D656B2BE}"/>
    <cellStyle name="20% - Accent1 2 2 3 3 2 2 2 3 2" xfId="25682" xr:uid="{3BCBCB54-D9B9-41E8-820C-9BD9CB248CA8}"/>
    <cellStyle name="20% - Accent1 2 2 3 3 2 2 2 4" xfId="18316" xr:uid="{2B4C423C-9392-40BE-8E1D-37C731822712}"/>
    <cellStyle name="20% - Accent1 2 2 3 3 2 2 3" xfId="5423" xr:uid="{7643C7BB-1F12-4D87-9505-7BC0D7498FE7}"/>
    <cellStyle name="20% - Accent1 2 2 3 3 2 2 3 2" xfId="12789" xr:uid="{4A0F7F46-ED9B-4EF9-905F-4CD7D7756589}"/>
    <cellStyle name="20% - Accent1 2 2 3 3 2 2 3 2 2" xfId="27523" xr:uid="{51E5234B-7318-4E45-9FA9-A991A9A30899}"/>
    <cellStyle name="20% - Accent1 2 2 3 3 2 2 3 3" xfId="20157" xr:uid="{F1DD8D02-D106-4B80-9A17-FFE5B6D916B6}"/>
    <cellStyle name="20% - Accent1 2 2 3 3 2 2 4" xfId="9107" xr:uid="{06167B11-256E-435A-B512-5F47BAF71591}"/>
    <cellStyle name="20% - Accent1 2 2 3 3 2 2 4 2" xfId="23841" xr:uid="{500EAD13-681D-469D-B181-0F6EE1D2FC97}"/>
    <cellStyle name="20% - Accent1 2 2 3 3 2 2 5" xfId="16475" xr:uid="{0F690D07-AC2F-447B-BB15-44EE189ECD9E}"/>
    <cellStyle name="20% - Accent1 2 2 3 3 2 3" xfId="2662" xr:uid="{1CEB74E3-34B0-497E-90DC-1D717AB428B9}"/>
    <cellStyle name="20% - Accent1 2 2 3 3 2 3 2" xfId="6344" xr:uid="{E9FD890F-5576-4DC8-B93F-D210FF3A1387}"/>
    <cellStyle name="20% - Accent1 2 2 3 3 2 3 2 2" xfId="13710" xr:uid="{F765EC0C-6BEF-4BB4-B2FE-FF8D476A3A75}"/>
    <cellStyle name="20% - Accent1 2 2 3 3 2 3 2 2 2" xfId="28444" xr:uid="{33464C68-E9FB-42C2-A83F-B453AE28D101}"/>
    <cellStyle name="20% - Accent1 2 2 3 3 2 3 2 3" xfId="21078" xr:uid="{A376FF53-0CB0-40A9-8C4D-67D192423366}"/>
    <cellStyle name="20% - Accent1 2 2 3 3 2 3 3" xfId="10028" xr:uid="{12B0E717-0434-4136-9206-32003FFE6303}"/>
    <cellStyle name="20% - Accent1 2 2 3 3 2 3 3 2" xfId="24762" xr:uid="{62B0BF20-F988-4FBC-BCC3-6B1918092EB1}"/>
    <cellStyle name="20% - Accent1 2 2 3 3 2 3 4" xfId="17396" xr:uid="{6D350902-8FD9-4578-8497-AD40FE5138AD}"/>
    <cellStyle name="20% - Accent1 2 2 3 3 2 4" xfId="4503" xr:uid="{426D58BC-E754-4711-A2BA-5519CC2DB01D}"/>
    <cellStyle name="20% - Accent1 2 2 3 3 2 4 2" xfId="11869" xr:uid="{B78D84CF-6D47-4588-AD2A-FA3CA32FFA88}"/>
    <cellStyle name="20% - Accent1 2 2 3 3 2 4 2 2" xfId="26603" xr:uid="{2AD82C8D-D7B6-4BEA-BFE8-79E54DC41EE5}"/>
    <cellStyle name="20% - Accent1 2 2 3 3 2 4 3" xfId="19237" xr:uid="{BCEE3D56-7A06-4A15-B2F9-4D103EE89155}"/>
    <cellStyle name="20% - Accent1 2 2 3 3 2 5" xfId="8187" xr:uid="{648CCDF4-1110-417B-9771-618E789573F7}"/>
    <cellStyle name="20% - Accent1 2 2 3 3 2 5 2" xfId="22921" xr:uid="{82085C51-863C-43A9-BFAB-21CABD1DC6CA}"/>
    <cellStyle name="20% - Accent1 2 2 3 3 2 6" xfId="15555" xr:uid="{E3E02D4F-3C9E-4C98-8227-1CEDF1DD28EB}"/>
    <cellStyle name="20% - Accent1 2 2 3 3 3" xfId="1281" xr:uid="{D2226B44-2158-410A-8A17-E7753865038C}"/>
    <cellStyle name="20% - Accent1 2 2 3 3 3 2" xfId="3122" xr:uid="{7B3FB1E3-1877-4D16-A73E-EE74CEAE20C0}"/>
    <cellStyle name="20% - Accent1 2 2 3 3 3 2 2" xfId="6804" xr:uid="{2A2C9B21-452B-4488-B3AA-48CB3EB370C1}"/>
    <cellStyle name="20% - Accent1 2 2 3 3 3 2 2 2" xfId="14170" xr:uid="{4AAE118C-BE36-4A28-B930-4EF2E47174A0}"/>
    <cellStyle name="20% - Accent1 2 2 3 3 3 2 2 2 2" xfId="28904" xr:uid="{311E773E-F798-4A37-94BD-8CEC08D5EC3F}"/>
    <cellStyle name="20% - Accent1 2 2 3 3 3 2 2 3" xfId="21538" xr:uid="{23C622C5-A424-476A-8825-FB05CF3A08A4}"/>
    <cellStyle name="20% - Accent1 2 2 3 3 3 2 3" xfId="10488" xr:uid="{5BE3A9D0-83EB-4B32-8B7C-D1B055B107CD}"/>
    <cellStyle name="20% - Accent1 2 2 3 3 3 2 3 2" xfId="25222" xr:uid="{D95D3298-1526-4A9D-BDCC-5C7236334A76}"/>
    <cellStyle name="20% - Accent1 2 2 3 3 3 2 4" xfId="17856" xr:uid="{A261F468-1D29-4526-AA77-20941B43EB2D}"/>
    <cellStyle name="20% - Accent1 2 2 3 3 3 3" xfId="4963" xr:uid="{4900065F-7DE0-482C-AE1D-9B130E79FFEB}"/>
    <cellStyle name="20% - Accent1 2 2 3 3 3 3 2" xfId="12329" xr:uid="{A7329331-DEEA-4387-8E8F-7B8CB914C968}"/>
    <cellStyle name="20% - Accent1 2 2 3 3 3 3 2 2" xfId="27063" xr:uid="{5F0381E8-4E76-406D-A1DC-5904AE8B3C83}"/>
    <cellStyle name="20% - Accent1 2 2 3 3 3 3 3" xfId="19697" xr:uid="{FDE02506-5EE7-4DE2-B76D-06B5FCCD6484}"/>
    <cellStyle name="20% - Accent1 2 2 3 3 3 4" xfId="8647" xr:uid="{D0D2153B-9B64-42CA-A7B6-DBD8CF1011C6}"/>
    <cellStyle name="20% - Accent1 2 2 3 3 3 4 2" xfId="23381" xr:uid="{83BC4A3B-1F82-47BE-A6EA-FFF67C6F1E7A}"/>
    <cellStyle name="20% - Accent1 2 2 3 3 3 5" xfId="16015" xr:uid="{EDD9820A-AEAB-4657-BDB1-24B1B1805F79}"/>
    <cellStyle name="20% - Accent1 2 2 3 3 4" xfId="2202" xr:uid="{DCEE8020-3A77-49E3-A577-A0D6BE0CB56D}"/>
    <cellStyle name="20% - Accent1 2 2 3 3 4 2" xfId="5884" xr:uid="{7087DD24-34A5-42DC-8022-C7E12DE5C6B4}"/>
    <cellStyle name="20% - Accent1 2 2 3 3 4 2 2" xfId="13250" xr:uid="{18D89F93-282D-4BF3-BBD3-3EE8F61BEB02}"/>
    <cellStyle name="20% - Accent1 2 2 3 3 4 2 2 2" xfId="27984" xr:uid="{57A7D2B1-4AF9-45F7-8B27-4B5D7DBBCA05}"/>
    <cellStyle name="20% - Accent1 2 2 3 3 4 2 3" xfId="20618" xr:uid="{9A309AFD-57C0-4803-8215-C1282DEEEFE1}"/>
    <cellStyle name="20% - Accent1 2 2 3 3 4 3" xfId="9568" xr:uid="{3D8F6A65-CA3B-445E-8641-FE83C93FCA69}"/>
    <cellStyle name="20% - Accent1 2 2 3 3 4 3 2" xfId="24302" xr:uid="{498CC59C-58EF-43DE-BEBC-1EFD462D5BF2}"/>
    <cellStyle name="20% - Accent1 2 2 3 3 4 4" xfId="16936" xr:uid="{41645018-1BAB-4070-B78A-CBB29E23C719}"/>
    <cellStyle name="20% - Accent1 2 2 3 3 5" xfId="4043" xr:uid="{BCAD74EB-8D3A-4796-94A3-FA3F23A0DAE1}"/>
    <cellStyle name="20% - Accent1 2 2 3 3 5 2" xfId="11409" xr:uid="{FD413DFA-A7FE-4326-851D-97CBA435887E}"/>
    <cellStyle name="20% - Accent1 2 2 3 3 5 2 2" xfId="26143" xr:uid="{50E1BA6D-19C4-47E0-8800-5BBB377CFF4D}"/>
    <cellStyle name="20% - Accent1 2 2 3 3 5 3" xfId="18777" xr:uid="{EAF02528-450B-47E6-8E92-33C6373AF351}"/>
    <cellStyle name="20% - Accent1 2 2 3 3 6" xfId="7727" xr:uid="{FCAA3DC6-F164-4AA8-995E-6022EC005C20}"/>
    <cellStyle name="20% - Accent1 2 2 3 3 6 2" xfId="22461" xr:uid="{3819ADB0-CEC5-4693-B854-F73448E83628}"/>
    <cellStyle name="20% - Accent1 2 2 3 3 7" xfId="15095" xr:uid="{4BD4CC0E-F7EA-458D-94BA-76C46CDD586F}"/>
    <cellStyle name="20% - Accent1 2 2 3 4" xfId="591" xr:uid="{509BA334-D224-4DFC-A580-200120FC41B5}"/>
    <cellStyle name="20% - Accent1 2 2 3 4 2" xfId="1511" xr:uid="{9B81C1F6-5597-469D-ABEA-8A6BFE9C7EBD}"/>
    <cellStyle name="20% - Accent1 2 2 3 4 2 2" xfId="3352" xr:uid="{626CEB9B-6997-4259-BE05-99C4D7F45D1C}"/>
    <cellStyle name="20% - Accent1 2 2 3 4 2 2 2" xfId="7034" xr:uid="{6A509EF3-E684-45D8-8EFF-55883809F5D7}"/>
    <cellStyle name="20% - Accent1 2 2 3 4 2 2 2 2" xfId="14400" xr:uid="{FDC4B4D9-C84D-41A9-AFF4-CAD81E6E182E}"/>
    <cellStyle name="20% - Accent1 2 2 3 4 2 2 2 2 2" xfId="29134" xr:uid="{BD3F2BF2-D360-412C-8704-9741E2237FD0}"/>
    <cellStyle name="20% - Accent1 2 2 3 4 2 2 2 3" xfId="21768" xr:uid="{DD9E2A1A-61B5-4515-BA31-87EB5EE00A4C}"/>
    <cellStyle name="20% - Accent1 2 2 3 4 2 2 3" xfId="10718" xr:uid="{27F9E111-17DF-4AEB-8418-126DADFD02DE}"/>
    <cellStyle name="20% - Accent1 2 2 3 4 2 2 3 2" xfId="25452" xr:uid="{007BC8F6-D611-4182-BCCC-0F63160935AD}"/>
    <cellStyle name="20% - Accent1 2 2 3 4 2 2 4" xfId="18086" xr:uid="{F9DFDDCD-1E3C-4C55-9F95-16FDD77234FB}"/>
    <cellStyle name="20% - Accent1 2 2 3 4 2 3" xfId="5193" xr:uid="{F5CC2841-EEB3-40FA-88D7-85F32254308F}"/>
    <cellStyle name="20% - Accent1 2 2 3 4 2 3 2" xfId="12559" xr:uid="{58CA449C-B344-4AED-BBB9-6733D82A9502}"/>
    <cellStyle name="20% - Accent1 2 2 3 4 2 3 2 2" xfId="27293" xr:uid="{4880E91A-BF95-475E-A01B-6968E10F5804}"/>
    <cellStyle name="20% - Accent1 2 2 3 4 2 3 3" xfId="19927" xr:uid="{B0A56FEE-FD84-4BD0-AFB3-82CF9331F757}"/>
    <cellStyle name="20% - Accent1 2 2 3 4 2 4" xfId="8877" xr:uid="{314F45B0-04A9-4CBE-A9E0-4DBC531BCC63}"/>
    <cellStyle name="20% - Accent1 2 2 3 4 2 4 2" xfId="23611" xr:uid="{95B09C8C-535E-4934-87E8-1C0FFEF5CAD7}"/>
    <cellStyle name="20% - Accent1 2 2 3 4 2 5" xfId="16245" xr:uid="{8D4BAF9E-31EC-43A4-89DC-96829F1D4537}"/>
    <cellStyle name="20% - Accent1 2 2 3 4 3" xfId="2432" xr:uid="{79344960-7011-48E6-893D-287D3C7EC302}"/>
    <cellStyle name="20% - Accent1 2 2 3 4 3 2" xfId="6114" xr:uid="{D39DBA85-FEA8-44B2-A757-049A686E8DF5}"/>
    <cellStyle name="20% - Accent1 2 2 3 4 3 2 2" xfId="13480" xr:uid="{664B8C93-D3F7-4AFB-A0A8-5A9F0D63E31C}"/>
    <cellStyle name="20% - Accent1 2 2 3 4 3 2 2 2" xfId="28214" xr:uid="{2A3DD0FC-696F-4BBD-8100-5C06781AD37E}"/>
    <cellStyle name="20% - Accent1 2 2 3 4 3 2 3" xfId="20848" xr:uid="{980250BB-D1FD-4CF3-851F-4A6E70801ADF}"/>
    <cellStyle name="20% - Accent1 2 2 3 4 3 3" xfId="9798" xr:uid="{2DA80651-7B10-4AAD-A5B0-5B201D5EABA8}"/>
    <cellStyle name="20% - Accent1 2 2 3 4 3 3 2" xfId="24532" xr:uid="{D82885CC-A843-4436-9176-A73A06F9CE9F}"/>
    <cellStyle name="20% - Accent1 2 2 3 4 3 4" xfId="17166" xr:uid="{9DEB7880-440A-47A8-87AA-43EC53F988D4}"/>
    <cellStyle name="20% - Accent1 2 2 3 4 4" xfId="4273" xr:uid="{76E71982-C2E0-4174-9A0D-DB4BBC7C127D}"/>
    <cellStyle name="20% - Accent1 2 2 3 4 4 2" xfId="11639" xr:uid="{461D632D-BCB9-4738-AA27-7381033305E7}"/>
    <cellStyle name="20% - Accent1 2 2 3 4 4 2 2" xfId="26373" xr:uid="{6C9BAA90-B733-4C88-B8CE-02A80CD8C2C5}"/>
    <cellStyle name="20% - Accent1 2 2 3 4 4 3" xfId="19007" xr:uid="{BDA34CE0-4309-40CE-8000-0991DF361D05}"/>
    <cellStyle name="20% - Accent1 2 2 3 4 5" xfId="7957" xr:uid="{3DD08D82-21F1-4F8B-B567-2C3F8EFCD69C}"/>
    <cellStyle name="20% - Accent1 2 2 3 4 5 2" xfId="22691" xr:uid="{724EF381-9001-4C8E-8FED-7336FA8D4827}"/>
    <cellStyle name="20% - Accent1 2 2 3 4 6" xfId="15325" xr:uid="{6D39E3F7-9729-4003-8CF7-4010ABD4AE93}"/>
    <cellStyle name="20% - Accent1 2 2 3 5" xfId="1051" xr:uid="{6CDC86F0-2E5F-4737-B665-AEB97AC35230}"/>
    <cellStyle name="20% - Accent1 2 2 3 5 2" xfId="2892" xr:uid="{4450DD3F-8F49-413E-82C2-AA8382E469D6}"/>
    <cellStyle name="20% - Accent1 2 2 3 5 2 2" xfId="6574" xr:uid="{183DF2A9-46A3-4060-B9B5-24A0854CF39E}"/>
    <cellStyle name="20% - Accent1 2 2 3 5 2 2 2" xfId="13940" xr:uid="{5BF351FA-D744-4C40-8C77-14BD35F5E14A}"/>
    <cellStyle name="20% - Accent1 2 2 3 5 2 2 2 2" xfId="28674" xr:uid="{6D81FAD5-714A-4466-99F6-75AF10D90740}"/>
    <cellStyle name="20% - Accent1 2 2 3 5 2 2 3" xfId="21308" xr:uid="{60CC32F9-A394-488F-AF88-C749266551CD}"/>
    <cellStyle name="20% - Accent1 2 2 3 5 2 3" xfId="10258" xr:uid="{A667B590-22C2-4CFA-8809-18F7D82FB9D0}"/>
    <cellStyle name="20% - Accent1 2 2 3 5 2 3 2" xfId="24992" xr:uid="{53F310E0-6FA8-4C7A-AA88-422493921B36}"/>
    <cellStyle name="20% - Accent1 2 2 3 5 2 4" xfId="17626" xr:uid="{F684A660-8770-4B49-9B06-EBF0A8DA6A4E}"/>
    <cellStyle name="20% - Accent1 2 2 3 5 3" xfId="4733" xr:uid="{5996A886-727D-4358-B31F-8CC6AF30FA07}"/>
    <cellStyle name="20% - Accent1 2 2 3 5 3 2" xfId="12099" xr:uid="{52CBF43B-5C84-412C-B662-892D2BD8BC3C}"/>
    <cellStyle name="20% - Accent1 2 2 3 5 3 2 2" xfId="26833" xr:uid="{F2342E75-3251-430E-AABB-793A42408E41}"/>
    <cellStyle name="20% - Accent1 2 2 3 5 3 3" xfId="19467" xr:uid="{E089A3E8-2D79-4171-89C1-668C729705BC}"/>
    <cellStyle name="20% - Accent1 2 2 3 5 4" xfId="8417" xr:uid="{F817C0C0-41F6-4D66-98BD-6E634E362887}"/>
    <cellStyle name="20% - Accent1 2 2 3 5 4 2" xfId="23151" xr:uid="{E0D14E63-A4D1-4167-8B4C-6E92CE95CDD5}"/>
    <cellStyle name="20% - Accent1 2 2 3 5 5" xfId="15785" xr:uid="{74E56F04-16B3-4A46-9197-77DAC93DE82D}"/>
    <cellStyle name="20% - Accent1 2 2 3 6" xfId="1972" xr:uid="{A0A54BFE-CA6A-40CA-BA92-B0F893BBC8E6}"/>
    <cellStyle name="20% - Accent1 2 2 3 6 2" xfId="5654" xr:uid="{60A48A35-8978-44FA-AA46-25ACCA73E913}"/>
    <cellStyle name="20% - Accent1 2 2 3 6 2 2" xfId="13020" xr:uid="{2C59C8D9-93E8-4378-A288-BC45B06461B7}"/>
    <cellStyle name="20% - Accent1 2 2 3 6 2 2 2" xfId="27754" xr:uid="{96236FDB-F846-4DA0-A50A-F3331D646AC7}"/>
    <cellStyle name="20% - Accent1 2 2 3 6 2 3" xfId="20388" xr:uid="{514CD018-7D8B-41CF-991A-D73271EB50C1}"/>
    <cellStyle name="20% - Accent1 2 2 3 6 3" xfId="9338" xr:uid="{27B4191D-3116-4E76-9C56-D3C0D66129FC}"/>
    <cellStyle name="20% - Accent1 2 2 3 6 3 2" xfId="24072" xr:uid="{8240117A-4282-4E9E-A132-7B3A37173546}"/>
    <cellStyle name="20% - Accent1 2 2 3 6 4" xfId="16706" xr:uid="{148E9FE4-CB02-4938-A15C-4767979A3E7E}"/>
    <cellStyle name="20% - Accent1 2 2 3 7" xfId="3813" xr:uid="{A7416489-C9E9-4330-90CE-9EB615ACD7F5}"/>
    <cellStyle name="20% - Accent1 2 2 3 7 2" xfId="11179" xr:uid="{860CBE9C-2465-4DC5-BC46-E8EAA8E6CE3D}"/>
    <cellStyle name="20% - Accent1 2 2 3 7 2 2" xfId="25913" xr:uid="{8CB6FCBE-FF57-42B2-8883-C6D659D88D0E}"/>
    <cellStyle name="20% - Accent1 2 2 3 7 3" xfId="18547" xr:uid="{E800FF81-737D-417D-ABE7-0AE95159662A}"/>
    <cellStyle name="20% - Accent1 2 2 3 8" xfId="7497" xr:uid="{FFB5AFF2-22DC-47DF-8429-8C0211D2C363}"/>
    <cellStyle name="20% - Accent1 2 2 3 8 2" xfId="22231" xr:uid="{ECF5D108-8178-4A37-BD1A-75F4BAEE63AF}"/>
    <cellStyle name="20% - Accent1 2 2 3 9" xfId="14865" xr:uid="{D526F054-BF30-4DB0-9FE1-D7AB408488C9}"/>
    <cellStyle name="20% - Accent1 2 2 4" xfId="189" xr:uid="{69CFDAE6-5B1A-4628-A52E-0B02C27F975B}"/>
    <cellStyle name="20% - Accent1 2 2 4 2" xfId="419" xr:uid="{164946AD-A2C4-446E-A6F5-CA221A629C04}"/>
    <cellStyle name="20% - Accent1 2 2 4 2 2" xfId="879" xr:uid="{5C05A9CB-C335-4B58-A2E8-F21B2AE93D6F}"/>
    <cellStyle name="20% - Accent1 2 2 4 2 2 2" xfId="1799" xr:uid="{C973A2CF-994E-44EB-A3AC-D366165F0075}"/>
    <cellStyle name="20% - Accent1 2 2 4 2 2 2 2" xfId="3640" xr:uid="{8BA72778-4769-4A6F-A466-B9CA3782F260}"/>
    <cellStyle name="20% - Accent1 2 2 4 2 2 2 2 2" xfId="7322" xr:uid="{55736DA7-2729-4285-B68B-16DAFF321B4E}"/>
    <cellStyle name="20% - Accent1 2 2 4 2 2 2 2 2 2" xfId="14688" xr:uid="{803EB561-E0AD-4C09-AB45-294C361F00CC}"/>
    <cellStyle name="20% - Accent1 2 2 4 2 2 2 2 2 2 2" xfId="29422" xr:uid="{BF5C484E-BA39-443F-AC87-215B55EBD7C9}"/>
    <cellStyle name="20% - Accent1 2 2 4 2 2 2 2 2 3" xfId="22056" xr:uid="{F0FE2521-0019-41FC-B552-D9131BF3B2C1}"/>
    <cellStyle name="20% - Accent1 2 2 4 2 2 2 2 3" xfId="11006" xr:uid="{CC1F9843-6088-4A8A-9E68-B2D2F52FAF65}"/>
    <cellStyle name="20% - Accent1 2 2 4 2 2 2 2 3 2" xfId="25740" xr:uid="{8792ED99-2F6F-44BA-82F5-B221601A6238}"/>
    <cellStyle name="20% - Accent1 2 2 4 2 2 2 2 4" xfId="18374" xr:uid="{FDA768FE-AEB6-4047-92F3-26D6681EE544}"/>
    <cellStyle name="20% - Accent1 2 2 4 2 2 2 3" xfId="5481" xr:uid="{B94C043D-5571-4FC7-8E42-2034D2DEC938}"/>
    <cellStyle name="20% - Accent1 2 2 4 2 2 2 3 2" xfId="12847" xr:uid="{5942D825-E7C9-4B34-9320-87D3057E6DCE}"/>
    <cellStyle name="20% - Accent1 2 2 4 2 2 2 3 2 2" xfId="27581" xr:uid="{4E6E39F2-F5C7-43C2-A881-C29A8433730C}"/>
    <cellStyle name="20% - Accent1 2 2 4 2 2 2 3 3" xfId="20215" xr:uid="{3828DF3D-BE62-4603-B180-86A3204CE58F}"/>
    <cellStyle name="20% - Accent1 2 2 4 2 2 2 4" xfId="9165" xr:uid="{45BC28A8-D532-4BB2-BB01-491BCABD6EE4}"/>
    <cellStyle name="20% - Accent1 2 2 4 2 2 2 4 2" xfId="23899" xr:uid="{FFD24144-4510-40FB-A732-E2363690D3EF}"/>
    <cellStyle name="20% - Accent1 2 2 4 2 2 2 5" xfId="16533" xr:uid="{CC17C941-798F-423A-AF72-60DFA5CE078C}"/>
    <cellStyle name="20% - Accent1 2 2 4 2 2 3" xfId="2720" xr:uid="{5D97C554-E58B-4993-B59B-EA32AB2E90E6}"/>
    <cellStyle name="20% - Accent1 2 2 4 2 2 3 2" xfId="6402" xr:uid="{D0CA3186-6BD8-45D2-9DAC-F350BD1D0985}"/>
    <cellStyle name="20% - Accent1 2 2 4 2 2 3 2 2" xfId="13768" xr:uid="{48FE97C8-E193-4E60-9CAB-FD553E7A63F3}"/>
    <cellStyle name="20% - Accent1 2 2 4 2 2 3 2 2 2" xfId="28502" xr:uid="{8C3339C8-53FB-46A0-9A0A-5AE580D448F6}"/>
    <cellStyle name="20% - Accent1 2 2 4 2 2 3 2 3" xfId="21136" xr:uid="{BF211C22-8C5B-44FB-B597-7516F6F9A040}"/>
    <cellStyle name="20% - Accent1 2 2 4 2 2 3 3" xfId="10086" xr:uid="{25D0FA9D-E7B1-4928-B136-89D9E775BAD9}"/>
    <cellStyle name="20% - Accent1 2 2 4 2 2 3 3 2" xfId="24820" xr:uid="{10BD4897-D295-4860-9ADB-6A5D0C7CB486}"/>
    <cellStyle name="20% - Accent1 2 2 4 2 2 3 4" xfId="17454" xr:uid="{F7A39B13-A3E4-42EF-A84E-EB31490DD550}"/>
    <cellStyle name="20% - Accent1 2 2 4 2 2 4" xfId="4561" xr:uid="{4844D90C-1FAF-4D1A-8517-B1D960330F86}"/>
    <cellStyle name="20% - Accent1 2 2 4 2 2 4 2" xfId="11927" xr:uid="{48E31869-93D7-4612-A829-4BFCD0545D37}"/>
    <cellStyle name="20% - Accent1 2 2 4 2 2 4 2 2" xfId="26661" xr:uid="{7B42EEE7-445E-4D0F-ABD8-F016A74812D6}"/>
    <cellStyle name="20% - Accent1 2 2 4 2 2 4 3" xfId="19295" xr:uid="{01F2DBA1-69EB-415D-A4DE-95DC6BB0A9DD}"/>
    <cellStyle name="20% - Accent1 2 2 4 2 2 5" xfId="8245" xr:uid="{66A0680D-20C2-4647-AD9F-0BED3874C8D6}"/>
    <cellStyle name="20% - Accent1 2 2 4 2 2 5 2" xfId="22979" xr:uid="{877C5802-7D8B-42BF-9C1B-C955EA76AB4B}"/>
    <cellStyle name="20% - Accent1 2 2 4 2 2 6" xfId="15613" xr:uid="{071A51EC-9742-4D66-8732-7F8A528D64FE}"/>
    <cellStyle name="20% - Accent1 2 2 4 2 3" xfId="1339" xr:uid="{DA54E4B6-67E9-4A96-A23F-965E6A13629C}"/>
    <cellStyle name="20% - Accent1 2 2 4 2 3 2" xfId="3180" xr:uid="{94718AFE-0473-480C-931A-C012381D4059}"/>
    <cellStyle name="20% - Accent1 2 2 4 2 3 2 2" xfId="6862" xr:uid="{47BDBEDA-1D49-4ACB-BB59-B6D1D3D9B3C8}"/>
    <cellStyle name="20% - Accent1 2 2 4 2 3 2 2 2" xfId="14228" xr:uid="{7892FE61-F34F-401F-9562-41E50D05FA45}"/>
    <cellStyle name="20% - Accent1 2 2 4 2 3 2 2 2 2" xfId="28962" xr:uid="{28171743-4418-48C3-A1F0-6D5CF6C25257}"/>
    <cellStyle name="20% - Accent1 2 2 4 2 3 2 2 3" xfId="21596" xr:uid="{8050DB7E-85B0-4B1B-853C-6CB4E51D3E83}"/>
    <cellStyle name="20% - Accent1 2 2 4 2 3 2 3" xfId="10546" xr:uid="{F83428CD-46CA-497D-B247-58E54A9E8CDB}"/>
    <cellStyle name="20% - Accent1 2 2 4 2 3 2 3 2" xfId="25280" xr:uid="{1FCA6E7E-9C3C-409B-8580-A17B1BC2A255}"/>
    <cellStyle name="20% - Accent1 2 2 4 2 3 2 4" xfId="17914" xr:uid="{EF98E677-7624-4573-9AB9-078493653572}"/>
    <cellStyle name="20% - Accent1 2 2 4 2 3 3" xfId="5021" xr:uid="{B22AC97F-22AE-4988-928C-E5EC24F341E2}"/>
    <cellStyle name="20% - Accent1 2 2 4 2 3 3 2" xfId="12387" xr:uid="{18643A0E-AB5A-4746-B59B-80822E37AEFC}"/>
    <cellStyle name="20% - Accent1 2 2 4 2 3 3 2 2" xfId="27121" xr:uid="{0C323054-BCA6-4D85-9C58-A18781BA6906}"/>
    <cellStyle name="20% - Accent1 2 2 4 2 3 3 3" xfId="19755" xr:uid="{41C8AD97-F623-41BE-B878-CF32B55527BE}"/>
    <cellStyle name="20% - Accent1 2 2 4 2 3 4" xfId="8705" xr:uid="{1727B28C-262F-48F7-8D9A-D032BEAE4237}"/>
    <cellStyle name="20% - Accent1 2 2 4 2 3 4 2" xfId="23439" xr:uid="{60A6FC04-DD1C-465A-9C99-CA32355296BD}"/>
    <cellStyle name="20% - Accent1 2 2 4 2 3 5" xfId="16073" xr:uid="{2D0928E4-74C1-4C1A-B161-070B118E318B}"/>
    <cellStyle name="20% - Accent1 2 2 4 2 4" xfId="2260" xr:uid="{37B440DA-5703-4EA4-AC18-0B49507A9A3B}"/>
    <cellStyle name="20% - Accent1 2 2 4 2 4 2" xfId="5942" xr:uid="{1610AB10-8955-40EA-9CB7-D98016728CC9}"/>
    <cellStyle name="20% - Accent1 2 2 4 2 4 2 2" xfId="13308" xr:uid="{0CE6798D-80A4-4D27-8A1F-80D242488ADE}"/>
    <cellStyle name="20% - Accent1 2 2 4 2 4 2 2 2" xfId="28042" xr:uid="{B6301895-1E55-4FBD-BA41-E75A569D98C7}"/>
    <cellStyle name="20% - Accent1 2 2 4 2 4 2 3" xfId="20676" xr:uid="{AF479BE4-1D32-4D56-9F47-726CE2A03BCA}"/>
    <cellStyle name="20% - Accent1 2 2 4 2 4 3" xfId="9626" xr:uid="{BC0A5219-0542-49B7-8550-E1EA41A0A37D}"/>
    <cellStyle name="20% - Accent1 2 2 4 2 4 3 2" xfId="24360" xr:uid="{5CAF29CE-88BD-4CFA-9FFD-55B995E7A05D}"/>
    <cellStyle name="20% - Accent1 2 2 4 2 4 4" xfId="16994" xr:uid="{65FC965F-8DCB-451B-BABE-50614966A106}"/>
    <cellStyle name="20% - Accent1 2 2 4 2 5" xfId="4101" xr:uid="{BDF6A7E5-5342-4596-AFE8-5928F273E9F0}"/>
    <cellStyle name="20% - Accent1 2 2 4 2 5 2" xfId="11467" xr:uid="{6E010133-C307-492E-B64F-371F7E76995A}"/>
    <cellStyle name="20% - Accent1 2 2 4 2 5 2 2" xfId="26201" xr:uid="{C3C2B7C5-AFC1-4299-B9FB-7CF385952D4C}"/>
    <cellStyle name="20% - Accent1 2 2 4 2 5 3" xfId="18835" xr:uid="{0FEAE3E5-26F1-4553-8DD8-0AA4266839B4}"/>
    <cellStyle name="20% - Accent1 2 2 4 2 6" xfId="7785" xr:uid="{250CD606-8F27-499D-94CB-BAD4C95E56A4}"/>
    <cellStyle name="20% - Accent1 2 2 4 2 6 2" xfId="22519" xr:uid="{DA92D44C-C2AC-49C9-8B73-97254B03ACD4}"/>
    <cellStyle name="20% - Accent1 2 2 4 2 7" xfId="15153" xr:uid="{4D932DDF-3E91-4C1F-9440-327222D4AB8B}"/>
    <cellStyle name="20% - Accent1 2 2 4 3" xfId="649" xr:uid="{7E8D5558-6C79-419E-803F-EA2E4592D14B}"/>
    <cellStyle name="20% - Accent1 2 2 4 3 2" xfId="1569" xr:uid="{136F54E9-7A7F-4B9E-A06B-5CD539144AA9}"/>
    <cellStyle name="20% - Accent1 2 2 4 3 2 2" xfId="3410" xr:uid="{151D72C7-E375-48A8-9D35-258B74527CEA}"/>
    <cellStyle name="20% - Accent1 2 2 4 3 2 2 2" xfId="7092" xr:uid="{8FC0EC8B-2032-4A4A-8015-FDA314C5FE5C}"/>
    <cellStyle name="20% - Accent1 2 2 4 3 2 2 2 2" xfId="14458" xr:uid="{92BF0BF9-9401-4AFF-BD98-FBB0170FBF7A}"/>
    <cellStyle name="20% - Accent1 2 2 4 3 2 2 2 2 2" xfId="29192" xr:uid="{8976424B-54D0-4C91-B92F-C5B680ADBB2C}"/>
    <cellStyle name="20% - Accent1 2 2 4 3 2 2 2 3" xfId="21826" xr:uid="{CA990C0F-3A2F-4CD9-BD77-F8D89ECD63BD}"/>
    <cellStyle name="20% - Accent1 2 2 4 3 2 2 3" xfId="10776" xr:uid="{F1EF84B8-953B-4759-A9CC-7C4FF7AAF6D5}"/>
    <cellStyle name="20% - Accent1 2 2 4 3 2 2 3 2" xfId="25510" xr:uid="{DF0FAA85-29E6-45C1-A460-8AD2CBB23C3C}"/>
    <cellStyle name="20% - Accent1 2 2 4 3 2 2 4" xfId="18144" xr:uid="{AFFD5967-454F-468E-9496-730473EF97FF}"/>
    <cellStyle name="20% - Accent1 2 2 4 3 2 3" xfId="5251" xr:uid="{8F542CDC-8C3F-43D0-B5BC-6062C153FCEA}"/>
    <cellStyle name="20% - Accent1 2 2 4 3 2 3 2" xfId="12617" xr:uid="{25AB906E-DF5F-426E-B3C6-933E5872532B}"/>
    <cellStyle name="20% - Accent1 2 2 4 3 2 3 2 2" xfId="27351" xr:uid="{CA70BA21-C101-4D43-8723-E8D8C034BE98}"/>
    <cellStyle name="20% - Accent1 2 2 4 3 2 3 3" xfId="19985" xr:uid="{424C9DAF-8899-4F38-87CC-DAF1FD6BB44F}"/>
    <cellStyle name="20% - Accent1 2 2 4 3 2 4" xfId="8935" xr:uid="{1F237EA9-BFFB-4A73-A8E7-7BFE06B8273E}"/>
    <cellStyle name="20% - Accent1 2 2 4 3 2 4 2" xfId="23669" xr:uid="{6093EB4B-E7D6-4F73-8C6F-49A81EC23517}"/>
    <cellStyle name="20% - Accent1 2 2 4 3 2 5" xfId="16303" xr:uid="{49ED8A76-8CBE-421B-901D-903F4C7D463A}"/>
    <cellStyle name="20% - Accent1 2 2 4 3 3" xfId="2490" xr:uid="{40C49262-FFEC-4263-AE07-669BF13D4409}"/>
    <cellStyle name="20% - Accent1 2 2 4 3 3 2" xfId="6172" xr:uid="{21491964-B8D7-4E23-B303-1655D0928FCA}"/>
    <cellStyle name="20% - Accent1 2 2 4 3 3 2 2" xfId="13538" xr:uid="{594458D0-1BA0-4595-B072-3C098FEB58BC}"/>
    <cellStyle name="20% - Accent1 2 2 4 3 3 2 2 2" xfId="28272" xr:uid="{3FB8F19D-0685-4F48-9E28-944E794DBBE1}"/>
    <cellStyle name="20% - Accent1 2 2 4 3 3 2 3" xfId="20906" xr:uid="{3C9C2BA7-421B-4CEE-94C7-F179003A78A8}"/>
    <cellStyle name="20% - Accent1 2 2 4 3 3 3" xfId="9856" xr:uid="{9E7332FD-C74C-4DBC-B79D-F7B396782650}"/>
    <cellStyle name="20% - Accent1 2 2 4 3 3 3 2" xfId="24590" xr:uid="{F8F54475-A5DD-474D-A337-F96A8B54A565}"/>
    <cellStyle name="20% - Accent1 2 2 4 3 3 4" xfId="17224" xr:uid="{0D18017C-B188-447E-BF04-637C53B78823}"/>
    <cellStyle name="20% - Accent1 2 2 4 3 4" xfId="4331" xr:uid="{365078E8-F66F-4A74-8820-D2E047474A88}"/>
    <cellStyle name="20% - Accent1 2 2 4 3 4 2" xfId="11697" xr:uid="{7D464639-87A4-42DA-87B4-3917B6C141F9}"/>
    <cellStyle name="20% - Accent1 2 2 4 3 4 2 2" xfId="26431" xr:uid="{02FBFDFC-8E02-4772-B13B-791E569B45D4}"/>
    <cellStyle name="20% - Accent1 2 2 4 3 4 3" xfId="19065" xr:uid="{1EFC8D94-5A13-4B3C-A70A-C5D37B1F1498}"/>
    <cellStyle name="20% - Accent1 2 2 4 3 5" xfId="8015" xr:uid="{CB167A44-7CC7-4DFE-AA55-245EA3397CC7}"/>
    <cellStyle name="20% - Accent1 2 2 4 3 5 2" xfId="22749" xr:uid="{05131902-0609-4893-80FB-483F20188A35}"/>
    <cellStyle name="20% - Accent1 2 2 4 3 6" xfId="15383" xr:uid="{695AE018-37DA-47F3-947F-2428F6E67257}"/>
    <cellStyle name="20% - Accent1 2 2 4 4" xfId="1109" xr:uid="{F723A841-79DE-49F8-B93D-0C3287235267}"/>
    <cellStyle name="20% - Accent1 2 2 4 4 2" xfId="2950" xr:uid="{11025742-58F6-4183-A1A5-8D660D4B4947}"/>
    <cellStyle name="20% - Accent1 2 2 4 4 2 2" xfId="6632" xr:uid="{B1A02617-8356-4146-8D41-46FF8EDB9EBE}"/>
    <cellStyle name="20% - Accent1 2 2 4 4 2 2 2" xfId="13998" xr:uid="{89A34DD5-D3C8-4200-AD80-CB14F153AE72}"/>
    <cellStyle name="20% - Accent1 2 2 4 4 2 2 2 2" xfId="28732" xr:uid="{7050D319-D2C7-4ACB-A63C-507A60EAF007}"/>
    <cellStyle name="20% - Accent1 2 2 4 4 2 2 3" xfId="21366" xr:uid="{511CC489-927A-4F10-BEB8-8BDF57DD3B84}"/>
    <cellStyle name="20% - Accent1 2 2 4 4 2 3" xfId="10316" xr:uid="{51D63316-E015-48E0-853C-1A764B2995E2}"/>
    <cellStyle name="20% - Accent1 2 2 4 4 2 3 2" xfId="25050" xr:uid="{3C92D56E-6DC3-40C5-A1E4-6F151D4349CC}"/>
    <cellStyle name="20% - Accent1 2 2 4 4 2 4" xfId="17684" xr:uid="{EFC87C42-E907-4796-9F88-40D06AD5CF0A}"/>
    <cellStyle name="20% - Accent1 2 2 4 4 3" xfId="4791" xr:uid="{D42BD93A-DB86-4D6C-A655-E907EC71F0C5}"/>
    <cellStyle name="20% - Accent1 2 2 4 4 3 2" xfId="12157" xr:uid="{93E7BE27-1B26-4FE5-9CE3-919A7CA01A06}"/>
    <cellStyle name="20% - Accent1 2 2 4 4 3 2 2" xfId="26891" xr:uid="{C3093AB1-ADEE-4C68-88CC-7B554D40D692}"/>
    <cellStyle name="20% - Accent1 2 2 4 4 3 3" xfId="19525" xr:uid="{2295180E-A552-45E8-B556-6C51F17C3689}"/>
    <cellStyle name="20% - Accent1 2 2 4 4 4" xfId="8475" xr:uid="{A43FFA5A-9B62-4F7A-890C-F98408202538}"/>
    <cellStyle name="20% - Accent1 2 2 4 4 4 2" xfId="23209" xr:uid="{CAEFDD68-8CAD-478B-BAA6-18F0B53B26A6}"/>
    <cellStyle name="20% - Accent1 2 2 4 4 5" xfId="15843" xr:uid="{AA0158DE-AC05-488C-AA70-504A8F234D51}"/>
    <cellStyle name="20% - Accent1 2 2 4 5" xfId="2030" xr:uid="{D7774001-CD18-43B0-A600-A3C871B45837}"/>
    <cellStyle name="20% - Accent1 2 2 4 5 2" xfId="5712" xr:uid="{4DD51304-36E9-49AB-BA7F-6D77D5EEBAF9}"/>
    <cellStyle name="20% - Accent1 2 2 4 5 2 2" xfId="13078" xr:uid="{553D33B4-C669-450A-BA22-851E21356F03}"/>
    <cellStyle name="20% - Accent1 2 2 4 5 2 2 2" xfId="27812" xr:uid="{EA0EC111-5A66-4EE5-9348-7F710790C932}"/>
    <cellStyle name="20% - Accent1 2 2 4 5 2 3" xfId="20446" xr:uid="{75194041-0E86-4686-86CB-C492A0699C48}"/>
    <cellStyle name="20% - Accent1 2 2 4 5 3" xfId="9396" xr:uid="{9C9DEE1C-6638-4274-9675-C37B532DBB8C}"/>
    <cellStyle name="20% - Accent1 2 2 4 5 3 2" xfId="24130" xr:uid="{268F4D7D-A1C1-4466-90A3-8021066BF047}"/>
    <cellStyle name="20% - Accent1 2 2 4 5 4" xfId="16764" xr:uid="{3F3CCA6A-40E9-4036-B8D3-C10A48095905}"/>
    <cellStyle name="20% - Accent1 2 2 4 6" xfId="3871" xr:uid="{DE08B6DA-D389-4ED0-8C43-A4990E98ACB7}"/>
    <cellStyle name="20% - Accent1 2 2 4 6 2" xfId="11237" xr:uid="{3243D93E-1698-479D-9C4D-45204C0CCA58}"/>
    <cellStyle name="20% - Accent1 2 2 4 6 2 2" xfId="25971" xr:uid="{08D95C55-7905-4945-B588-526D395644DE}"/>
    <cellStyle name="20% - Accent1 2 2 4 6 3" xfId="18605" xr:uid="{97F6FB6D-1855-4225-B5A2-E5EF9EA151DC}"/>
    <cellStyle name="20% - Accent1 2 2 4 7" xfId="7555" xr:uid="{FC2DCBBE-5406-4D8D-A20B-AF80239BBD1F}"/>
    <cellStyle name="20% - Accent1 2 2 4 7 2" xfId="22289" xr:uid="{E0E2DFF0-22B6-4631-B760-D79BE7EB7484}"/>
    <cellStyle name="20% - Accent1 2 2 4 8" xfId="14923" xr:uid="{EDC71F2E-9607-41A3-B017-F564A0783910}"/>
    <cellStyle name="20% - Accent1 2 2 5" xfId="304" xr:uid="{55D9E8B9-7842-4147-976A-BC800D88F927}"/>
    <cellStyle name="20% - Accent1 2 2 5 2" xfId="764" xr:uid="{114747C6-906E-4419-AF3B-0B42044B342E}"/>
    <cellStyle name="20% - Accent1 2 2 5 2 2" xfId="1684" xr:uid="{785C6D93-9103-4A4D-91DD-8D0BCCF28944}"/>
    <cellStyle name="20% - Accent1 2 2 5 2 2 2" xfId="3525" xr:uid="{7211116C-5E49-427D-B8BF-D9529BC2975B}"/>
    <cellStyle name="20% - Accent1 2 2 5 2 2 2 2" xfId="7207" xr:uid="{9428DA44-583D-4A5B-95A7-92921C105D98}"/>
    <cellStyle name="20% - Accent1 2 2 5 2 2 2 2 2" xfId="14573" xr:uid="{3EC0D17F-51BF-45B9-BD36-6E00FAC636DC}"/>
    <cellStyle name="20% - Accent1 2 2 5 2 2 2 2 2 2" xfId="29307" xr:uid="{9B83658C-6C14-4B15-8991-A4CCC7863037}"/>
    <cellStyle name="20% - Accent1 2 2 5 2 2 2 2 3" xfId="21941" xr:uid="{0F18DEE3-6D37-408C-BE34-5D86912E614E}"/>
    <cellStyle name="20% - Accent1 2 2 5 2 2 2 3" xfId="10891" xr:uid="{B8B5E2E8-F604-46E4-9712-FF4E61FC5A38}"/>
    <cellStyle name="20% - Accent1 2 2 5 2 2 2 3 2" xfId="25625" xr:uid="{10248660-FE98-4E85-9841-65138BD70406}"/>
    <cellStyle name="20% - Accent1 2 2 5 2 2 2 4" xfId="18259" xr:uid="{78EF0839-1D54-4407-896F-9003C289ED4D}"/>
    <cellStyle name="20% - Accent1 2 2 5 2 2 3" xfId="5366" xr:uid="{109C793B-F814-4A5C-8F32-49A40BCE33C4}"/>
    <cellStyle name="20% - Accent1 2 2 5 2 2 3 2" xfId="12732" xr:uid="{EEECA6D7-32B4-4B4A-B996-801ACBC29EC6}"/>
    <cellStyle name="20% - Accent1 2 2 5 2 2 3 2 2" xfId="27466" xr:uid="{C2952A10-F66E-40FA-B647-BEEC87A63711}"/>
    <cellStyle name="20% - Accent1 2 2 5 2 2 3 3" xfId="20100" xr:uid="{06B9C704-8B3F-4D3E-9697-06AEC3BE0C4F}"/>
    <cellStyle name="20% - Accent1 2 2 5 2 2 4" xfId="9050" xr:uid="{157E7DDE-ADBA-45B9-8510-2FBEE881C22C}"/>
    <cellStyle name="20% - Accent1 2 2 5 2 2 4 2" xfId="23784" xr:uid="{C46A815C-2F59-4022-9AC6-FCCD333085FC}"/>
    <cellStyle name="20% - Accent1 2 2 5 2 2 5" xfId="16418" xr:uid="{2D51A186-89FC-4A71-B99D-B988F0117A2E}"/>
    <cellStyle name="20% - Accent1 2 2 5 2 3" xfId="2605" xr:uid="{6E143C9B-0469-42BB-83F8-22A79D8C8EC9}"/>
    <cellStyle name="20% - Accent1 2 2 5 2 3 2" xfId="6287" xr:uid="{83E3A60F-8E8B-40D3-B11A-5B346BD61CE5}"/>
    <cellStyle name="20% - Accent1 2 2 5 2 3 2 2" xfId="13653" xr:uid="{B531D327-53B7-45C0-8238-12B0C9D5FAE7}"/>
    <cellStyle name="20% - Accent1 2 2 5 2 3 2 2 2" xfId="28387" xr:uid="{F9E720AF-30BC-46A7-9260-3FB003D8EABA}"/>
    <cellStyle name="20% - Accent1 2 2 5 2 3 2 3" xfId="21021" xr:uid="{018A1F7C-9CD3-4EBE-8AFC-6F643CFEDE40}"/>
    <cellStyle name="20% - Accent1 2 2 5 2 3 3" xfId="9971" xr:uid="{A315FDD7-CC77-4776-AA68-40CD845322DA}"/>
    <cellStyle name="20% - Accent1 2 2 5 2 3 3 2" xfId="24705" xr:uid="{6A2BAB97-5527-45BE-90B5-AF2D2085880E}"/>
    <cellStyle name="20% - Accent1 2 2 5 2 3 4" xfId="17339" xr:uid="{80169220-B80F-4CF2-A07B-111D48C5E7C6}"/>
    <cellStyle name="20% - Accent1 2 2 5 2 4" xfId="4446" xr:uid="{C926F02C-7074-42F9-870B-BD3323DB1556}"/>
    <cellStyle name="20% - Accent1 2 2 5 2 4 2" xfId="11812" xr:uid="{7591806D-A0B1-44EC-A9F6-6E9E33437DC3}"/>
    <cellStyle name="20% - Accent1 2 2 5 2 4 2 2" xfId="26546" xr:uid="{40D9B438-1BAC-4869-8FCE-09DF814E3971}"/>
    <cellStyle name="20% - Accent1 2 2 5 2 4 3" xfId="19180" xr:uid="{7BD57951-A1CB-4437-A912-3D5C873BA6B7}"/>
    <cellStyle name="20% - Accent1 2 2 5 2 5" xfId="8130" xr:uid="{D91609CB-AB26-4FC5-AE5C-8FF0DF9C2AF7}"/>
    <cellStyle name="20% - Accent1 2 2 5 2 5 2" xfId="22864" xr:uid="{C34479F2-7E0B-4DEC-AC93-5E4B5A5ACA3C}"/>
    <cellStyle name="20% - Accent1 2 2 5 2 6" xfId="15498" xr:uid="{EE811034-DE67-4421-9F23-2E3F83A11085}"/>
    <cellStyle name="20% - Accent1 2 2 5 3" xfId="1224" xr:uid="{087A8180-9035-4558-AE70-DC45028A055A}"/>
    <cellStyle name="20% - Accent1 2 2 5 3 2" xfId="3065" xr:uid="{36AF288C-F8F3-42C8-9D77-0F78726739B3}"/>
    <cellStyle name="20% - Accent1 2 2 5 3 2 2" xfId="6747" xr:uid="{01ACBA35-14E0-4B1E-A737-B99E0F381B3E}"/>
    <cellStyle name="20% - Accent1 2 2 5 3 2 2 2" xfId="14113" xr:uid="{B34AFED1-C4C1-47E8-BD7D-3FB86A53E6D0}"/>
    <cellStyle name="20% - Accent1 2 2 5 3 2 2 2 2" xfId="28847" xr:uid="{5325C038-0316-422A-85E9-829E88808C31}"/>
    <cellStyle name="20% - Accent1 2 2 5 3 2 2 3" xfId="21481" xr:uid="{CB3BE25E-95E5-4A82-B709-76F33F9C2519}"/>
    <cellStyle name="20% - Accent1 2 2 5 3 2 3" xfId="10431" xr:uid="{BF64386E-F179-455D-993F-8C86EA89A323}"/>
    <cellStyle name="20% - Accent1 2 2 5 3 2 3 2" xfId="25165" xr:uid="{8806245B-57FE-4372-9513-358BAB232824}"/>
    <cellStyle name="20% - Accent1 2 2 5 3 2 4" xfId="17799" xr:uid="{BC02516B-84C3-447D-B2E8-7020778780FA}"/>
    <cellStyle name="20% - Accent1 2 2 5 3 3" xfId="4906" xr:uid="{D7A4DF8F-3773-437C-B9E0-1AA26C9CCF37}"/>
    <cellStyle name="20% - Accent1 2 2 5 3 3 2" xfId="12272" xr:uid="{C10AA5F1-D757-4238-9CD2-351E2926BEEE}"/>
    <cellStyle name="20% - Accent1 2 2 5 3 3 2 2" xfId="27006" xr:uid="{C03A08B2-9D91-4196-BD92-2993EEB2A000}"/>
    <cellStyle name="20% - Accent1 2 2 5 3 3 3" xfId="19640" xr:uid="{A91360D8-DC1C-41AE-A6AE-2E99C4A59380}"/>
    <cellStyle name="20% - Accent1 2 2 5 3 4" xfId="8590" xr:uid="{597AE35D-9864-4F07-AA7A-C2D7DE45BCA2}"/>
    <cellStyle name="20% - Accent1 2 2 5 3 4 2" xfId="23324" xr:uid="{4CFEAC5F-5C8A-40E1-A8F7-60E7A91C9B99}"/>
    <cellStyle name="20% - Accent1 2 2 5 3 5" xfId="15958" xr:uid="{1ED4C588-7C85-474D-AA40-8BA99F76B06D}"/>
    <cellStyle name="20% - Accent1 2 2 5 4" xfId="2145" xr:uid="{D568636E-B017-480F-8069-8E829F26E922}"/>
    <cellStyle name="20% - Accent1 2 2 5 4 2" xfId="5827" xr:uid="{610F1D03-309E-439C-8D3C-8886FA5783BF}"/>
    <cellStyle name="20% - Accent1 2 2 5 4 2 2" xfId="13193" xr:uid="{3AAF66FA-59F0-413D-A2E7-3585C2206053}"/>
    <cellStyle name="20% - Accent1 2 2 5 4 2 2 2" xfId="27927" xr:uid="{DDABCF14-4738-4DDD-B380-313363412723}"/>
    <cellStyle name="20% - Accent1 2 2 5 4 2 3" xfId="20561" xr:uid="{48C0772C-E35B-45FF-BF63-3674E426E3AB}"/>
    <cellStyle name="20% - Accent1 2 2 5 4 3" xfId="9511" xr:uid="{77BDC214-DCED-49D3-9199-8B32E33E11FA}"/>
    <cellStyle name="20% - Accent1 2 2 5 4 3 2" xfId="24245" xr:uid="{197694B6-8ECB-4A0A-8A93-97B17EF9E4B5}"/>
    <cellStyle name="20% - Accent1 2 2 5 4 4" xfId="16879" xr:uid="{86BD8F48-FE9A-47E6-8CF3-28F91F8C4EC3}"/>
    <cellStyle name="20% - Accent1 2 2 5 5" xfId="3986" xr:uid="{01C1F881-5611-4F8D-AE8E-2DE923035E78}"/>
    <cellStyle name="20% - Accent1 2 2 5 5 2" xfId="11352" xr:uid="{34413B26-07E6-42D3-BD59-51B7BB2D3720}"/>
    <cellStyle name="20% - Accent1 2 2 5 5 2 2" xfId="26086" xr:uid="{FF824B1A-401E-4222-AB07-727728ECC8C5}"/>
    <cellStyle name="20% - Accent1 2 2 5 5 3" xfId="18720" xr:uid="{12971449-C268-46D9-91FA-B5FB33FEA298}"/>
    <cellStyle name="20% - Accent1 2 2 5 6" xfId="7670" xr:uid="{C1B79907-284F-4DDC-AF21-B2760E123E00}"/>
    <cellStyle name="20% - Accent1 2 2 5 6 2" xfId="22404" xr:uid="{BF137CC5-D6FD-4454-A028-831EAEE17FCC}"/>
    <cellStyle name="20% - Accent1 2 2 5 7" xfId="15038" xr:uid="{BF1ABA5B-1702-4056-8C42-0F7D142467A5}"/>
    <cellStyle name="20% - Accent1 2 2 6" xfId="534" xr:uid="{26F14125-1B5E-4C84-9568-37251849AD39}"/>
    <cellStyle name="20% - Accent1 2 2 6 2" xfId="1454" xr:uid="{FD048DB8-6176-4116-81E9-F7DACD410EAE}"/>
    <cellStyle name="20% - Accent1 2 2 6 2 2" xfId="3295" xr:uid="{9B2579B5-504F-433C-B60F-4F6587CE6DC9}"/>
    <cellStyle name="20% - Accent1 2 2 6 2 2 2" xfId="6977" xr:uid="{E63539F9-5335-4DFE-8F99-38778B664F0E}"/>
    <cellStyle name="20% - Accent1 2 2 6 2 2 2 2" xfId="14343" xr:uid="{77F7F674-7FC8-438F-8E80-7A8594EB7D54}"/>
    <cellStyle name="20% - Accent1 2 2 6 2 2 2 2 2" xfId="29077" xr:uid="{5C605C14-085F-4CA3-AA7C-446DA3246D99}"/>
    <cellStyle name="20% - Accent1 2 2 6 2 2 2 3" xfId="21711" xr:uid="{17BF0D38-8A06-49AC-B5CC-1A63C7EAD88E}"/>
    <cellStyle name="20% - Accent1 2 2 6 2 2 3" xfId="10661" xr:uid="{DF4310F1-3D85-4392-A9A0-0528E8CA0A28}"/>
    <cellStyle name="20% - Accent1 2 2 6 2 2 3 2" xfId="25395" xr:uid="{F5A8FCA0-13DA-4BED-AAE1-5B63BCE4FF8F}"/>
    <cellStyle name="20% - Accent1 2 2 6 2 2 4" xfId="18029" xr:uid="{6EAC92B4-0014-4633-B205-DD36AA6120AD}"/>
    <cellStyle name="20% - Accent1 2 2 6 2 3" xfId="5136" xr:uid="{76475BE4-24E8-4A23-9CE9-30E78B1B06CC}"/>
    <cellStyle name="20% - Accent1 2 2 6 2 3 2" xfId="12502" xr:uid="{32131539-8081-4580-BE34-853422623ABF}"/>
    <cellStyle name="20% - Accent1 2 2 6 2 3 2 2" xfId="27236" xr:uid="{F816B57A-EECB-4BA5-ABC0-AEEFC4C0F243}"/>
    <cellStyle name="20% - Accent1 2 2 6 2 3 3" xfId="19870" xr:uid="{C7328BEC-A6E2-4682-B5FF-F2C856ECE736}"/>
    <cellStyle name="20% - Accent1 2 2 6 2 4" xfId="8820" xr:uid="{4F78700F-6B57-488E-9FD0-79344A4F2AFF}"/>
    <cellStyle name="20% - Accent1 2 2 6 2 4 2" xfId="23554" xr:uid="{051400BD-CE22-4B87-85B9-07CC0109EC72}"/>
    <cellStyle name="20% - Accent1 2 2 6 2 5" xfId="16188" xr:uid="{2CD41078-14CE-4BC9-BE71-541C5CB712B8}"/>
    <cellStyle name="20% - Accent1 2 2 6 3" xfId="2375" xr:uid="{33E45A36-8C73-4793-A1AE-8298338DA8CB}"/>
    <cellStyle name="20% - Accent1 2 2 6 3 2" xfId="6057" xr:uid="{C15B47F7-0E63-4537-9C04-68F107EC09E3}"/>
    <cellStyle name="20% - Accent1 2 2 6 3 2 2" xfId="13423" xr:uid="{2F629E84-5CEE-4350-8D86-214827ECE00E}"/>
    <cellStyle name="20% - Accent1 2 2 6 3 2 2 2" xfId="28157" xr:uid="{0ADB75C2-8C2F-42FB-ABDB-E1D86F30660A}"/>
    <cellStyle name="20% - Accent1 2 2 6 3 2 3" xfId="20791" xr:uid="{2DB500CA-139D-41A1-8317-7007A38E38AD}"/>
    <cellStyle name="20% - Accent1 2 2 6 3 3" xfId="9741" xr:uid="{EED4688B-348C-4B86-A153-B203B3311C76}"/>
    <cellStyle name="20% - Accent1 2 2 6 3 3 2" xfId="24475" xr:uid="{61E1155A-3007-4648-87DD-52293574E13F}"/>
    <cellStyle name="20% - Accent1 2 2 6 3 4" xfId="17109" xr:uid="{8801A4FE-43EE-4630-9F65-2D84E89C6CAC}"/>
    <cellStyle name="20% - Accent1 2 2 6 4" xfId="4216" xr:uid="{5AFDB5A0-B0F6-4ABC-A4D7-897A1C840F35}"/>
    <cellStyle name="20% - Accent1 2 2 6 4 2" xfId="11582" xr:uid="{1810E50C-FB60-4C02-8847-0E17B3B5EBE6}"/>
    <cellStyle name="20% - Accent1 2 2 6 4 2 2" xfId="26316" xr:uid="{7E5A4247-CD03-425C-A78E-8226B6F680BE}"/>
    <cellStyle name="20% - Accent1 2 2 6 4 3" xfId="18950" xr:uid="{F9361CA0-382E-4A90-A2F7-745ECFF26CE8}"/>
    <cellStyle name="20% - Accent1 2 2 6 5" xfId="7900" xr:uid="{2A11470F-39C6-4022-9E8A-D6067BDDAC10}"/>
    <cellStyle name="20% - Accent1 2 2 6 5 2" xfId="22634" xr:uid="{682AC535-1BE7-4993-977B-2A114F016CD6}"/>
    <cellStyle name="20% - Accent1 2 2 6 6" xfId="15268" xr:uid="{FC22475A-5A35-4BD6-AF9C-AFF51046D925}"/>
    <cellStyle name="20% - Accent1 2 2 7" xfId="994" xr:uid="{A53A3365-29BB-4073-BC28-09EF2680D3B0}"/>
    <cellStyle name="20% - Accent1 2 2 7 2" xfId="2835" xr:uid="{F16D3E22-7221-4C67-91C2-DC3CF25FCE7B}"/>
    <cellStyle name="20% - Accent1 2 2 7 2 2" xfId="6517" xr:uid="{5CEC2286-B31C-43E1-BDCE-FA683D1ECCCD}"/>
    <cellStyle name="20% - Accent1 2 2 7 2 2 2" xfId="13883" xr:uid="{172A1FE4-A59E-46DF-BB4F-9E7C9478D1BD}"/>
    <cellStyle name="20% - Accent1 2 2 7 2 2 2 2" xfId="28617" xr:uid="{BF8A9A15-F01B-49D7-A049-3892ECF398AA}"/>
    <cellStyle name="20% - Accent1 2 2 7 2 2 3" xfId="21251" xr:uid="{5D530E8F-D846-4194-93C1-68F9F64F9258}"/>
    <cellStyle name="20% - Accent1 2 2 7 2 3" xfId="10201" xr:uid="{3D451770-6D8A-43C2-9EA2-257FE63F456F}"/>
    <cellStyle name="20% - Accent1 2 2 7 2 3 2" xfId="24935" xr:uid="{1B535FCC-36AC-43F4-ABA5-22BEFA67765D}"/>
    <cellStyle name="20% - Accent1 2 2 7 2 4" xfId="17569" xr:uid="{6608A51F-3267-4986-AB57-D65791FC1A8B}"/>
    <cellStyle name="20% - Accent1 2 2 7 3" xfId="4676" xr:uid="{DBE82BFA-438D-49D1-90A9-71E4B035DDDB}"/>
    <cellStyle name="20% - Accent1 2 2 7 3 2" xfId="12042" xr:uid="{B2857967-D8DB-4A0E-928E-330C4429F1AB}"/>
    <cellStyle name="20% - Accent1 2 2 7 3 2 2" xfId="26776" xr:uid="{3472A640-ACD9-41C2-84E2-0082F5E4D1CF}"/>
    <cellStyle name="20% - Accent1 2 2 7 3 3" xfId="19410" xr:uid="{1D11B486-5D39-4B01-83D2-9193E0BEBED2}"/>
    <cellStyle name="20% - Accent1 2 2 7 4" xfId="8360" xr:uid="{3320DC97-7591-4E73-8169-B58ECCC6D92A}"/>
    <cellStyle name="20% - Accent1 2 2 7 4 2" xfId="23094" xr:uid="{56ACB3E4-21CA-4DB8-8AF3-E32AC9748BDE}"/>
    <cellStyle name="20% - Accent1 2 2 7 5" xfId="15728" xr:uid="{5EF18A31-3B3C-4BDC-98F0-F6C6406763AD}"/>
    <cellStyle name="20% - Accent1 2 2 8" xfId="1915" xr:uid="{CAAA1D3D-E2C5-4D97-B53E-00541418D1FA}"/>
    <cellStyle name="20% - Accent1 2 2 8 2" xfId="5597" xr:uid="{69B52D88-AD3C-43FD-909B-5CB3BEB6E0F8}"/>
    <cellStyle name="20% - Accent1 2 2 8 2 2" xfId="12963" xr:uid="{C07556F1-3EFC-43AA-B560-C17BAE43FFF5}"/>
    <cellStyle name="20% - Accent1 2 2 8 2 2 2" xfId="27697" xr:uid="{4A21321A-3DD5-45B7-9CFE-20844915022D}"/>
    <cellStyle name="20% - Accent1 2 2 8 2 3" xfId="20331" xr:uid="{6D41711B-87EC-40AB-98B6-BD9E692B94C8}"/>
    <cellStyle name="20% - Accent1 2 2 8 3" xfId="9281" xr:uid="{73D8881C-DC7A-464C-8D89-D1A35669D78C}"/>
    <cellStyle name="20% - Accent1 2 2 8 3 2" xfId="24015" xr:uid="{39ED7987-C37E-4465-BFFA-A23265DD49CF}"/>
    <cellStyle name="20% - Accent1 2 2 8 4" xfId="16649" xr:uid="{76ED8F40-43B0-4BFC-82D1-E3E259F9B79D}"/>
    <cellStyle name="20% - Accent1 2 2 9" xfId="3756" xr:uid="{51B1164C-29DC-4B6C-9942-8C818E03D472}"/>
    <cellStyle name="20% - Accent1 2 2 9 2" xfId="11122" xr:uid="{4991309A-937A-4310-ABA0-C07C5E404D65}"/>
    <cellStyle name="20% - Accent1 2 2 9 2 2" xfId="25856" xr:uid="{BA965F2D-7BCB-46B8-BB64-368EAD90B3A1}"/>
    <cellStyle name="20% - Accent1 2 2 9 3" xfId="18490" xr:uid="{A03BBCBB-650D-43E7-9A64-02F84DA63EC7}"/>
    <cellStyle name="20% - Accent1 2 3" xfId="19" xr:uid="{3C650B1C-EF6F-4E09-A3A9-BA14FA6BC9BC}"/>
    <cellStyle name="20% - Accent1 2 3 10" xfId="14810" xr:uid="{92C60FCB-5A1F-457D-849E-2D13C26AB3C6}"/>
    <cellStyle name="20% - Accent1 2 3 2" xfId="116" xr:uid="{7607A3A3-A015-4683-BD15-06F5AA13F996}"/>
    <cellStyle name="20% - Accent1 2 3 2 2" xfId="248" xr:uid="{30C07D7B-ED2B-485A-B3F8-11C08224B86C}"/>
    <cellStyle name="20% - Accent1 2 3 2 2 2" xfId="478" xr:uid="{D354F6F6-7D71-411E-9F33-8BF275B3585A}"/>
    <cellStyle name="20% - Accent1 2 3 2 2 2 2" xfId="938" xr:uid="{7086F9CB-C6F9-44F5-856C-08907C1AF195}"/>
    <cellStyle name="20% - Accent1 2 3 2 2 2 2 2" xfId="1858" xr:uid="{9D94127D-88C4-4DD2-96AB-42D2EBFFAAA4}"/>
    <cellStyle name="20% - Accent1 2 3 2 2 2 2 2 2" xfId="3699" xr:uid="{021B8FE9-227A-4D9D-A3A7-97D4D3AE80CA}"/>
    <cellStyle name="20% - Accent1 2 3 2 2 2 2 2 2 2" xfId="7381" xr:uid="{A5D8BFD2-86F0-4671-8C98-F140A19C93DB}"/>
    <cellStyle name="20% - Accent1 2 3 2 2 2 2 2 2 2 2" xfId="14747" xr:uid="{5FB600B9-9B84-4E9B-AC63-9952C862AD0B}"/>
    <cellStyle name="20% - Accent1 2 3 2 2 2 2 2 2 2 2 2" xfId="29481" xr:uid="{035BCA3D-27EE-456B-917E-73D67A5C382E}"/>
    <cellStyle name="20% - Accent1 2 3 2 2 2 2 2 2 2 3" xfId="22115" xr:uid="{A143F9FC-439F-4120-9D36-792AA04A7C29}"/>
    <cellStyle name="20% - Accent1 2 3 2 2 2 2 2 2 3" xfId="11065" xr:uid="{1F98124B-DC25-4A32-BE07-278881F809AB}"/>
    <cellStyle name="20% - Accent1 2 3 2 2 2 2 2 2 3 2" xfId="25799" xr:uid="{330167F3-6533-4971-8DAD-559CA03AA079}"/>
    <cellStyle name="20% - Accent1 2 3 2 2 2 2 2 2 4" xfId="18433" xr:uid="{6A05895D-11A4-4459-B640-4011AC847317}"/>
    <cellStyle name="20% - Accent1 2 3 2 2 2 2 2 3" xfId="5540" xr:uid="{DC1EB7CF-ADD9-454A-B2CD-7D6557B57132}"/>
    <cellStyle name="20% - Accent1 2 3 2 2 2 2 2 3 2" xfId="12906" xr:uid="{7B408292-D345-4E2B-A4D2-FEF15F509534}"/>
    <cellStyle name="20% - Accent1 2 3 2 2 2 2 2 3 2 2" xfId="27640" xr:uid="{DF584755-AB7A-4792-9BB0-40FE060649B3}"/>
    <cellStyle name="20% - Accent1 2 3 2 2 2 2 2 3 3" xfId="20274" xr:uid="{54D099C1-7071-47D3-BA2A-8176E6C80210}"/>
    <cellStyle name="20% - Accent1 2 3 2 2 2 2 2 4" xfId="9224" xr:uid="{0B76D09E-B1C9-440B-AEAA-EA20C2E4B069}"/>
    <cellStyle name="20% - Accent1 2 3 2 2 2 2 2 4 2" xfId="23958" xr:uid="{3523CC59-33DD-4820-A113-4E2DED177B34}"/>
    <cellStyle name="20% - Accent1 2 3 2 2 2 2 2 5" xfId="16592" xr:uid="{9B38CBCA-A5D9-43B8-878D-63CE1D7F135B}"/>
    <cellStyle name="20% - Accent1 2 3 2 2 2 2 3" xfId="2779" xr:uid="{CBAB134B-A24E-44FF-A817-659A62B974A3}"/>
    <cellStyle name="20% - Accent1 2 3 2 2 2 2 3 2" xfId="6461" xr:uid="{A945D90C-9D38-440F-81B9-B9EF38D40A41}"/>
    <cellStyle name="20% - Accent1 2 3 2 2 2 2 3 2 2" xfId="13827" xr:uid="{C428F0C9-CEFD-4221-BA19-19F6E61342FD}"/>
    <cellStyle name="20% - Accent1 2 3 2 2 2 2 3 2 2 2" xfId="28561" xr:uid="{E1D6DB54-A7C6-471F-AEFF-5FDD6ED0064F}"/>
    <cellStyle name="20% - Accent1 2 3 2 2 2 2 3 2 3" xfId="21195" xr:uid="{5BC6C64E-4FF5-414C-BC49-35CE5DBAE843}"/>
    <cellStyle name="20% - Accent1 2 3 2 2 2 2 3 3" xfId="10145" xr:uid="{4C3C01CE-7082-4C7C-8F04-385AFF84FAE8}"/>
    <cellStyle name="20% - Accent1 2 3 2 2 2 2 3 3 2" xfId="24879" xr:uid="{7CB321A9-1656-40BD-A111-7FD28189A00A}"/>
    <cellStyle name="20% - Accent1 2 3 2 2 2 2 3 4" xfId="17513" xr:uid="{63C0D15C-8094-48B3-9313-1AA9D2DF4F1C}"/>
    <cellStyle name="20% - Accent1 2 3 2 2 2 2 4" xfId="4620" xr:uid="{6239A7DF-EF32-44E5-81B6-5FE058A90FF2}"/>
    <cellStyle name="20% - Accent1 2 3 2 2 2 2 4 2" xfId="11986" xr:uid="{3A74F415-7700-465C-9ADD-FB50F817DAE9}"/>
    <cellStyle name="20% - Accent1 2 3 2 2 2 2 4 2 2" xfId="26720" xr:uid="{712A20BF-0354-4604-AC71-7FA5B8A267A1}"/>
    <cellStyle name="20% - Accent1 2 3 2 2 2 2 4 3" xfId="19354" xr:uid="{AA8B2C66-40C7-4FBD-9F83-2A54CA686BB6}"/>
    <cellStyle name="20% - Accent1 2 3 2 2 2 2 5" xfId="8304" xr:uid="{83EB7E1F-FD26-49D8-AFD8-CDBC1A6C982E}"/>
    <cellStyle name="20% - Accent1 2 3 2 2 2 2 5 2" xfId="23038" xr:uid="{30C4755C-1421-46E7-B27A-9466BEF26257}"/>
    <cellStyle name="20% - Accent1 2 3 2 2 2 2 6" xfId="15672" xr:uid="{A1DC4412-35A2-4C42-A962-1AEDB0A6E1DA}"/>
    <cellStyle name="20% - Accent1 2 3 2 2 2 3" xfId="1398" xr:uid="{7600B38E-B300-4236-A571-82BA707BF1CA}"/>
    <cellStyle name="20% - Accent1 2 3 2 2 2 3 2" xfId="3239" xr:uid="{1074817A-D901-45AC-AD41-72206AFE545C}"/>
    <cellStyle name="20% - Accent1 2 3 2 2 2 3 2 2" xfId="6921" xr:uid="{DDBC365B-78BF-4F2A-9B74-FFC5EA8ADC0F}"/>
    <cellStyle name="20% - Accent1 2 3 2 2 2 3 2 2 2" xfId="14287" xr:uid="{E1A91363-B903-4DB4-8254-0601809A86BF}"/>
    <cellStyle name="20% - Accent1 2 3 2 2 2 3 2 2 2 2" xfId="29021" xr:uid="{71704035-4B3D-4BB0-975B-2DABDFF44A7B}"/>
    <cellStyle name="20% - Accent1 2 3 2 2 2 3 2 2 3" xfId="21655" xr:uid="{F07A50C7-B65A-4783-B4B8-87111D772822}"/>
    <cellStyle name="20% - Accent1 2 3 2 2 2 3 2 3" xfId="10605" xr:uid="{A0B80087-4480-4D07-B4ED-03855E659B30}"/>
    <cellStyle name="20% - Accent1 2 3 2 2 2 3 2 3 2" xfId="25339" xr:uid="{73E359F9-1153-4AFD-B9B1-B4747E3F54EB}"/>
    <cellStyle name="20% - Accent1 2 3 2 2 2 3 2 4" xfId="17973" xr:uid="{610B4375-4260-472E-98A7-64B6C39E96DA}"/>
    <cellStyle name="20% - Accent1 2 3 2 2 2 3 3" xfId="5080" xr:uid="{EB6B7912-C2FF-482D-9379-6B69A76A6BDE}"/>
    <cellStyle name="20% - Accent1 2 3 2 2 2 3 3 2" xfId="12446" xr:uid="{28B5B04A-07F0-481B-B90D-83334B26B39E}"/>
    <cellStyle name="20% - Accent1 2 3 2 2 2 3 3 2 2" xfId="27180" xr:uid="{CEC5D6F5-14B6-41A1-B874-B9B943317B26}"/>
    <cellStyle name="20% - Accent1 2 3 2 2 2 3 3 3" xfId="19814" xr:uid="{983F9F6C-9EB2-4E1E-8D7B-4459ABFDAF1C}"/>
    <cellStyle name="20% - Accent1 2 3 2 2 2 3 4" xfId="8764" xr:uid="{4FF36A3F-5297-4449-95F2-66B7708F36C9}"/>
    <cellStyle name="20% - Accent1 2 3 2 2 2 3 4 2" xfId="23498" xr:uid="{0AC94AB5-01A3-4E56-B1B6-564E251449CC}"/>
    <cellStyle name="20% - Accent1 2 3 2 2 2 3 5" xfId="16132" xr:uid="{6EF8AE0B-B3EA-4E2F-9E79-7EC21F3A4581}"/>
    <cellStyle name="20% - Accent1 2 3 2 2 2 4" xfId="2319" xr:uid="{2D563564-0CA3-4D25-8D26-E26F3070FD52}"/>
    <cellStyle name="20% - Accent1 2 3 2 2 2 4 2" xfId="6001" xr:uid="{B2254BA2-6654-4B5B-B51A-61F8F4BE2379}"/>
    <cellStyle name="20% - Accent1 2 3 2 2 2 4 2 2" xfId="13367" xr:uid="{0DB1ECD2-F043-48B4-83D8-63A1C7514D89}"/>
    <cellStyle name="20% - Accent1 2 3 2 2 2 4 2 2 2" xfId="28101" xr:uid="{7709F53A-61FE-4BFB-9EAE-F7C7F3A24ADB}"/>
    <cellStyle name="20% - Accent1 2 3 2 2 2 4 2 3" xfId="20735" xr:uid="{AB1AF0F3-4BFC-49E9-82F7-A5580E6989A8}"/>
    <cellStyle name="20% - Accent1 2 3 2 2 2 4 3" xfId="9685" xr:uid="{B4B0E33D-6DF9-4EBE-9B29-6C627411139C}"/>
    <cellStyle name="20% - Accent1 2 3 2 2 2 4 3 2" xfId="24419" xr:uid="{FAE40FFD-1060-45EC-8BF3-0750051B16C2}"/>
    <cellStyle name="20% - Accent1 2 3 2 2 2 4 4" xfId="17053" xr:uid="{69C7AEB9-D470-4E40-A403-6A7750ABA1E7}"/>
    <cellStyle name="20% - Accent1 2 3 2 2 2 5" xfId="4160" xr:uid="{DA2086B1-3BDC-4CEE-9AE0-113664219D45}"/>
    <cellStyle name="20% - Accent1 2 3 2 2 2 5 2" xfId="11526" xr:uid="{F9D79FC7-9F7C-4DFB-9162-2A079D9B0689}"/>
    <cellStyle name="20% - Accent1 2 3 2 2 2 5 2 2" xfId="26260" xr:uid="{B5E4402E-0CDE-4312-8730-336C3AB7871C}"/>
    <cellStyle name="20% - Accent1 2 3 2 2 2 5 3" xfId="18894" xr:uid="{5F878F6F-FED8-4780-BE73-4448A1BFAD00}"/>
    <cellStyle name="20% - Accent1 2 3 2 2 2 6" xfId="7844" xr:uid="{561C05DC-EB5B-49AE-89C5-255894353DF4}"/>
    <cellStyle name="20% - Accent1 2 3 2 2 2 6 2" xfId="22578" xr:uid="{F0ED72F2-4205-4022-9EA9-C8B1CFA5BB2F}"/>
    <cellStyle name="20% - Accent1 2 3 2 2 2 7" xfId="15212" xr:uid="{9521DD8D-8A14-4F42-BA8C-F93F65991241}"/>
    <cellStyle name="20% - Accent1 2 3 2 2 3" xfId="708" xr:uid="{F0F9D985-D526-4DE8-A5DC-A3B359B4D55E}"/>
    <cellStyle name="20% - Accent1 2 3 2 2 3 2" xfId="1628" xr:uid="{62756EB3-F7A0-4664-AFF8-4F86B0270158}"/>
    <cellStyle name="20% - Accent1 2 3 2 2 3 2 2" xfId="3469" xr:uid="{97793356-9BD1-4349-8761-0969F16698A0}"/>
    <cellStyle name="20% - Accent1 2 3 2 2 3 2 2 2" xfId="7151" xr:uid="{73392FBF-2BB5-451B-A8A4-F2F60D1CAB9A}"/>
    <cellStyle name="20% - Accent1 2 3 2 2 3 2 2 2 2" xfId="14517" xr:uid="{687C19CE-AE10-49A2-8765-C3A7B2DFD9E5}"/>
    <cellStyle name="20% - Accent1 2 3 2 2 3 2 2 2 2 2" xfId="29251" xr:uid="{E21E6FAF-6350-49E3-B882-C21EFB6BA120}"/>
    <cellStyle name="20% - Accent1 2 3 2 2 3 2 2 2 3" xfId="21885" xr:uid="{84BB5C84-5F7C-4D24-984A-FCFA1B774B60}"/>
    <cellStyle name="20% - Accent1 2 3 2 2 3 2 2 3" xfId="10835" xr:uid="{7083D19C-B330-459E-90DC-3E8D4089F424}"/>
    <cellStyle name="20% - Accent1 2 3 2 2 3 2 2 3 2" xfId="25569" xr:uid="{EFD6520B-016B-4E77-934A-3403F913BF19}"/>
    <cellStyle name="20% - Accent1 2 3 2 2 3 2 2 4" xfId="18203" xr:uid="{4230DEA5-958F-462E-8D97-B7A1D737204C}"/>
    <cellStyle name="20% - Accent1 2 3 2 2 3 2 3" xfId="5310" xr:uid="{2CB9EC97-5670-4C63-9EF1-8A1906BF6BBE}"/>
    <cellStyle name="20% - Accent1 2 3 2 2 3 2 3 2" xfId="12676" xr:uid="{3AD5C3D7-77EF-424E-8954-FC0CA67CAF38}"/>
    <cellStyle name="20% - Accent1 2 3 2 2 3 2 3 2 2" xfId="27410" xr:uid="{904A583A-BCDF-456C-8712-D21E33D8F652}"/>
    <cellStyle name="20% - Accent1 2 3 2 2 3 2 3 3" xfId="20044" xr:uid="{D36495C9-3755-4573-91EE-02F1B5DC5314}"/>
    <cellStyle name="20% - Accent1 2 3 2 2 3 2 4" xfId="8994" xr:uid="{FBAE73FA-F4E6-429C-8DE2-2C6FFD407767}"/>
    <cellStyle name="20% - Accent1 2 3 2 2 3 2 4 2" xfId="23728" xr:uid="{8B93CD32-0F11-4F1B-A66C-12ED1A212D6A}"/>
    <cellStyle name="20% - Accent1 2 3 2 2 3 2 5" xfId="16362" xr:uid="{E1A94E2B-D1C7-4482-8CE4-65BED1D67512}"/>
    <cellStyle name="20% - Accent1 2 3 2 2 3 3" xfId="2549" xr:uid="{A5F61EFE-5D46-44EC-9441-56802E6E8245}"/>
    <cellStyle name="20% - Accent1 2 3 2 2 3 3 2" xfId="6231" xr:uid="{0D8B4062-9D63-4C9A-B104-5BA80F4FD916}"/>
    <cellStyle name="20% - Accent1 2 3 2 2 3 3 2 2" xfId="13597" xr:uid="{631F2DFE-A6FA-4F48-BC0F-A82AF1591C17}"/>
    <cellStyle name="20% - Accent1 2 3 2 2 3 3 2 2 2" xfId="28331" xr:uid="{0F9D6416-579F-49CD-B318-2B3B545ACB04}"/>
    <cellStyle name="20% - Accent1 2 3 2 2 3 3 2 3" xfId="20965" xr:uid="{177B230D-7B50-406D-84C1-891A5955D442}"/>
    <cellStyle name="20% - Accent1 2 3 2 2 3 3 3" xfId="9915" xr:uid="{12BA4477-5792-48DB-91FC-7B989596D189}"/>
    <cellStyle name="20% - Accent1 2 3 2 2 3 3 3 2" xfId="24649" xr:uid="{7AACD116-59F2-4D2B-B3D1-0A570ECC8EAE}"/>
    <cellStyle name="20% - Accent1 2 3 2 2 3 3 4" xfId="17283" xr:uid="{8F4C5B78-A828-453C-88E5-95C0477CD6FC}"/>
    <cellStyle name="20% - Accent1 2 3 2 2 3 4" xfId="4390" xr:uid="{B91E53DE-1E94-4911-8EEC-7030CA49A7C0}"/>
    <cellStyle name="20% - Accent1 2 3 2 2 3 4 2" xfId="11756" xr:uid="{08940BEB-F636-4EF3-8EC4-1C8519CEBBF0}"/>
    <cellStyle name="20% - Accent1 2 3 2 2 3 4 2 2" xfId="26490" xr:uid="{4358625B-2719-4020-964C-C4EE662682B9}"/>
    <cellStyle name="20% - Accent1 2 3 2 2 3 4 3" xfId="19124" xr:uid="{8049443B-7793-4CAA-8BD0-D66B0AB83AAA}"/>
    <cellStyle name="20% - Accent1 2 3 2 2 3 5" xfId="8074" xr:uid="{7EBC4634-B649-4202-94C0-92D317354B1F}"/>
    <cellStyle name="20% - Accent1 2 3 2 2 3 5 2" xfId="22808" xr:uid="{D1D6CBEB-2EAC-484D-91CA-072CE9FA1040}"/>
    <cellStyle name="20% - Accent1 2 3 2 2 3 6" xfId="15442" xr:uid="{861736DC-4103-4E23-9D31-76205338FE7A}"/>
    <cellStyle name="20% - Accent1 2 3 2 2 4" xfId="1168" xr:uid="{CAB017E5-5FA7-4F45-A7E3-6695D913CA49}"/>
    <cellStyle name="20% - Accent1 2 3 2 2 4 2" xfId="3009" xr:uid="{D2561DBD-08F9-4888-8FCD-87A7B4626799}"/>
    <cellStyle name="20% - Accent1 2 3 2 2 4 2 2" xfId="6691" xr:uid="{E030D785-C16B-40EC-A822-39C02404DB87}"/>
    <cellStyle name="20% - Accent1 2 3 2 2 4 2 2 2" xfId="14057" xr:uid="{511EDB22-BE09-492E-8C71-B9140EE402CC}"/>
    <cellStyle name="20% - Accent1 2 3 2 2 4 2 2 2 2" xfId="28791" xr:uid="{81AAAE1E-78E3-4AF9-9899-DC63059E7445}"/>
    <cellStyle name="20% - Accent1 2 3 2 2 4 2 2 3" xfId="21425" xr:uid="{C7765B25-A78D-443F-AC9B-10E64E5EBDAC}"/>
    <cellStyle name="20% - Accent1 2 3 2 2 4 2 3" xfId="10375" xr:uid="{40211E54-07BF-4347-A14B-63CCD0A45027}"/>
    <cellStyle name="20% - Accent1 2 3 2 2 4 2 3 2" xfId="25109" xr:uid="{4685A266-4569-48C5-AC60-7A1CB431BBA3}"/>
    <cellStyle name="20% - Accent1 2 3 2 2 4 2 4" xfId="17743" xr:uid="{2662CEAB-BBF9-4F38-A658-039D048703FE}"/>
    <cellStyle name="20% - Accent1 2 3 2 2 4 3" xfId="4850" xr:uid="{05078E99-A5B2-4620-BE93-02AE8A9FA926}"/>
    <cellStyle name="20% - Accent1 2 3 2 2 4 3 2" xfId="12216" xr:uid="{D632F9A9-E6B4-4FA6-9552-2E6B26064E05}"/>
    <cellStyle name="20% - Accent1 2 3 2 2 4 3 2 2" xfId="26950" xr:uid="{2FC512AA-E11C-4591-8BCC-050C785B7921}"/>
    <cellStyle name="20% - Accent1 2 3 2 2 4 3 3" xfId="19584" xr:uid="{9FF577F7-191E-44ED-B48A-5290703F2950}"/>
    <cellStyle name="20% - Accent1 2 3 2 2 4 4" xfId="8534" xr:uid="{E887D391-F7E3-4083-993C-869AB14B5242}"/>
    <cellStyle name="20% - Accent1 2 3 2 2 4 4 2" xfId="23268" xr:uid="{7BB1E640-3572-4CAD-8C3A-D87264B0EC04}"/>
    <cellStyle name="20% - Accent1 2 3 2 2 4 5" xfId="15902" xr:uid="{840FD752-005D-4DA0-A082-85CD00C16698}"/>
    <cellStyle name="20% - Accent1 2 3 2 2 5" xfId="2089" xr:uid="{5C91A885-2EFC-4765-AA58-271C16926353}"/>
    <cellStyle name="20% - Accent1 2 3 2 2 5 2" xfId="5771" xr:uid="{AC770170-6C45-46EB-9AA4-4B1ACED42209}"/>
    <cellStyle name="20% - Accent1 2 3 2 2 5 2 2" xfId="13137" xr:uid="{32709A6E-6C76-4B65-B875-8F1E50C25322}"/>
    <cellStyle name="20% - Accent1 2 3 2 2 5 2 2 2" xfId="27871" xr:uid="{D980ACA1-2460-4EF6-B7FC-05D5119D65A0}"/>
    <cellStyle name="20% - Accent1 2 3 2 2 5 2 3" xfId="20505" xr:uid="{2181A4C0-4073-4EEA-B972-4B4980008C27}"/>
    <cellStyle name="20% - Accent1 2 3 2 2 5 3" xfId="9455" xr:uid="{431D2F47-4FEC-4AF4-A13F-37EAA8F919C2}"/>
    <cellStyle name="20% - Accent1 2 3 2 2 5 3 2" xfId="24189" xr:uid="{7FA3C62F-F0AE-4578-B85A-AD573850761D}"/>
    <cellStyle name="20% - Accent1 2 3 2 2 5 4" xfId="16823" xr:uid="{8763B648-8A32-4246-B42C-081AA924463E}"/>
    <cellStyle name="20% - Accent1 2 3 2 2 6" xfId="3930" xr:uid="{B1C08F8C-7452-43F3-BB76-EBE4FB55A216}"/>
    <cellStyle name="20% - Accent1 2 3 2 2 6 2" xfId="11296" xr:uid="{C4B3D626-E207-42BA-B39B-CDAC268FBFD6}"/>
    <cellStyle name="20% - Accent1 2 3 2 2 6 2 2" xfId="26030" xr:uid="{C6E2281C-FFC9-431D-BD25-FA42A8DA72BE}"/>
    <cellStyle name="20% - Accent1 2 3 2 2 6 3" xfId="18664" xr:uid="{36869C32-5230-4AD7-B3E6-209602CB59D9}"/>
    <cellStyle name="20% - Accent1 2 3 2 2 7" xfId="7614" xr:uid="{E732E545-151E-4CC6-BD2F-AF3D597BB1FF}"/>
    <cellStyle name="20% - Accent1 2 3 2 2 7 2" xfId="22348" xr:uid="{6A57EEFF-9272-4A42-8E9C-7FC15B61244D}"/>
    <cellStyle name="20% - Accent1 2 3 2 2 8" xfId="14982" xr:uid="{4F0C625B-C589-444D-80AC-87EB9CC2E90E}"/>
    <cellStyle name="20% - Accent1 2 3 2 3" xfId="363" xr:uid="{5B496990-D248-48A7-B3EA-C2323BEAE348}"/>
    <cellStyle name="20% - Accent1 2 3 2 3 2" xfId="823" xr:uid="{744C9B61-3AA3-45F2-9E06-602061920F62}"/>
    <cellStyle name="20% - Accent1 2 3 2 3 2 2" xfId="1743" xr:uid="{A865B9C8-64DF-4247-9A28-F5B3A0804833}"/>
    <cellStyle name="20% - Accent1 2 3 2 3 2 2 2" xfId="3584" xr:uid="{AE04B4E2-FF0B-48D8-BD8E-218A79CAC1C6}"/>
    <cellStyle name="20% - Accent1 2 3 2 3 2 2 2 2" xfId="7266" xr:uid="{B978F284-89C5-4527-9A9A-6EE90A4B3CCD}"/>
    <cellStyle name="20% - Accent1 2 3 2 3 2 2 2 2 2" xfId="14632" xr:uid="{47CE94DA-6AEA-4ECF-81CA-D1339D03602A}"/>
    <cellStyle name="20% - Accent1 2 3 2 3 2 2 2 2 2 2" xfId="29366" xr:uid="{FFEEF778-7727-42C3-A58E-508ABC8DEA45}"/>
    <cellStyle name="20% - Accent1 2 3 2 3 2 2 2 2 3" xfId="22000" xr:uid="{7CDB1616-6FDE-4B8B-BA4B-9FF67BE092A5}"/>
    <cellStyle name="20% - Accent1 2 3 2 3 2 2 2 3" xfId="10950" xr:uid="{8B59E02D-1440-45F2-B67F-E2C9DAD2DA22}"/>
    <cellStyle name="20% - Accent1 2 3 2 3 2 2 2 3 2" xfId="25684" xr:uid="{DBF9033E-E36D-454C-A1E6-1B82FF2F2A8C}"/>
    <cellStyle name="20% - Accent1 2 3 2 3 2 2 2 4" xfId="18318" xr:uid="{14EB107E-97F5-4A28-8F98-416A0C4D83F7}"/>
    <cellStyle name="20% - Accent1 2 3 2 3 2 2 3" xfId="5425" xr:uid="{110F6B68-3798-4A8D-8858-A10C4B69D620}"/>
    <cellStyle name="20% - Accent1 2 3 2 3 2 2 3 2" xfId="12791" xr:uid="{51F31A3F-9B8A-4D59-A25B-FC0F49E217EF}"/>
    <cellStyle name="20% - Accent1 2 3 2 3 2 2 3 2 2" xfId="27525" xr:uid="{076F1D73-579B-4DD0-A060-F81727808EE0}"/>
    <cellStyle name="20% - Accent1 2 3 2 3 2 2 3 3" xfId="20159" xr:uid="{A48A26B5-A10B-46DD-A006-0BBD2393EEFB}"/>
    <cellStyle name="20% - Accent1 2 3 2 3 2 2 4" xfId="9109" xr:uid="{BC1F34CA-8786-4098-A14D-8F1B2A1DE2E9}"/>
    <cellStyle name="20% - Accent1 2 3 2 3 2 2 4 2" xfId="23843" xr:uid="{F66B1E43-FB18-4BDA-9C63-93EF1CE3D69E}"/>
    <cellStyle name="20% - Accent1 2 3 2 3 2 2 5" xfId="16477" xr:uid="{FA3650C2-CBFF-4F5F-8B2E-D9EBD26C9D05}"/>
    <cellStyle name="20% - Accent1 2 3 2 3 2 3" xfId="2664" xr:uid="{228CE0D0-A9B7-4AD7-A759-8805EC10EC0C}"/>
    <cellStyle name="20% - Accent1 2 3 2 3 2 3 2" xfId="6346" xr:uid="{C7EDA2DB-C47F-4BE4-8FC6-D954416F070D}"/>
    <cellStyle name="20% - Accent1 2 3 2 3 2 3 2 2" xfId="13712" xr:uid="{1E8A6C5C-ED2F-4E58-9B02-2714720AC1B5}"/>
    <cellStyle name="20% - Accent1 2 3 2 3 2 3 2 2 2" xfId="28446" xr:uid="{AA75A4ED-E30A-45A8-8D8B-7AE8B71D8CD5}"/>
    <cellStyle name="20% - Accent1 2 3 2 3 2 3 2 3" xfId="21080" xr:uid="{A0E30AEF-16F4-4A34-A22B-F82A14B0D85C}"/>
    <cellStyle name="20% - Accent1 2 3 2 3 2 3 3" xfId="10030" xr:uid="{D92A295E-AE62-44B6-B67E-895616859ED1}"/>
    <cellStyle name="20% - Accent1 2 3 2 3 2 3 3 2" xfId="24764" xr:uid="{09DF39F2-F1A3-48A5-829D-2BFCE3D0637B}"/>
    <cellStyle name="20% - Accent1 2 3 2 3 2 3 4" xfId="17398" xr:uid="{4BE340CA-8237-41EC-950D-559308924EF5}"/>
    <cellStyle name="20% - Accent1 2 3 2 3 2 4" xfId="4505" xr:uid="{F7DAA1BB-DAF4-4258-80FE-BED486254DCE}"/>
    <cellStyle name="20% - Accent1 2 3 2 3 2 4 2" xfId="11871" xr:uid="{088D2BDA-BA7A-44B3-9CDE-1A02355F4619}"/>
    <cellStyle name="20% - Accent1 2 3 2 3 2 4 2 2" xfId="26605" xr:uid="{167EBBD1-AD5B-4A4D-A21A-863EE07C68EA}"/>
    <cellStyle name="20% - Accent1 2 3 2 3 2 4 3" xfId="19239" xr:uid="{C8817C1E-048F-4AAF-93D5-97608A5D47EA}"/>
    <cellStyle name="20% - Accent1 2 3 2 3 2 5" xfId="8189" xr:uid="{869BB1DD-C615-4D2C-981B-473B06AA46FC}"/>
    <cellStyle name="20% - Accent1 2 3 2 3 2 5 2" xfId="22923" xr:uid="{EBD98DF8-D682-4381-94A3-80379AA1E163}"/>
    <cellStyle name="20% - Accent1 2 3 2 3 2 6" xfId="15557" xr:uid="{19283785-2012-416F-A1A3-13385BBEB6DF}"/>
    <cellStyle name="20% - Accent1 2 3 2 3 3" xfId="1283" xr:uid="{5E9D2727-B993-4A78-A4BF-EC3BD07A2248}"/>
    <cellStyle name="20% - Accent1 2 3 2 3 3 2" xfId="3124" xr:uid="{5E1D80C7-7BD4-434E-878C-A2F99AE1AA82}"/>
    <cellStyle name="20% - Accent1 2 3 2 3 3 2 2" xfId="6806" xr:uid="{F7A6554D-BB31-40E5-8A17-ADF6BE05463F}"/>
    <cellStyle name="20% - Accent1 2 3 2 3 3 2 2 2" xfId="14172" xr:uid="{207639D2-0F07-4ABF-B25F-F62770D6AE52}"/>
    <cellStyle name="20% - Accent1 2 3 2 3 3 2 2 2 2" xfId="28906" xr:uid="{5AAD27CB-DDC5-4120-98AD-2B3AA330243F}"/>
    <cellStyle name="20% - Accent1 2 3 2 3 3 2 2 3" xfId="21540" xr:uid="{2A9A9408-372F-4A48-AACE-C88970371798}"/>
    <cellStyle name="20% - Accent1 2 3 2 3 3 2 3" xfId="10490" xr:uid="{7DCEAA4A-4CD9-4D2E-90EA-7CD5D4A35C02}"/>
    <cellStyle name="20% - Accent1 2 3 2 3 3 2 3 2" xfId="25224" xr:uid="{94BCF655-0205-4A9C-85CD-3F6C58A750BC}"/>
    <cellStyle name="20% - Accent1 2 3 2 3 3 2 4" xfId="17858" xr:uid="{2CF7419C-174E-4538-89AB-E3046B111181}"/>
    <cellStyle name="20% - Accent1 2 3 2 3 3 3" xfId="4965" xr:uid="{A0AFDDFB-8763-4DE7-A1C8-FA219B55E8D1}"/>
    <cellStyle name="20% - Accent1 2 3 2 3 3 3 2" xfId="12331" xr:uid="{0BF2FBB4-AEDE-414F-A9F9-59D5406E0E2A}"/>
    <cellStyle name="20% - Accent1 2 3 2 3 3 3 2 2" xfId="27065" xr:uid="{C917B7AB-413D-4C4C-9A20-EBE83734DC55}"/>
    <cellStyle name="20% - Accent1 2 3 2 3 3 3 3" xfId="19699" xr:uid="{8E5EB2F0-F17D-4E51-92CA-E4429309051D}"/>
    <cellStyle name="20% - Accent1 2 3 2 3 3 4" xfId="8649" xr:uid="{EF6B187B-73D5-45D0-9DD3-F48B33C17413}"/>
    <cellStyle name="20% - Accent1 2 3 2 3 3 4 2" xfId="23383" xr:uid="{E302D448-DCDD-41E2-A136-931119EE7148}"/>
    <cellStyle name="20% - Accent1 2 3 2 3 3 5" xfId="16017" xr:uid="{5D5444DE-A68D-4FF0-84F2-2783BD4EA942}"/>
    <cellStyle name="20% - Accent1 2 3 2 3 4" xfId="2204" xr:uid="{B97D54E8-94A9-40A3-BF96-60D4CFF7ACE4}"/>
    <cellStyle name="20% - Accent1 2 3 2 3 4 2" xfId="5886" xr:uid="{EC1A193A-5E8F-4CB5-AC69-E9617625B3F8}"/>
    <cellStyle name="20% - Accent1 2 3 2 3 4 2 2" xfId="13252" xr:uid="{421A3897-D0B5-429A-BF4B-92CBA8924277}"/>
    <cellStyle name="20% - Accent1 2 3 2 3 4 2 2 2" xfId="27986" xr:uid="{5946FAAA-5378-4480-B092-98B691BBE163}"/>
    <cellStyle name="20% - Accent1 2 3 2 3 4 2 3" xfId="20620" xr:uid="{4C109D44-7D34-4221-BABC-F166D7059CB4}"/>
    <cellStyle name="20% - Accent1 2 3 2 3 4 3" xfId="9570" xr:uid="{8BC9E63A-E3D3-48F4-B32D-572AD2F8EC92}"/>
    <cellStyle name="20% - Accent1 2 3 2 3 4 3 2" xfId="24304" xr:uid="{B0E8570E-8C84-4996-B246-01E14544972D}"/>
    <cellStyle name="20% - Accent1 2 3 2 3 4 4" xfId="16938" xr:uid="{F7CB0BEE-0854-4226-8BCB-157B89E853DB}"/>
    <cellStyle name="20% - Accent1 2 3 2 3 5" xfId="4045" xr:uid="{7B99D6C4-2DFE-4386-A472-62863641D460}"/>
    <cellStyle name="20% - Accent1 2 3 2 3 5 2" xfId="11411" xr:uid="{F2119086-ECF0-40D6-92B8-CBACBCA2F352}"/>
    <cellStyle name="20% - Accent1 2 3 2 3 5 2 2" xfId="26145" xr:uid="{9AA7AC7A-20D6-4410-8FB2-94A2CB47EAAA}"/>
    <cellStyle name="20% - Accent1 2 3 2 3 5 3" xfId="18779" xr:uid="{1AFB2692-186E-4076-B6F6-8FB74EFC8AE4}"/>
    <cellStyle name="20% - Accent1 2 3 2 3 6" xfId="7729" xr:uid="{D27A771F-F06F-47E7-9B18-4B4E478E2052}"/>
    <cellStyle name="20% - Accent1 2 3 2 3 6 2" xfId="22463" xr:uid="{9E28F8E3-E539-419C-B005-6D11ED5FD615}"/>
    <cellStyle name="20% - Accent1 2 3 2 3 7" xfId="15097" xr:uid="{A515E220-5B85-4A06-A7F0-059E4AB3D07B}"/>
    <cellStyle name="20% - Accent1 2 3 2 4" xfId="593" xr:uid="{53BC15CD-A5DD-49A7-99F7-A7A52E2CE2E7}"/>
    <cellStyle name="20% - Accent1 2 3 2 4 2" xfId="1513" xr:uid="{0241C231-6AA2-47FD-9F2A-0C9DC8E716CD}"/>
    <cellStyle name="20% - Accent1 2 3 2 4 2 2" xfId="3354" xr:uid="{9F8FAAA5-1B90-4062-B760-AC9841BC2B6D}"/>
    <cellStyle name="20% - Accent1 2 3 2 4 2 2 2" xfId="7036" xr:uid="{79323C33-EC78-41ED-8D7F-091A5B95DC2C}"/>
    <cellStyle name="20% - Accent1 2 3 2 4 2 2 2 2" xfId="14402" xr:uid="{1EF19F61-94E8-409D-912D-5AF35B6852DE}"/>
    <cellStyle name="20% - Accent1 2 3 2 4 2 2 2 2 2" xfId="29136" xr:uid="{3E5C230C-A055-4E67-B18C-8C4B15786939}"/>
    <cellStyle name="20% - Accent1 2 3 2 4 2 2 2 3" xfId="21770" xr:uid="{80E7DDB5-2D5B-417E-808E-12F80392181B}"/>
    <cellStyle name="20% - Accent1 2 3 2 4 2 2 3" xfId="10720" xr:uid="{D75DC857-CCBA-42FC-9A05-8B4B5B79575E}"/>
    <cellStyle name="20% - Accent1 2 3 2 4 2 2 3 2" xfId="25454" xr:uid="{64A886B7-B41F-4A39-B39D-4A116BC1335C}"/>
    <cellStyle name="20% - Accent1 2 3 2 4 2 2 4" xfId="18088" xr:uid="{200196BF-C134-4A1F-9253-8662BAC462AE}"/>
    <cellStyle name="20% - Accent1 2 3 2 4 2 3" xfId="5195" xr:uid="{C95D5F1B-FA89-4461-8724-A704166DF882}"/>
    <cellStyle name="20% - Accent1 2 3 2 4 2 3 2" xfId="12561" xr:uid="{724BEBD8-5144-409E-B3AD-743BEA1695E6}"/>
    <cellStyle name="20% - Accent1 2 3 2 4 2 3 2 2" xfId="27295" xr:uid="{6B97C2A0-F2EE-4683-81E8-E6C3FF039CE7}"/>
    <cellStyle name="20% - Accent1 2 3 2 4 2 3 3" xfId="19929" xr:uid="{40465F41-6382-4958-9569-F29ACDFE01B5}"/>
    <cellStyle name="20% - Accent1 2 3 2 4 2 4" xfId="8879" xr:uid="{A420B3F7-0D7F-4F46-88B9-FAD3A58F962F}"/>
    <cellStyle name="20% - Accent1 2 3 2 4 2 4 2" xfId="23613" xr:uid="{F98947E8-F29F-462E-A0C8-311A21A2BDBD}"/>
    <cellStyle name="20% - Accent1 2 3 2 4 2 5" xfId="16247" xr:uid="{5F9C1921-DDF6-43F0-8AEE-62604B056A7D}"/>
    <cellStyle name="20% - Accent1 2 3 2 4 3" xfId="2434" xr:uid="{359499CB-1A98-4D27-BE2B-8C3568829390}"/>
    <cellStyle name="20% - Accent1 2 3 2 4 3 2" xfId="6116" xr:uid="{2B7571EA-ED4B-4298-9CFB-4E22DA1596EB}"/>
    <cellStyle name="20% - Accent1 2 3 2 4 3 2 2" xfId="13482" xr:uid="{37297D08-597A-4D64-98C0-AE9DC0C24C9C}"/>
    <cellStyle name="20% - Accent1 2 3 2 4 3 2 2 2" xfId="28216" xr:uid="{C2184930-DE2A-4CCD-978B-A61308D13100}"/>
    <cellStyle name="20% - Accent1 2 3 2 4 3 2 3" xfId="20850" xr:uid="{4C96D99A-A6C9-481D-9C60-9F600176F02D}"/>
    <cellStyle name="20% - Accent1 2 3 2 4 3 3" xfId="9800" xr:uid="{D139653D-527D-4BB5-B1FB-416936A0A0C9}"/>
    <cellStyle name="20% - Accent1 2 3 2 4 3 3 2" xfId="24534" xr:uid="{B64BEB82-BD1B-43A0-848D-B849F3039289}"/>
    <cellStyle name="20% - Accent1 2 3 2 4 3 4" xfId="17168" xr:uid="{D201D8BE-1978-4505-AA75-30A3DDAF9BFB}"/>
    <cellStyle name="20% - Accent1 2 3 2 4 4" xfId="4275" xr:uid="{EFED707D-EE8F-44EF-9CB6-34D3A9A9053C}"/>
    <cellStyle name="20% - Accent1 2 3 2 4 4 2" xfId="11641" xr:uid="{F84599CD-4A91-4243-BA49-07C65F453E85}"/>
    <cellStyle name="20% - Accent1 2 3 2 4 4 2 2" xfId="26375" xr:uid="{A41AA084-9C83-4246-9208-B5C35032D328}"/>
    <cellStyle name="20% - Accent1 2 3 2 4 4 3" xfId="19009" xr:uid="{6AA7120A-A083-4378-A3E4-86FAF75BFCBE}"/>
    <cellStyle name="20% - Accent1 2 3 2 4 5" xfId="7959" xr:uid="{DDED3C91-38AE-47D0-BFA6-ED3FA7F401AC}"/>
    <cellStyle name="20% - Accent1 2 3 2 4 5 2" xfId="22693" xr:uid="{C426BFB1-9A52-40A0-9938-18E58F3906DF}"/>
    <cellStyle name="20% - Accent1 2 3 2 4 6" xfId="15327" xr:uid="{176ADFED-9D43-4064-820E-854E3E5AFE3A}"/>
    <cellStyle name="20% - Accent1 2 3 2 5" xfId="1053" xr:uid="{4D1E824D-5727-43D9-9071-AA03DDE81D0D}"/>
    <cellStyle name="20% - Accent1 2 3 2 5 2" xfId="2894" xr:uid="{A03D9C2E-C675-403F-AD79-366836754F3E}"/>
    <cellStyle name="20% - Accent1 2 3 2 5 2 2" xfId="6576" xr:uid="{9D0D086E-AB3C-422B-BFD7-5007EBFC0407}"/>
    <cellStyle name="20% - Accent1 2 3 2 5 2 2 2" xfId="13942" xr:uid="{B90965C1-2EDB-4B61-BFDF-18BE5A5B531E}"/>
    <cellStyle name="20% - Accent1 2 3 2 5 2 2 2 2" xfId="28676" xr:uid="{D8E119DB-3F51-4034-82ED-34EF3FF2E28F}"/>
    <cellStyle name="20% - Accent1 2 3 2 5 2 2 3" xfId="21310" xr:uid="{8395BB7E-37C7-49A8-8C92-26B84CE1E945}"/>
    <cellStyle name="20% - Accent1 2 3 2 5 2 3" xfId="10260" xr:uid="{D691D0BD-FDEA-44BD-943F-12F55276769B}"/>
    <cellStyle name="20% - Accent1 2 3 2 5 2 3 2" xfId="24994" xr:uid="{36DEF2C5-D91A-4E0A-AD31-2AC10B761873}"/>
    <cellStyle name="20% - Accent1 2 3 2 5 2 4" xfId="17628" xr:uid="{D0CB28BB-6EE4-4D48-A273-578E73A55C17}"/>
    <cellStyle name="20% - Accent1 2 3 2 5 3" xfId="4735" xr:uid="{537461B3-8F34-43A4-BFC1-96E7E03D7571}"/>
    <cellStyle name="20% - Accent1 2 3 2 5 3 2" xfId="12101" xr:uid="{6B5CAD80-3641-4A68-AAAE-03A5BA22F71D}"/>
    <cellStyle name="20% - Accent1 2 3 2 5 3 2 2" xfId="26835" xr:uid="{F28CFFB2-63B9-4A0D-8E0D-123669D80F20}"/>
    <cellStyle name="20% - Accent1 2 3 2 5 3 3" xfId="19469" xr:uid="{E50FE4EA-E302-433C-ACC3-3C255F387214}"/>
    <cellStyle name="20% - Accent1 2 3 2 5 4" xfId="8419" xr:uid="{842AC9BB-DA40-452B-B7C4-267DF82CFE70}"/>
    <cellStyle name="20% - Accent1 2 3 2 5 4 2" xfId="23153" xr:uid="{64D70170-2C92-43B9-A8DE-4A36FFA60DC1}"/>
    <cellStyle name="20% - Accent1 2 3 2 5 5" xfId="15787" xr:uid="{1B80CA3B-96C2-4EBD-AE84-1A5548DCC09A}"/>
    <cellStyle name="20% - Accent1 2 3 2 6" xfId="1974" xr:uid="{E03E55F3-42CA-499C-BD4E-948DDE6E57B6}"/>
    <cellStyle name="20% - Accent1 2 3 2 6 2" xfId="5656" xr:uid="{FD74318A-C761-42A0-8746-0B07D08768B0}"/>
    <cellStyle name="20% - Accent1 2 3 2 6 2 2" xfId="13022" xr:uid="{0CEC7605-CE21-4596-8C09-F2C9F3DE4CE0}"/>
    <cellStyle name="20% - Accent1 2 3 2 6 2 2 2" xfId="27756" xr:uid="{A38C5FA1-F4BB-497B-87EF-990854BDB1AA}"/>
    <cellStyle name="20% - Accent1 2 3 2 6 2 3" xfId="20390" xr:uid="{B1EBDEDC-C325-473B-A1EE-9AE5FFD0C412}"/>
    <cellStyle name="20% - Accent1 2 3 2 6 3" xfId="9340" xr:uid="{E4BEE766-F9B8-4B14-BF69-3664A741A00C}"/>
    <cellStyle name="20% - Accent1 2 3 2 6 3 2" xfId="24074" xr:uid="{534B6030-39E5-499F-B702-C04E017E10A1}"/>
    <cellStyle name="20% - Accent1 2 3 2 6 4" xfId="16708" xr:uid="{CAEB675C-DF9B-4EB2-8174-07689686F2C6}"/>
    <cellStyle name="20% - Accent1 2 3 2 7" xfId="3815" xr:uid="{4DA8A68A-D760-4F07-BF4C-61DCF1172380}"/>
    <cellStyle name="20% - Accent1 2 3 2 7 2" xfId="11181" xr:uid="{60219BCD-7E70-4B98-8F00-239C0AACA13F}"/>
    <cellStyle name="20% - Accent1 2 3 2 7 2 2" xfId="25915" xr:uid="{AD0E6191-DE1F-4E8C-9CDD-A547E4CA1BC6}"/>
    <cellStyle name="20% - Accent1 2 3 2 7 3" xfId="18549" xr:uid="{A666F937-B2B7-4F3A-9DA2-E2111587E99E}"/>
    <cellStyle name="20% - Accent1 2 3 2 8" xfId="7499" xr:uid="{D7121FBB-1408-4753-BB1A-8DC577B7EB15}"/>
    <cellStyle name="20% - Accent1 2 3 2 8 2" xfId="22233" xr:uid="{F2462928-E26C-4BA5-B4FC-3380587C9B06}"/>
    <cellStyle name="20% - Accent1 2 3 2 9" xfId="14867" xr:uid="{6D0F2882-DBF1-4D44-9D01-616BA7608C97}"/>
    <cellStyle name="20% - Accent1 2 3 3" xfId="191" xr:uid="{374C8994-FEAB-4EF3-8A80-D263C7661F41}"/>
    <cellStyle name="20% - Accent1 2 3 3 2" xfId="421" xr:uid="{30D91173-9E47-4C1B-9B88-EC0C4E940C4F}"/>
    <cellStyle name="20% - Accent1 2 3 3 2 2" xfId="881" xr:uid="{A917F7EF-699D-4201-A613-243379D9C96F}"/>
    <cellStyle name="20% - Accent1 2 3 3 2 2 2" xfId="1801" xr:uid="{13CB3F75-B722-49A4-8C05-6979BABF8CC5}"/>
    <cellStyle name="20% - Accent1 2 3 3 2 2 2 2" xfId="3642" xr:uid="{7EDFE57D-8A58-4854-A893-91B98A654EC5}"/>
    <cellStyle name="20% - Accent1 2 3 3 2 2 2 2 2" xfId="7324" xr:uid="{EC41ECB1-9066-439C-B60A-AF1EDCB46B74}"/>
    <cellStyle name="20% - Accent1 2 3 3 2 2 2 2 2 2" xfId="14690" xr:uid="{8F1526D2-FA83-4829-8EA7-68BD46D1029B}"/>
    <cellStyle name="20% - Accent1 2 3 3 2 2 2 2 2 2 2" xfId="29424" xr:uid="{0EA6E4EA-673C-4A1F-A78F-026422F24C13}"/>
    <cellStyle name="20% - Accent1 2 3 3 2 2 2 2 2 3" xfId="22058" xr:uid="{1C327BE0-37E7-49C9-984A-154DCE197463}"/>
    <cellStyle name="20% - Accent1 2 3 3 2 2 2 2 3" xfId="11008" xr:uid="{70A83E49-F1E0-4E3B-A2B4-7E48302FA820}"/>
    <cellStyle name="20% - Accent1 2 3 3 2 2 2 2 3 2" xfId="25742" xr:uid="{0BA553ED-F7D8-44E1-A006-D538FC735716}"/>
    <cellStyle name="20% - Accent1 2 3 3 2 2 2 2 4" xfId="18376" xr:uid="{345E97C8-F5D0-45AD-B756-1DF737076292}"/>
    <cellStyle name="20% - Accent1 2 3 3 2 2 2 3" xfId="5483" xr:uid="{B64A6B3E-496D-41A3-A017-74C49E8D6EC0}"/>
    <cellStyle name="20% - Accent1 2 3 3 2 2 2 3 2" xfId="12849" xr:uid="{A86AA919-3531-4AAA-91E4-0DB147DD54D9}"/>
    <cellStyle name="20% - Accent1 2 3 3 2 2 2 3 2 2" xfId="27583" xr:uid="{09A6E9DB-DE49-4D89-94D6-F11A99588CBB}"/>
    <cellStyle name="20% - Accent1 2 3 3 2 2 2 3 3" xfId="20217" xr:uid="{381867B0-98E5-42E4-9C54-12BCF563726C}"/>
    <cellStyle name="20% - Accent1 2 3 3 2 2 2 4" xfId="9167" xr:uid="{93D3E8F6-F09A-4C0A-A4C0-F7063C1707ED}"/>
    <cellStyle name="20% - Accent1 2 3 3 2 2 2 4 2" xfId="23901" xr:uid="{33EA7F00-C933-477C-AAC1-A6AA4FC72DE8}"/>
    <cellStyle name="20% - Accent1 2 3 3 2 2 2 5" xfId="16535" xr:uid="{C3C4FBD5-1580-4444-967C-948D22591377}"/>
    <cellStyle name="20% - Accent1 2 3 3 2 2 3" xfId="2722" xr:uid="{7A5BD855-0F33-476C-93AB-C943DC326AF9}"/>
    <cellStyle name="20% - Accent1 2 3 3 2 2 3 2" xfId="6404" xr:uid="{BB6BF55D-68A1-49A7-9333-9647CC1FC7FF}"/>
    <cellStyle name="20% - Accent1 2 3 3 2 2 3 2 2" xfId="13770" xr:uid="{5C8C853E-6664-4C66-BCBA-DAADB37E94E6}"/>
    <cellStyle name="20% - Accent1 2 3 3 2 2 3 2 2 2" xfId="28504" xr:uid="{7008AE9F-B32C-4B74-A96A-962ABAD2DC8C}"/>
    <cellStyle name="20% - Accent1 2 3 3 2 2 3 2 3" xfId="21138" xr:uid="{9467BB46-CF6D-4DDE-BCA1-B892264E79A1}"/>
    <cellStyle name="20% - Accent1 2 3 3 2 2 3 3" xfId="10088" xr:uid="{96D1DFB8-F5C2-4882-8F8A-BF5DBEB5B539}"/>
    <cellStyle name="20% - Accent1 2 3 3 2 2 3 3 2" xfId="24822" xr:uid="{BE7495BD-BB18-46B7-BCD9-0F8132280D69}"/>
    <cellStyle name="20% - Accent1 2 3 3 2 2 3 4" xfId="17456" xr:uid="{26C7F998-B8B6-4BFC-B56E-341E266F0EE1}"/>
    <cellStyle name="20% - Accent1 2 3 3 2 2 4" xfId="4563" xr:uid="{96A81C48-1EEE-498A-B2D1-F4A8D2216E1F}"/>
    <cellStyle name="20% - Accent1 2 3 3 2 2 4 2" xfId="11929" xr:uid="{C854568C-48CB-44A4-941E-37A79499F35F}"/>
    <cellStyle name="20% - Accent1 2 3 3 2 2 4 2 2" xfId="26663" xr:uid="{7E1867C0-BB85-41DA-ACFC-32D48BF4434C}"/>
    <cellStyle name="20% - Accent1 2 3 3 2 2 4 3" xfId="19297" xr:uid="{BCE74A50-4A91-4E49-A5FA-9ED16EAF4679}"/>
    <cellStyle name="20% - Accent1 2 3 3 2 2 5" xfId="8247" xr:uid="{B70F10AD-2ACC-421B-B229-F8320A9973F1}"/>
    <cellStyle name="20% - Accent1 2 3 3 2 2 5 2" xfId="22981" xr:uid="{9D5E8666-DF91-4F9D-97D1-461166DBA4EC}"/>
    <cellStyle name="20% - Accent1 2 3 3 2 2 6" xfId="15615" xr:uid="{B8A0E8BD-45C1-4CFB-A1BA-E59A01284F06}"/>
    <cellStyle name="20% - Accent1 2 3 3 2 3" xfId="1341" xr:uid="{684E75F6-C78C-458E-B08C-E35904063254}"/>
    <cellStyle name="20% - Accent1 2 3 3 2 3 2" xfId="3182" xr:uid="{FE083E19-2BE5-4589-BF60-9A18BDB8DBC1}"/>
    <cellStyle name="20% - Accent1 2 3 3 2 3 2 2" xfId="6864" xr:uid="{82662EAC-1AD7-4EF1-8D07-E8B262A80303}"/>
    <cellStyle name="20% - Accent1 2 3 3 2 3 2 2 2" xfId="14230" xr:uid="{C09DF736-7A8D-4A33-A348-4259C4F2133F}"/>
    <cellStyle name="20% - Accent1 2 3 3 2 3 2 2 2 2" xfId="28964" xr:uid="{C5D27C2E-F6A2-45C3-9A1A-665207E424A2}"/>
    <cellStyle name="20% - Accent1 2 3 3 2 3 2 2 3" xfId="21598" xr:uid="{7801244F-C08C-4441-989D-8BC7E4AB7894}"/>
    <cellStyle name="20% - Accent1 2 3 3 2 3 2 3" xfId="10548" xr:uid="{EB10C7AF-0D5F-46C8-83F5-CC634F0C6F30}"/>
    <cellStyle name="20% - Accent1 2 3 3 2 3 2 3 2" xfId="25282" xr:uid="{BF36C5D0-F411-49A2-A099-B3416F3D49A9}"/>
    <cellStyle name="20% - Accent1 2 3 3 2 3 2 4" xfId="17916" xr:uid="{D33FEE22-32E6-4A51-BC2C-665C79AF765C}"/>
    <cellStyle name="20% - Accent1 2 3 3 2 3 3" xfId="5023" xr:uid="{AAE7F1D3-535F-41B5-8CFD-94B40E1A160E}"/>
    <cellStyle name="20% - Accent1 2 3 3 2 3 3 2" xfId="12389" xr:uid="{A9EF4CE5-9793-4381-A7D1-87E620AA2601}"/>
    <cellStyle name="20% - Accent1 2 3 3 2 3 3 2 2" xfId="27123" xr:uid="{BBDD78B0-0702-4968-8CCD-2370DD3EA301}"/>
    <cellStyle name="20% - Accent1 2 3 3 2 3 3 3" xfId="19757" xr:uid="{3AEA91B6-1E54-4454-BB4E-3B4CD2E7861A}"/>
    <cellStyle name="20% - Accent1 2 3 3 2 3 4" xfId="8707" xr:uid="{86B1F450-99C1-4006-AC2B-9EDFD47B48F4}"/>
    <cellStyle name="20% - Accent1 2 3 3 2 3 4 2" xfId="23441" xr:uid="{5725AE4A-E3C9-48B9-A838-31146117D047}"/>
    <cellStyle name="20% - Accent1 2 3 3 2 3 5" xfId="16075" xr:uid="{8EF91AAC-F62B-45D5-AE00-814108BC11C0}"/>
    <cellStyle name="20% - Accent1 2 3 3 2 4" xfId="2262" xr:uid="{3D8C91CB-E3BC-4CE6-B0E0-EF4E6BEB5F61}"/>
    <cellStyle name="20% - Accent1 2 3 3 2 4 2" xfId="5944" xr:uid="{71D98710-BDEA-4EB4-966F-31FF3BCACC5B}"/>
    <cellStyle name="20% - Accent1 2 3 3 2 4 2 2" xfId="13310" xr:uid="{254FBE6D-8D86-41A7-83FD-8DDEE08E2377}"/>
    <cellStyle name="20% - Accent1 2 3 3 2 4 2 2 2" xfId="28044" xr:uid="{E4FE0D8F-FE29-4046-BC8B-7027C6491445}"/>
    <cellStyle name="20% - Accent1 2 3 3 2 4 2 3" xfId="20678" xr:uid="{BF0BBF46-E0BE-4FB3-BFDB-223A57656271}"/>
    <cellStyle name="20% - Accent1 2 3 3 2 4 3" xfId="9628" xr:uid="{4AE79214-ECE8-4F14-A116-349CF8E00C41}"/>
    <cellStyle name="20% - Accent1 2 3 3 2 4 3 2" xfId="24362" xr:uid="{46FE05D7-DC85-4A2E-8E5D-E92059270BBB}"/>
    <cellStyle name="20% - Accent1 2 3 3 2 4 4" xfId="16996" xr:uid="{8E8F41F8-476B-4351-8BC9-F50D70E4BA0E}"/>
    <cellStyle name="20% - Accent1 2 3 3 2 5" xfId="4103" xr:uid="{F99B2C43-2A29-488E-94B6-CC4EF1343C80}"/>
    <cellStyle name="20% - Accent1 2 3 3 2 5 2" xfId="11469" xr:uid="{30169430-C901-4278-B145-DEB6C837C9E9}"/>
    <cellStyle name="20% - Accent1 2 3 3 2 5 2 2" xfId="26203" xr:uid="{2D189C2D-BDB0-436F-A76E-16863D2D73BB}"/>
    <cellStyle name="20% - Accent1 2 3 3 2 5 3" xfId="18837" xr:uid="{276D664E-348C-44C3-8516-DC49ADD308E7}"/>
    <cellStyle name="20% - Accent1 2 3 3 2 6" xfId="7787" xr:uid="{F2D1A36E-FA46-41DA-9A7D-E8CAC469FFF2}"/>
    <cellStyle name="20% - Accent1 2 3 3 2 6 2" xfId="22521" xr:uid="{B57DDCA1-366B-4FF1-B699-B896D40FAA3C}"/>
    <cellStyle name="20% - Accent1 2 3 3 2 7" xfId="15155" xr:uid="{6A08EC61-980C-4249-A54E-33182AA598C5}"/>
    <cellStyle name="20% - Accent1 2 3 3 3" xfId="651" xr:uid="{C1A937FD-0F9F-4686-90B6-43302B14F2DF}"/>
    <cellStyle name="20% - Accent1 2 3 3 3 2" xfId="1571" xr:uid="{E7CB0B0B-D977-44E2-AC5E-15EDF7B5BD55}"/>
    <cellStyle name="20% - Accent1 2 3 3 3 2 2" xfId="3412" xr:uid="{8D3F42BA-835F-49F9-9552-B5EB5E5C5436}"/>
    <cellStyle name="20% - Accent1 2 3 3 3 2 2 2" xfId="7094" xr:uid="{4FDA25CD-62CF-43F9-9C71-573648FF17BF}"/>
    <cellStyle name="20% - Accent1 2 3 3 3 2 2 2 2" xfId="14460" xr:uid="{FB882AB2-E391-4F2E-BBEA-7B87BB4FC86E}"/>
    <cellStyle name="20% - Accent1 2 3 3 3 2 2 2 2 2" xfId="29194" xr:uid="{69BD33AC-177C-4D22-9013-1BEBE2643450}"/>
    <cellStyle name="20% - Accent1 2 3 3 3 2 2 2 3" xfId="21828" xr:uid="{DD1700FD-E5CC-4E56-AD23-7A225312443A}"/>
    <cellStyle name="20% - Accent1 2 3 3 3 2 2 3" xfId="10778" xr:uid="{84645C9E-2398-4006-88E3-BA552E17394B}"/>
    <cellStyle name="20% - Accent1 2 3 3 3 2 2 3 2" xfId="25512" xr:uid="{EB90A5E0-B162-409B-9B89-7E0706799584}"/>
    <cellStyle name="20% - Accent1 2 3 3 3 2 2 4" xfId="18146" xr:uid="{CB3159B4-2B0B-4C3F-8AF1-9493849C5371}"/>
    <cellStyle name="20% - Accent1 2 3 3 3 2 3" xfId="5253" xr:uid="{CAE7B2F5-A2DA-47DD-83F8-E0794EE03A37}"/>
    <cellStyle name="20% - Accent1 2 3 3 3 2 3 2" xfId="12619" xr:uid="{B1445B03-AB72-47A6-BDF9-43FB6EEC0954}"/>
    <cellStyle name="20% - Accent1 2 3 3 3 2 3 2 2" xfId="27353" xr:uid="{15A84E45-D0F4-4E21-BEF9-6976766D1939}"/>
    <cellStyle name="20% - Accent1 2 3 3 3 2 3 3" xfId="19987" xr:uid="{BE1A90A8-0B05-449A-B1B3-3223A71861DF}"/>
    <cellStyle name="20% - Accent1 2 3 3 3 2 4" xfId="8937" xr:uid="{609AE5F7-79B1-47B4-802E-3E51A4A694B1}"/>
    <cellStyle name="20% - Accent1 2 3 3 3 2 4 2" xfId="23671" xr:uid="{A2BD0BA9-DF36-426B-8F78-FE398FEFA3CA}"/>
    <cellStyle name="20% - Accent1 2 3 3 3 2 5" xfId="16305" xr:uid="{2A71BD04-D6AB-473C-977D-F57733801299}"/>
    <cellStyle name="20% - Accent1 2 3 3 3 3" xfId="2492" xr:uid="{2C1D8F8E-EF4A-4100-ADE4-07B69170FD54}"/>
    <cellStyle name="20% - Accent1 2 3 3 3 3 2" xfId="6174" xr:uid="{25C8DE99-89C8-47B5-B676-43452C0AA9BD}"/>
    <cellStyle name="20% - Accent1 2 3 3 3 3 2 2" xfId="13540" xr:uid="{F8100959-3EF8-48C9-9BDB-6E11784EAB3B}"/>
    <cellStyle name="20% - Accent1 2 3 3 3 3 2 2 2" xfId="28274" xr:uid="{DFF13804-5EE7-4EE6-8227-8BF408352D27}"/>
    <cellStyle name="20% - Accent1 2 3 3 3 3 2 3" xfId="20908" xr:uid="{CC02FE57-5E41-456D-814D-3C7DEEAA39BB}"/>
    <cellStyle name="20% - Accent1 2 3 3 3 3 3" xfId="9858" xr:uid="{D836EB45-CF75-4FD9-A3DD-5599B611A7DC}"/>
    <cellStyle name="20% - Accent1 2 3 3 3 3 3 2" xfId="24592" xr:uid="{E5B5B793-D1FD-424D-BE23-85B2B6B77938}"/>
    <cellStyle name="20% - Accent1 2 3 3 3 3 4" xfId="17226" xr:uid="{7748C3C8-8A1D-42B9-A069-3D0E0438D5CB}"/>
    <cellStyle name="20% - Accent1 2 3 3 3 4" xfId="4333" xr:uid="{1F6EA3D9-C338-48F3-AD36-6CFA84AAA5BB}"/>
    <cellStyle name="20% - Accent1 2 3 3 3 4 2" xfId="11699" xr:uid="{2444E059-51A6-45C0-9E45-751714CA51EE}"/>
    <cellStyle name="20% - Accent1 2 3 3 3 4 2 2" xfId="26433" xr:uid="{C378C77D-400A-4156-8DF6-0E11A3A71A69}"/>
    <cellStyle name="20% - Accent1 2 3 3 3 4 3" xfId="19067" xr:uid="{1C9D240B-7960-4974-8DC6-DA9E636E6E41}"/>
    <cellStyle name="20% - Accent1 2 3 3 3 5" xfId="8017" xr:uid="{2868A172-ABEA-4934-914A-0C07C0A11520}"/>
    <cellStyle name="20% - Accent1 2 3 3 3 5 2" xfId="22751" xr:uid="{A38C6393-D578-4236-9771-7E4C1A564DEB}"/>
    <cellStyle name="20% - Accent1 2 3 3 3 6" xfId="15385" xr:uid="{C6C0E604-0198-48B9-A70A-9AC396C7FF84}"/>
    <cellStyle name="20% - Accent1 2 3 3 4" xfId="1111" xr:uid="{EDE88C5B-088D-4335-AAFE-BD12BAA47F9C}"/>
    <cellStyle name="20% - Accent1 2 3 3 4 2" xfId="2952" xr:uid="{154586BC-B03A-4301-980D-70FD70209811}"/>
    <cellStyle name="20% - Accent1 2 3 3 4 2 2" xfId="6634" xr:uid="{D4D1B21B-7755-409C-BA23-F5AF0690A631}"/>
    <cellStyle name="20% - Accent1 2 3 3 4 2 2 2" xfId="14000" xr:uid="{82FCED97-AAAC-4C58-BB4F-83C58C033700}"/>
    <cellStyle name="20% - Accent1 2 3 3 4 2 2 2 2" xfId="28734" xr:uid="{ED6BF2D9-0C8C-4945-9461-1698843F129C}"/>
    <cellStyle name="20% - Accent1 2 3 3 4 2 2 3" xfId="21368" xr:uid="{D5B418E2-9226-42D6-9AA8-743F9629A170}"/>
    <cellStyle name="20% - Accent1 2 3 3 4 2 3" xfId="10318" xr:uid="{1A42FFE0-11BF-4D86-9D6B-96E6B4E17AB4}"/>
    <cellStyle name="20% - Accent1 2 3 3 4 2 3 2" xfId="25052" xr:uid="{C327F4F8-6191-43AE-9B9C-9E9FAAF8AAA6}"/>
    <cellStyle name="20% - Accent1 2 3 3 4 2 4" xfId="17686" xr:uid="{64EC37FE-1C67-4D55-BF82-C2E637E17D3F}"/>
    <cellStyle name="20% - Accent1 2 3 3 4 3" xfId="4793" xr:uid="{BF1BE364-60E2-45E8-AAB6-51074F807E14}"/>
    <cellStyle name="20% - Accent1 2 3 3 4 3 2" xfId="12159" xr:uid="{9B360B1D-9BBA-4295-B96E-7B3EA95DF7B4}"/>
    <cellStyle name="20% - Accent1 2 3 3 4 3 2 2" xfId="26893" xr:uid="{8B47ADF1-38B9-43BF-817E-0B0718F4D1EE}"/>
    <cellStyle name="20% - Accent1 2 3 3 4 3 3" xfId="19527" xr:uid="{6680C080-B565-42BD-8FCD-94D567C71331}"/>
    <cellStyle name="20% - Accent1 2 3 3 4 4" xfId="8477" xr:uid="{62C29FFA-FA88-4E5E-90A6-EECE29DBBCBA}"/>
    <cellStyle name="20% - Accent1 2 3 3 4 4 2" xfId="23211" xr:uid="{8606C384-820D-4745-9B07-FB3B1ED0D2E6}"/>
    <cellStyle name="20% - Accent1 2 3 3 4 5" xfId="15845" xr:uid="{49AF2B1D-C955-4D6D-AD38-8A856B4F3B5D}"/>
    <cellStyle name="20% - Accent1 2 3 3 5" xfId="2032" xr:uid="{76FB0662-F98A-44D9-831E-F7EC24A8C00C}"/>
    <cellStyle name="20% - Accent1 2 3 3 5 2" xfId="5714" xr:uid="{54C21EED-C28C-442F-9B3A-F27FCF4C7810}"/>
    <cellStyle name="20% - Accent1 2 3 3 5 2 2" xfId="13080" xr:uid="{AF92AB78-E301-4D15-BF5F-E042FE9036E9}"/>
    <cellStyle name="20% - Accent1 2 3 3 5 2 2 2" xfId="27814" xr:uid="{BA5407A0-F903-494F-8255-5ABED2B312AB}"/>
    <cellStyle name="20% - Accent1 2 3 3 5 2 3" xfId="20448" xr:uid="{02AD94A3-75F1-4946-8366-5DA1017A7501}"/>
    <cellStyle name="20% - Accent1 2 3 3 5 3" xfId="9398" xr:uid="{8C495D50-C3BA-4E8A-A0D2-95EABA774E20}"/>
    <cellStyle name="20% - Accent1 2 3 3 5 3 2" xfId="24132" xr:uid="{AC87AC9D-CC8F-44FA-8574-E95A32A4B238}"/>
    <cellStyle name="20% - Accent1 2 3 3 5 4" xfId="16766" xr:uid="{193CC39F-67DE-4466-945B-3BB0A1EFD225}"/>
    <cellStyle name="20% - Accent1 2 3 3 6" xfId="3873" xr:uid="{37769D0F-C9F7-4AE3-9399-460842D88513}"/>
    <cellStyle name="20% - Accent1 2 3 3 6 2" xfId="11239" xr:uid="{7F65C53A-362F-4BCE-A5AF-B628741DCEB2}"/>
    <cellStyle name="20% - Accent1 2 3 3 6 2 2" xfId="25973" xr:uid="{5DE479FF-2932-4696-A2B7-0A81470ACF16}"/>
    <cellStyle name="20% - Accent1 2 3 3 6 3" xfId="18607" xr:uid="{A66FD56D-CDDE-4946-B25E-1C8016D1753B}"/>
    <cellStyle name="20% - Accent1 2 3 3 7" xfId="7557" xr:uid="{DFD59C19-C354-436F-A4DD-9F44E8F2AFCA}"/>
    <cellStyle name="20% - Accent1 2 3 3 7 2" xfId="22291" xr:uid="{BBF70320-B937-404A-A64F-258F5BCF94AB}"/>
    <cellStyle name="20% - Accent1 2 3 3 8" xfId="14925" xr:uid="{36D04F9D-5593-416D-A1D2-3A6C5210531E}"/>
    <cellStyle name="20% - Accent1 2 3 4" xfId="306" xr:uid="{4AD53EF2-2549-4EA9-828B-92039780A01C}"/>
    <cellStyle name="20% - Accent1 2 3 4 2" xfId="766" xr:uid="{97952C88-A401-46E0-A500-7EFB9EC68789}"/>
    <cellStyle name="20% - Accent1 2 3 4 2 2" xfId="1686" xr:uid="{19627998-64F3-443B-AC91-8B24FE5236EB}"/>
    <cellStyle name="20% - Accent1 2 3 4 2 2 2" xfId="3527" xr:uid="{12647D70-5C6A-4EEE-82CF-FECBE3030FD7}"/>
    <cellStyle name="20% - Accent1 2 3 4 2 2 2 2" xfId="7209" xr:uid="{020A1155-F6C1-4B33-B7CE-9FEE3B1080B2}"/>
    <cellStyle name="20% - Accent1 2 3 4 2 2 2 2 2" xfId="14575" xr:uid="{9CCF3F1F-DE52-48A4-8A40-AA480E0C3524}"/>
    <cellStyle name="20% - Accent1 2 3 4 2 2 2 2 2 2" xfId="29309" xr:uid="{5FA3CC1B-FEC4-478C-B5CE-1922A4090DD7}"/>
    <cellStyle name="20% - Accent1 2 3 4 2 2 2 2 3" xfId="21943" xr:uid="{73D415BC-DFF2-48F5-A06D-7CFB78643D52}"/>
    <cellStyle name="20% - Accent1 2 3 4 2 2 2 3" xfId="10893" xr:uid="{B5787BA3-9906-4B14-8827-94B039F45459}"/>
    <cellStyle name="20% - Accent1 2 3 4 2 2 2 3 2" xfId="25627" xr:uid="{15011DD4-17FA-4194-B6E9-DEF5D545392A}"/>
    <cellStyle name="20% - Accent1 2 3 4 2 2 2 4" xfId="18261" xr:uid="{16D31E5F-CCC3-4EAE-B589-71E5A4715E76}"/>
    <cellStyle name="20% - Accent1 2 3 4 2 2 3" xfId="5368" xr:uid="{06F2B024-BBF6-4E2B-A886-B5B69A9F58A5}"/>
    <cellStyle name="20% - Accent1 2 3 4 2 2 3 2" xfId="12734" xr:uid="{12AC141B-D413-47FD-BEA4-90CDA0AB3A6B}"/>
    <cellStyle name="20% - Accent1 2 3 4 2 2 3 2 2" xfId="27468" xr:uid="{0077B6A7-83A8-4D83-BC67-3A703066A6BD}"/>
    <cellStyle name="20% - Accent1 2 3 4 2 2 3 3" xfId="20102" xr:uid="{91997B42-EABE-4EE4-A446-FD16E1599B3A}"/>
    <cellStyle name="20% - Accent1 2 3 4 2 2 4" xfId="9052" xr:uid="{8403DA21-1207-4EDE-BBAF-64CBC6042C55}"/>
    <cellStyle name="20% - Accent1 2 3 4 2 2 4 2" xfId="23786" xr:uid="{4FD562F9-3A07-4293-A078-8096111C7D30}"/>
    <cellStyle name="20% - Accent1 2 3 4 2 2 5" xfId="16420" xr:uid="{7FF67A4B-BA05-41C8-BFD3-279FF567B396}"/>
    <cellStyle name="20% - Accent1 2 3 4 2 3" xfId="2607" xr:uid="{B330D31C-6181-4402-A74B-5D1F73CBF25B}"/>
    <cellStyle name="20% - Accent1 2 3 4 2 3 2" xfId="6289" xr:uid="{BE5F39FF-0BEF-462B-BB66-0C59CEAE862E}"/>
    <cellStyle name="20% - Accent1 2 3 4 2 3 2 2" xfId="13655" xr:uid="{6A8402AF-FCD2-45D9-A1F9-6687E0756D3C}"/>
    <cellStyle name="20% - Accent1 2 3 4 2 3 2 2 2" xfId="28389" xr:uid="{C9B1F762-3481-4B6F-A958-D383440F2534}"/>
    <cellStyle name="20% - Accent1 2 3 4 2 3 2 3" xfId="21023" xr:uid="{6465D120-AC33-44E4-BEDF-F4B0CEF53E59}"/>
    <cellStyle name="20% - Accent1 2 3 4 2 3 3" xfId="9973" xr:uid="{9A31C016-A92F-4524-8901-C1AAA9D4CD0A}"/>
    <cellStyle name="20% - Accent1 2 3 4 2 3 3 2" xfId="24707" xr:uid="{5875EF63-A360-4DF9-B972-7FDEBD39EC3F}"/>
    <cellStyle name="20% - Accent1 2 3 4 2 3 4" xfId="17341" xr:uid="{517FBD2C-004B-4FE2-88FE-A604CB15CDBE}"/>
    <cellStyle name="20% - Accent1 2 3 4 2 4" xfId="4448" xr:uid="{3BA70D56-EB64-4230-A3FC-9D83AD365612}"/>
    <cellStyle name="20% - Accent1 2 3 4 2 4 2" xfId="11814" xr:uid="{735BA53E-4CEF-4E4C-A36B-821DF69191BE}"/>
    <cellStyle name="20% - Accent1 2 3 4 2 4 2 2" xfId="26548" xr:uid="{20F85318-770D-4ED8-9045-80267D375220}"/>
    <cellStyle name="20% - Accent1 2 3 4 2 4 3" xfId="19182" xr:uid="{3450AE5C-EA3C-4F6F-99A2-376DE312893C}"/>
    <cellStyle name="20% - Accent1 2 3 4 2 5" xfId="8132" xr:uid="{CCEA4C98-0FF6-4A8C-A914-25EE59DEE35E}"/>
    <cellStyle name="20% - Accent1 2 3 4 2 5 2" xfId="22866" xr:uid="{C3050051-FCF9-4518-8FB6-89CADFCF5B3F}"/>
    <cellStyle name="20% - Accent1 2 3 4 2 6" xfId="15500" xr:uid="{2DB3FAB5-84EF-4B48-99EE-493861ABAD83}"/>
    <cellStyle name="20% - Accent1 2 3 4 3" xfId="1226" xr:uid="{CA25E377-565A-417C-9682-1A6E6CBC8988}"/>
    <cellStyle name="20% - Accent1 2 3 4 3 2" xfId="3067" xr:uid="{555050FA-96C1-40F6-AF26-691A1A5FCDA2}"/>
    <cellStyle name="20% - Accent1 2 3 4 3 2 2" xfId="6749" xr:uid="{877A3329-208C-470B-918F-74E51D15F0B7}"/>
    <cellStyle name="20% - Accent1 2 3 4 3 2 2 2" xfId="14115" xr:uid="{339BCF8E-D7A8-4F2D-9451-A65E390ECAA0}"/>
    <cellStyle name="20% - Accent1 2 3 4 3 2 2 2 2" xfId="28849" xr:uid="{81182234-EB5C-46F2-B151-C271F082BA19}"/>
    <cellStyle name="20% - Accent1 2 3 4 3 2 2 3" xfId="21483" xr:uid="{A01C9951-CEC0-4743-9135-E16D825AF6FF}"/>
    <cellStyle name="20% - Accent1 2 3 4 3 2 3" xfId="10433" xr:uid="{81A4B7AA-3DA1-4C0B-AD41-67B281A4FC4C}"/>
    <cellStyle name="20% - Accent1 2 3 4 3 2 3 2" xfId="25167" xr:uid="{3A2FA7CC-5ECE-4150-B625-A3B147927FE8}"/>
    <cellStyle name="20% - Accent1 2 3 4 3 2 4" xfId="17801" xr:uid="{72A106C2-097E-4BB1-B466-281EF40E90A9}"/>
    <cellStyle name="20% - Accent1 2 3 4 3 3" xfId="4908" xr:uid="{2616BA03-846C-4BB1-94F6-4BCF570B423A}"/>
    <cellStyle name="20% - Accent1 2 3 4 3 3 2" xfId="12274" xr:uid="{FC0E9F04-3894-4C11-B288-629991AC71C9}"/>
    <cellStyle name="20% - Accent1 2 3 4 3 3 2 2" xfId="27008" xr:uid="{21B7CD44-8CF9-4B25-97EF-CE5EF5754668}"/>
    <cellStyle name="20% - Accent1 2 3 4 3 3 3" xfId="19642" xr:uid="{E428BE9F-8FB8-4106-B869-72A85331E751}"/>
    <cellStyle name="20% - Accent1 2 3 4 3 4" xfId="8592" xr:uid="{38A79103-0307-409C-9332-0B2683B14E62}"/>
    <cellStyle name="20% - Accent1 2 3 4 3 4 2" xfId="23326" xr:uid="{37BEA39E-AC9B-4840-A666-AE5C565071DC}"/>
    <cellStyle name="20% - Accent1 2 3 4 3 5" xfId="15960" xr:uid="{06FEC4E7-475B-41B2-B697-2C4FB50C0C25}"/>
    <cellStyle name="20% - Accent1 2 3 4 4" xfId="2147" xr:uid="{EB4FAA4E-BF48-4A9C-9117-AE6205039908}"/>
    <cellStyle name="20% - Accent1 2 3 4 4 2" xfId="5829" xr:uid="{42E4BA6B-ACD1-4831-AE95-EE01DA332C13}"/>
    <cellStyle name="20% - Accent1 2 3 4 4 2 2" xfId="13195" xr:uid="{BB737A10-A7CB-4DB8-BEC3-F67A79DF106C}"/>
    <cellStyle name="20% - Accent1 2 3 4 4 2 2 2" xfId="27929" xr:uid="{2BAE1D36-E4FD-4B39-9650-7DB5FC8A67D8}"/>
    <cellStyle name="20% - Accent1 2 3 4 4 2 3" xfId="20563" xr:uid="{F5B5C07F-8D91-4133-9299-2C38BF9F7B3A}"/>
    <cellStyle name="20% - Accent1 2 3 4 4 3" xfId="9513" xr:uid="{988BB8E3-C500-4F2D-8AAF-8DB1945BA514}"/>
    <cellStyle name="20% - Accent1 2 3 4 4 3 2" xfId="24247" xr:uid="{289B6540-4E75-4C87-8755-489A3C5CB8B1}"/>
    <cellStyle name="20% - Accent1 2 3 4 4 4" xfId="16881" xr:uid="{6EF15638-4876-477E-9FF1-45E2701F48C3}"/>
    <cellStyle name="20% - Accent1 2 3 4 5" xfId="3988" xr:uid="{E88B96D9-2860-4973-9C40-9DA4DD7FC473}"/>
    <cellStyle name="20% - Accent1 2 3 4 5 2" xfId="11354" xr:uid="{6D9F4DE4-9B29-46A8-BB1A-6F725FAC011A}"/>
    <cellStyle name="20% - Accent1 2 3 4 5 2 2" xfId="26088" xr:uid="{3FD284AE-9D6D-4C24-AF32-58D6BC9908BF}"/>
    <cellStyle name="20% - Accent1 2 3 4 5 3" xfId="18722" xr:uid="{266CBECF-119A-4095-83A4-CBC8F659E77C}"/>
    <cellStyle name="20% - Accent1 2 3 4 6" xfId="7672" xr:uid="{EDB30DB8-4EC4-4A14-B399-211DAFE6F533}"/>
    <cellStyle name="20% - Accent1 2 3 4 6 2" xfId="22406" xr:uid="{E337C6B3-DB23-4D0E-B998-25251CAC1793}"/>
    <cellStyle name="20% - Accent1 2 3 4 7" xfId="15040" xr:uid="{3145A34E-9011-49CF-BF98-BC9FE3E5043A}"/>
    <cellStyle name="20% - Accent1 2 3 5" xfId="536" xr:uid="{1DF78E7C-A5C4-4CB5-8E12-F727B09FDD56}"/>
    <cellStyle name="20% - Accent1 2 3 5 2" xfId="1456" xr:uid="{F4175BEE-8198-4B3C-888B-58CB496AD66E}"/>
    <cellStyle name="20% - Accent1 2 3 5 2 2" xfId="3297" xr:uid="{A6216442-1978-43A1-8E5B-C49C82FFA0DB}"/>
    <cellStyle name="20% - Accent1 2 3 5 2 2 2" xfId="6979" xr:uid="{01E7E21A-753E-40D0-8A61-29E1842B0A01}"/>
    <cellStyle name="20% - Accent1 2 3 5 2 2 2 2" xfId="14345" xr:uid="{BDE087F9-9F56-406D-8152-0B6A8EFE1AC8}"/>
    <cellStyle name="20% - Accent1 2 3 5 2 2 2 2 2" xfId="29079" xr:uid="{17325CED-3EF1-43EC-A791-0298F57B6FA0}"/>
    <cellStyle name="20% - Accent1 2 3 5 2 2 2 3" xfId="21713" xr:uid="{B5395438-BC17-432E-84ED-E46DBC0C8CE8}"/>
    <cellStyle name="20% - Accent1 2 3 5 2 2 3" xfId="10663" xr:uid="{EC9EEB8B-53B7-490B-BD1B-967618619226}"/>
    <cellStyle name="20% - Accent1 2 3 5 2 2 3 2" xfId="25397" xr:uid="{B98A8AC7-D743-4BBA-8C0C-3C20E22FCD5D}"/>
    <cellStyle name="20% - Accent1 2 3 5 2 2 4" xfId="18031" xr:uid="{200C031E-F6B5-4488-9FF2-E624B3926F01}"/>
    <cellStyle name="20% - Accent1 2 3 5 2 3" xfId="5138" xr:uid="{EC3D0C3E-ABB0-48D5-9145-8311373E2E11}"/>
    <cellStyle name="20% - Accent1 2 3 5 2 3 2" xfId="12504" xr:uid="{0D97B5F2-8EA9-485B-AAC9-D8F5E20F177F}"/>
    <cellStyle name="20% - Accent1 2 3 5 2 3 2 2" xfId="27238" xr:uid="{B87428DE-F6E7-412D-A7DB-9867793C9609}"/>
    <cellStyle name="20% - Accent1 2 3 5 2 3 3" xfId="19872" xr:uid="{E762E17D-F929-4329-9362-0ED941070DA6}"/>
    <cellStyle name="20% - Accent1 2 3 5 2 4" xfId="8822" xr:uid="{4541C91A-E289-4C39-A7DA-43DEC8DCCF65}"/>
    <cellStyle name="20% - Accent1 2 3 5 2 4 2" xfId="23556" xr:uid="{10CEB4E3-B943-4C40-B0B4-176E2A67355B}"/>
    <cellStyle name="20% - Accent1 2 3 5 2 5" xfId="16190" xr:uid="{E146FB83-DB88-40EF-A3F4-BDA33DDE4A2E}"/>
    <cellStyle name="20% - Accent1 2 3 5 3" xfId="2377" xr:uid="{B60986DC-E68D-44E5-A91F-94AB32287985}"/>
    <cellStyle name="20% - Accent1 2 3 5 3 2" xfId="6059" xr:uid="{EBA3B9FB-343F-4EF3-B214-C4CC40261142}"/>
    <cellStyle name="20% - Accent1 2 3 5 3 2 2" xfId="13425" xr:uid="{A94E932D-ED2D-4795-9990-AD98D10703F3}"/>
    <cellStyle name="20% - Accent1 2 3 5 3 2 2 2" xfId="28159" xr:uid="{D82D356D-2584-4933-8EEE-F3BA838B4935}"/>
    <cellStyle name="20% - Accent1 2 3 5 3 2 3" xfId="20793" xr:uid="{F5CE2745-1944-4D6E-ADC3-60599282BFE0}"/>
    <cellStyle name="20% - Accent1 2 3 5 3 3" xfId="9743" xr:uid="{B60F0BCB-8FF8-4017-BF22-9089856D851F}"/>
    <cellStyle name="20% - Accent1 2 3 5 3 3 2" xfId="24477" xr:uid="{7A823328-1551-40C7-9CDF-F2FB17B6FC8E}"/>
    <cellStyle name="20% - Accent1 2 3 5 3 4" xfId="17111" xr:uid="{305C1479-35CB-4725-9020-042006163494}"/>
    <cellStyle name="20% - Accent1 2 3 5 4" xfId="4218" xr:uid="{E9525850-D549-4AB5-926D-E336AA854001}"/>
    <cellStyle name="20% - Accent1 2 3 5 4 2" xfId="11584" xr:uid="{3C58A515-ECB9-4C40-AACC-7FB4EBCE03F3}"/>
    <cellStyle name="20% - Accent1 2 3 5 4 2 2" xfId="26318" xr:uid="{E220B6B8-8292-42E5-AD61-715C20082DB1}"/>
    <cellStyle name="20% - Accent1 2 3 5 4 3" xfId="18952" xr:uid="{95EB4FBD-A3E0-4777-B5C2-15A10345E62D}"/>
    <cellStyle name="20% - Accent1 2 3 5 5" xfId="7902" xr:uid="{CD92A309-F7F2-4148-95E1-DB0AC1EB2AB1}"/>
    <cellStyle name="20% - Accent1 2 3 5 5 2" xfId="22636" xr:uid="{A90A2804-D743-4DEC-BAD9-12B961D60B38}"/>
    <cellStyle name="20% - Accent1 2 3 5 6" xfId="15270" xr:uid="{D32A7EC1-FC4B-43F4-BDE4-CA083D0DA1E2}"/>
    <cellStyle name="20% - Accent1 2 3 6" xfId="996" xr:uid="{703A6CBD-D620-4837-A0B3-3B0516FDE5E7}"/>
    <cellStyle name="20% - Accent1 2 3 6 2" xfId="2837" xr:uid="{609300C6-1B92-46A8-B17F-C65B8517A5F9}"/>
    <cellStyle name="20% - Accent1 2 3 6 2 2" xfId="6519" xr:uid="{D288C320-C59D-4FA5-A379-202D5B015F34}"/>
    <cellStyle name="20% - Accent1 2 3 6 2 2 2" xfId="13885" xr:uid="{6A24F117-74A2-44DA-AEC4-B669D129FB0B}"/>
    <cellStyle name="20% - Accent1 2 3 6 2 2 2 2" xfId="28619" xr:uid="{961C4A2A-8949-4329-8241-38F96823D705}"/>
    <cellStyle name="20% - Accent1 2 3 6 2 2 3" xfId="21253" xr:uid="{5B020BE6-3527-4DB8-AFCB-052DCB25741F}"/>
    <cellStyle name="20% - Accent1 2 3 6 2 3" xfId="10203" xr:uid="{34D542B6-23A8-4CB5-BEB2-4B7CE24F1C3B}"/>
    <cellStyle name="20% - Accent1 2 3 6 2 3 2" xfId="24937" xr:uid="{A851641C-0311-4995-979A-8C368EE166BD}"/>
    <cellStyle name="20% - Accent1 2 3 6 2 4" xfId="17571" xr:uid="{0B89CEB7-49BA-42A3-A595-DF9101946442}"/>
    <cellStyle name="20% - Accent1 2 3 6 3" xfId="4678" xr:uid="{5A9FAAB7-0582-4D12-B7EE-2DBB4E81A037}"/>
    <cellStyle name="20% - Accent1 2 3 6 3 2" xfId="12044" xr:uid="{8CA63774-C298-4969-B44E-BF663034D215}"/>
    <cellStyle name="20% - Accent1 2 3 6 3 2 2" xfId="26778" xr:uid="{2A726C94-68AA-4057-82E0-6F51820224AC}"/>
    <cellStyle name="20% - Accent1 2 3 6 3 3" xfId="19412" xr:uid="{1EE9F2DD-067C-4732-9F3A-AA224A970C62}"/>
    <cellStyle name="20% - Accent1 2 3 6 4" xfId="8362" xr:uid="{F4C1D20C-0BD6-4F84-B326-3C8F794CA619}"/>
    <cellStyle name="20% - Accent1 2 3 6 4 2" xfId="23096" xr:uid="{7BEFF9A8-6214-45FD-97D5-F7CE09ABC40B}"/>
    <cellStyle name="20% - Accent1 2 3 6 5" xfId="15730" xr:uid="{31062E13-B150-4834-A28F-739F95CA86C9}"/>
    <cellStyle name="20% - Accent1 2 3 7" xfId="1917" xr:uid="{85588716-037B-4DF1-92E8-C09A5581E13B}"/>
    <cellStyle name="20% - Accent1 2 3 7 2" xfId="5599" xr:uid="{8523EFE2-2E41-4458-B095-79200C92E779}"/>
    <cellStyle name="20% - Accent1 2 3 7 2 2" xfId="12965" xr:uid="{B160627F-2603-4F54-A9D9-0548F7419CC0}"/>
    <cellStyle name="20% - Accent1 2 3 7 2 2 2" xfId="27699" xr:uid="{E026525C-E7BD-4C6C-811B-BAFC20677F1C}"/>
    <cellStyle name="20% - Accent1 2 3 7 2 3" xfId="20333" xr:uid="{A977C16F-463D-47D9-871E-97C5DF26E72C}"/>
    <cellStyle name="20% - Accent1 2 3 7 3" xfId="9283" xr:uid="{20D0C469-C811-40D1-96F1-84EBF83DF7E6}"/>
    <cellStyle name="20% - Accent1 2 3 7 3 2" xfId="24017" xr:uid="{C74DC71A-E1A3-4BCA-86AC-46FFBA6E2012}"/>
    <cellStyle name="20% - Accent1 2 3 7 4" xfId="16651" xr:uid="{21808E5F-8CAA-4524-9000-FA00E793E02F}"/>
    <cellStyle name="20% - Accent1 2 3 8" xfId="3758" xr:uid="{84ADA4CC-E607-426F-BDE5-28CC4E871168}"/>
    <cellStyle name="20% - Accent1 2 3 8 2" xfId="11124" xr:uid="{B04B3103-ACCC-470C-BC49-66F884D958EB}"/>
    <cellStyle name="20% - Accent1 2 3 8 2 2" xfId="25858" xr:uid="{25242C8F-954F-440E-8523-6C7697D04ABF}"/>
    <cellStyle name="20% - Accent1 2 3 8 3" xfId="18492" xr:uid="{0C669926-5D7F-4AE6-B647-1112C63CECBC}"/>
    <cellStyle name="20% - Accent1 2 3 9" xfId="7442" xr:uid="{C511B96D-20F5-4078-AA96-74BA5FDD5989}"/>
    <cellStyle name="20% - Accent1 2 3 9 2" xfId="22176" xr:uid="{6B9FAE12-13F5-4392-A33A-DA45C2630F12}"/>
    <cellStyle name="20% - Accent1 2 4" xfId="113" xr:uid="{6D8486BA-A8F1-4E12-A8DF-256260545799}"/>
    <cellStyle name="20% - Accent1 2 4 2" xfId="245" xr:uid="{6946049B-0C62-493C-89CF-5559DA89B4CC}"/>
    <cellStyle name="20% - Accent1 2 4 2 2" xfId="475" xr:uid="{7F1D8D1C-9C1F-402F-8DF3-AC9EAB85B518}"/>
    <cellStyle name="20% - Accent1 2 4 2 2 2" xfId="935" xr:uid="{FB06F8B0-0794-4302-A69B-C57D265BDC04}"/>
    <cellStyle name="20% - Accent1 2 4 2 2 2 2" xfId="1855" xr:uid="{B1E50EC1-2766-4053-A3D6-F1962CCE011D}"/>
    <cellStyle name="20% - Accent1 2 4 2 2 2 2 2" xfId="3696" xr:uid="{52539795-7872-4308-B8C8-F44C35F35EF7}"/>
    <cellStyle name="20% - Accent1 2 4 2 2 2 2 2 2" xfId="7378" xr:uid="{35C2DC4F-DB20-4E79-BB50-CE262C809B68}"/>
    <cellStyle name="20% - Accent1 2 4 2 2 2 2 2 2 2" xfId="14744" xr:uid="{2B520437-13F9-4B0C-9BCE-4599086A315A}"/>
    <cellStyle name="20% - Accent1 2 4 2 2 2 2 2 2 2 2" xfId="29478" xr:uid="{73BA56F2-05FB-4D64-824F-B7F5D5DD057A}"/>
    <cellStyle name="20% - Accent1 2 4 2 2 2 2 2 2 3" xfId="22112" xr:uid="{8D9DA7BE-2EBE-4224-8F9D-B1B30F1292BA}"/>
    <cellStyle name="20% - Accent1 2 4 2 2 2 2 2 3" xfId="11062" xr:uid="{D5963C9C-68A2-4C19-8321-71A43D126E7F}"/>
    <cellStyle name="20% - Accent1 2 4 2 2 2 2 2 3 2" xfId="25796" xr:uid="{72B2EAD7-67D4-4526-9E45-CC9EB9431066}"/>
    <cellStyle name="20% - Accent1 2 4 2 2 2 2 2 4" xfId="18430" xr:uid="{A8B76407-577D-4C31-A048-D8E6E50E09DD}"/>
    <cellStyle name="20% - Accent1 2 4 2 2 2 2 3" xfId="5537" xr:uid="{CA6636E4-6C35-49F8-A29F-A6DB48ADAB8E}"/>
    <cellStyle name="20% - Accent1 2 4 2 2 2 2 3 2" xfId="12903" xr:uid="{834B3EDA-AAF4-471F-A5EA-B86617A4B3B7}"/>
    <cellStyle name="20% - Accent1 2 4 2 2 2 2 3 2 2" xfId="27637" xr:uid="{B122F72A-48DD-4536-A18B-CEC58DB677A6}"/>
    <cellStyle name="20% - Accent1 2 4 2 2 2 2 3 3" xfId="20271" xr:uid="{E2E7A7D7-A717-41EE-B9D1-B73A9BA7ED14}"/>
    <cellStyle name="20% - Accent1 2 4 2 2 2 2 4" xfId="9221" xr:uid="{0AEE83CE-1AD3-4A52-BFF8-277949A6D6BB}"/>
    <cellStyle name="20% - Accent1 2 4 2 2 2 2 4 2" xfId="23955" xr:uid="{CBEF3C7F-8B87-4BEF-B7EC-2588BB285B37}"/>
    <cellStyle name="20% - Accent1 2 4 2 2 2 2 5" xfId="16589" xr:uid="{BA34F75C-B213-408E-BDFF-4BF41682B3CA}"/>
    <cellStyle name="20% - Accent1 2 4 2 2 2 3" xfId="2776" xr:uid="{697636E7-2C20-4EC3-BB7B-ABFECE01B77E}"/>
    <cellStyle name="20% - Accent1 2 4 2 2 2 3 2" xfId="6458" xr:uid="{A0567D08-19AF-41C1-BD0A-2C3A0D2B8915}"/>
    <cellStyle name="20% - Accent1 2 4 2 2 2 3 2 2" xfId="13824" xr:uid="{5EAB81C3-7366-4F77-ABA8-749492690638}"/>
    <cellStyle name="20% - Accent1 2 4 2 2 2 3 2 2 2" xfId="28558" xr:uid="{4FBF7906-E903-4B5C-A920-F75B4B3BC338}"/>
    <cellStyle name="20% - Accent1 2 4 2 2 2 3 2 3" xfId="21192" xr:uid="{D517A679-EDC9-4481-8B53-D2081A4991C9}"/>
    <cellStyle name="20% - Accent1 2 4 2 2 2 3 3" xfId="10142" xr:uid="{13BF3C68-2C15-4D86-8C30-0F76F312C148}"/>
    <cellStyle name="20% - Accent1 2 4 2 2 2 3 3 2" xfId="24876" xr:uid="{991CB755-D287-49F1-8CB7-AAFABCD582C9}"/>
    <cellStyle name="20% - Accent1 2 4 2 2 2 3 4" xfId="17510" xr:uid="{63F45A8F-F1F3-4E7E-A918-1E5E9E0B6902}"/>
    <cellStyle name="20% - Accent1 2 4 2 2 2 4" xfId="4617" xr:uid="{C4C76AD3-34E3-41CD-93AF-E8FF22F39D77}"/>
    <cellStyle name="20% - Accent1 2 4 2 2 2 4 2" xfId="11983" xr:uid="{3BA0A5F3-91A5-4274-9582-1399179CB0BF}"/>
    <cellStyle name="20% - Accent1 2 4 2 2 2 4 2 2" xfId="26717" xr:uid="{55AAFB63-93C8-49F1-BFDC-8A55FEF6778B}"/>
    <cellStyle name="20% - Accent1 2 4 2 2 2 4 3" xfId="19351" xr:uid="{ACBD3BDB-AD29-43EF-8599-075E9F6AA508}"/>
    <cellStyle name="20% - Accent1 2 4 2 2 2 5" xfId="8301" xr:uid="{A1BB4CD8-DE61-4AFE-BF76-04044571621A}"/>
    <cellStyle name="20% - Accent1 2 4 2 2 2 5 2" xfId="23035" xr:uid="{3FFBCBF6-AE9E-4E66-8B36-1735DE20AB14}"/>
    <cellStyle name="20% - Accent1 2 4 2 2 2 6" xfId="15669" xr:uid="{C12D88D5-B69F-4CD9-A1AD-4AFFA7FB0D81}"/>
    <cellStyle name="20% - Accent1 2 4 2 2 3" xfId="1395" xr:uid="{12AAD989-C328-4317-BD1A-D537DFF26B03}"/>
    <cellStyle name="20% - Accent1 2 4 2 2 3 2" xfId="3236" xr:uid="{992ED804-762A-498B-945F-65FA2EFCE2C4}"/>
    <cellStyle name="20% - Accent1 2 4 2 2 3 2 2" xfId="6918" xr:uid="{EBC17A67-BD94-4C6C-8569-68E7C2DCB884}"/>
    <cellStyle name="20% - Accent1 2 4 2 2 3 2 2 2" xfId="14284" xr:uid="{B00C9A18-7C2A-453B-9570-17C9A8DCEA2F}"/>
    <cellStyle name="20% - Accent1 2 4 2 2 3 2 2 2 2" xfId="29018" xr:uid="{83EAB12D-3B59-483A-B2C6-0A8D231E5AAA}"/>
    <cellStyle name="20% - Accent1 2 4 2 2 3 2 2 3" xfId="21652" xr:uid="{DDF87FB2-9A5B-405F-97C7-EB25BE487DA8}"/>
    <cellStyle name="20% - Accent1 2 4 2 2 3 2 3" xfId="10602" xr:uid="{867F0D71-BE29-469B-81B1-319A6A94B515}"/>
    <cellStyle name="20% - Accent1 2 4 2 2 3 2 3 2" xfId="25336" xr:uid="{607A3CAF-B8F0-4FF2-82F1-41B3DC2579D5}"/>
    <cellStyle name="20% - Accent1 2 4 2 2 3 2 4" xfId="17970" xr:uid="{F1893F7A-41C0-4221-AAC2-E2F23F748982}"/>
    <cellStyle name="20% - Accent1 2 4 2 2 3 3" xfId="5077" xr:uid="{35FDD3DC-4199-4274-87DC-ABBFAB4CD867}"/>
    <cellStyle name="20% - Accent1 2 4 2 2 3 3 2" xfId="12443" xr:uid="{5D88FDB2-08B0-4D39-A50F-4A1834EC7787}"/>
    <cellStyle name="20% - Accent1 2 4 2 2 3 3 2 2" xfId="27177" xr:uid="{B9A6D62A-D0FC-4CAD-8903-474B5284C39F}"/>
    <cellStyle name="20% - Accent1 2 4 2 2 3 3 3" xfId="19811" xr:uid="{E9D1E3FD-ABF2-46B6-8141-51FEE94D49C6}"/>
    <cellStyle name="20% - Accent1 2 4 2 2 3 4" xfId="8761" xr:uid="{B0565A41-293A-4E87-8D92-3BD309D8CE1F}"/>
    <cellStyle name="20% - Accent1 2 4 2 2 3 4 2" xfId="23495" xr:uid="{557DFC5B-AA16-4584-8DA2-BF5410066CD2}"/>
    <cellStyle name="20% - Accent1 2 4 2 2 3 5" xfId="16129" xr:uid="{7788377A-D66E-4069-9896-184D7AE8353B}"/>
    <cellStyle name="20% - Accent1 2 4 2 2 4" xfId="2316" xr:uid="{9A7C7DD2-FAAE-40A1-84C2-E0B06A165375}"/>
    <cellStyle name="20% - Accent1 2 4 2 2 4 2" xfId="5998" xr:uid="{E6196E89-A30E-4B28-ADF9-61690BF15631}"/>
    <cellStyle name="20% - Accent1 2 4 2 2 4 2 2" xfId="13364" xr:uid="{BDA69C6A-469B-4622-9E4B-B0216D7439F2}"/>
    <cellStyle name="20% - Accent1 2 4 2 2 4 2 2 2" xfId="28098" xr:uid="{DAB8D187-CF53-44B3-BBDD-BAD38BEEF0AC}"/>
    <cellStyle name="20% - Accent1 2 4 2 2 4 2 3" xfId="20732" xr:uid="{58EFD5F5-F050-49E0-A4CF-91CCA30FFBAC}"/>
    <cellStyle name="20% - Accent1 2 4 2 2 4 3" xfId="9682" xr:uid="{1943A516-ABD7-4DAF-BC61-A5111CE8E7D3}"/>
    <cellStyle name="20% - Accent1 2 4 2 2 4 3 2" xfId="24416" xr:uid="{7B45D7FE-94F1-438B-B689-4EA1C0C00786}"/>
    <cellStyle name="20% - Accent1 2 4 2 2 4 4" xfId="17050" xr:uid="{6D42EA7B-A31B-48E2-8F42-0610C0719109}"/>
    <cellStyle name="20% - Accent1 2 4 2 2 5" xfId="4157" xr:uid="{D3981DA2-5D9D-40C0-8329-9FA0748873B1}"/>
    <cellStyle name="20% - Accent1 2 4 2 2 5 2" xfId="11523" xr:uid="{3B9D3D62-94B9-4F9E-B18C-1C7D3530D882}"/>
    <cellStyle name="20% - Accent1 2 4 2 2 5 2 2" xfId="26257" xr:uid="{429452CD-7F3B-4E3F-AC62-DF844269F584}"/>
    <cellStyle name="20% - Accent1 2 4 2 2 5 3" xfId="18891" xr:uid="{87D6A6DC-73A4-4C82-9CE0-E2CCFB2C588D}"/>
    <cellStyle name="20% - Accent1 2 4 2 2 6" xfId="7841" xr:uid="{5BE671F9-D4A0-4520-B5E6-C3C85B65769F}"/>
    <cellStyle name="20% - Accent1 2 4 2 2 6 2" xfId="22575" xr:uid="{00B51365-321C-410D-AC0A-6EE1414BE810}"/>
    <cellStyle name="20% - Accent1 2 4 2 2 7" xfId="15209" xr:uid="{B0D16ADB-D2F0-4133-A9CB-0853D2EDAA77}"/>
    <cellStyle name="20% - Accent1 2 4 2 3" xfId="705" xr:uid="{3C7DE7AB-255F-46E8-A635-DA5AA3E990B4}"/>
    <cellStyle name="20% - Accent1 2 4 2 3 2" xfId="1625" xr:uid="{E3FB1675-8982-45C4-8A3E-25E18548D73B}"/>
    <cellStyle name="20% - Accent1 2 4 2 3 2 2" xfId="3466" xr:uid="{91581780-C534-4D27-8C9E-5A7FE6EB9F3B}"/>
    <cellStyle name="20% - Accent1 2 4 2 3 2 2 2" xfId="7148" xr:uid="{7FC3E7F1-56A3-4643-9468-8C9798A4FACD}"/>
    <cellStyle name="20% - Accent1 2 4 2 3 2 2 2 2" xfId="14514" xr:uid="{9450EF11-4DDB-4F48-B280-FA763A782CC1}"/>
    <cellStyle name="20% - Accent1 2 4 2 3 2 2 2 2 2" xfId="29248" xr:uid="{9012675E-64C4-4BC3-BD22-90A87A66EC03}"/>
    <cellStyle name="20% - Accent1 2 4 2 3 2 2 2 3" xfId="21882" xr:uid="{DAAD2714-B2D1-4080-B8C9-9F114B15497C}"/>
    <cellStyle name="20% - Accent1 2 4 2 3 2 2 3" xfId="10832" xr:uid="{C02724AA-6857-4F7A-8075-B40C31A4AD7F}"/>
    <cellStyle name="20% - Accent1 2 4 2 3 2 2 3 2" xfId="25566" xr:uid="{7C4AB68F-54C3-45C5-9292-A44E91231A46}"/>
    <cellStyle name="20% - Accent1 2 4 2 3 2 2 4" xfId="18200" xr:uid="{67ADC514-BB33-4A15-B9FE-0590B5F58B48}"/>
    <cellStyle name="20% - Accent1 2 4 2 3 2 3" xfId="5307" xr:uid="{BB6C0948-D59C-41A6-BAE0-308E62F5FB9E}"/>
    <cellStyle name="20% - Accent1 2 4 2 3 2 3 2" xfId="12673" xr:uid="{51085652-6AED-489C-B059-454A02103A09}"/>
    <cellStyle name="20% - Accent1 2 4 2 3 2 3 2 2" xfId="27407" xr:uid="{803292FD-CDC4-43C2-86FD-B8EB719FD9A6}"/>
    <cellStyle name="20% - Accent1 2 4 2 3 2 3 3" xfId="20041" xr:uid="{360AFA8F-905F-4177-B6F7-DBCDF1A5D2BC}"/>
    <cellStyle name="20% - Accent1 2 4 2 3 2 4" xfId="8991" xr:uid="{A7CBD3C1-A3AD-48A8-AA69-11CF74848A1B}"/>
    <cellStyle name="20% - Accent1 2 4 2 3 2 4 2" xfId="23725" xr:uid="{AD6C3D06-2080-403A-9981-9A2FC6C76D6E}"/>
    <cellStyle name="20% - Accent1 2 4 2 3 2 5" xfId="16359" xr:uid="{99C03774-5B3C-4CF1-ADC0-5AA26662E17B}"/>
    <cellStyle name="20% - Accent1 2 4 2 3 3" xfId="2546" xr:uid="{C9B3B396-4FAE-47A3-B8A8-0C73E5546D77}"/>
    <cellStyle name="20% - Accent1 2 4 2 3 3 2" xfId="6228" xr:uid="{0BCA4036-9EE6-483E-864B-77BE9B2DC7D5}"/>
    <cellStyle name="20% - Accent1 2 4 2 3 3 2 2" xfId="13594" xr:uid="{2F706D40-A401-4950-BD72-CE64B56AC038}"/>
    <cellStyle name="20% - Accent1 2 4 2 3 3 2 2 2" xfId="28328" xr:uid="{5300ACBE-EA3E-4EFA-A464-CAA40B8854A1}"/>
    <cellStyle name="20% - Accent1 2 4 2 3 3 2 3" xfId="20962" xr:uid="{A6F1EC2E-7D28-4EA6-A535-A003E922D70D}"/>
    <cellStyle name="20% - Accent1 2 4 2 3 3 3" xfId="9912" xr:uid="{99AC4044-8351-4ED1-BDD8-772BA3834278}"/>
    <cellStyle name="20% - Accent1 2 4 2 3 3 3 2" xfId="24646" xr:uid="{2DD2290F-B79D-4004-9C45-9B6FF9D12BFD}"/>
    <cellStyle name="20% - Accent1 2 4 2 3 3 4" xfId="17280" xr:uid="{89C7C0A0-0B27-4B93-B7FB-5CA182B7589B}"/>
    <cellStyle name="20% - Accent1 2 4 2 3 4" xfId="4387" xr:uid="{2192EE6A-8602-48AC-A770-A0FEB4406BB2}"/>
    <cellStyle name="20% - Accent1 2 4 2 3 4 2" xfId="11753" xr:uid="{80AE2303-64DC-4456-A357-587587AF7996}"/>
    <cellStyle name="20% - Accent1 2 4 2 3 4 2 2" xfId="26487" xr:uid="{8713F95C-CC80-45FB-BBBD-5DB556E100C7}"/>
    <cellStyle name="20% - Accent1 2 4 2 3 4 3" xfId="19121" xr:uid="{AD2C79CB-D342-4B5B-9A4E-9DA1317CE21B}"/>
    <cellStyle name="20% - Accent1 2 4 2 3 5" xfId="8071" xr:uid="{1A7BB6F0-8562-4791-A430-17BEE25120CB}"/>
    <cellStyle name="20% - Accent1 2 4 2 3 5 2" xfId="22805" xr:uid="{209375FE-5589-4C59-99B4-4FF6D1675DD9}"/>
    <cellStyle name="20% - Accent1 2 4 2 3 6" xfId="15439" xr:uid="{42ED3688-8E3C-48CA-8ECC-09A2CECA3571}"/>
    <cellStyle name="20% - Accent1 2 4 2 4" xfId="1165" xr:uid="{56DFBB0A-BFCC-45B9-82FB-95DC9265A056}"/>
    <cellStyle name="20% - Accent1 2 4 2 4 2" xfId="3006" xr:uid="{ED23660E-157A-4566-A101-2E1F888F2617}"/>
    <cellStyle name="20% - Accent1 2 4 2 4 2 2" xfId="6688" xr:uid="{2EE31A4F-53A1-42D1-9B1E-D8CB03D397CC}"/>
    <cellStyle name="20% - Accent1 2 4 2 4 2 2 2" xfId="14054" xr:uid="{E7CB10DC-69A6-4C0B-AA38-41E65BDD79FB}"/>
    <cellStyle name="20% - Accent1 2 4 2 4 2 2 2 2" xfId="28788" xr:uid="{D8B0E34B-251D-405F-BAF9-B20BE9DC72B6}"/>
    <cellStyle name="20% - Accent1 2 4 2 4 2 2 3" xfId="21422" xr:uid="{EE0F9D9D-4EA3-4505-8545-2F9F72712582}"/>
    <cellStyle name="20% - Accent1 2 4 2 4 2 3" xfId="10372" xr:uid="{3EFCFF4F-F2B5-4DE3-A479-D10DAFA5AD1D}"/>
    <cellStyle name="20% - Accent1 2 4 2 4 2 3 2" xfId="25106" xr:uid="{79903D8C-FEA9-4783-AE4B-F66A7FC4421B}"/>
    <cellStyle name="20% - Accent1 2 4 2 4 2 4" xfId="17740" xr:uid="{2A57F559-4C95-4B75-91E8-8BC61FAEB9CA}"/>
    <cellStyle name="20% - Accent1 2 4 2 4 3" xfId="4847" xr:uid="{10622056-D313-4B33-9DCD-EC77C329E2FA}"/>
    <cellStyle name="20% - Accent1 2 4 2 4 3 2" xfId="12213" xr:uid="{9A329DFE-0B0E-4BE7-8B52-AEBA75F0B56B}"/>
    <cellStyle name="20% - Accent1 2 4 2 4 3 2 2" xfId="26947" xr:uid="{B7812C23-3298-41A0-97D4-070B21EB6178}"/>
    <cellStyle name="20% - Accent1 2 4 2 4 3 3" xfId="19581" xr:uid="{C33FBE26-96DB-4248-90B6-2584423E741E}"/>
    <cellStyle name="20% - Accent1 2 4 2 4 4" xfId="8531" xr:uid="{F0C378CA-0D9C-4A3E-B7BA-51B975F10D6D}"/>
    <cellStyle name="20% - Accent1 2 4 2 4 4 2" xfId="23265" xr:uid="{1E775166-D943-4436-BADE-3A1B5E3DD76B}"/>
    <cellStyle name="20% - Accent1 2 4 2 4 5" xfId="15899" xr:uid="{473CDCBC-39ED-4611-9538-ABE1E118CBC1}"/>
    <cellStyle name="20% - Accent1 2 4 2 5" xfId="2086" xr:uid="{79420608-FBE4-47E2-876B-B131094C42F2}"/>
    <cellStyle name="20% - Accent1 2 4 2 5 2" xfId="5768" xr:uid="{8ACF364A-C3A4-4902-9356-052F806E52AD}"/>
    <cellStyle name="20% - Accent1 2 4 2 5 2 2" xfId="13134" xr:uid="{AA6FD1A9-AA07-4BC4-A209-39755CBA567C}"/>
    <cellStyle name="20% - Accent1 2 4 2 5 2 2 2" xfId="27868" xr:uid="{1C077986-DB58-4013-A266-0522826DC8C5}"/>
    <cellStyle name="20% - Accent1 2 4 2 5 2 3" xfId="20502" xr:uid="{44D00CD2-D8E4-4727-BF2C-E5E46EF203D7}"/>
    <cellStyle name="20% - Accent1 2 4 2 5 3" xfId="9452" xr:uid="{ACEF5B40-F358-4C69-B13A-FDDE2BDD7B74}"/>
    <cellStyle name="20% - Accent1 2 4 2 5 3 2" xfId="24186" xr:uid="{6A74D092-9E36-4266-8606-47E93EE80309}"/>
    <cellStyle name="20% - Accent1 2 4 2 5 4" xfId="16820" xr:uid="{1AC4D289-7213-4A91-87D9-D8E31155EFA2}"/>
    <cellStyle name="20% - Accent1 2 4 2 6" xfId="3927" xr:uid="{7B7E17FB-74F5-44CC-BF1A-3D5C5E310234}"/>
    <cellStyle name="20% - Accent1 2 4 2 6 2" xfId="11293" xr:uid="{8E43BEBB-D1D8-47EB-B393-31884082E10E}"/>
    <cellStyle name="20% - Accent1 2 4 2 6 2 2" xfId="26027" xr:uid="{A0CE9FF5-CA05-4C4E-AE32-3AA9BE3A8606}"/>
    <cellStyle name="20% - Accent1 2 4 2 6 3" xfId="18661" xr:uid="{41EA638D-1697-4F63-850C-38181FCFE1EB}"/>
    <cellStyle name="20% - Accent1 2 4 2 7" xfId="7611" xr:uid="{D88531F3-DD18-4C2B-8BE4-BD0FA30E0788}"/>
    <cellStyle name="20% - Accent1 2 4 2 7 2" xfId="22345" xr:uid="{B87D8F1F-64C4-4593-9ACF-D6E902A1124A}"/>
    <cellStyle name="20% - Accent1 2 4 2 8" xfId="14979" xr:uid="{62BAF21E-15DE-432C-9AD9-83A5835BD40C}"/>
    <cellStyle name="20% - Accent1 2 4 3" xfId="360" xr:uid="{D4C807B8-DB25-4D48-8ACE-531AFA5C7E69}"/>
    <cellStyle name="20% - Accent1 2 4 3 2" xfId="820" xr:uid="{AF1B8FA7-EF19-4CDB-AE1D-30E237891677}"/>
    <cellStyle name="20% - Accent1 2 4 3 2 2" xfId="1740" xr:uid="{FF3BB40D-9E54-41A9-81AB-F78CD07EBB04}"/>
    <cellStyle name="20% - Accent1 2 4 3 2 2 2" xfId="3581" xr:uid="{BA359472-AD79-4979-9120-10242D4C9A6B}"/>
    <cellStyle name="20% - Accent1 2 4 3 2 2 2 2" xfId="7263" xr:uid="{59E5A6A3-D9CE-412E-B0A5-3D2438238E34}"/>
    <cellStyle name="20% - Accent1 2 4 3 2 2 2 2 2" xfId="14629" xr:uid="{D58B56BB-1A7C-4778-8EFF-D0926E2E616A}"/>
    <cellStyle name="20% - Accent1 2 4 3 2 2 2 2 2 2" xfId="29363" xr:uid="{4A0B49B0-0C9B-40B9-8737-0540E192FDEE}"/>
    <cellStyle name="20% - Accent1 2 4 3 2 2 2 2 3" xfId="21997" xr:uid="{5F181CC0-61DF-4615-9764-1F0EBB4BC657}"/>
    <cellStyle name="20% - Accent1 2 4 3 2 2 2 3" xfId="10947" xr:uid="{8194C51F-91BD-4B06-BE57-15989B01A588}"/>
    <cellStyle name="20% - Accent1 2 4 3 2 2 2 3 2" xfId="25681" xr:uid="{D395B1F8-8FFE-4D2B-98A4-DC944F1C23A9}"/>
    <cellStyle name="20% - Accent1 2 4 3 2 2 2 4" xfId="18315" xr:uid="{CD1D8F2E-BE63-430E-831D-8538111FCFCF}"/>
    <cellStyle name="20% - Accent1 2 4 3 2 2 3" xfId="5422" xr:uid="{8DA904BB-4EEC-4671-93C5-B7CA252E9281}"/>
    <cellStyle name="20% - Accent1 2 4 3 2 2 3 2" xfId="12788" xr:uid="{8AD732EA-41BB-43C1-AA93-635930B458DA}"/>
    <cellStyle name="20% - Accent1 2 4 3 2 2 3 2 2" xfId="27522" xr:uid="{7017A4F9-6D49-4A1C-9F57-C5EB7DAF414D}"/>
    <cellStyle name="20% - Accent1 2 4 3 2 2 3 3" xfId="20156" xr:uid="{3E1820EE-3388-4E65-9227-2252D56B63C6}"/>
    <cellStyle name="20% - Accent1 2 4 3 2 2 4" xfId="9106" xr:uid="{B5DDB4AF-BA5E-45AF-AE95-C8C25449489E}"/>
    <cellStyle name="20% - Accent1 2 4 3 2 2 4 2" xfId="23840" xr:uid="{22179E42-D4C0-424C-94E8-D52518FB87AB}"/>
    <cellStyle name="20% - Accent1 2 4 3 2 2 5" xfId="16474" xr:uid="{DF67A7DB-F9CA-4691-8108-4B0CD69BD6CD}"/>
    <cellStyle name="20% - Accent1 2 4 3 2 3" xfId="2661" xr:uid="{2AF63A08-5031-4AF1-8013-000B276104E5}"/>
    <cellStyle name="20% - Accent1 2 4 3 2 3 2" xfId="6343" xr:uid="{BB2D9E9F-3AA6-4714-9BC2-375320B3E25E}"/>
    <cellStyle name="20% - Accent1 2 4 3 2 3 2 2" xfId="13709" xr:uid="{1E9E09CE-4853-4EC1-A772-85D846A0B9A6}"/>
    <cellStyle name="20% - Accent1 2 4 3 2 3 2 2 2" xfId="28443" xr:uid="{F50FAF2C-6844-4660-BC4E-7DDE69A463F7}"/>
    <cellStyle name="20% - Accent1 2 4 3 2 3 2 3" xfId="21077" xr:uid="{902E7AC0-531E-40C9-8BF2-CEF7B9BA63B9}"/>
    <cellStyle name="20% - Accent1 2 4 3 2 3 3" xfId="10027" xr:uid="{1A9E7CA0-C718-47F0-AEA8-E925A9272871}"/>
    <cellStyle name="20% - Accent1 2 4 3 2 3 3 2" xfId="24761" xr:uid="{2E18E89D-EAB1-4575-A7F0-E69C8B4170EC}"/>
    <cellStyle name="20% - Accent1 2 4 3 2 3 4" xfId="17395" xr:uid="{596A37B1-478F-4739-82A4-FC0B085B387E}"/>
    <cellStyle name="20% - Accent1 2 4 3 2 4" xfId="4502" xr:uid="{A4F8901A-D4D9-4045-BCFB-1DB62A4D7CCC}"/>
    <cellStyle name="20% - Accent1 2 4 3 2 4 2" xfId="11868" xr:uid="{81F75893-6168-41F3-99AE-E5AD217B11FE}"/>
    <cellStyle name="20% - Accent1 2 4 3 2 4 2 2" xfId="26602" xr:uid="{6A8F46C6-127B-40B6-B6D8-C9D1F4EED5F0}"/>
    <cellStyle name="20% - Accent1 2 4 3 2 4 3" xfId="19236" xr:uid="{76A2D2D0-6B21-4EAE-BBDD-49ED044A44BA}"/>
    <cellStyle name="20% - Accent1 2 4 3 2 5" xfId="8186" xr:uid="{11894ABF-DE19-41A5-ABAD-A14834CCBDF4}"/>
    <cellStyle name="20% - Accent1 2 4 3 2 5 2" xfId="22920" xr:uid="{4802BFEA-DCB9-44BC-8917-D57F7049DAA4}"/>
    <cellStyle name="20% - Accent1 2 4 3 2 6" xfId="15554" xr:uid="{155BA8E5-1900-47D1-A4EE-CA00169FA5A0}"/>
    <cellStyle name="20% - Accent1 2 4 3 3" xfId="1280" xr:uid="{22BCB0C4-A8FB-4EA2-8233-C45EF3228A5B}"/>
    <cellStyle name="20% - Accent1 2 4 3 3 2" xfId="3121" xr:uid="{A2B7AF24-AF2F-477E-9305-5F43FB3CA7A1}"/>
    <cellStyle name="20% - Accent1 2 4 3 3 2 2" xfId="6803" xr:uid="{D0DA8C03-1504-4D6F-8664-034FF46D70CA}"/>
    <cellStyle name="20% - Accent1 2 4 3 3 2 2 2" xfId="14169" xr:uid="{5CE95013-82D2-4E4F-A818-9A9D90E8CD94}"/>
    <cellStyle name="20% - Accent1 2 4 3 3 2 2 2 2" xfId="28903" xr:uid="{3B904D5E-BCD2-4BAD-8CFE-D12651219602}"/>
    <cellStyle name="20% - Accent1 2 4 3 3 2 2 3" xfId="21537" xr:uid="{C3BFDCE6-3DB3-4514-99A5-BCECDFA95362}"/>
    <cellStyle name="20% - Accent1 2 4 3 3 2 3" xfId="10487" xr:uid="{DB8A03DE-F1FE-4E8A-8048-BBBF8DC426C6}"/>
    <cellStyle name="20% - Accent1 2 4 3 3 2 3 2" xfId="25221" xr:uid="{E77821AA-B6D8-4383-A43D-BACD3CE8D1A5}"/>
    <cellStyle name="20% - Accent1 2 4 3 3 2 4" xfId="17855" xr:uid="{1D2EAE01-1EA7-4316-B773-4734406ECFB7}"/>
    <cellStyle name="20% - Accent1 2 4 3 3 3" xfId="4962" xr:uid="{ACD50621-05D4-40CF-A166-86B693C8AB68}"/>
    <cellStyle name="20% - Accent1 2 4 3 3 3 2" xfId="12328" xr:uid="{9B82996E-A87F-4138-8969-B85E94511596}"/>
    <cellStyle name="20% - Accent1 2 4 3 3 3 2 2" xfId="27062" xr:uid="{DBC5ECFF-54CE-40BB-BE04-46618F17E306}"/>
    <cellStyle name="20% - Accent1 2 4 3 3 3 3" xfId="19696" xr:uid="{72117A20-B99D-4B20-9ACC-4AC70128B5EA}"/>
    <cellStyle name="20% - Accent1 2 4 3 3 4" xfId="8646" xr:uid="{B91B7C4F-ED8A-4615-ADAA-ED98AD6AA32F}"/>
    <cellStyle name="20% - Accent1 2 4 3 3 4 2" xfId="23380" xr:uid="{0828B8BF-EB3C-425E-AAB5-A50FBC840954}"/>
    <cellStyle name="20% - Accent1 2 4 3 3 5" xfId="16014" xr:uid="{E3530B8E-53CA-47AB-BD1F-11A44F0E931C}"/>
    <cellStyle name="20% - Accent1 2 4 3 4" xfId="2201" xr:uid="{8E0F2C3D-8A0F-4481-BA1B-D6F150418549}"/>
    <cellStyle name="20% - Accent1 2 4 3 4 2" xfId="5883" xr:uid="{393C108A-21DF-4328-BD91-E8ABA4705FAA}"/>
    <cellStyle name="20% - Accent1 2 4 3 4 2 2" xfId="13249" xr:uid="{4ECF7CF0-331F-4D88-8CA7-AF50B559DA18}"/>
    <cellStyle name="20% - Accent1 2 4 3 4 2 2 2" xfId="27983" xr:uid="{AE9E807E-27D4-4F0D-B70E-A84D810CE4F4}"/>
    <cellStyle name="20% - Accent1 2 4 3 4 2 3" xfId="20617" xr:uid="{D9F857E6-E0E8-4DEE-9910-63DA6FB68869}"/>
    <cellStyle name="20% - Accent1 2 4 3 4 3" xfId="9567" xr:uid="{41889D08-AA12-456E-BDFF-C94A406DE652}"/>
    <cellStyle name="20% - Accent1 2 4 3 4 3 2" xfId="24301" xr:uid="{2A3BB28C-A3E4-4A32-B9BD-2D249E000C86}"/>
    <cellStyle name="20% - Accent1 2 4 3 4 4" xfId="16935" xr:uid="{CD052128-CDA2-409D-8BF8-D72D62C65C49}"/>
    <cellStyle name="20% - Accent1 2 4 3 5" xfId="4042" xr:uid="{1B68705E-442D-4FAB-B8A7-7B74407709F7}"/>
    <cellStyle name="20% - Accent1 2 4 3 5 2" xfId="11408" xr:uid="{4186C5D5-8F81-44AE-B5FE-8E5E9C37D66B}"/>
    <cellStyle name="20% - Accent1 2 4 3 5 2 2" xfId="26142" xr:uid="{851EF946-3FCF-46F7-8165-7117D6D061E0}"/>
    <cellStyle name="20% - Accent1 2 4 3 5 3" xfId="18776" xr:uid="{20C35D39-ADFC-42C3-979F-FDAE75E0F981}"/>
    <cellStyle name="20% - Accent1 2 4 3 6" xfId="7726" xr:uid="{502AF486-B9F9-4F1A-926C-CC99DCA80BB7}"/>
    <cellStyle name="20% - Accent1 2 4 3 6 2" xfId="22460" xr:uid="{FC06FF06-25E2-4C42-B4C8-53B000B2E8DB}"/>
    <cellStyle name="20% - Accent1 2 4 3 7" xfId="15094" xr:uid="{189BC5E5-E398-49CB-A95C-8BAFF34AC48E}"/>
    <cellStyle name="20% - Accent1 2 4 4" xfId="590" xr:uid="{B3151F2F-4163-4421-81DD-315D7EE47F88}"/>
    <cellStyle name="20% - Accent1 2 4 4 2" xfId="1510" xr:uid="{1B29C89E-BC9E-4595-9848-F1805B5FFA2E}"/>
    <cellStyle name="20% - Accent1 2 4 4 2 2" xfId="3351" xr:uid="{7FF2EF03-12D4-4E74-8777-55402D5B0015}"/>
    <cellStyle name="20% - Accent1 2 4 4 2 2 2" xfId="7033" xr:uid="{140734FF-64CE-4490-AA4B-5DD06CE2183C}"/>
    <cellStyle name="20% - Accent1 2 4 4 2 2 2 2" xfId="14399" xr:uid="{5D367ABC-BA6E-49CC-97CD-FC35D761A50B}"/>
    <cellStyle name="20% - Accent1 2 4 4 2 2 2 2 2" xfId="29133" xr:uid="{45D64D4D-B51D-4778-9983-EAC773E1156E}"/>
    <cellStyle name="20% - Accent1 2 4 4 2 2 2 3" xfId="21767" xr:uid="{DB3DC5B8-5198-41BB-9791-712CAE10983C}"/>
    <cellStyle name="20% - Accent1 2 4 4 2 2 3" xfId="10717" xr:uid="{4B3F26A2-65BF-421B-B1C8-26D251289AF2}"/>
    <cellStyle name="20% - Accent1 2 4 4 2 2 3 2" xfId="25451" xr:uid="{35A4E2C6-CE1C-4502-AB88-D63E67E1EFCE}"/>
    <cellStyle name="20% - Accent1 2 4 4 2 2 4" xfId="18085" xr:uid="{E02C8CAD-27C9-4FB2-8753-15BDF715E334}"/>
    <cellStyle name="20% - Accent1 2 4 4 2 3" xfId="5192" xr:uid="{6E158E0B-E6B2-4A45-A886-A24907A8D858}"/>
    <cellStyle name="20% - Accent1 2 4 4 2 3 2" xfId="12558" xr:uid="{5BECC4DB-FFAD-464D-BAAB-E5492E7DF6EE}"/>
    <cellStyle name="20% - Accent1 2 4 4 2 3 2 2" xfId="27292" xr:uid="{BEB48366-DB09-4E94-AD7F-F815AFBC988F}"/>
    <cellStyle name="20% - Accent1 2 4 4 2 3 3" xfId="19926" xr:uid="{8343B2BF-9BAA-45EF-902B-EFB1F70B3EDD}"/>
    <cellStyle name="20% - Accent1 2 4 4 2 4" xfId="8876" xr:uid="{A14A9C23-50CF-4250-BEF8-815E4AE5706D}"/>
    <cellStyle name="20% - Accent1 2 4 4 2 4 2" xfId="23610" xr:uid="{41CB0063-E8DB-4F00-B4FE-885AB83AE62B}"/>
    <cellStyle name="20% - Accent1 2 4 4 2 5" xfId="16244" xr:uid="{98FD9E1E-33B8-4B6E-85B6-23BD938E5880}"/>
    <cellStyle name="20% - Accent1 2 4 4 3" xfId="2431" xr:uid="{359E4269-65D5-47D4-970A-7C85E66D54E0}"/>
    <cellStyle name="20% - Accent1 2 4 4 3 2" xfId="6113" xr:uid="{F67375F1-A380-40D4-8632-97F58D731844}"/>
    <cellStyle name="20% - Accent1 2 4 4 3 2 2" xfId="13479" xr:uid="{DD9BA745-39AB-4BF7-B77C-1987D23B367B}"/>
    <cellStyle name="20% - Accent1 2 4 4 3 2 2 2" xfId="28213" xr:uid="{ACAA316D-A4C1-470E-B948-B938A6C0AE29}"/>
    <cellStyle name="20% - Accent1 2 4 4 3 2 3" xfId="20847" xr:uid="{D705DD17-CFCA-4EB9-BF1F-7A28C7A122A1}"/>
    <cellStyle name="20% - Accent1 2 4 4 3 3" xfId="9797" xr:uid="{A5F01BEF-5CC8-4FDA-975C-D9817909D002}"/>
    <cellStyle name="20% - Accent1 2 4 4 3 3 2" xfId="24531" xr:uid="{50F1A2EB-DEBF-4C6E-99AE-10E2CF1BECB1}"/>
    <cellStyle name="20% - Accent1 2 4 4 3 4" xfId="17165" xr:uid="{7EC5CAF5-E3E2-4F07-9643-BE20849E459F}"/>
    <cellStyle name="20% - Accent1 2 4 4 4" xfId="4272" xr:uid="{F6B81F4B-5F66-471C-A76C-6C3C3020B649}"/>
    <cellStyle name="20% - Accent1 2 4 4 4 2" xfId="11638" xr:uid="{E38D4F70-0A60-4097-B37B-037504D576E3}"/>
    <cellStyle name="20% - Accent1 2 4 4 4 2 2" xfId="26372" xr:uid="{EE3B3D47-E817-4337-AC3E-24529C9D7544}"/>
    <cellStyle name="20% - Accent1 2 4 4 4 3" xfId="19006" xr:uid="{077D0423-8A02-4662-B41D-C9924D040D6D}"/>
    <cellStyle name="20% - Accent1 2 4 4 5" xfId="7956" xr:uid="{DCB8EE04-94FE-4394-B2EE-6FF734CBE855}"/>
    <cellStyle name="20% - Accent1 2 4 4 5 2" xfId="22690" xr:uid="{0BA7DF33-CAFA-4802-B7DD-7AE3F62FEF6D}"/>
    <cellStyle name="20% - Accent1 2 4 4 6" xfId="15324" xr:uid="{40B5CA30-24C7-41C2-A19E-EB4B4EA28106}"/>
    <cellStyle name="20% - Accent1 2 4 5" xfId="1050" xr:uid="{C9FB5804-6857-4E3F-B092-236CA6BF259A}"/>
    <cellStyle name="20% - Accent1 2 4 5 2" xfId="2891" xr:uid="{1DB49F93-7BB8-4A7A-9037-C685E39DEE13}"/>
    <cellStyle name="20% - Accent1 2 4 5 2 2" xfId="6573" xr:uid="{3E5D9BC9-B75C-48F0-9608-A635200A0861}"/>
    <cellStyle name="20% - Accent1 2 4 5 2 2 2" xfId="13939" xr:uid="{31670A73-3DB1-464B-90ED-68D1980F9116}"/>
    <cellStyle name="20% - Accent1 2 4 5 2 2 2 2" xfId="28673" xr:uid="{3128ADB3-2FFE-4ABA-8978-2DFD5EF69C12}"/>
    <cellStyle name="20% - Accent1 2 4 5 2 2 3" xfId="21307" xr:uid="{C1997346-90C2-49E7-B715-74134EC5823B}"/>
    <cellStyle name="20% - Accent1 2 4 5 2 3" xfId="10257" xr:uid="{BCA4DB19-AC60-4335-85D9-CEBDB9E7C438}"/>
    <cellStyle name="20% - Accent1 2 4 5 2 3 2" xfId="24991" xr:uid="{7170A908-B1EE-42E0-ACFE-C0AC9823543F}"/>
    <cellStyle name="20% - Accent1 2 4 5 2 4" xfId="17625" xr:uid="{9785DA78-D338-4EE4-95BC-9CCBD4A84670}"/>
    <cellStyle name="20% - Accent1 2 4 5 3" xfId="4732" xr:uid="{1794B903-C8B1-47BF-9C51-553CC5715D34}"/>
    <cellStyle name="20% - Accent1 2 4 5 3 2" xfId="12098" xr:uid="{E56D82B7-888F-41FF-9819-A09DEFF4374B}"/>
    <cellStyle name="20% - Accent1 2 4 5 3 2 2" xfId="26832" xr:uid="{C8CA7720-4805-4A6E-9BBB-4155C4C89621}"/>
    <cellStyle name="20% - Accent1 2 4 5 3 3" xfId="19466" xr:uid="{1C6B0474-584E-4143-BC69-B62BFBD771FA}"/>
    <cellStyle name="20% - Accent1 2 4 5 4" xfId="8416" xr:uid="{B566A47E-695A-492F-A7D0-DD70CD76B9BC}"/>
    <cellStyle name="20% - Accent1 2 4 5 4 2" xfId="23150" xr:uid="{7734BEAD-CEDD-43A7-88EF-EC454482CC6A}"/>
    <cellStyle name="20% - Accent1 2 4 5 5" xfId="15784" xr:uid="{C7FAB0C7-7D72-410A-90D8-D44DCF4A3949}"/>
    <cellStyle name="20% - Accent1 2 4 6" xfId="1971" xr:uid="{9EAA9D20-0CF0-448D-9288-D60645F4CC90}"/>
    <cellStyle name="20% - Accent1 2 4 6 2" xfId="5653" xr:uid="{C0D7569B-7095-4C59-8668-C3635C0D1861}"/>
    <cellStyle name="20% - Accent1 2 4 6 2 2" xfId="13019" xr:uid="{D74FE130-4312-48D5-876C-BD0963483A04}"/>
    <cellStyle name="20% - Accent1 2 4 6 2 2 2" xfId="27753" xr:uid="{107A5776-23E9-4366-BC9D-826697D32B18}"/>
    <cellStyle name="20% - Accent1 2 4 6 2 3" xfId="20387" xr:uid="{D4DFC4BD-C2E8-4338-871D-671FFC3926A9}"/>
    <cellStyle name="20% - Accent1 2 4 6 3" xfId="9337" xr:uid="{A97BC76E-50DB-438C-91AA-50AC067D9E51}"/>
    <cellStyle name="20% - Accent1 2 4 6 3 2" xfId="24071" xr:uid="{AA01F383-F664-4894-A113-AF850DFE6BCA}"/>
    <cellStyle name="20% - Accent1 2 4 6 4" xfId="16705" xr:uid="{CA238268-B395-4507-86D4-BCD9461C1ACF}"/>
    <cellStyle name="20% - Accent1 2 4 7" xfId="3812" xr:uid="{3422639E-5AB1-4732-BDCC-6681502FF9BE}"/>
    <cellStyle name="20% - Accent1 2 4 7 2" xfId="11178" xr:uid="{FFE7D39B-A22D-4AD9-807A-B9A3097879A1}"/>
    <cellStyle name="20% - Accent1 2 4 7 2 2" xfId="25912" xr:uid="{F035D383-29B4-4B78-9E40-7909E85BA76F}"/>
    <cellStyle name="20% - Accent1 2 4 7 3" xfId="18546" xr:uid="{8C1C9AE0-BD75-49EF-ADC0-7EC8370F99A9}"/>
    <cellStyle name="20% - Accent1 2 4 8" xfId="7496" xr:uid="{356D7C10-E654-45AD-9CD6-DE763FB15B9F}"/>
    <cellStyle name="20% - Accent1 2 4 8 2" xfId="22230" xr:uid="{CE74287C-AEFE-4B95-BEA6-3909403BF9AE}"/>
    <cellStyle name="20% - Accent1 2 4 9" xfId="14864" xr:uid="{9C8895B7-826A-4A47-A4FA-80A0D9359B79}"/>
    <cellStyle name="20% - Accent1 2 5" xfId="188" xr:uid="{8B379DEC-C37A-4EE1-8D16-202F5E466938}"/>
    <cellStyle name="20% - Accent1 2 5 2" xfId="418" xr:uid="{817C65F8-6E77-42AF-A177-91484F679D15}"/>
    <cellStyle name="20% - Accent1 2 5 2 2" xfId="878" xr:uid="{9807DCA6-A0EB-45E6-BE01-3A11DB5B538B}"/>
    <cellStyle name="20% - Accent1 2 5 2 2 2" xfId="1798" xr:uid="{5CF06C93-5E5A-49A6-8F21-52E01E63D0F2}"/>
    <cellStyle name="20% - Accent1 2 5 2 2 2 2" xfId="3639" xr:uid="{BA3DFD37-5DBF-410A-A656-B83772BEB250}"/>
    <cellStyle name="20% - Accent1 2 5 2 2 2 2 2" xfId="7321" xr:uid="{A03E414A-7182-475D-8013-D73EE673C712}"/>
    <cellStyle name="20% - Accent1 2 5 2 2 2 2 2 2" xfId="14687" xr:uid="{E3F34328-5538-4FDB-B8A9-579FD4D6B224}"/>
    <cellStyle name="20% - Accent1 2 5 2 2 2 2 2 2 2" xfId="29421" xr:uid="{85467593-D119-4E7B-A5BC-FAF5416E714D}"/>
    <cellStyle name="20% - Accent1 2 5 2 2 2 2 2 3" xfId="22055" xr:uid="{17F4E2C0-D589-411D-86E3-CDCEDBF3D9C0}"/>
    <cellStyle name="20% - Accent1 2 5 2 2 2 2 3" xfId="11005" xr:uid="{9FBC234B-1FF1-431D-B963-3F95C6970124}"/>
    <cellStyle name="20% - Accent1 2 5 2 2 2 2 3 2" xfId="25739" xr:uid="{4EFA60ED-390A-4DE2-AF52-84A260FB8FA2}"/>
    <cellStyle name="20% - Accent1 2 5 2 2 2 2 4" xfId="18373" xr:uid="{EB561125-97B0-444D-9772-6A76A4B8BF08}"/>
    <cellStyle name="20% - Accent1 2 5 2 2 2 3" xfId="5480" xr:uid="{015C38CC-C407-478F-A61D-3BEB46FDD62D}"/>
    <cellStyle name="20% - Accent1 2 5 2 2 2 3 2" xfId="12846" xr:uid="{FEE3A776-8277-4A2F-82CB-D014580B2E35}"/>
    <cellStyle name="20% - Accent1 2 5 2 2 2 3 2 2" xfId="27580" xr:uid="{CBAC816B-EEA9-4856-A8EB-0B6259682507}"/>
    <cellStyle name="20% - Accent1 2 5 2 2 2 3 3" xfId="20214" xr:uid="{71C5D1E5-F4E8-4222-BB68-1247EA3CA5AD}"/>
    <cellStyle name="20% - Accent1 2 5 2 2 2 4" xfId="9164" xr:uid="{34BB5206-058D-47F2-9EB0-3C48ABB063E2}"/>
    <cellStyle name="20% - Accent1 2 5 2 2 2 4 2" xfId="23898" xr:uid="{9CB9FD94-1014-46FC-A25A-09D6301A4C3F}"/>
    <cellStyle name="20% - Accent1 2 5 2 2 2 5" xfId="16532" xr:uid="{261905AA-FFDA-4038-9F1A-6FBF012BD2CE}"/>
    <cellStyle name="20% - Accent1 2 5 2 2 3" xfId="2719" xr:uid="{0F160E38-739E-4AC3-BCF8-38ADD6863E53}"/>
    <cellStyle name="20% - Accent1 2 5 2 2 3 2" xfId="6401" xr:uid="{95C52E15-4E45-4075-B2EC-1F68D250CACE}"/>
    <cellStyle name="20% - Accent1 2 5 2 2 3 2 2" xfId="13767" xr:uid="{FE99E2D5-5DA1-468B-9DF9-A7B81CFDC8E9}"/>
    <cellStyle name="20% - Accent1 2 5 2 2 3 2 2 2" xfId="28501" xr:uid="{447CEE90-BAA0-4CEE-97FF-F6EC8EFDC01C}"/>
    <cellStyle name="20% - Accent1 2 5 2 2 3 2 3" xfId="21135" xr:uid="{BFA5DA2B-F693-4EE7-91CF-2A8F8C80646D}"/>
    <cellStyle name="20% - Accent1 2 5 2 2 3 3" xfId="10085" xr:uid="{24DAA6D7-0960-456A-A82A-B342828E6130}"/>
    <cellStyle name="20% - Accent1 2 5 2 2 3 3 2" xfId="24819" xr:uid="{D774F6F6-748B-48BD-92AF-E58124A089BC}"/>
    <cellStyle name="20% - Accent1 2 5 2 2 3 4" xfId="17453" xr:uid="{E83AF008-4169-403E-B807-6ED17B63B984}"/>
    <cellStyle name="20% - Accent1 2 5 2 2 4" xfId="4560" xr:uid="{478E5619-677E-4B8A-B29E-D6DF43466FBB}"/>
    <cellStyle name="20% - Accent1 2 5 2 2 4 2" xfId="11926" xr:uid="{EFA9C687-F752-45E7-A5D0-3B914BF6E67A}"/>
    <cellStyle name="20% - Accent1 2 5 2 2 4 2 2" xfId="26660" xr:uid="{39C4B020-F3D7-4B7D-9748-35ED9B609306}"/>
    <cellStyle name="20% - Accent1 2 5 2 2 4 3" xfId="19294" xr:uid="{2461475E-CE59-4A0E-9982-E24F4453F1B6}"/>
    <cellStyle name="20% - Accent1 2 5 2 2 5" xfId="8244" xr:uid="{F78AB3EB-FB08-496B-9FB9-DF92075E7A9F}"/>
    <cellStyle name="20% - Accent1 2 5 2 2 5 2" xfId="22978" xr:uid="{9DD83847-610E-48AD-BC74-6E3AEF07C73B}"/>
    <cellStyle name="20% - Accent1 2 5 2 2 6" xfId="15612" xr:uid="{5D75470C-0DBF-47DC-A371-8AF07974A2C0}"/>
    <cellStyle name="20% - Accent1 2 5 2 3" xfId="1338" xr:uid="{C1829D6E-7C99-4B17-8134-E6C1E033F738}"/>
    <cellStyle name="20% - Accent1 2 5 2 3 2" xfId="3179" xr:uid="{3CA8AAA8-8682-4614-9942-14941C7C0B3B}"/>
    <cellStyle name="20% - Accent1 2 5 2 3 2 2" xfId="6861" xr:uid="{02E5C883-B030-4D65-8907-FC5C1C29C091}"/>
    <cellStyle name="20% - Accent1 2 5 2 3 2 2 2" xfId="14227" xr:uid="{E8B0AAED-0D45-4FF4-9C80-52A6877942F6}"/>
    <cellStyle name="20% - Accent1 2 5 2 3 2 2 2 2" xfId="28961" xr:uid="{8D0BEBF3-DE25-4336-AC07-4124780D2C10}"/>
    <cellStyle name="20% - Accent1 2 5 2 3 2 2 3" xfId="21595" xr:uid="{3C3A253F-1CF6-4FE6-8A33-6643F5FC05B7}"/>
    <cellStyle name="20% - Accent1 2 5 2 3 2 3" xfId="10545" xr:uid="{55355526-4282-4228-B912-81E1C2FAD802}"/>
    <cellStyle name="20% - Accent1 2 5 2 3 2 3 2" xfId="25279" xr:uid="{BF1A6C78-61CA-4C55-8368-672D72932E4D}"/>
    <cellStyle name="20% - Accent1 2 5 2 3 2 4" xfId="17913" xr:uid="{BA9025DD-517A-4723-BF28-F0FD38E48FCC}"/>
    <cellStyle name="20% - Accent1 2 5 2 3 3" xfId="5020" xr:uid="{2D843FED-D4BF-4BC5-B2E4-F4931594E6C1}"/>
    <cellStyle name="20% - Accent1 2 5 2 3 3 2" xfId="12386" xr:uid="{4A8955D1-7346-4C00-AD10-5D1D4DD64F8B}"/>
    <cellStyle name="20% - Accent1 2 5 2 3 3 2 2" xfId="27120" xr:uid="{34D102CE-5A33-435C-BDAD-BE85AFB7B8DD}"/>
    <cellStyle name="20% - Accent1 2 5 2 3 3 3" xfId="19754" xr:uid="{470BA766-9885-4B3F-ABCF-EC114ACADACE}"/>
    <cellStyle name="20% - Accent1 2 5 2 3 4" xfId="8704" xr:uid="{6D559A2E-6F73-4BE6-B894-138647BD2139}"/>
    <cellStyle name="20% - Accent1 2 5 2 3 4 2" xfId="23438" xr:uid="{57D2C724-592B-45BA-ABCB-9FE693C16B69}"/>
    <cellStyle name="20% - Accent1 2 5 2 3 5" xfId="16072" xr:uid="{A0C20E9E-5A0F-47EE-9E10-E9C7A3F1897E}"/>
    <cellStyle name="20% - Accent1 2 5 2 4" xfId="2259" xr:uid="{7290359C-E422-405F-A9E9-375F82FDEEE4}"/>
    <cellStyle name="20% - Accent1 2 5 2 4 2" xfId="5941" xr:uid="{27A2B07E-94A0-4A59-876C-014FD921BFCC}"/>
    <cellStyle name="20% - Accent1 2 5 2 4 2 2" xfId="13307" xr:uid="{0A34C2AB-71C0-46F9-BED6-A0DB222E221B}"/>
    <cellStyle name="20% - Accent1 2 5 2 4 2 2 2" xfId="28041" xr:uid="{1B47A5EB-9765-4941-A3CB-554C8C3D267E}"/>
    <cellStyle name="20% - Accent1 2 5 2 4 2 3" xfId="20675" xr:uid="{DD36312A-87AB-4A1B-9308-2B0F65404DC1}"/>
    <cellStyle name="20% - Accent1 2 5 2 4 3" xfId="9625" xr:uid="{4B868715-2FA4-47DB-82B5-E73EC785B4A0}"/>
    <cellStyle name="20% - Accent1 2 5 2 4 3 2" xfId="24359" xr:uid="{0818B13A-5037-45FD-AE8A-E8C7B4878587}"/>
    <cellStyle name="20% - Accent1 2 5 2 4 4" xfId="16993" xr:uid="{88CD4829-2AA6-4F2E-9778-F6DD9A48CD72}"/>
    <cellStyle name="20% - Accent1 2 5 2 5" xfId="4100" xr:uid="{CE07E194-3F59-4024-947C-3AC7863B77E0}"/>
    <cellStyle name="20% - Accent1 2 5 2 5 2" xfId="11466" xr:uid="{C9051C98-DBE8-467C-9AA4-8DD9BF62079F}"/>
    <cellStyle name="20% - Accent1 2 5 2 5 2 2" xfId="26200" xr:uid="{D31DE80C-E820-40EA-9186-BA57BF5A0F14}"/>
    <cellStyle name="20% - Accent1 2 5 2 5 3" xfId="18834" xr:uid="{3714A3E5-548A-4196-9FD6-FA6D1C37346E}"/>
    <cellStyle name="20% - Accent1 2 5 2 6" xfId="7784" xr:uid="{CEFC5519-EF9B-4F72-95CD-78689EBD56FD}"/>
    <cellStyle name="20% - Accent1 2 5 2 6 2" xfId="22518" xr:uid="{33D8CB10-1FB7-4D6A-AEBC-8F4A452A4DCC}"/>
    <cellStyle name="20% - Accent1 2 5 2 7" xfId="15152" xr:uid="{47AF887C-59AB-45BE-8AE3-C54CC4A2B6F1}"/>
    <cellStyle name="20% - Accent1 2 5 3" xfId="648" xr:uid="{2AF81AB8-250E-47F8-B80D-E84BBC9B4C64}"/>
    <cellStyle name="20% - Accent1 2 5 3 2" xfId="1568" xr:uid="{4FE9288B-BF23-4D0D-AEB9-0411BC26E8EB}"/>
    <cellStyle name="20% - Accent1 2 5 3 2 2" xfId="3409" xr:uid="{EA5718B6-F5FC-4511-8EE3-CDB1673C8A5E}"/>
    <cellStyle name="20% - Accent1 2 5 3 2 2 2" xfId="7091" xr:uid="{A71B54DF-C00F-4AA5-9293-82AB8C01EECE}"/>
    <cellStyle name="20% - Accent1 2 5 3 2 2 2 2" xfId="14457" xr:uid="{B3B96C02-D172-4969-B666-4B010340E423}"/>
    <cellStyle name="20% - Accent1 2 5 3 2 2 2 2 2" xfId="29191" xr:uid="{69AF7810-A974-43D5-8FF7-9BB80BEDA47A}"/>
    <cellStyle name="20% - Accent1 2 5 3 2 2 2 3" xfId="21825" xr:uid="{C7EC526F-A7FC-40C7-B006-8F6414B97BDC}"/>
    <cellStyle name="20% - Accent1 2 5 3 2 2 3" xfId="10775" xr:uid="{4B5CC509-7D26-47E2-B9AB-ADFC86D9925B}"/>
    <cellStyle name="20% - Accent1 2 5 3 2 2 3 2" xfId="25509" xr:uid="{C0BF104B-21D2-47A1-AD12-B92E67FCF596}"/>
    <cellStyle name="20% - Accent1 2 5 3 2 2 4" xfId="18143" xr:uid="{31939947-B431-4C44-B11E-2352C4D512F1}"/>
    <cellStyle name="20% - Accent1 2 5 3 2 3" xfId="5250" xr:uid="{CCDA486C-1926-4FC6-A42D-F246658CD559}"/>
    <cellStyle name="20% - Accent1 2 5 3 2 3 2" xfId="12616" xr:uid="{12B9C844-CA16-41FE-9108-BFF90AA48F27}"/>
    <cellStyle name="20% - Accent1 2 5 3 2 3 2 2" xfId="27350" xr:uid="{26A01620-5AFD-4293-BB6A-C722FC72BD17}"/>
    <cellStyle name="20% - Accent1 2 5 3 2 3 3" xfId="19984" xr:uid="{1B325E27-A09A-4CE6-A49D-52837B5F8F11}"/>
    <cellStyle name="20% - Accent1 2 5 3 2 4" xfId="8934" xr:uid="{64976B6C-2413-4BD5-A6C5-19326012D705}"/>
    <cellStyle name="20% - Accent1 2 5 3 2 4 2" xfId="23668" xr:uid="{802D6DFB-E099-4C09-B439-E68E9B5C8D05}"/>
    <cellStyle name="20% - Accent1 2 5 3 2 5" xfId="16302" xr:uid="{D4F89098-D3B5-48E7-A70E-E884971DC7B1}"/>
    <cellStyle name="20% - Accent1 2 5 3 3" xfId="2489" xr:uid="{B1EBEF75-4901-47DE-8CCE-E276D25F91E4}"/>
    <cellStyle name="20% - Accent1 2 5 3 3 2" xfId="6171" xr:uid="{55EDCA48-236D-42AE-845A-495AFA12EA80}"/>
    <cellStyle name="20% - Accent1 2 5 3 3 2 2" xfId="13537" xr:uid="{59E36638-3967-48C6-A07D-255210FE18E9}"/>
    <cellStyle name="20% - Accent1 2 5 3 3 2 2 2" xfId="28271" xr:uid="{8462CFBD-E879-4642-BF25-7014A878D286}"/>
    <cellStyle name="20% - Accent1 2 5 3 3 2 3" xfId="20905" xr:uid="{B4AF7AA7-EE71-4084-A127-18CAD0165902}"/>
    <cellStyle name="20% - Accent1 2 5 3 3 3" xfId="9855" xr:uid="{0CA73611-851E-486A-A718-BF2E4627E40C}"/>
    <cellStyle name="20% - Accent1 2 5 3 3 3 2" xfId="24589" xr:uid="{DCFC763E-EE5B-45FF-A709-3E3A2CFB7968}"/>
    <cellStyle name="20% - Accent1 2 5 3 3 4" xfId="17223" xr:uid="{4399672C-6DA5-4EB9-8749-C457377C6ABD}"/>
    <cellStyle name="20% - Accent1 2 5 3 4" xfId="4330" xr:uid="{6F7B44DC-2BDA-403D-84DF-F0743BA0FFC8}"/>
    <cellStyle name="20% - Accent1 2 5 3 4 2" xfId="11696" xr:uid="{8250CA91-2F68-475F-ABE7-5FA57EA14AA2}"/>
    <cellStyle name="20% - Accent1 2 5 3 4 2 2" xfId="26430" xr:uid="{453742E9-E130-48E6-9B0D-F3A394A7067A}"/>
    <cellStyle name="20% - Accent1 2 5 3 4 3" xfId="19064" xr:uid="{3A802588-9653-42E4-95F3-13E9F454E6ED}"/>
    <cellStyle name="20% - Accent1 2 5 3 5" xfId="8014" xr:uid="{9A262E58-FB72-4836-A493-616509148061}"/>
    <cellStyle name="20% - Accent1 2 5 3 5 2" xfId="22748" xr:uid="{4820D5A3-FEF2-469C-B898-54D64F7F7D07}"/>
    <cellStyle name="20% - Accent1 2 5 3 6" xfId="15382" xr:uid="{DC22CDF2-5088-4F98-96AA-007622EF87DE}"/>
    <cellStyle name="20% - Accent1 2 5 4" xfId="1108" xr:uid="{22374CFF-69BD-448A-B683-83DDD2A2436E}"/>
    <cellStyle name="20% - Accent1 2 5 4 2" xfId="2949" xr:uid="{C9CCA1CB-05CC-4A46-98FD-F6092D867D12}"/>
    <cellStyle name="20% - Accent1 2 5 4 2 2" xfId="6631" xr:uid="{6AF25BF7-B0A0-4EDA-B4EB-589D31E1F2FD}"/>
    <cellStyle name="20% - Accent1 2 5 4 2 2 2" xfId="13997" xr:uid="{0A15D82C-A09C-48A5-AB32-7559C20702BD}"/>
    <cellStyle name="20% - Accent1 2 5 4 2 2 2 2" xfId="28731" xr:uid="{3EEC5DD1-9D69-4A4B-B895-508419CB403A}"/>
    <cellStyle name="20% - Accent1 2 5 4 2 2 3" xfId="21365" xr:uid="{1BA007C7-CA72-4E98-9C0A-8C0586A37D39}"/>
    <cellStyle name="20% - Accent1 2 5 4 2 3" xfId="10315" xr:uid="{2D4AF33C-EEBC-49D2-916A-97AAD4B53678}"/>
    <cellStyle name="20% - Accent1 2 5 4 2 3 2" xfId="25049" xr:uid="{792D3280-4A7F-4809-9390-E670D114EE35}"/>
    <cellStyle name="20% - Accent1 2 5 4 2 4" xfId="17683" xr:uid="{4002136D-CC6E-412F-956F-FCBD812C85B7}"/>
    <cellStyle name="20% - Accent1 2 5 4 3" xfId="4790" xr:uid="{0216E37F-5DE4-4C6C-B82E-FDDE238A3095}"/>
    <cellStyle name="20% - Accent1 2 5 4 3 2" xfId="12156" xr:uid="{F759CE2A-33B5-49A1-AEA1-6231DDB648FA}"/>
    <cellStyle name="20% - Accent1 2 5 4 3 2 2" xfId="26890" xr:uid="{707DDFDB-0636-44D9-8CBD-8854B563C888}"/>
    <cellStyle name="20% - Accent1 2 5 4 3 3" xfId="19524" xr:uid="{E71671A3-ECC4-435C-80FB-12A73264EBD7}"/>
    <cellStyle name="20% - Accent1 2 5 4 4" xfId="8474" xr:uid="{6922CBDB-BE99-4085-AE56-7EE2FF61C8CA}"/>
    <cellStyle name="20% - Accent1 2 5 4 4 2" xfId="23208" xr:uid="{622A5F9A-5159-40F0-9FD4-28FE8A92EE0F}"/>
    <cellStyle name="20% - Accent1 2 5 4 5" xfId="15842" xr:uid="{71D676C9-965C-4597-AA7E-0EEF0BADC271}"/>
    <cellStyle name="20% - Accent1 2 5 5" xfId="2029" xr:uid="{384F459D-AC89-46C7-945B-0DFF9CB3F016}"/>
    <cellStyle name="20% - Accent1 2 5 5 2" xfId="5711" xr:uid="{182ED1D6-9F96-42E3-A6EE-BFE13510CE94}"/>
    <cellStyle name="20% - Accent1 2 5 5 2 2" xfId="13077" xr:uid="{09010F6C-316E-4DC4-A3BE-33D851B7F8BD}"/>
    <cellStyle name="20% - Accent1 2 5 5 2 2 2" xfId="27811" xr:uid="{D143FC55-B754-4962-A274-43068209F4C4}"/>
    <cellStyle name="20% - Accent1 2 5 5 2 3" xfId="20445" xr:uid="{5537EC30-5B35-4CB9-93A9-1F62D50DB0E2}"/>
    <cellStyle name="20% - Accent1 2 5 5 3" xfId="9395" xr:uid="{5D609260-5010-4029-B78F-3675262E9509}"/>
    <cellStyle name="20% - Accent1 2 5 5 3 2" xfId="24129" xr:uid="{F8E31952-F30E-4C4B-81C1-22BCAB4C8B48}"/>
    <cellStyle name="20% - Accent1 2 5 5 4" xfId="16763" xr:uid="{931176B3-B199-442C-917A-9027BDAECBB3}"/>
    <cellStyle name="20% - Accent1 2 5 6" xfId="3870" xr:uid="{756DD25A-5E77-431F-A36E-ED83368F3A38}"/>
    <cellStyle name="20% - Accent1 2 5 6 2" xfId="11236" xr:uid="{0DDF4CA4-F751-448A-81CE-FEF535355E80}"/>
    <cellStyle name="20% - Accent1 2 5 6 2 2" xfId="25970" xr:uid="{7A04B2B3-FB2C-4D19-9552-942E39791FDD}"/>
    <cellStyle name="20% - Accent1 2 5 6 3" xfId="18604" xr:uid="{C663A69C-7DF2-42E6-AB91-357608185D41}"/>
    <cellStyle name="20% - Accent1 2 5 7" xfId="7554" xr:uid="{079DA3EF-53A1-42DA-BD71-A3D57C1634E0}"/>
    <cellStyle name="20% - Accent1 2 5 7 2" xfId="22288" xr:uid="{4E22E1C0-DB6B-47DD-B86A-9287400D308A}"/>
    <cellStyle name="20% - Accent1 2 5 8" xfId="14922" xr:uid="{FD964442-C590-4690-A6BB-6F1D9707D4C7}"/>
    <cellStyle name="20% - Accent1 2 6" xfId="303" xr:uid="{A1A91FC4-1D7E-4242-82AF-09FA4C80B27E}"/>
    <cellStyle name="20% - Accent1 2 6 2" xfId="763" xr:uid="{B43305A6-CF73-4B17-8259-AECF56F1D2D6}"/>
    <cellStyle name="20% - Accent1 2 6 2 2" xfId="1683" xr:uid="{38AE91A2-CBF1-4097-9360-CC605E5C2D94}"/>
    <cellStyle name="20% - Accent1 2 6 2 2 2" xfId="3524" xr:uid="{6B7412DE-ED71-481C-A646-9E92FA40D8F3}"/>
    <cellStyle name="20% - Accent1 2 6 2 2 2 2" xfId="7206" xr:uid="{E707CAE1-2A52-45B0-B5E6-B2A9EE8890D4}"/>
    <cellStyle name="20% - Accent1 2 6 2 2 2 2 2" xfId="14572" xr:uid="{5B0DED1E-4158-44AD-BCA1-B0D9876DF9DC}"/>
    <cellStyle name="20% - Accent1 2 6 2 2 2 2 2 2" xfId="29306" xr:uid="{6F9E057A-2915-4A90-94C9-E8FFDF39F299}"/>
    <cellStyle name="20% - Accent1 2 6 2 2 2 2 3" xfId="21940" xr:uid="{81081F1E-AFC8-41D8-BE3A-AE1304A42BD4}"/>
    <cellStyle name="20% - Accent1 2 6 2 2 2 3" xfId="10890" xr:uid="{80D23941-1E81-41F0-A4E5-BB6104962268}"/>
    <cellStyle name="20% - Accent1 2 6 2 2 2 3 2" xfId="25624" xr:uid="{A835E01B-E5FA-4D8F-B31C-BFDCF8058306}"/>
    <cellStyle name="20% - Accent1 2 6 2 2 2 4" xfId="18258" xr:uid="{4C23D208-5BB9-491C-BB79-281C1E7A519C}"/>
    <cellStyle name="20% - Accent1 2 6 2 2 3" xfId="5365" xr:uid="{56BE5194-0A75-4727-9FA9-F1CC4D70759B}"/>
    <cellStyle name="20% - Accent1 2 6 2 2 3 2" xfId="12731" xr:uid="{ABC8DDDE-8EF1-4944-81EE-200D00096E03}"/>
    <cellStyle name="20% - Accent1 2 6 2 2 3 2 2" xfId="27465" xr:uid="{1E353904-4ACE-47A1-8F2C-996B84833457}"/>
    <cellStyle name="20% - Accent1 2 6 2 2 3 3" xfId="20099" xr:uid="{D83A34C7-D4C5-48D8-8131-658881AD801D}"/>
    <cellStyle name="20% - Accent1 2 6 2 2 4" xfId="9049" xr:uid="{DD1A5522-3866-466A-8A1A-CF3D1EB575A2}"/>
    <cellStyle name="20% - Accent1 2 6 2 2 4 2" xfId="23783" xr:uid="{7808F9BA-7E80-4B27-A95E-3AE3AC0B10AB}"/>
    <cellStyle name="20% - Accent1 2 6 2 2 5" xfId="16417" xr:uid="{8564EED0-773E-40B8-98D7-8BB60D13AC67}"/>
    <cellStyle name="20% - Accent1 2 6 2 3" xfId="2604" xr:uid="{FCA2CD04-388C-4D5D-9F99-326F2F06F251}"/>
    <cellStyle name="20% - Accent1 2 6 2 3 2" xfId="6286" xr:uid="{C2DBDA72-0C7E-4415-A37D-E76EA8CF3925}"/>
    <cellStyle name="20% - Accent1 2 6 2 3 2 2" xfId="13652" xr:uid="{8AD71658-641B-471D-86C1-F9A272AFB72C}"/>
    <cellStyle name="20% - Accent1 2 6 2 3 2 2 2" xfId="28386" xr:uid="{C9FAFFE2-8C73-4AC8-B47C-4F03F9DB43EA}"/>
    <cellStyle name="20% - Accent1 2 6 2 3 2 3" xfId="21020" xr:uid="{F5BD0F17-F254-45D4-84FB-93AE07BD8EA4}"/>
    <cellStyle name="20% - Accent1 2 6 2 3 3" xfId="9970" xr:uid="{D18146AB-9096-4F1F-BF99-D46FD59D53C8}"/>
    <cellStyle name="20% - Accent1 2 6 2 3 3 2" xfId="24704" xr:uid="{31537886-F946-4F31-940B-FBC27D2815E4}"/>
    <cellStyle name="20% - Accent1 2 6 2 3 4" xfId="17338" xr:uid="{7845641C-F20E-4125-8309-18172C73DDC0}"/>
    <cellStyle name="20% - Accent1 2 6 2 4" xfId="4445" xr:uid="{FFD53CBC-6F15-422B-964C-6B9512636BDB}"/>
    <cellStyle name="20% - Accent1 2 6 2 4 2" xfId="11811" xr:uid="{4141827F-7BFA-4527-AE91-90FB985A51A2}"/>
    <cellStyle name="20% - Accent1 2 6 2 4 2 2" xfId="26545" xr:uid="{688D18EF-1C81-4A8D-A589-CC346C23AB3B}"/>
    <cellStyle name="20% - Accent1 2 6 2 4 3" xfId="19179" xr:uid="{422BDE20-A6CF-4D48-A79F-662A3A87A310}"/>
    <cellStyle name="20% - Accent1 2 6 2 5" xfId="8129" xr:uid="{C6856C65-A7A0-4048-B6E7-88E7972D60DC}"/>
    <cellStyle name="20% - Accent1 2 6 2 5 2" xfId="22863" xr:uid="{D603DD51-E082-479B-9713-F1301D5AC221}"/>
    <cellStyle name="20% - Accent1 2 6 2 6" xfId="15497" xr:uid="{6B84220D-9AE8-4CBE-851D-3E7F6E26BDAF}"/>
    <cellStyle name="20% - Accent1 2 6 3" xfId="1223" xr:uid="{4D942E5A-E498-4FDA-AEA0-00D3DE96EB45}"/>
    <cellStyle name="20% - Accent1 2 6 3 2" xfId="3064" xr:uid="{781753A6-CD98-4EF6-ADDA-FAB05C8359AF}"/>
    <cellStyle name="20% - Accent1 2 6 3 2 2" xfId="6746" xr:uid="{A9E80335-67B7-42FB-AC2B-0D29AA5CAB91}"/>
    <cellStyle name="20% - Accent1 2 6 3 2 2 2" xfId="14112" xr:uid="{FF22B4C2-0061-4B03-A6F0-4361A2E30BD2}"/>
    <cellStyle name="20% - Accent1 2 6 3 2 2 2 2" xfId="28846" xr:uid="{618FF516-F097-454C-B87F-B5DFECC451CC}"/>
    <cellStyle name="20% - Accent1 2 6 3 2 2 3" xfId="21480" xr:uid="{B9787608-449A-46AF-A885-DB226699FF2B}"/>
    <cellStyle name="20% - Accent1 2 6 3 2 3" xfId="10430" xr:uid="{8CC053CD-FC9D-43E0-90AC-2498B323603F}"/>
    <cellStyle name="20% - Accent1 2 6 3 2 3 2" xfId="25164" xr:uid="{1B330F09-11CF-4483-8852-F4FC81658642}"/>
    <cellStyle name="20% - Accent1 2 6 3 2 4" xfId="17798" xr:uid="{199B4DD6-0595-4B5A-BA9A-EC13423F2730}"/>
    <cellStyle name="20% - Accent1 2 6 3 3" xfId="4905" xr:uid="{555F1DC1-A75E-4835-AE14-13465CD85071}"/>
    <cellStyle name="20% - Accent1 2 6 3 3 2" xfId="12271" xr:uid="{F8CAF24D-B913-4080-848E-0470DAF94482}"/>
    <cellStyle name="20% - Accent1 2 6 3 3 2 2" xfId="27005" xr:uid="{E9A7BD61-D291-4E31-B20E-AA4F90472698}"/>
    <cellStyle name="20% - Accent1 2 6 3 3 3" xfId="19639" xr:uid="{0D1C1D59-A776-48AB-9551-FDBF48B23BF5}"/>
    <cellStyle name="20% - Accent1 2 6 3 4" xfId="8589" xr:uid="{A0E18D45-FB36-420F-8EC8-759C6DC41DA0}"/>
    <cellStyle name="20% - Accent1 2 6 3 4 2" xfId="23323" xr:uid="{0C7B089F-E5C5-486E-9A78-95C84169891B}"/>
    <cellStyle name="20% - Accent1 2 6 3 5" xfId="15957" xr:uid="{7E337F75-6772-4B79-B4A7-0799CB1DEF4B}"/>
    <cellStyle name="20% - Accent1 2 6 4" xfId="2144" xr:uid="{00BEBF79-3E0D-4E6C-B780-5111F4F15E64}"/>
    <cellStyle name="20% - Accent1 2 6 4 2" xfId="5826" xr:uid="{20CB5065-5F70-4B0E-9BFB-33DA13027D2D}"/>
    <cellStyle name="20% - Accent1 2 6 4 2 2" xfId="13192" xr:uid="{A5AC3829-A968-4D14-9A8F-EC5A5FDC7D23}"/>
    <cellStyle name="20% - Accent1 2 6 4 2 2 2" xfId="27926" xr:uid="{CFFEA1B9-C2EC-408B-82E8-2B61B515628B}"/>
    <cellStyle name="20% - Accent1 2 6 4 2 3" xfId="20560" xr:uid="{58EE23E4-5DB7-4261-8404-034E82918544}"/>
    <cellStyle name="20% - Accent1 2 6 4 3" xfId="9510" xr:uid="{9F2A5F72-D7CF-4BB5-9195-F3A732EFB6E3}"/>
    <cellStyle name="20% - Accent1 2 6 4 3 2" xfId="24244" xr:uid="{EB578306-35DB-4EBE-8794-58673BE7D4BC}"/>
    <cellStyle name="20% - Accent1 2 6 4 4" xfId="16878" xr:uid="{7023639D-A6BD-4B87-854B-BFE8392C8C35}"/>
    <cellStyle name="20% - Accent1 2 6 5" xfId="3985" xr:uid="{6511190E-04E4-4B9E-8795-7E5A527DA23A}"/>
    <cellStyle name="20% - Accent1 2 6 5 2" xfId="11351" xr:uid="{7BD4216C-2517-4638-A1E3-D9FB0716DFF5}"/>
    <cellStyle name="20% - Accent1 2 6 5 2 2" xfId="26085" xr:uid="{B48FDB4A-2F78-48EC-8BFF-7649F2055247}"/>
    <cellStyle name="20% - Accent1 2 6 5 3" xfId="18719" xr:uid="{4831F535-E2C6-4E27-9A46-DE2208DF6727}"/>
    <cellStyle name="20% - Accent1 2 6 6" xfId="7669" xr:uid="{A8C9F453-E80E-4E3D-809B-20B13E6D8274}"/>
    <cellStyle name="20% - Accent1 2 6 6 2" xfId="22403" xr:uid="{082073C6-5CD5-454F-B3AF-CBC89BB14654}"/>
    <cellStyle name="20% - Accent1 2 6 7" xfId="15037" xr:uid="{3E673703-4AC4-4E6E-A7ED-F2D47CC08686}"/>
    <cellStyle name="20% - Accent1 2 7" xfId="533" xr:uid="{EF35B9F3-16F1-4CBD-80EE-9C24BC921112}"/>
    <cellStyle name="20% - Accent1 2 7 2" xfId="1453" xr:uid="{D27A3A43-DDA0-4AC8-BBE9-E7EC2C40D00A}"/>
    <cellStyle name="20% - Accent1 2 7 2 2" xfId="3294" xr:uid="{5865D170-D32A-417A-9D25-B7D0FFED3012}"/>
    <cellStyle name="20% - Accent1 2 7 2 2 2" xfId="6976" xr:uid="{8C0AF303-9239-4CB5-90B3-2646B9241579}"/>
    <cellStyle name="20% - Accent1 2 7 2 2 2 2" xfId="14342" xr:uid="{DD2BB027-0D46-4A61-8675-C87EEAB74BC9}"/>
    <cellStyle name="20% - Accent1 2 7 2 2 2 2 2" xfId="29076" xr:uid="{BECB38CA-5845-4E8E-AEE2-52842834BEF5}"/>
    <cellStyle name="20% - Accent1 2 7 2 2 2 3" xfId="21710" xr:uid="{CC238863-B835-4164-B2CD-18E0823C53C4}"/>
    <cellStyle name="20% - Accent1 2 7 2 2 3" xfId="10660" xr:uid="{9F9F3602-6405-45A3-998F-1B07B2C0218B}"/>
    <cellStyle name="20% - Accent1 2 7 2 2 3 2" xfId="25394" xr:uid="{AA8443B1-53EA-4D39-ADC8-0332C7CF0DB2}"/>
    <cellStyle name="20% - Accent1 2 7 2 2 4" xfId="18028" xr:uid="{82FD2C0D-22C5-4F0D-A30E-785A9E30075A}"/>
    <cellStyle name="20% - Accent1 2 7 2 3" xfId="5135" xr:uid="{A0F07D4E-4D4E-42EB-8C35-5AD0354963FB}"/>
    <cellStyle name="20% - Accent1 2 7 2 3 2" xfId="12501" xr:uid="{31D9BA8C-5DCF-4D6D-9DC2-FB3A38B0BCD9}"/>
    <cellStyle name="20% - Accent1 2 7 2 3 2 2" xfId="27235" xr:uid="{BAC0A734-B56B-4F23-A87A-FE9C25F4140C}"/>
    <cellStyle name="20% - Accent1 2 7 2 3 3" xfId="19869" xr:uid="{ED143455-EFC9-41B0-84CA-651D8ECFFCAE}"/>
    <cellStyle name="20% - Accent1 2 7 2 4" xfId="8819" xr:uid="{1B32DD04-90BE-4064-82FE-5BA27FC82C5A}"/>
    <cellStyle name="20% - Accent1 2 7 2 4 2" xfId="23553" xr:uid="{1918FF39-C02D-4833-A4D1-0A7519100E19}"/>
    <cellStyle name="20% - Accent1 2 7 2 5" xfId="16187" xr:uid="{B0DCB1DC-E77F-4624-BB7F-5092DD7FFE50}"/>
    <cellStyle name="20% - Accent1 2 7 3" xfId="2374" xr:uid="{F813269D-2175-442A-B74E-DF465C5BAA38}"/>
    <cellStyle name="20% - Accent1 2 7 3 2" xfId="6056" xr:uid="{9C538C8F-05B1-4A90-972D-6394B1BA6578}"/>
    <cellStyle name="20% - Accent1 2 7 3 2 2" xfId="13422" xr:uid="{543E17B3-F58A-4A89-88FD-8A6066FB4525}"/>
    <cellStyle name="20% - Accent1 2 7 3 2 2 2" xfId="28156" xr:uid="{9458EB56-AA0A-457F-9DFB-A3D5C45E80DF}"/>
    <cellStyle name="20% - Accent1 2 7 3 2 3" xfId="20790" xr:uid="{51A312B8-3A4D-459C-8625-62C145A94E93}"/>
    <cellStyle name="20% - Accent1 2 7 3 3" xfId="9740" xr:uid="{6AE2A3BF-2E93-4710-9192-13325E96332A}"/>
    <cellStyle name="20% - Accent1 2 7 3 3 2" xfId="24474" xr:uid="{FD295915-7C7A-4498-96AA-EA67062E4B05}"/>
    <cellStyle name="20% - Accent1 2 7 3 4" xfId="17108" xr:uid="{5F0F6D19-0A3D-4D61-B915-AA1F8AB7E8D7}"/>
    <cellStyle name="20% - Accent1 2 7 4" xfId="4215" xr:uid="{D5FBDE37-031E-49CD-A02F-90DFA8206453}"/>
    <cellStyle name="20% - Accent1 2 7 4 2" xfId="11581" xr:uid="{5FC276B1-87C1-4090-BAD7-A8E46F53EBA1}"/>
    <cellStyle name="20% - Accent1 2 7 4 2 2" xfId="26315" xr:uid="{377FDDD0-728F-434C-AB7F-E6D6DB7CFB41}"/>
    <cellStyle name="20% - Accent1 2 7 4 3" xfId="18949" xr:uid="{9D2B2FCE-A2F7-4969-B203-05FFCCE044DC}"/>
    <cellStyle name="20% - Accent1 2 7 5" xfId="7899" xr:uid="{7DD07668-A958-4F12-A925-AB5D8406D21C}"/>
    <cellStyle name="20% - Accent1 2 7 5 2" xfId="22633" xr:uid="{F4E2E4E2-12D9-41B9-8551-01A89D7DFEB5}"/>
    <cellStyle name="20% - Accent1 2 7 6" xfId="15267" xr:uid="{46B92226-DE56-4941-90E8-BF9726A66A50}"/>
    <cellStyle name="20% - Accent1 2 8" xfId="993" xr:uid="{D598CD0F-981B-4D53-AAC1-04229AE42260}"/>
    <cellStyle name="20% - Accent1 2 8 2" xfId="2834" xr:uid="{89E8E508-DA81-4F5C-992B-6C2DF1A56930}"/>
    <cellStyle name="20% - Accent1 2 8 2 2" xfId="6516" xr:uid="{B56287B4-88EE-4FE2-AA2C-3F2F4B6F7CB9}"/>
    <cellStyle name="20% - Accent1 2 8 2 2 2" xfId="13882" xr:uid="{3E0234B8-3C83-40B9-870B-A11B8E6F080D}"/>
    <cellStyle name="20% - Accent1 2 8 2 2 2 2" xfId="28616" xr:uid="{6699D63E-4D09-4AC9-B97D-E2875649C3B5}"/>
    <cellStyle name="20% - Accent1 2 8 2 2 3" xfId="21250" xr:uid="{B24E6887-19CA-41D3-BEDF-E1B51ACCC170}"/>
    <cellStyle name="20% - Accent1 2 8 2 3" xfId="10200" xr:uid="{B416F196-FCDC-4DE8-8A31-93966771BABF}"/>
    <cellStyle name="20% - Accent1 2 8 2 3 2" xfId="24934" xr:uid="{87548378-676C-4143-8D17-36D1FC671D03}"/>
    <cellStyle name="20% - Accent1 2 8 2 4" xfId="17568" xr:uid="{9D5102D7-B8A7-40BF-ACD9-0BCC0CB4E79F}"/>
    <cellStyle name="20% - Accent1 2 8 3" xfId="4675" xr:uid="{3646E4F1-EDA5-465B-9942-9AC041E02AFE}"/>
    <cellStyle name="20% - Accent1 2 8 3 2" xfId="12041" xr:uid="{6953DA33-9AD7-4C0C-B903-7C4E2C750873}"/>
    <cellStyle name="20% - Accent1 2 8 3 2 2" xfId="26775" xr:uid="{D92C10F0-3795-4970-9E57-38D229F7E98C}"/>
    <cellStyle name="20% - Accent1 2 8 3 3" xfId="19409" xr:uid="{EA44108F-07A3-4129-AB65-E918421E397B}"/>
    <cellStyle name="20% - Accent1 2 8 4" xfId="8359" xr:uid="{6F69AEBC-EF6D-49BE-B46E-E3E97C004C9B}"/>
    <cellStyle name="20% - Accent1 2 8 4 2" xfId="23093" xr:uid="{3FE8EF2D-028F-4E85-ACA7-2FC31C36469C}"/>
    <cellStyle name="20% - Accent1 2 8 5" xfId="15727" xr:uid="{69C04CF3-21D7-438C-90F6-69683EE5D187}"/>
    <cellStyle name="20% - Accent1 2 9" xfId="1914" xr:uid="{AC40ED93-B328-4058-9226-8935EEEAAE96}"/>
    <cellStyle name="20% - Accent1 2 9 2" xfId="5596" xr:uid="{27B58379-B0AE-4137-BF97-87778C736B8A}"/>
    <cellStyle name="20% - Accent1 2 9 2 2" xfId="12962" xr:uid="{25135303-DD77-4C42-A13A-59B23B246CD8}"/>
    <cellStyle name="20% - Accent1 2 9 2 2 2" xfId="27696" xr:uid="{CA1F69CB-4E4D-4FD8-8DB0-5372D613410D}"/>
    <cellStyle name="20% - Accent1 2 9 2 3" xfId="20330" xr:uid="{2D0A4879-8966-4CEB-818D-374DC2EB9F23}"/>
    <cellStyle name="20% - Accent1 2 9 3" xfId="9280" xr:uid="{87B00509-7C74-4F05-9485-E50287F385EF}"/>
    <cellStyle name="20% - Accent1 2 9 3 2" xfId="24014" xr:uid="{E0CFD986-D741-483A-AE2A-49F2E5018A2E}"/>
    <cellStyle name="20% - Accent1 2 9 4" xfId="16648" xr:uid="{983D6D63-95BD-47C4-92EF-4446BAA15E68}"/>
    <cellStyle name="20% - Accent2 2" xfId="20" xr:uid="{B3CA8FE7-7486-42D9-B97A-5CC35324FD14}"/>
    <cellStyle name="20% - Accent2 2 10" xfId="3759" xr:uid="{8EB63913-3227-4AD3-A22D-DA541427094A}"/>
    <cellStyle name="20% - Accent2 2 10 2" xfId="11125" xr:uid="{F0ACD4D5-342A-4E07-BA38-86A87D679124}"/>
    <cellStyle name="20% - Accent2 2 10 2 2" xfId="25859" xr:uid="{276927E2-747B-4900-A81A-91EEE66BBD73}"/>
    <cellStyle name="20% - Accent2 2 10 3" xfId="18493" xr:uid="{C15D5AAA-551C-4A7C-BBE2-D99CE079CA9C}"/>
    <cellStyle name="20% - Accent2 2 11" xfId="7443" xr:uid="{90A88763-ADE0-4219-A967-6A72EC95C734}"/>
    <cellStyle name="20% - Accent2 2 11 2" xfId="22177" xr:uid="{42386F7B-5D35-4B77-9531-5DDC48E31997}"/>
    <cellStyle name="20% - Accent2 2 12" xfId="14811" xr:uid="{73BBE219-FC1B-4553-A62C-4AA561CD36B6}"/>
    <cellStyle name="20% - Accent2 2 2" xfId="21" xr:uid="{048381EC-A5E6-4A7B-940A-B39F495724E6}"/>
    <cellStyle name="20% - Accent2 2 2 10" xfId="7444" xr:uid="{539C4AF0-77C6-426E-ABA2-97F6F80CBF61}"/>
    <cellStyle name="20% - Accent2 2 2 10 2" xfId="22178" xr:uid="{5B644D19-024A-40CB-B9F4-3E5D072C9C69}"/>
    <cellStyle name="20% - Accent2 2 2 11" xfId="14812" xr:uid="{461DDDCD-7B9F-495E-8649-6164C3A32094}"/>
    <cellStyle name="20% - Accent2 2 2 2" xfId="22" xr:uid="{FB3A72D9-9DDE-4330-A4E2-61CB2955FE85}"/>
    <cellStyle name="20% - Accent2 2 2 2 10" xfId="14813" xr:uid="{0FB0254B-AB54-43E7-B1C9-3141AFB337A5}"/>
    <cellStyle name="20% - Accent2 2 2 2 2" xfId="119" xr:uid="{EEB6F88B-E9EE-4326-B933-BDCD6B9B4996}"/>
    <cellStyle name="20% - Accent2 2 2 2 2 2" xfId="251" xr:uid="{7B98478C-864C-4342-8C04-DA53A977A6F7}"/>
    <cellStyle name="20% - Accent2 2 2 2 2 2 2" xfId="481" xr:uid="{8A1147DA-6B31-4D46-BABF-F1AD6BEA5EC6}"/>
    <cellStyle name="20% - Accent2 2 2 2 2 2 2 2" xfId="941" xr:uid="{AD9CC55A-3931-4D2A-B6E4-AF24E3E080DC}"/>
    <cellStyle name="20% - Accent2 2 2 2 2 2 2 2 2" xfId="1861" xr:uid="{C400E3E6-DB9E-4DD3-B801-D124F26B3442}"/>
    <cellStyle name="20% - Accent2 2 2 2 2 2 2 2 2 2" xfId="3702" xr:uid="{FDAF52C2-340A-48DB-B43D-3DA892E5EC33}"/>
    <cellStyle name="20% - Accent2 2 2 2 2 2 2 2 2 2 2" xfId="7384" xr:uid="{75E6AECB-BEA0-410D-8518-20B8F800D48F}"/>
    <cellStyle name="20% - Accent2 2 2 2 2 2 2 2 2 2 2 2" xfId="14750" xr:uid="{B1C844FB-B1B9-47BE-9B99-55CCE44F1AFE}"/>
    <cellStyle name="20% - Accent2 2 2 2 2 2 2 2 2 2 2 2 2" xfId="29484" xr:uid="{24132254-7867-40C9-A6E6-535B9A6A7F4A}"/>
    <cellStyle name="20% - Accent2 2 2 2 2 2 2 2 2 2 2 3" xfId="22118" xr:uid="{A4644E27-ABE2-46D2-B08A-B60B7A074701}"/>
    <cellStyle name="20% - Accent2 2 2 2 2 2 2 2 2 2 3" xfId="11068" xr:uid="{3A444C00-0E7E-4FE0-BC5C-D32D5EA3058B}"/>
    <cellStyle name="20% - Accent2 2 2 2 2 2 2 2 2 2 3 2" xfId="25802" xr:uid="{38A0412F-3C81-464C-B04E-A9DE2FC226B9}"/>
    <cellStyle name="20% - Accent2 2 2 2 2 2 2 2 2 2 4" xfId="18436" xr:uid="{18B0C986-9F3F-48E0-939B-F38D1515C397}"/>
    <cellStyle name="20% - Accent2 2 2 2 2 2 2 2 2 3" xfId="5543" xr:uid="{BF120B26-9585-4670-93F8-3A70FDEBF578}"/>
    <cellStyle name="20% - Accent2 2 2 2 2 2 2 2 2 3 2" xfId="12909" xr:uid="{FBCD1E94-0A63-4FBB-9D06-A652FC5923B9}"/>
    <cellStyle name="20% - Accent2 2 2 2 2 2 2 2 2 3 2 2" xfId="27643" xr:uid="{8A73F7FF-11E2-4526-98FA-3532C3AA92B8}"/>
    <cellStyle name="20% - Accent2 2 2 2 2 2 2 2 2 3 3" xfId="20277" xr:uid="{E2FAF9EE-DB45-4719-8789-309CF46AD15E}"/>
    <cellStyle name="20% - Accent2 2 2 2 2 2 2 2 2 4" xfId="9227" xr:uid="{30E02D5B-DE38-47B1-BE09-626FBCD56679}"/>
    <cellStyle name="20% - Accent2 2 2 2 2 2 2 2 2 4 2" xfId="23961" xr:uid="{5C340CCC-1376-4C5B-A692-663D8CCBD1B7}"/>
    <cellStyle name="20% - Accent2 2 2 2 2 2 2 2 2 5" xfId="16595" xr:uid="{5EBA010F-BBBB-4C51-8832-E1C72B87146C}"/>
    <cellStyle name="20% - Accent2 2 2 2 2 2 2 2 3" xfId="2782" xr:uid="{2FFB26F8-A521-4D31-91D5-83049F8BD14F}"/>
    <cellStyle name="20% - Accent2 2 2 2 2 2 2 2 3 2" xfId="6464" xr:uid="{23BAAAC8-6902-463E-9C33-4736951F15FD}"/>
    <cellStyle name="20% - Accent2 2 2 2 2 2 2 2 3 2 2" xfId="13830" xr:uid="{B466C8C9-1D19-4EFE-846D-8FE8CA780E0F}"/>
    <cellStyle name="20% - Accent2 2 2 2 2 2 2 2 3 2 2 2" xfId="28564" xr:uid="{94E56BBB-86D7-4348-B90A-1B6F82252DE4}"/>
    <cellStyle name="20% - Accent2 2 2 2 2 2 2 2 3 2 3" xfId="21198" xr:uid="{EFB890B2-6FF9-4AC8-BCF1-3F515CA7EAB8}"/>
    <cellStyle name="20% - Accent2 2 2 2 2 2 2 2 3 3" xfId="10148" xr:uid="{7A238813-4B49-48DE-A835-B946CAC77D74}"/>
    <cellStyle name="20% - Accent2 2 2 2 2 2 2 2 3 3 2" xfId="24882" xr:uid="{32D04AC7-FA1D-4FED-A9D6-8A04DEF17270}"/>
    <cellStyle name="20% - Accent2 2 2 2 2 2 2 2 3 4" xfId="17516" xr:uid="{00D3F345-9A78-438D-9337-D9E25551F4D9}"/>
    <cellStyle name="20% - Accent2 2 2 2 2 2 2 2 4" xfId="4623" xr:uid="{DAAFED95-8C56-4DDD-849C-1DC32D65484A}"/>
    <cellStyle name="20% - Accent2 2 2 2 2 2 2 2 4 2" xfId="11989" xr:uid="{62534059-9578-444D-B63E-4DE6C306DD8B}"/>
    <cellStyle name="20% - Accent2 2 2 2 2 2 2 2 4 2 2" xfId="26723" xr:uid="{A9ED1917-4DFE-4B9A-B82A-F4BEABFF2735}"/>
    <cellStyle name="20% - Accent2 2 2 2 2 2 2 2 4 3" xfId="19357" xr:uid="{367707AF-2CB6-44CB-BBDE-BB2BE546A33C}"/>
    <cellStyle name="20% - Accent2 2 2 2 2 2 2 2 5" xfId="8307" xr:uid="{4B180E08-E056-406C-BCD6-4A4E0A0CC33C}"/>
    <cellStyle name="20% - Accent2 2 2 2 2 2 2 2 5 2" xfId="23041" xr:uid="{2C64A51D-48B8-4762-8075-B4BE25B11CC5}"/>
    <cellStyle name="20% - Accent2 2 2 2 2 2 2 2 6" xfId="15675" xr:uid="{5E003FE5-C60F-4802-9C8E-981967B9774F}"/>
    <cellStyle name="20% - Accent2 2 2 2 2 2 2 3" xfId="1401" xr:uid="{C969D9EF-64A6-43DD-9452-DAAE2C96E275}"/>
    <cellStyle name="20% - Accent2 2 2 2 2 2 2 3 2" xfId="3242" xr:uid="{8F9636E8-6FA6-466A-8B25-D3B404310CBF}"/>
    <cellStyle name="20% - Accent2 2 2 2 2 2 2 3 2 2" xfId="6924" xr:uid="{6304D50F-5CE6-4FCA-9CE4-4219D670F25A}"/>
    <cellStyle name="20% - Accent2 2 2 2 2 2 2 3 2 2 2" xfId="14290" xr:uid="{2CAA16DE-5E81-4591-B01D-DF293A5C6718}"/>
    <cellStyle name="20% - Accent2 2 2 2 2 2 2 3 2 2 2 2" xfId="29024" xr:uid="{AEC3C7EC-E51A-4923-B3BB-881C6654FCFA}"/>
    <cellStyle name="20% - Accent2 2 2 2 2 2 2 3 2 2 3" xfId="21658" xr:uid="{8A90354F-81A9-4806-BCED-C1E77D2DDA54}"/>
    <cellStyle name="20% - Accent2 2 2 2 2 2 2 3 2 3" xfId="10608" xr:uid="{E4B0945E-258C-40D4-AF6F-F2513E616EB4}"/>
    <cellStyle name="20% - Accent2 2 2 2 2 2 2 3 2 3 2" xfId="25342" xr:uid="{144F10F7-E4B3-44D8-B0A1-03E24E440C10}"/>
    <cellStyle name="20% - Accent2 2 2 2 2 2 2 3 2 4" xfId="17976" xr:uid="{A01BEC21-32D2-4AE7-9F87-AAE86DBCE532}"/>
    <cellStyle name="20% - Accent2 2 2 2 2 2 2 3 3" xfId="5083" xr:uid="{A62CBFAF-BBF2-42B3-9556-7C0A5383973F}"/>
    <cellStyle name="20% - Accent2 2 2 2 2 2 2 3 3 2" xfId="12449" xr:uid="{D576CE91-596A-4514-B47A-73FB06B13AE3}"/>
    <cellStyle name="20% - Accent2 2 2 2 2 2 2 3 3 2 2" xfId="27183" xr:uid="{727983FD-4E5F-4D43-B61A-AE8E4856F9B4}"/>
    <cellStyle name="20% - Accent2 2 2 2 2 2 2 3 3 3" xfId="19817" xr:uid="{0482F888-B5B7-411C-8CF5-41EF5A34941A}"/>
    <cellStyle name="20% - Accent2 2 2 2 2 2 2 3 4" xfId="8767" xr:uid="{8B0D5867-5D06-4333-9213-D720120BE74C}"/>
    <cellStyle name="20% - Accent2 2 2 2 2 2 2 3 4 2" xfId="23501" xr:uid="{8AF8EA98-63BB-45C6-8B78-2F940E547E93}"/>
    <cellStyle name="20% - Accent2 2 2 2 2 2 2 3 5" xfId="16135" xr:uid="{D073019B-3DA4-4B25-8F71-9CBF53870852}"/>
    <cellStyle name="20% - Accent2 2 2 2 2 2 2 4" xfId="2322" xr:uid="{B7D67FC4-DAD0-48C8-8972-DC59091303B1}"/>
    <cellStyle name="20% - Accent2 2 2 2 2 2 2 4 2" xfId="6004" xr:uid="{AA11E87F-4EC9-4CAC-B290-528E0E0418E9}"/>
    <cellStyle name="20% - Accent2 2 2 2 2 2 2 4 2 2" xfId="13370" xr:uid="{C45B5F90-6918-43C0-843C-EDF66339ECCD}"/>
    <cellStyle name="20% - Accent2 2 2 2 2 2 2 4 2 2 2" xfId="28104" xr:uid="{FF143928-4F5C-43A5-BBB6-8BF8DE315EF0}"/>
    <cellStyle name="20% - Accent2 2 2 2 2 2 2 4 2 3" xfId="20738" xr:uid="{64602186-78B3-455D-B9C9-B2A938569275}"/>
    <cellStyle name="20% - Accent2 2 2 2 2 2 2 4 3" xfId="9688" xr:uid="{F4DF8B0C-CF7B-48BC-A5AB-686FED76FAEB}"/>
    <cellStyle name="20% - Accent2 2 2 2 2 2 2 4 3 2" xfId="24422" xr:uid="{0535457E-9FAC-4102-9DD1-753F5029ED49}"/>
    <cellStyle name="20% - Accent2 2 2 2 2 2 2 4 4" xfId="17056" xr:uid="{DE51CE6C-909B-4CB6-A672-25E651DA513E}"/>
    <cellStyle name="20% - Accent2 2 2 2 2 2 2 5" xfId="4163" xr:uid="{93DA5FF1-1B02-43A3-BCD9-343DB04704EC}"/>
    <cellStyle name="20% - Accent2 2 2 2 2 2 2 5 2" xfId="11529" xr:uid="{678B0E08-EEAF-4A1F-85C1-CD1AFDB0CC48}"/>
    <cellStyle name="20% - Accent2 2 2 2 2 2 2 5 2 2" xfId="26263" xr:uid="{0EC8EECC-0A3B-4DDF-BEA9-C741A95C96E9}"/>
    <cellStyle name="20% - Accent2 2 2 2 2 2 2 5 3" xfId="18897" xr:uid="{81613EA3-8F0D-4EA4-ABB7-8667AF402E43}"/>
    <cellStyle name="20% - Accent2 2 2 2 2 2 2 6" xfId="7847" xr:uid="{4565C627-0E3E-4398-9948-12FEE24EA94F}"/>
    <cellStyle name="20% - Accent2 2 2 2 2 2 2 6 2" xfId="22581" xr:uid="{B5A676D4-18F4-48BC-A7FE-6C769A45B41A}"/>
    <cellStyle name="20% - Accent2 2 2 2 2 2 2 7" xfId="15215" xr:uid="{BE15EBD8-A3FA-40BB-828E-66C45A1B0772}"/>
    <cellStyle name="20% - Accent2 2 2 2 2 2 3" xfId="711" xr:uid="{9B73C178-39C9-4E9C-B86D-4C5D5DC86741}"/>
    <cellStyle name="20% - Accent2 2 2 2 2 2 3 2" xfId="1631" xr:uid="{813E0624-78A2-4BA8-BB12-EC0C68085373}"/>
    <cellStyle name="20% - Accent2 2 2 2 2 2 3 2 2" xfId="3472" xr:uid="{645F9DF1-B0CC-47BA-9BAE-76096779EF99}"/>
    <cellStyle name="20% - Accent2 2 2 2 2 2 3 2 2 2" xfId="7154" xr:uid="{4AD5E38E-34E7-4A85-B7F1-27E7D15C5D95}"/>
    <cellStyle name="20% - Accent2 2 2 2 2 2 3 2 2 2 2" xfId="14520" xr:uid="{E61AC939-3428-43BE-9AF1-FB135D58C256}"/>
    <cellStyle name="20% - Accent2 2 2 2 2 2 3 2 2 2 2 2" xfId="29254" xr:uid="{7C6DB295-1E8F-4D1B-8D51-42963873C899}"/>
    <cellStyle name="20% - Accent2 2 2 2 2 2 3 2 2 2 3" xfId="21888" xr:uid="{5EA66461-069F-45C6-A8C0-D9A5909353EF}"/>
    <cellStyle name="20% - Accent2 2 2 2 2 2 3 2 2 3" xfId="10838" xr:uid="{34B2D5CF-3CFB-4784-BD11-8D0DB8762FF0}"/>
    <cellStyle name="20% - Accent2 2 2 2 2 2 3 2 2 3 2" xfId="25572" xr:uid="{F585687B-38EE-4374-9D18-AD55C4BEB140}"/>
    <cellStyle name="20% - Accent2 2 2 2 2 2 3 2 2 4" xfId="18206" xr:uid="{49E61357-4FE0-4950-9F0B-A0BD09C55F05}"/>
    <cellStyle name="20% - Accent2 2 2 2 2 2 3 2 3" xfId="5313" xr:uid="{7B8EB4CA-E8BD-4D33-876C-5CEA80E04605}"/>
    <cellStyle name="20% - Accent2 2 2 2 2 2 3 2 3 2" xfId="12679" xr:uid="{784C4252-9264-418F-9FBA-0181268CF5B2}"/>
    <cellStyle name="20% - Accent2 2 2 2 2 2 3 2 3 2 2" xfId="27413" xr:uid="{B44E0003-EB21-498A-810D-CD49FD8B18B2}"/>
    <cellStyle name="20% - Accent2 2 2 2 2 2 3 2 3 3" xfId="20047" xr:uid="{75E384E8-C15A-4D55-AC80-EA56C75393BC}"/>
    <cellStyle name="20% - Accent2 2 2 2 2 2 3 2 4" xfId="8997" xr:uid="{6348BB52-5506-4834-B613-307762B2C1E3}"/>
    <cellStyle name="20% - Accent2 2 2 2 2 2 3 2 4 2" xfId="23731" xr:uid="{DF3DF7B8-0372-44AD-8FC3-C67641751B5A}"/>
    <cellStyle name="20% - Accent2 2 2 2 2 2 3 2 5" xfId="16365" xr:uid="{234A6B5D-9330-44EE-8122-81B8E129C70C}"/>
    <cellStyle name="20% - Accent2 2 2 2 2 2 3 3" xfId="2552" xr:uid="{72BECA61-6EBB-4B58-950F-E29FF8A933C4}"/>
    <cellStyle name="20% - Accent2 2 2 2 2 2 3 3 2" xfId="6234" xr:uid="{1DDB86DE-144B-4EC9-81ED-6621B12C1435}"/>
    <cellStyle name="20% - Accent2 2 2 2 2 2 3 3 2 2" xfId="13600" xr:uid="{1351EEAB-E6D5-4E55-8DD0-51C6C420E7FE}"/>
    <cellStyle name="20% - Accent2 2 2 2 2 2 3 3 2 2 2" xfId="28334" xr:uid="{6C3E06C1-0BAD-4B03-A8DB-EFE5FB7A0E2B}"/>
    <cellStyle name="20% - Accent2 2 2 2 2 2 3 3 2 3" xfId="20968" xr:uid="{BC6766F5-FAC0-4A09-AD41-D2B7FCB294AE}"/>
    <cellStyle name="20% - Accent2 2 2 2 2 2 3 3 3" xfId="9918" xr:uid="{C109FDA6-0EA2-43FC-99AB-2F6D5A01E77A}"/>
    <cellStyle name="20% - Accent2 2 2 2 2 2 3 3 3 2" xfId="24652" xr:uid="{3B7FFC8A-9BD1-40E5-B073-99E9347FC816}"/>
    <cellStyle name="20% - Accent2 2 2 2 2 2 3 3 4" xfId="17286" xr:uid="{453F015F-E980-4098-9A77-301FF90A3385}"/>
    <cellStyle name="20% - Accent2 2 2 2 2 2 3 4" xfId="4393" xr:uid="{20FAC275-4A4F-41C4-8704-E866E841D05D}"/>
    <cellStyle name="20% - Accent2 2 2 2 2 2 3 4 2" xfId="11759" xr:uid="{5CA6B648-D36E-49AD-8BEF-3F1A6F5FD3D5}"/>
    <cellStyle name="20% - Accent2 2 2 2 2 2 3 4 2 2" xfId="26493" xr:uid="{178EECC9-6655-4C40-902A-B9A5E4183460}"/>
    <cellStyle name="20% - Accent2 2 2 2 2 2 3 4 3" xfId="19127" xr:uid="{6374A92E-48AB-4A6A-8772-68B35FA7ED17}"/>
    <cellStyle name="20% - Accent2 2 2 2 2 2 3 5" xfId="8077" xr:uid="{AB083A39-91C3-4B98-A141-3C374CBB0D35}"/>
    <cellStyle name="20% - Accent2 2 2 2 2 2 3 5 2" xfId="22811" xr:uid="{EE9A6793-4E1C-451D-9F49-2C696EF36495}"/>
    <cellStyle name="20% - Accent2 2 2 2 2 2 3 6" xfId="15445" xr:uid="{EA471070-5559-47C3-8878-AEF46168A161}"/>
    <cellStyle name="20% - Accent2 2 2 2 2 2 4" xfId="1171" xr:uid="{E8B7D905-B6A1-4C00-8575-5CDF2DFD6AEE}"/>
    <cellStyle name="20% - Accent2 2 2 2 2 2 4 2" xfId="3012" xr:uid="{D0AD5274-7FD1-4B2A-B3C5-12B8B86C418E}"/>
    <cellStyle name="20% - Accent2 2 2 2 2 2 4 2 2" xfId="6694" xr:uid="{69709867-2C92-4686-9579-92DB3B54174B}"/>
    <cellStyle name="20% - Accent2 2 2 2 2 2 4 2 2 2" xfId="14060" xr:uid="{608CC446-9113-41E8-9090-165132B43868}"/>
    <cellStyle name="20% - Accent2 2 2 2 2 2 4 2 2 2 2" xfId="28794" xr:uid="{A46B3CF1-95F5-45F4-AA73-DE50B490CCE2}"/>
    <cellStyle name="20% - Accent2 2 2 2 2 2 4 2 2 3" xfId="21428" xr:uid="{F982C53C-FC3E-4B07-BB38-6DF7A6B4C3BC}"/>
    <cellStyle name="20% - Accent2 2 2 2 2 2 4 2 3" xfId="10378" xr:uid="{BCE05066-16F5-44AB-8E55-A1871A84E1C9}"/>
    <cellStyle name="20% - Accent2 2 2 2 2 2 4 2 3 2" xfId="25112" xr:uid="{1B281D0B-0C01-4943-A089-4DB24C115E50}"/>
    <cellStyle name="20% - Accent2 2 2 2 2 2 4 2 4" xfId="17746" xr:uid="{CF0EA2A0-DAE0-4367-A5CF-2AE3F191366D}"/>
    <cellStyle name="20% - Accent2 2 2 2 2 2 4 3" xfId="4853" xr:uid="{670F29DE-D78F-4041-8E3E-AB0EE4432C8A}"/>
    <cellStyle name="20% - Accent2 2 2 2 2 2 4 3 2" xfId="12219" xr:uid="{56B04F21-BEA8-4576-A011-9B6D8BAB1FBD}"/>
    <cellStyle name="20% - Accent2 2 2 2 2 2 4 3 2 2" xfId="26953" xr:uid="{85DC8BE6-0221-4022-AC32-A69D8CE11846}"/>
    <cellStyle name="20% - Accent2 2 2 2 2 2 4 3 3" xfId="19587" xr:uid="{81ACD9CA-AF2E-47C5-9DB0-187E2072C1F2}"/>
    <cellStyle name="20% - Accent2 2 2 2 2 2 4 4" xfId="8537" xr:uid="{5FAD2839-4A3A-4F93-B10B-7775ABBB580A}"/>
    <cellStyle name="20% - Accent2 2 2 2 2 2 4 4 2" xfId="23271" xr:uid="{CD494FF6-DB5C-484F-AD80-E86D7EFFB575}"/>
    <cellStyle name="20% - Accent2 2 2 2 2 2 4 5" xfId="15905" xr:uid="{D4B7CB75-0030-4B1A-92DC-2F800B3B7524}"/>
    <cellStyle name="20% - Accent2 2 2 2 2 2 5" xfId="2092" xr:uid="{DA6FCCEE-3188-403A-B6C2-2D9E4231A979}"/>
    <cellStyle name="20% - Accent2 2 2 2 2 2 5 2" xfId="5774" xr:uid="{EE405E94-B593-40A2-9A7B-7FE85A45D784}"/>
    <cellStyle name="20% - Accent2 2 2 2 2 2 5 2 2" xfId="13140" xr:uid="{CC7134AB-083D-4412-AF46-417AF1F5AD55}"/>
    <cellStyle name="20% - Accent2 2 2 2 2 2 5 2 2 2" xfId="27874" xr:uid="{DD1EFE38-7D86-4E4E-9044-28CDCD5E6588}"/>
    <cellStyle name="20% - Accent2 2 2 2 2 2 5 2 3" xfId="20508" xr:uid="{02FF5369-5850-4738-B4E0-C40CCF811B74}"/>
    <cellStyle name="20% - Accent2 2 2 2 2 2 5 3" xfId="9458" xr:uid="{B7F6D846-6772-4A56-B8C2-F3A3E33F5A14}"/>
    <cellStyle name="20% - Accent2 2 2 2 2 2 5 3 2" xfId="24192" xr:uid="{D7B42652-A9FD-48D7-B785-5BB3ACB233AC}"/>
    <cellStyle name="20% - Accent2 2 2 2 2 2 5 4" xfId="16826" xr:uid="{4E2392F1-5CAC-4D2A-B036-E51A6391A910}"/>
    <cellStyle name="20% - Accent2 2 2 2 2 2 6" xfId="3933" xr:uid="{759445A8-8672-47AE-A64E-B91EDC4AB4AF}"/>
    <cellStyle name="20% - Accent2 2 2 2 2 2 6 2" xfId="11299" xr:uid="{76378B09-1854-4309-8082-CB5FD8EAC4F4}"/>
    <cellStyle name="20% - Accent2 2 2 2 2 2 6 2 2" xfId="26033" xr:uid="{B80D92CD-1E0E-464C-B852-57AE3464EB2F}"/>
    <cellStyle name="20% - Accent2 2 2 2 2 2 6 3" xfId="18667" xr:uid="{6A590F1B-0A99-4A27-8653-00529C5141B7}"/>
    <cellStyle name="20% - Accent2 2 2 2 2 2 7" xfId="7617" xr:uid="{2CB7C850-1899-434D-B14D-3EDD5F93112A}"/>
    <cellStyle name="20% - Accent2 2 2 2 2 2 7 2" xfId="22351" xr:uid="{9FB6E541-28EF-4A9D-8D27-94602DF3A40F}"/>
    <cellStyle name="20% - Accent2 2 2 2 2 2 8" xfId="14985" xr:uid="{B5C0A53F-3448-4D51-8AD6-279D57D7D772}"/>
    <cellStyle name="20% - Accent2 2 2 2 2 3" xfId="366" xr:uid="{953CF63E-749C-4E67-8453-A3BDF211E912}"/>
    <cellStyle name="20% - Accent2 2 2 2 2 3 2" xfId="826" xr:uid="{5565C1EA-B449-4B98-9216-1BECEDC87F1D}"/>
    <cellStyle name="20% - Accent2 2 2 2 2 3 2 2" xfId="1746" xr:uid="{BCD7D139-511B-403D-960E-BF40A90BBB9D}"/>
    <cellStyle name="20% - Accent2 2 2 2 2 3 2 2 2" xfId="3587" xr:uid="{4AAB9462-F782-4C89-BFD5-7EA8C04BE7E9}"/>
    <cellStyle name="20% - Accent2 2 2 2 2 3 2 2 2 2" xfId="7269" xr:uid="{8BE35057-0548-4895-B6FF-7B4C700D9AC8}"/>
    <cellStyle name="20% - Accent2 2 2 2 2 3 2 2 2 2 2" xfId="14635" xr:uid="{321E93A9-EB71-4CE7-9AB2-F7791931E185}"/>
    <cellStyle name="20% - Accent2 2 2 2 2 3 2 2 2 2 2 2" xfId="29369" xr:uid="{9F4A56A9-E65D-4DC7-8FFE-0733D5ADA5AC}"/>
    <cellStyle name="20% - Accent2 2 2 2 2 3 2 2 2 2 3" xfId="22003" xr:uid="{EE545CAD-1F33-423C-B80C-372AE797A17D}"/>
    <cellStyle name="20% - Accent2 2 2 2 2 3 2 2 2 3" xfId="10953" xr:uid="{27674B30-9FAA-4C53-AB49-1530727D8D03}"/>
    <cellStyle name="20% - Accent2 2 2 2 2 3 2 2 2 3 2" xfId="25687" xr:uid="{47C18B9E-B61D-42FD-8C45-55DF1392234B}"/>
    <cellStyle name="20% - Accent2 2 2 2 2 3 2 2 2 4" xfId="18321" xr:uid="{A76461CD-E94B-45E3-BE5B-64D5BE79D5BB}"/>
    <cellStyle name="20% - Accent2 2 2 2 2 3 2 2 3" xfId="5428" xr:uid="{C82DED26-5623-4715-AA99-B3D62E1ECAAE}"/>
    <cellStyle name="20% - Accent2 2 2 2 2 3 2 2 3 2" xfId="12794" xr:uid="{772B7545-C450-4856-8363-07C9266AEC2D}"/>
    <cellStyle name="20% - Accent2 2 2 2 2 3 2 2 3 2 2" xfId="27528" xr:uid="{200FBAB7-1980-4B4F-8BFC-AA5465ADB69B}"/>
    <cellStyle name="20% - Accent2 2 2 2 2 3 2 2 3 3" xfId="20162" xr:uid="{D671152E-34A7-447E-9F1B-C2E25E98F731}"/>
    <cellStyle name="20% - Accent2 2 2 2 2 3 2 2 4" xfId="9112" xr:uid="{54D22490-0B13-458B-9FF6-3C950A5DBA23}"/>
    <cellStyle name="20% - Accent2 2 2 2 2 3 2 2 4 2" xfId="23846" xr:uid="{972FB036-8912-4279-ABD8-A89756FA226A}"/>
    <cellStyle name="20% - Accent2 2 2 2 2 3 2 2 5" xfId="16480" xr:uid="{D689CFD2-E04D-44BF-9C0A-D58740D158A9}"/>
    <cellStyle name="20% - Accent2 2 2 2 2 3 2 3" xfId="2667" xr:uid="{36C59A87-31F8-49F8-9EF6-FBB98CB8F9DF}"/>
    <cellStyle name="20% - Accent2 2 2 2 2 3 2 3 2" xfId="6349" xr:uid="{9F8D0211-2646-4BEE-8CEE-C23B76D6E48F}"/>
    <cellStyle name="20% - Accent2 2 2 2 2 3 2 3 2 2" xfId="13715" xr:uid="{3229FD4C-5BA6-4F5D-A2B0-4A260EA30E95}"/>
    <cellStyle name="20% - Accent2 2 2 2 2 3 2 3 2 2 2" xfId="28449" xr:uid="{820CCB00-E3D9-4E9D-B9B2-9E7018BBE551}"/>
    <cellStyle name="20% - Accent2 2 2 2 2 3 2 3 2 3" xfId="21083" xr:uid="{63863FB3-843F-4B55-B628-9AC91889E429}"/>
    <cellStyle name="20% - Accent2 2 2 2 2 3 2 3 3" xfId="10033" xr:uid="{CF6D489C-EB22-4DF8-95E1-F906D29E98F4}"/>
    <cellStyle name="20% - Accent2 2 2 2 2 3 2 3 3 2" xfId="24767" xr:uid="{ADD8443F-5598-48BC-A632-2756C69C23FC}"/>
    <cellStyle name="20% - Accent2 2 2 2 2 3 2 3 4" xfId="17401" xr:uid="{3D1F20D5-C5F2-47D3-86B9-78800B90A7E7}"/>
    <cellStyle name="20% - Accent2 2 2 2 2 3 2 4" xfId="4508" xr:uid="{80C8A3FA-6A39-4236-8609-961C823AC89F}"/>
    <cellStyle name="20% - Accent2 2 2 2 2 3 2 4 2" xfId="11874" xr:uid="{C6F4395E-1E22-4236-98F8-5433FEA7B602}"/>
    <cellStyle name="20% - Accent2 2 2 2 2 3 2 4 2 2" xfId="26608" xr:uid="{37FECE7D-DEE4-48DD-9BF0-F9AF2C3A4A73}"/>
    <cellStyle name="20% - Accent2 2 2 2 2 3 2 4 3" xfId="19242" xr:uid="{59E9D66C-FB18-4C31-9034-292618CB847F}"/>
    <cellStyle name="20% - Accent2 2 2 2 2 3 2 5" xfId="8192" xr:uid="{0DA329D5-07C3-4CF0-B4BB-D345BE7CF25F}"/>
    <cellStyle name="20% - Accent2 2 2 2 2 3 2 5 2" xfId="22926" xr:uid="{DE36E7BD-290B-4DA7-809D-9F4D51A8606E}"/>
    <cellStyle name="20% - Accent2 2 2 2 2 3 2 6" xfId="15560" xr:uid="{2C0FBBE1-986E-4FB3-A3D5-7C2D7D6F80FC}"/>
    <cellStyle name="20% - Accent2 2 2 2 2 3 3" xfId="1286" xr:uid="{DEA6DC7E-A1C7-44F3-9592-50FA8C109915}"/>
    <cellStyle name="20% - Accent2 2 2 2 2 3 3 2" xfId="3127" xr:uid="{A215732C-F5F8-4F42-B27D-7F64B08CB104}"/>
    <cellStyle name="20% - Accent2 2 2 2 2 3 3 2 2" xfId="6809" xr:uid="{0F22E785-5547-4287-B8A7-BC82BCC84A8E}"/>
    <cellStyle name="20% - Accent2 2 2 2 2 3 3 2 2 2" xfId="14175" xr:uid="{01BFFB0B-26BA-438B-A2F5-E42B2DEC11BE}"/>
    <cellStyle name="20% - Accent2 2 2 2 2 3 3 2 2 2 2" xfId="28909" xr:uid="{6983605B-F30A-46E9-9392-5C2F570F8123}"/>
    <cellStyle name="20% - Accent2 2 2 2 2 3 3 2 2 3" xfId="21543" xr:uid="{339D20C0-F40F-4150-9341-EA1292A2FA73}"/>
    <cellStyle name="20% - Accent2 2 2 2 2 3 3 2 3" xfId="10493" xr:uid="{77CE091F-F59E-46EE-8483-C1C285D8C364}"/>
    <cellStyle name="20% - Accent2 2 2 2 2 3 3 2 3 2" xfId="25227" xr:uid="{AF1F8AEE-1E83-414D-A33C-33CF26C9A6D0}"/>
    <cellStyle name="20% - Accent2 2 2 2 2 3 3 2 4" xfId="17861" xr:uid="{DCFD6287-44D2-47C4-B01A-4611203D9990}"/>
    <cellStyle name="20% - Accent2 2 2 2 2 3 3 3" xfId="4968" xr:uid="{D18058CD-31C1-4270-A4DA-A45551A3C080}"/>
    <cellStyle name="20% - Accent2 2 2 2 2 3 3 3 2" xfId="12334" xr:uid="{BBE982AA-4977-4357-ADC1-38311D043DFD}"/>
    <cellStyle name="20% - Accent2 2 2 2 2 3 3 3 2 2" xfId="27068" xr:uid="{AE51BA61-ABDE-4DD7-8C18-3C33AB48E480}"/>
    <cellStyle name="20% - Accent2 2 2 2 2 3 3 3 3" xfId="19702" xr:uid="{49C7A3AB-F986-46CE-AF08-32822D0FB9CB}"/>
    <cellStyle name="20% - Accent2 2 2 2 2 3 3 4" xfId="8652" xr:uid="{FA9F0DCC-A7B5-4B53-B868-6F9907177E85}"/>
    <cellStyle name="20% - Accent2 2 2 2 2 3 3 4 2" xfId="23386" xr:uid="{9BC70808-9554-4F81-B75F-53488F0FA80B}"/>
    <cellStyle name="20% - Accent2 2 2 2 2 3 3 5" xfId="16020" xr:uid="{78C454C2-51E4-41C9-85F1-C7451BA2B490}"/>
    <cellStyle name="20% - Accent2 2 2 2 2 3 4" xfId="2207" xr:uid="{B50EEA35-EEEB-4AA9-A825-C4D697F414C5}"/>
    <cellStyle name="20% - Accent2 2 2 2 2 3 4 2" xfId="5889" xr:uid="{F57AD335-BF6F-4F3B-843C-056F8D05D2AD}"/>
    <cellStyle name="20% - Accent2 2 2 2 2 3 4 2 2" xfId="13255" xr:uid="{A3A52C9F-5687-4C39-8E4D-A40CD1B81404}"/>
    <cellStyle name="20% - Accent2 2 2 2 2 3 4 2 2 2" xfId="27989" xr:uid="{4C5D7585-4F45-4E2A-BE52-0234ED0C1A42}"/>
    <cellStyle name="20% - Accent2 2 2 2 2 3 4 2 3" xfId="20623" xr:uid="{CBF06354-C528-4DEE-BC82-2475BB6B222A}"/>
    <cellStyle name="20% - Accent2 2 2 2 2 3 4 3" xfId="9573" xr:uid="{75FD5F9F-F412-48AF-8700-E1439960F9F2}"/>
    <cellStyle name="20% - Accent2 2 2 2 2 3 4 3 2" xfId="24307" xr:uid="{EFFC4E4C-3104-47BF-9E1E-F546AC368BAB}"/>
    <cellStyle name="20% - Accent2 2 2 2 2 3 4 4" xfId="16941" xr:uid="{FB6DC444-4F28-4970-BCAA-BC2EAD6202DC}"/>
    <cellStyle name="20% - Accent2 2 2 2 2 3 5" xfId="4048" xr:uid="{40285172-7D2A-4655-9AEF-9EA80E279676}"/>
    <cellStyle name="20% - Accent2 2 2 2 2 3 5 2" xfId="11414" xr:uid="{E3D8C572-A63D-45F3-9E58-B44E30FF5778}"/>
    <cellStyle name="20% - Accent2 2 2 2 2 3 5 2 2" xfId="26148" xr:uid="{DF588436-4CE8-4DB2-93B9-5DB694A72463}"/>
    <cellStyle name="20% - Accent2 2 2 2 2 3 5 3" xfId="18782" xr:uid="{04725693-782E-4EA2-81BC-38149480AC53}"/>
    <cellStyle name="20% - Accent2 2 2 2 2 3 6" xfId="7732" xr:uid="{B99146AF-7764-45DB-B7F0-75AB472615EE}"/>
    <cellStyle name="20% - Accent2 2 2 2 2 3 6 2" xfId="22466" xr:uid="{16FE51F7-47F7-4F04-8050-B34A743578F8}"/>
    <cellStyle name="20% - Accent2 2 2 2 2 3 7" xfId="15100" xr:uid="{BC779AB6-6B0F-4B4A-A229-A44BA7162542}"/>
    <cellStyle name="20% - Accent2 2 2 2 2 4" xfId="596" xr:uid="{0E8400FF-76FC-4130-BED9-17FD7509205B}"/>
    <cellStyle name="20% - Accent2 2 2 2 2 4 2" xfId="1516" xr:uid="{644D4DD7-3467-4627-90A5-54699EF7A78F}"/>
    <cellStyle name="20% - Accent2 2 2 2 2 4 2 2" xfId="3357" xr:uid="{60D1CF46-7481-45FA-AA04-49F24490D8D7}"/>
    <cellStyle name="20% - Accent2 2 2 2 2 4 2 2 2" xfId="7039" xr:uid="{A8887E8E-5D28-4612-A715-075B86AD3388}"/>
    <cellStyle name="20% - Accent2 2 2 2 2 4 2 2 2 2" xfId="14405" xr:uid="{CE73FB37-322D-4168-95CE-41D4B47280A8}"/>
    <cellStyle name="20% - Accent2 2 2 2 2 4 2 2 2 2 2" xfId="29139" xr:uid="{E50625ED-8038-4FD2-89C5-9FCC7E7A5485}"/>
    <cellStyle name="20% - Accent2 2 2 2 2 4 2 2 2 3" xfId="21773" xr:uid="{3EBD2B6A-1140-46DA-AB93-1B05FFA5B2EB}"/>
    <cellStyle name="20% - Accent2 2 2 2 2 4 2 2 3" xfId="10723" xr:uid="{629FBF4A-D2AB-4BBA-85A1-88AA31DA1CEB}"/>
    <cellStyle name="20% - Accent2 2 2 2 2 4 2 2 3 2" xfId="25457" xr:uid="{A7859DB8-DEAC-445E-BB45-DEC103868C40}"/>
    <cellStyle name="20% - Accent2 2 2 2 2 4 2 2 4" xfId="18091" xr:uid="{A9D9D3EF-C2EF-45CA-BBA0-909E4099240D}"/>
    <cellStyle name="20% - Accent2 2 2 2 2 4 2 3" xfId="5198" xr:uid="{ABA77C64-65FB-4588-94CF-FC183A239956}"/>
    <cellStyle name="20% - Accent2 2 2 2 2 4 2 3 2" xfId="12564" xr:uid="{F205A015-495B-49E8-8A3D-A66567CCF2B5}"/>
    <cellStyle name="20% - Accent2 2 2 2 2 4 2 3 2 2" xfId="27298" xr:uid="{A584098B-53A1-4A5A-A063-C9F1337B0CD4}"/>
    <cellStyle name="20% - Accent2 2 2 2 2 4 2 3 3" xfId="19932" xr:uid="{032BD036-8437-4558-A9F5-F6AAB8D60C67}"/>
    <cellStyle name="20% - Accent2 2 2 2 2 4 2 4" xfId="8882" xr:uid="{EE0EF46A-B774-40EB-A738-16750B1AA789}"/>
    <cellStyle name="20% - Accent2 2 2 2 2 4 2 4 2" xfId="23616" xr:uid="{AB53EB93-4CF7-4BD2-A067-E3DA94D659C3}"/>
    <cellStyle name="20% - Accent2 2 2 2 2 4 2 5" xfId="16250" xr:uid="{1CDA1061-1DD2-4FA2-A238-659D201D3FD8}"/>
    <cellStyle name="20% - Accent2 2 2 2 2 4 3" xfId="2437" xr:uid="{E5E6691C-9D00-44EA-808F-48CDD7C30877}"/>
    <cellStyle name="20% - Accent2 2 2 2 2 4 3 2" xfId="6119" xr:uid="{E601B0D1-E84A-4680-8E7D-8B5B576628E3}"/>
    <cellStyle name="20% - Accent2 2 2 2 2 4 3 2 2" xfId="13485" xr:uid="{63ED778B-6CF3-4B89-8941-0B15794D92DC}"/>
    <cellStyle name="20% - Accent2 2 2 2 2 4 3 2 2 2" xfId="28219" xr:uid="{704D64C9-8B48-4078-B9C2-4561019C3BA2}"/>
    <cellStyle name="20% - Accent2 2 2 2 2 4 3 2 3" xfId="20853" xr:uid="{2C5AE910-1BAF-4A33-B018-9EA16B413C8D}"/>
    <cellStyle name="20% - Accent2 2 2 2 2 4 3 3" xfId="9803" xr:uid="{8BE4ABF0-8581-48FB-923B-62EA096C1F15}"/>
    <cellStyle name="20% - Accent2 2 2 2 2 4 3 3 2" xfId="24537" xr:uid="{D7AE6625-1765-4B9C-834F-8234B25AE60E}"/>
    <cellStyle name="20% - Accent2 2 2 2 2 4 3 4" xfId="17171" xr:uid="{C32F7E86-1DC4-464A-8098-E15D1DCB6673}"/>
    <cellStyle name="20% - Accent2 2 2 2 2 4 4" xfId="4278" xr:uid="{3E25280A-E440-4489-9C5E-B63804A7A7CE}"/>
    <cellStyle name="20% - Accent2 2 2 2 2 4 4 2" xfId="11644" xr:uid="{D1DACCDA-DEAE-403A-BECC-5880E5E2D460}"/>
    <cellStyle name="20% - Accent2 2 2 2 2 4 4 2 2" xfId="26378" xr:uid="{26108FC4-0532-44DA-AAE8-137F56DD97FF}"/>
    <cellStyle name="20% - Accent2 2 2 2 2 4 4 3" xfId="19012" xr:uid="{90D28420-2779-4203-ACC9-D420BDEA28FA}"/>
    <cellStyle name="20% - Accent2 2 2 2 2 4 5" xfId="7962" xr:uid="{E3BA9A47-65B4-4D45-B2F2-057092A5AC8A}"/>
    <cellStyle name="20% - Accent2 2 2 2 2 4 5 2" xfId="22696" xr:uid="{668B4817-765F-49FA-A41F-1D5585D86657}"/>
    <cellStyle name="20% - Accent2 2 2 2 2 4 6" xfId="15330" xr:uid="{2839C640-5DCB-4525-806C-F456F2B1DB7D}"/>
    <cellStyle name="20% - Accent2 2 2 2 2 5" xfId="1056" xr:uid="{361387DB-1454-4940-B496-2E8BF8B29720}"/>
    <cellStyle name="20% - Accent2 2 2 2 2 5 2" xfId="2897" xr:uid="{C52E0572-CB9C-4269-B175-559BF3BE80CA}"/>
    <cellStyle name="20% - Accent2 2 2 2 2 5 2 2" xfId="6579" xr:uid="{E7682A1B-D4D1-4164-A1BF-90BF86EFD76C}"/>
    <cellStyle name="20% - Accent2 2 2 2 2 5 2 2 2" xfId="13945" xr:uid="{F28CAF14-F94E-41DA-987E-299329B05BA6}"/>
    <cellStyle name="20% - Accent2 2 2 2 2 5 2 2 2 2" xfId="28679" xr:uid="{E8B093F4-EE75-4525-A77E-BB9034C89DE6}"/>
    <cellStyle name="20% - Accent2 2 2 2 2 5 2 2 3" xfId="21313" xr:uid="{89410D31-FD9D-4A57-AE14-C3EABA58C37D}"/>
    <cellStyle name="20% - Accent2 2 2 2 2 5 2 3" xfId="10263" xr:uid="{E605A84F-191B-44E0-836A-6B07E3FEF594}"/>
    <cellStyle name="20% - Accent2 2 2 2 2 5 2 3 2" xfId="24997" xr:uid="{2C433088-6386-4A59-AA1C-0DE84D1739C3}"/>
    <cellStyle name="20% - Accent2 2 2 2 2 5 2 4" xfId="17631" xr:uid="{4835EA31-49F9-4F20-B247-E5A9EB8439AF}"/>
    <cellStyle name="20% - Accent2 2 2 2 2 5 3" xfId="4738" xr:uid="{DFD04B5E-C701-4A48-968D-1EEA2F34486B}"/>
    <cellStyle name="20% - Accent2 2 2 2 2 5 3 2" xfId="12104" xr:uid="{33E3142A-4F0A-44C5-B27E-51F0A5901F80}"/>
    <cellStyle name="20% - Accent2 2 2 2 2 5 3 2 2" xfId="26838" xr:uid="{3BFFD137-235F-494D-B9B0-23E5A0BC3438}"/>
    <cellStyle name="20% - Accent2 2 2 2 2 5 3 3" xfId="19472" xr:uid="{1E772AD5-0BBC-417F-B241-90A016FC306C}"/>
    <cellStyle name="20% - Accent2 2 2 2 2 5 4" xfId="8422" xr:uid="{7EE47C23-FD82-48D0-8C6A-E362A4A8107C}"/>
    <cellStyle name="20% - Accent2 2 2 2 2 5 4 2" xfId="23156" xr:uid="{8952D3AC-F6F9-4CC1-A593-2F84158FC45E}"/>
    <cellStyle name="20% - Accent2 2 2 2 2 5 5" xfId="15790" xr:uid="{BCD95FE2-EB02-4119-A769-510D9E5701D6}"/>
    <cellStyle name="20% - Accent2 2 2 2 2 6" xfId="1977" xr:uid="{CE50AE96-5DF7-425B-BBBF-F46AF81938C2}"/>
    <cellStyle name="20% - Accent2 2 2 2 2 6 2" xfId="5659" xr:uid="{2134B9CE-1431-4E99-B6B7-2092A64045C0}"/>
    <cellStyle name="20% - Accent2 2 2 2 2 6 2 2" xfId="13025" xr:uid="{BDEC6A97-4419-40CB-A56C-BDB8DFF86DAC}"/>
    <cellStyle name="20% - Accent2 2 2 2 2 6 2 2 2" xfId="27759" xr:uid="{A6378C35-728B-44A7-A02D-E02584C52DFD}"/>
    <cellStyle name="20% - Accent2 2 2 2 2 6 2 3" xfId="20393" xr:uid="{DFD14951-938F-44F0-9892-E1FD904400C1}"/>
    <cellStyle name="20% - Accent2 2 2 2 2 6 3" xfId="9343" xr:uid="{5750C31F-D9EC-4794-A320-DA42F3934C8E}"/>
    <cellStyle name="20% - Accent2 2 2 2 2 6 3 2" xfId="24077" xr:uid="{A28E89D6-C903-4846-9DD4-2F2D9BA9AD6F}"/>
    <cellStyle name="20% - Accent2 2 2 2 2 6 4" xfId="16711" xr:uid="{8B91C47E-C9A4-49F5-859B-E50C7B7EFD54}"/>
    <cellStyle name="20% - Accent2 2 2 2 2 7" xfId="3818" xr:uid="{4D3A11B4-C670-4947-93A7-68454D951E06}"/>
    <cellStyle name="20% - Accent2 2 2 2 2 7 2" xfId="11184" xr:uid="{F184B828-EA1B-4AD4-8830-2D0D802A22C6}"/>
    <cellStyle name="20% - Accent2 2 2 2 2 7 2 2" xfId="25918" xr:uid="{C3A841F6-E62C-47C7-8D62-474C9B9392BB}"/>
    <cellStyle name="20% - Accent2 2 2 2 2 7 3" xfId="18552" xr:uid="{CDB67ACD-8A1D-405B-A350-862BE71F317C}"/>
    <cellStyle name="20% - Accent2 2 2 2 2 8" xfId="7502" xr:uid="{B0221693-F5DC-4A58-A3F7-ED151A43BFB2}"/>
    <cellStyle name="20% - Accent2 2 2 2 2 8 2" xfId="22236" xr:uid="{EBC9586B-98BE-4EB1-B155-A31231AFEBA3}"/>
    <cellStyle name="20% - Accent2 2 2 2 2 9" xfId="14870" xr:uid="{E340C3EB-011B-4757-A12E-CADD8FDE241D}"/>
    <cellStyle name="20% - Accent2 2 2 2 3" xfId="194" xr:uid="{1AFB05AE-F0B1-42DB-B1F0-2E3C9B4BC13F}"/>
    <cellStyle name="20% - Accent2 2 2 2 3 2" xfId="424" xr:uid="{51A79A96-2249-4003-85D9-812026F75EFC}"/>
    <cellStyle name="20% - Accent2 2 2 2 3 2 2" xfId="884" xr:uid="{AF913085-F6A6-47E4-8885-07FBB3E9FB48}"/>
    <cellStyle name="20% - Accent2 2 2 2 3 2 2 2" xfId="1804" xr:uid="{72A7E337-1993-4C73-9446-9ED8B10E315D}"/>
    <cellStyle name="20% - Accent2 2 2 2 3 2 2 2 2" xfId="3645" xr:uid="{5051278A-CAF6-4C89-8794-A0112844B338}"/>
    <cellStyle name="20% - Accent2 2 2 2 3 2 2 2 2 2" xfId="7327" xr:uid="{3ECDA1AA-07C9-4579-9A96-1E370A5E81CF}"/>
    <cellStyle name="20% - Accent2 2 2 2 3 2 2 2 2 2 2" xfId="14693" xr:uid="{8C3625F3-0421-4D15-A087-18DE288700E3}"/>
    <cellStyle name="20% - Accent2 2 2 2 3 2 2 2 2 2 2 2" xfId="29427" xr:uid="{89B9B558-9434-43CA-9580-FA97A932CD18}"/>
    <cellStyle name="20% - Accent2 2 2 2 3 2 2 2 2 2 3" xfId="22061" xr:uid="{86FF0CD0-A7AF-43FF-B32B-2653762E9B42}"/>
    <cellStyle name="20% - Accent2 2 2 2 3 2 2 2 2 3" xfId="11011" xr:uid="{569E565E-D708-443C-9D0A-0F0525101808}"/>
    <cellStyle name="20% - Accent2 2 2 2 3 2 2 2 2 3 2" xfId="25745" xr:uid="{20F086AD-EE33-4739-8767-9D544A966EA8}"/>
    <cellStyle name="20% - Accent2 2 2 2 3 2 2 2 2 4" xfId="18379" xr:uid="{CEF939EC-9A15-45EB-9CCF-D59770CB72C8}"/>
    <cellStyle name="20% - Accent2 2 2 2 3 2 2 2 3" xfId="5486" xr:uid="{0D12ABF5-5BD1-4C65-AE08-3F25F6C30535}"/>
    <cellStyle name="20% - Accent2 2 2 2 3 2 2 2 3 2" xfId="12852" xr:uid="{FD62587B-2EB1-4DD5-B707-7AC3C5A6ECE7}"/>
    <cellStyle name="20% - Accent2 2 2 2 3 2 2 2 3 2 2" xfId="27586" xr:uid="{C3485B3D-F8C5-4580-9195-A40887893273}"/>
    <cellStyle name="20% - Accent2 2 2 2 3 2 2 2 3 3" xfId="20220" xr:uid="{1D1E6A2F-8754-4496-92DC-4569F9F2FA3A}"/>
    <cellStyle name="20% - Accent2 2 2 2 3 2 2 2 4" xfId="9170" xr:uid="{7A76D62B-609F-479D-9F52-2DCF6F0857CA}"/>
    <cellStyle name="20% - Accent2 2 2 2 3 2 2 2 4 2" xfId="23904" xr:uid="{F27264E9-77F6-4B6A-9427-00F66CF9F555}"/>
    <cellStyle name="20% - Accent2 2 2 2 3 2 2 2 5" xfId="16538" xr:uid="{7B65C5C5-3C88-454C-A1C7-3152587E62CC}"/>
    <cellStyle name="20% - Accent2 2 2 2 3 2 2 3" xfId="2725" xr:uid="{C6741A75-0A34-4582-BB4B-81E6F91592A4}"/>
    <cellStyle name="20% - Accent2 2 2 2 3 2 2 3 2" xfId="6407" xr:uid="{EBDEE5DA-82FF-4B47-A96E-1580D69EC11A}"/>
    <cellStyle name="20% - Accent2 2 2 2 3 2 2 3 2 2" xfId="13773" xr:uid="{0E13F44D-6340-48C1-8158-9A15625C57D4}"/>
    <cellStyle name="20% - Accent2 2 2 2 3 2 2 3 2 2 2" xfId="28507" xr:uid="{4BF3F63D-AAAA-48FD-AFE6-BD044B6C23DC}"/>
    <cellStyle name="20% - Accent2 2 2 2 3 2 2 3 2 3" xfId="21141" xr:uid="{9819D868-7216-4565-9216-C2E85B434E2A}"/>
    <cellStyle name="20% - Accent2 2 2 2 3 2 2 3 3" xfId="10091" xr:uid="{4D977554-B33E-4216-9833-AFAFF39C14D8}"/>
    <cellStyle name="20% - Accent2 2 2 2 3 2 2 3 3 2" xfId="24825" xr:uid="{D0430AE1-7702-4E6E-9C65-B0A0719D2EED}"/>
    <cellStyle name="20% - Accent2 2 2 2 3 2 2 3 4" xfId="17459" xr:uid="{B55E8CA8-E7EA-47D1-90D1-AD746A81D6EB}"/>
    <cellStyle name="20% - Accent2 2 2 2 3 2 2 4" xfId="4566" xr:uid="{D3BE2E04-1292-426E-A483-D5B9862EB10A}"/>
    <cellStyle name="20% - Accent2 2 2 2 3 2 2 4 2" xfId="11932" xr:uid="{1848BE89-409C-491F-91B8-E258C33C156E}"/>
    <cellStyle name="20% - Accent2 2 2 2 3 2 2 4 2 2" xfId="26666" xr:uid="{7BC8EF33-1F2F-43D5-8D3E-67916425434F}"/>
    <cellStyle name="20% - Accent2 2 2 2 3 2 2 4 3" xfId="19300" xr:uid="{6EC7D233-BEE0-4535-AA74-970A0D7C4F8E}"/>
    <cellStyle name="20% - Accent2 2 2 2 3 2 2 5" xfId="8250" xr:uid="{B5AC5E11-F8A7-464D-B068-4A55DCC14907}"/>
    <cellStyle name="20% - Accent2 2 2 2 3 2 2 5 2" xfId="22984" xr:uid="{D9498CBF-AAB8-450B-9753-8670F0B1AD61}"/>
    <cellStyle name="20% - Accent2 2 2 2 3 2 2 6" xfId="15618" xr:uid="{B7FC8BD8-57CA-4246-A734-1D398FA3FC15}"/>
    <cellStyle name="20% - Accent2 2 2 2 3 2 3" xfId="1344" xr:uid="{6A719505-F0AC-4B35-9FFE-CD7EDE2E45FD}"/>
    <cellStyle name="20% - Accent2 2 2 2 3 2 3 2" xfId="3185" xr:uid="{654F1F30-C728-4A7D-B8B6-CAE0106C0DC9}"/>
    <cellStyle name="20% - Accent2 2 2 2 3 2 3 2 2" xfId="6867" xr:uid="{098D5277-F4D2-4A35-959C-32894C084569}"/>
    <cellStyle name="20% - Accent2 2 2 2 3 2 3 2 2 2" xfId="14233" xr:uid="{EDB4FA81-3809-4009-82C7-96FE33098307}"/>
    <cellStyle name="20% - Accent2 2 2 2 3 2 3 2 2 2 2" xfId="28967" xr:uid="{48F1ADE6-79CA-463D-B3C9-668854B78DDE}"/>
    <cellStyle name="20% - Accent2 2 2 2 3 2 3 2 2 3" xfId="21601" xr:uid="{88543FBA-77FB-4D1E-8BB6-C61412C0992F}"/>
    <cellStyle name="20% - Accent2 2 2 2 3 2 3 2 3" xfId="10551" xr:uid="{09DC4AFA-F349-415D-A9D7-CB2054CB1982}"/>
    <cellStyle name="20% - Accent2 2 2 2 3 2 3 2 3 2" xfId="25285" xr:uid="{286D7C4A-CDC1-4616-AB20-0D77791BC6EF}"/>
    <cellStyle name="20% - Accent2 2 2 2 3 2 3 2 4" xfId="17919" xr:uid="{D7E7C6A3-F894-409F-A2A0-076A2D040616}"/>
    <cellStyle name="20% - Accent2 2 2 2 3 2 3 3" xfId="5026" xr:uid="{C945518E-DB46-4C79-A3EB-9BCBBC274274}"/>
    <cellStyle name="20% - Accent2 2 2 2 3 2 3 3 2" xfId="12392" xr:uid="{8AA843A3-528D-4F21-B717-E83F88ED99D4}"/>
    <cellStyle name="20% - Accent2 2 2 2 3 2 3 3 2 2" xfId="27126" xr:uid="{7AA79BFE-4C96-4FAE-8C4C-900E619B17A0}"/>
    <cellStyle name="20% - Accent2 2 2 2 3 2 3 3 3" xfId="19760" xr:uid="{D3E4AAA1-8F41-42C1-8282-7E31D0DA7199}"/>
    <cellStyle name="20% - Accent2 2 2 2 3 2 3 4" xfId="8710" xr:uid="{E5C9E6F0-EBF5-4EF8-B2BB-E3A282BB5861}"/>
    <cellStyle name="20% - Accent2 2 2 2 3 2 3 4 2" xfId="23444" xr:uid="{9744F8A2-125C-4078-8095-FEC90DD45A15}"/>
    <cellStyle name="20% - Accent2 2 2 2 3 2 3 5" xfId="16078" xr:uid="{66C59CA5-4FE8-4641-B191-7108F588AE58}"/>
    <cellStyle name="20% - Accent2 2 2 2 3 2 4" xfId="2265" xr:uid="{A688C023-E241-425A-B5E7-5DCE68EFB8D7}"/>
    <cellStyle name="20% - Accent2 2 2 2 3 2 4 2" xfId="5947" xr:uid="{58AE21D2-A8FA-436B-B8A1-E5F075F4B936}"/>
    <cellStyle name="20% - Accent2 2 2 2 3 2 4 2 2" xfId="13313" xr:uid="{8A7858EA-8412-4442-A401-648D3FB637C1}"/>
    <cellStyle name="20% - Accent2 2 2 2 3 2 4 2 2 2" xfId="28047" xr:uid="{DF786B1B-1EB8-4A8A-B3C5-34797C9AA638}"/>
    <cellStyle name="20% - Accent2 2 2 2 3 2 4 2 3" xfId="20681" xr:uid="{D7F80D35-C05B-4F7D-9B10-02C81585D9C6}"/>
    <cellStyle name="20% - Accent2 2 2 2 3 2 4 3" xfId="9631" xr:uid="{E829A1EE-AE75-4585-A64E-18B60C086435}"/>
    <cellStyle name="20% - Accent2 2 2 2 3 2 4 3 2" xfId="24365" xr:uid="{D75EC45D-2702-4BF5-8E89-890DCD7EF107}"/>
    <cellStyle name="20% - Accent2 2 2 2 3 2 4 4" xfId="16999" xr:uid="{4F81B445-D397-4608-8BD8-EC10E83A1AF9}"/>
    <cellStyle name="20% - Accent2 2 2 2 3 2 5" xfId="4106" xr:uid="{70AE41ED-EDBB-424E-8A9F-3CCFA5A62B3A}"/>
    <cellStyle name="20% - Accent2 2 2 2 3 2 5 2" xfId="11472" xr:uid="{1FBFADE9-1897-4284-A638-AE05F443B6C8}"/>
    <cellStyle name="20% - Accent2 2 2 2 3 2 5 2 2" xfId="26206" xr:uid="{FAF663A8-3D79-4B88-8C47-E0A9D37EDDE8}"/>
    <cellStyle name="20% - Accent2 2 2 2 3 2 5 3" xfId="18840" xr:uid="{EE4B0CCD-C0E3-4D98-83D9-99A48F688D0D}"/>
    <cellStyle name="20% - Accent2 2 2 2 3 2 6" xfId="7790" xr:uid="{C594289B-B6E1-44D2-BE36-EA1FBC99E37D}"/>
    <cellStyle name="20% - Accent2 2 2 2 3 2 6 2" xfId="22524" xr:uid="{5781CDB9-96CA-436A-A4C9-7897318D8159}"/>
    <cellStyle name="20% - Accent2 2 2 2 3 2 7" xfId="15158" xr:uid="{A601159C-52D5-4712-AFAB-479152E08B67}"/>
    <cellStyle name="20% - Accent2 2 2 2 3 3" xfId="654" xr:uid="{B6AB4D16-1974-4219-BEF1-7294D158CDE1}"/>
    <cellStyle name="20% - Accent2 2 2 2 3 3 2" xfId="1574" xr:uid="{EA1A0012-DD1D-4891-934E-636A94D6BE2F}"/>
    <cellStyle name="20% - Accent2 2 2 2 3 3 2 2" xfId="3415" xr:uid="{FF52814A-2627-4F46-A7EA-82BC29A47D41}"/>
    <cellStyle name="20% - Accent2 2 2 2 3 3 2 2 2" xfId="7097" xr:uid="{448A424A-0E05-4D48-BF4B-FF2EA4465F06}"/>
    <cellStyle name="20% - Accent2 2 2 2 3 3 2 2 2 2" xfId="14463" xr:uid="{1FBF0F53-033A-4780-B1DA-57B1629C93DA}"/>
    <cellStyle name="20% - Accent2 2 2 2 3 3 2 2 2 2 2" xfId="29197" xr:uid="{5BFF94CE-03C0-415E-87CD-1941B15AEEC1}"/>
    <cellStyle name="20% - Accent2 2 2 2 3 3 2 2 2 3" xfId="21831" xr:uid="{98D0F3B3-4A55-4A65-9493-97E49FE14CF4}"/>
    <cellStyle name="20% - Accent2 2 2 2 3 3 2 2 3" xfId="10781" xr:uid="{D59C4DFB-028E-4D2B-9F6E-3063BE8546B6}"/>
    <cellStyle name="20% - Accent2 2 2 2 3 3 2 2 3 2" xfId="25515" xr:uid="{020ECD97-0BA5-444D-84F2-9D4D802C8744}"/>
    <cellStyle name="20% - Accent2 2 2 2 3 3 2 2 4" xfId="18149" xr:uid="{A7EEDE6F-C0B1-4D82-B410-E746AA352989}"/>
    <cellStyle name="20% - Accent2 2 2 2 3 3 2 3" xfId="5256" xr:uid="{8D8EAB2D-1E61-4E21-89B6-A2C70B88ABFE}"/>
    <cellStyle name="20% - Accent2 2 2 2 3 3 2 3 2" xfId="12622" xr:uid="{CE5E4EB4-2030-4119-89B0-1EF1AFC4B5FD}"/>
    <cellStyle name="20% - Accent2 2 2 2 3 3 2 3 2 2" xfId="27356" xr:uid="{156B004F-8B7F-465E-AA26-8169963C2047}"/>
    <cellStyle name="20% - Accent2 2 2 2 3 3 2 3 3" xfId="19990" xr:uid="{9C2FFC5F-FB83-44CB-AA4E-BB9EF1F6C54A}"/>
    <cellStyle name="20% - Accent2 2 2 2 3 3 2 4" xfId="8940" xr:uid="{96BAD108-9C81-4BC7-AC38-C085C43FE3DD}"/>
    <cellStyle name="20% - Accent2 2 2 2 3 3 2 4 2" xfId="23674" xr:uid="{49C026D3-24D5-4DBC-8E58-229467293270}"/>
    <cellStyle name="20% - Accent2 2 2 2 3 3 2 5" xfId="16308" xr:uid="{92EAD9D9-6084-44AF-BD26-ED17B8E75218}"/>
    <cellStyle name="20% - Accent2 2 2 2 3 3 3" xfId="2495" xr:uid="{B2A82249-B204-48CF-8D4D-327277DDB945}"/>
    <cellStyle name="20% - Accent2 2 2 2 3 3 3 2" xfId="6177" xr:uid="{F531C426-405B-4C69-AB0B-B8A95D22707C}"/>
    <cellStyle name="20% - Accent2 2 2 2 3 3 3 2 2" xfId="13543" xr:uid="{942662DF-2801-4D03-8DC4-6764BD85D832}"/>
    <cellStyle name="20% - Accent2 2 2 2 3 3 3 2 2 2" xfId="28277" xr:uid="{5B0592ED-33B5-488C-A648-D23AC6E9BD38}"/>
    <cellStyle name="20% - Accent2 2 2 2 3 3 3 2 3" xfId="20911" xr:uid="{2BF39AE0-BC24-4DCC-9A3C-CCF4E35B9F76}"/>
    <cellStyle name="20% - Accent2 2 2 2 3 3 3 3" xfId="9861" xr:uid="{99AFFC87-D839-4E16-98FF-3A3828ABF87E}"/>
    <cellStyle name="20% - Accent2 2 2 2 3 3 3 3 2" xfId="24595" xr:uid="{18619B83-0034-4F0E-9AE3-FD7E28219CEB}"/>
    <cellStyle name="20% - Accent2 2 2 2 3 3 3 4" xfId="17229" xr:uid="{DE96A171-8819-486B-A945-70A3B1C0217F}"/>
    <cellStyle name="20% - Accent2 2 2 2 3 3 4" xfId="4336" xr:uid="{9E395215-6782-4A4E-8A6C-3A9FFF8CDF77}"/>
    <cellStyle name="20% - Accent2 2 2 2 3 3 4 2" xfId="11702" xr:uid="{49641B42-CE48-46FB-9877-F5B633EDE84E}"/>
    <cellStyle name="20% - Accent2 2 2 2 3 3 4 2 2" xfId="26436" xr:uid="{80189A09-1E8E-4305-B6A6-37C9015FC9FF}"/>
    <cellStyle name="20% - Accent2 2 2 2 3 3 4 3" xfId="19070" xr:uid="{ABDA21B8-089A-4931-98A2-C49C20FD59BD}"/>
    <cellStyle name="20% - Accent2 2 2 2 3 3 5" xfId="8020" xr:uid="{BB6D9097-5980-4DF0-8D24-BC4104CDDEDF}"/>
    <cellStyle name="20% - Accent2 2 2 2 3 3 5 2" xfId="22754" xr:uid="{ABEDDD70-323D-4DBF-A0ED-3AB879745CBC}"/>
    <cellStyle name="20% - Accent2 2 2 2 3 3 6" xfId="15388" xr:uid="{88967757-0FE7-42B5-AAD9-B15B6299616D}"/>
    <cellStyle name="20% - Accent2 2 2 2 3 4" xfId="1114" xr:uid="{9E3D49AE-E524-4B09-B46F-A7384159D894}"/>
    <cellStyle name="20% - Accent2 2 2 2 3 4 2" xfId="2955" xr:uid="{9C4DDCFD-9606-4BEE-90D5-9C423736707E}"/>
    <cellStyle name="20% - Accent2 2 2 2 3 4 2 2" xfId="6637" xr:uid="{B21FBF4B-FF59-4199-96E3-3FCB547AD813}"/>
    <cellStyle name="20% - Accent2 2 2 2 3 4 2 2 2" xfId="14003" xr:uid="{ABA504FF-9F1F-4DFB-9ED4-A353D2DE892A}"/>
    <cellStyle name="20% - Accent2 2 2 2 3 4 2 2 2 2" xfId="28737" xr:uid="{F04F89E6-7717-4A91-A9CF-1DD738C6312B}"/>
    <cellStyle name="20% - Accent2 2 2 2 3 4 2 2 3" xfId="21371" xr:uid="{4F193781-EACB-457D-93DE-A2BA995E06FC}"/>
    <cellStyle name="20% - Accent2 2 2 2 3 4 2 3" xfId="10321" xr:uid="{1AF6C95A-2963-43BD-A17C-577FC102BC95}"/>
    <cellStyle name="20% - Accent2 2 2 2 3 4 2 3 2" xfId="25055" xr:uid="{4545210A-4B49-4DF1-AB26-57EE08628610}"/>
    <cellStyle name="20% - Accent2 2 2 2 3 4 2 4" xfId="17689" xr:uid="{416A1F59-126F-42D6-A5A4-9D83ABD2F372}"/>
    <cellStyle name="20% - Accent2 2 2 2 3 4 3" xfId="4796" xr:uid="{305580D9-716F-4E8A-A24A-ABD6A920516D}"/>
    <cellStyle name="20% - Accent2 2 2 2 3 4 3 2" xfId="12162" xr:uid="{6F5E07CA-A2AC-4268-B47F-3E67758D5411}"/>
    <cellStyle name="20% - Accent2 2 2 2 3 4 3 2 2" xfId="26896" xr:uid="{BD030829-D5CD-4C64-B5A4-9CB5373B7C9A}"/>
    <cellStyle name="20% - Accent2 2 2 2 3 4 3 3" xfId="19530" xr:uid="{3FC2B569-C6C7-4B6F-BF6D-4CBBD4733671}"/>
    <cellStyle name="20% - Accent2 2 2 2 3 4 4" xfId="8480" xr:uid="{750EE3C2-D8F9-4A96-9C38-FBCC6A69D41F}"/>
    <cellStyle name="20% - Accent2 2 2 2 3 4 4 2" xfId="23214" xr:uid="{8D085AF4-6853-4C19-B961-2044E3CC6F2B}"/>
    <cellStyle name="20% - Accent2 2 2 2 3 4 5" xfId="15848" xr:uid="{BE81E53E-4ABD-40EC-AC31-183B37718A31}"/>
    <cellStyle name="20% - Accent2 2 2 2 3 5" xfId="2035" xr:uid="{0EA309E5-983A-4350-A1DE-C5977F778702}"/>
    <cellStyle name="20% - Accent2 2 2 2 3 5 2" xfId="5717" xr:uid="{87A92E40-95AF-4456-A04C-B742CCEC88AC}"/>
    <cellStyle name="20% - Accent2 2 2 2 3 5 2 2" xfId="13083" xr:uid="{99459EAA-887B-497A-B5B7-FADB80B6A68F}"/>
    <cellStyle name="20% - Accent2 2 2 2 3 5 2 2 2" xfId="27817" xr:uid="{6EE393E7-D24F-48AE-9D51-B07CA339A872}"/>
    <cellStyle name="20% - Accent2 2 2 2 3 5 2 3" xfId="20451" xr:uid="{A1110FAB-2FC7-430C-BBD7-982B9BE96345}"/>
    <cellStyle name="20% - Accent2 2 2 2 3 5 3" xfId="9401" xr:uid="{B244B940-594E-410A-8FB2-7B05F96AAE39}"/>
    <cellStyle name="20% - Accent2 2 2 2 3 5 3 2" xfId="24135" xr:uid="{D440F7C7-7730-4A3B-B5F6-B8B9964B1829}"/>
    <cellStyle name="20% - Accent2 2 2 2 3 5 4" xfId="16769" xr:uid="{FBB3FAE1-9D91-461E-B690-F522354D445F}"/>
    <cellStyle name="20% - Accent2 2 2 2 3 6" xfId="3876" xr:uid="{360EEE1E-06B5-482A-B182-B705761B2EC0}"/>
    <cellStyle name="20% - Accent2 2 2 2 3 6 2" xfId="11242" xr:uid="{C748BB26-9D30-4ECB-B5B8-F4D391555063}"/>
    <cellStyle name="20% - Accent2 2 2 2 3 6 2 2" xfId="25976" xr:uid="{17C0246A-917B-4124-8E59-A08B37E589C0}"/>
    <cellStyle name="20% - Accent2 2 2 2 3 6 3" xfId="18610" xr:uid="{F36695C8-AF08-4764-B832-E00EE5EB0875}"/>
    <cellStyle name="20% - Accent2 2 2 2 3 7" xfId="7560" xr:uid="{4E778C69-69B7-4E1C-932A-E604F8595515}"/>
    <cellStyle name="20% - Accent2 2 2 2 3 7 2" xfId="22294" xr:uid="{A4C104AC-3223-42B9-BF27-43597BD9045C}"/>
    <cellStyle name="20% - Accent2 2 2 2 3 8" xfId="14928" xr:uid="{62D7D689-84AB-4D99-B1AC-C79BF12DA05B}"/>
    <cellStyle name="20% - Accent2 2 2 2 4" xfId="309" xr:uid="{76086BFE-0BE1-4C88-BC38-A290E6D48623}"/>
    <cellStyle name="20% - Accent2 2 2 2 4 2" xfId="769" xr:uid="{27BEECD0-18F7-4953-8BBF-40977077A1E6}"/>
    <cellStyle name="20% - Accent2 2 2 2 4 2 2" xfId="1689" xr:uid="{BF3CE5B2-DA35-46F1-B422-ED1CF5B9790F}"/>
    <cellStyle name="20% - Accent2 2 2 2 4 2 2 2" xfId="3530" xr:uid="{3FF7F35D-9A2E-4875-9877-29DB8954EAE2}"/>
    <cellStyle name="20% - Accent2 2 2 2 4 2 2 2 2" xfId="7212" xr:uid="{21FA33EA-FE6E-4466-8898-9E66769533C0}"/>
    <cellStyle name="20% - Accent2 2 2 2 4 2 2 2 2 2" xfId="14578" xr:uid="{603A9227-2439-4578-8511-48321AA2C8DE}"/>
    <cellStyle name="20% - Accent2 2 2 2 4 2 2 2 2 2 2" xfId="29312" xr:uid="{F0214C8D-3769-4C72-9C14-7793EC3DEBB4}"/>
    <cellStyle name="20% - Accent2 2 2 2 4 2 2 2 2 3" xfId="21946" xr:uid="{E1C28BD8-5268-4B3B-A2DA-AEE6C9A3295C}"/>
    <cellStyle name="20% - Accent2 2 2 2 4 2 2 2 3" xfId="10896" xr:uid="{2CFBAD6E-EB7E-4FB3-A541-ECDCE36EA936}"/>
    <cellStyle name="20% - Accent2 2 2 2 4 2 2 2 3 2" xfId="25630" xr:uid="{8DBD995F-A971-4BCF-940A-45925FF340E3}"/>
    <cellStyle name="20% - Accent2 2 2 2 4 2 2 2 4" xfId="18264" xr:uid="{894B6B7A-5AB6-4DAC-B23D-F9DB371A77F3}"/>
    <cellStyle name="20% - Accent2 2 2 2 4 2 2 3" xfId="5371" xr:uid="{6CAE2BA4-A194-4974-A77A-D8F0703B8A61}"/>
    <cellStyle name="20% - Accent2 2 2 2 4 2 2 3 2" xfId="12737" xr:uid="{2F5E0770-300E-400B-A926-5FAB5BB022A4}"/>
    <cellStyle name="20% - Accent2 2 2 2 4 2 2 3 2 2" xfId="27471" xr:uid="{F9F268AA-49D8-49CB-B8BC-7007470689E7}"/>
    <cellStyle name="20% - Accent2 2 2 2 4 2 2 3 3" xfId="20105" xr:uid="{71FE46F0-2908-4D49-B072-D600B8E67712}"/>
    <cellStyle name="20% - Accent2 2 2 2 4 2 2 4" xfId="9055" xr:uid="{D18B7A6F-0B1F-4B7D-873C-471A0D9C89E1}"/>
    <cellStyle name="20% - Accent2 2 2 2 4 2 2 4 2" xfId="23789" xr:uid="{BA05BB55-EA6F-4E30-9EFC-462A4B7FE01B}"/>
    <cellStyle name="20% - Accent2 2 2 2 4 2 2 5" xfId="16423" xr:uid="{19AFECB0-DB00-4002-9C53-2E3F63643686}"/>
    <cellStyle name="20% - Accent2 2 2 2 4 2 3" xfId="2610" xr:uid="{3B5BF5E2-AD7C-4F87-B042-D249BA3F6290}"/>
    <cellStyle name="20% - Accent2 2 2 2 4 2 3 2" xfId="6292" xr:uid="{0AE35609-28D2-468D-B4D1-C175F670D12F}"/>
    <cellStyle name="20% - Accent2 2 2 2 4 2 3 2 2" xfId="13658" xr:uid="{CD27CD43-3AF8-4104-9140-6611E8ACA6C5}"/>
    <cellStyle name="20% - Accent2 2 2 2 4 2 3 2 2 2" xfId="28392" xr:uid="{2A0EDBE0-496A-4D91-9855-C9F72D655A11}"/>
    <cellStyle name="20% - Accent2 2 2 2 4 2 3 2 3" xfId="21026" xr:uid="{B02D9AFD-012B-4403-B350-D383A2B2707B}"/>
    <cellStyle name="20% - Accent2 2 2 2 4 2 3 3" xfId="9976" xr:uid="{AF841E9D-C91B-4AAF-8775-AEFFC330B7AF}"/>
    <cellStyle name="20% - Accent2 2 2 2 4 2 3 3 2" xfId="24710" xr:uid="{8FFC1D5F-027D-4B23-BCCF-B032754B49EF}"/>
    <cellStyle name="20% - Accent2 2 2 2 4 2 3 4" xfId="17344" xr:uid="{04D91747-EFE6-43D5-926C-66527C22AC7F}"/>
    <cellStyle name="20% - Accent2 2 2 2 4 2 4" xfId="4451" xr:uid="{8713309C-D000-450B-A63B-61C8A73445E8}"/>
    <cellStyle name="20% - Accent2 2 2 2 4 2 4 2" xfId="11817" xr:uid="{7881CF7F-428B-415A-8748-52CE177B1895}"/>
    <cellStyle name="20% - Accent2 2 2 2 4 2 4 2 2" xfId="26551" xr:uid="{63F63C2F-64F1-4624-A67C-AA10ADFE2F95}"/>
    <cellStyle name="20% - Accent2 2 2 2 4 2 4 3" xfId="19185" xr:uid="{C7C592B0-D3C9-4825-B388-3097C4F6B61A}"/>
    <cellStyle name="20% - Accent2 2 2 2 4 2 5" xfId="8135" xr:uid="{122D9D30-7550-4959-A282-5C9B2E1D007D}"/>
    <cellStyle name="20% - Accent2 2 2 2 4 2 5 2" xfId="22869" xr:uid="{0B732858-6888-415E-B2D9-BF145DF1157F}"/>
    <cellStyle name="20% - Accent2 2 2 2 4 2 6" xfId="15503" xr:uid="{DF5AC3DE-30F5-4013-838A-B7CEA3181E06}"/>
    <cellStyle name="20% - Accent2 2 2 2 4 3" xfId="1229" xr:uid="{0F48BA36-D331-44ED-A759-771C29CA5667}"/>
    <cellStyle name="20% - Accent2 2 2 2 4 3 2" xfId="3070" xr:uid="{5E3B8B12-CF91-482D-8367-748F7E4E43CB}"/>
    <cellStyle name="20% - Accent2 2 2 2 4 3 2 2" xfId="6752" xr:uid="{5EF73E84-3D05-4205-B992-62E3F0E79202}"/>
    <cellStyle name="20% - Accent2 2 2 2 4 3 2 2 2" xfId="14118" xr:uid="{43BB0485-9E04-4E56-A5E0-69B75AECBDAA}"/>
    <cellStyle name="20% - Accent2 2 2 2 4 3 2 2 2 2" xfId="28852" xr:uid="{0384619C-ED02-4213-9F11-73CB0958D7B5}"/>
    <cellStyle name="20% - Accent2 2 2 2 4 3 2 2 3" xfId="21486" xr:uid="{611BB47E-61CD-40A4-AD1E-F9B8C65B49B6}"/>
    <cellStyle name="20% - Accent2 2 2 2 4 3 2 3" xfId="10436" xr:uid="{DC7B9397-E1BE-4F38-BC67-A62E57916D1B}"/>
    <cellStyle name="20% - Accent2 2 2 2 4 3 2 3 2" xfId="25170" xr:uid="{462B7C16-988C-4999-923E-0CE20011A7F4}"/>
    <cellStyle name="20% - Accent2 2 2 2 4 3 2 4" xfId="17804" xr:uid="{5C78668D-16E8-4ADA-B80B-B2E79C59AB28}"/>
    <cellStyle name="20% - Accent2 2 2 2 4 3 3" xfId="4911" xr:uid="{D70EEEBE-C553-4524-B25D-72E66E4F4253}"/>
    <cellStyle name="20% - Accent2 2 2 2 4 3 3 2" xfId="12277" xr:uid="{F48D295B-EBF8-4846-853C-A4AFDD72C314}"/>
    <cellStyle name="20% - Accent2 2 2 2 4 3 3 2 2" xfId="27011" xr:uid="{A9D55FFA-1985-4F51-9644-B9FB8DA24F72}"/>
    <cellStyle name="20% - Accent2 2 2 2 4 3 3 3" xfId="19645" xr:uid="{4DFFFD5F-BA80-4871-A7B3-F7BD4868DAEA}"/>
    <cellStyle name="20% - Accent2 2 2 2 4 3 4" xfId="8595" xr:uid="{C758AA97-1B27-45D5-ADAD-F64258851563}"/>
    <cellStyle name="20% - Accent2 2 2 2 4 3 4 2" xfId="23329" xr:uid="{5E772F45-ED74-4D7D-A33D-C6C6574A0FF2}"/>
    <cellStyle name="20% - Accent2 2 2 2 4 3 5" xfId="15963" xr:uid="{C38520CC-1181-447F-BEF0-DA1B7A294F94}"/>
    <cellStyle name="20% - Accent2 2 2 2 4 4" xfId="2150" xr:uid="{C6D0CC4E-265E-4DCA-8563-6ACC065D2DD5}"/>
    <cellStyle name="20% - Accent2 2 2 2 4 4 2" xfId="5832" xr:uid="{F0765A78-601D-44B8-813D-C0D33A7A71E3}"/>
    <cellStyle name="20% - Accent2 2 2 2 4 4 2 2" xfId="13198" xr:uid="{829098A8-84B6-4B5A-BBD5-216E6E723550}"/>
    <cellStyle name="20% - Accent2 2 2 2 4 4 2 2 2" xfId="27932" xr:uid="{555BE943-3DF0-410F-8E65-96B36CF25565}"/>
    <cellStyle name="20% - Accent2 2 2 2 4 4 2 3" xfId="20566" xr:uid="{A8572450-54DD-48B5-AE54-060FCF23FE8F}"/>
    <cellStyle name="20% - Accent2 2 2 2 4 4 3" xfId="9516" xr:uid="{7B5EBF29-552F-492D-AF21-15D2DE57EEB0}"/>
    <cellStyle name="20% - Accent2 2 2 2 4 4 3 2" xfId="24250" xr:uid="{2C3434F6-93EE-40F9-9DA1-3747A4E02FE0}"/>
    <cellStyle name="20% - Accent2 2 2 2 4 4 4" xfId="16884" xr:uid="{60FD2110-16AA-4D8B-803C-22B162A05A16}"/>
    <cellStyle name="20% - Accent2 2 2 2 4 5" xfId="3991" xr:uid="{3C5ED8ED-4BD2-4092-8A82-492F231FFC4F}"/>
    <cellStyle name="20% - Accent2 2 2 2 4 5 2" xfId="11357" xr:uid="{A505D295-4CB2-4422-B113-67EA6E858C2A}"/>
    <cellStyle name="20% - Accent2 2 2 2 4 5 2 2" xfId="26091" xr:uid="{DCC4C204-D36B-40C0-854D-025E4231486E}"/>
    <cellStyle name="20% - Accent2 2 2 2 4 5 3" xfId="18725" xr:uid="{268A0142-A063-402F-81BF-44067742CBAA}"/>
    <cellStyle name="20% - Accent2 2 2 2 4 6" xfId="7675" xr:uid="{C813ACF2-6D02-4AEB-94B0-68E81EC8B671}"/>
    <cellStyle name="20% - Accent2 2 2 2 4 6 2" xfId="22409" xr:uid="{5C36D89D-DCDD-4C75-AE40-29A6BEBC3784}"/>
    <cellStyle name="20% - Accent2 2 2 2 4 7" xfId="15043" xr:uid="{35090A08-CF74-48B0-9D93-CC0688A490D3}"/>
    <cellStyle name="20% - Accent2 2 2 2 5" xfId="539" xr:uid="{D2A26A2B-0959-4EDF-B46A-D938DE52E065}"/>
    <cellStyle name="20% - Accent2 2 2 2 5 2" xfId="1459" xr:uid="{9A2D0DE4-40B1-408D-81E9-0F6611DE92D5}"/>
    <cellStyle name="20% - Accent2 2 2 2 5 2 2" xfId="3300" xr:uid="{CC618166-65DB-4BB6-8EE8-2402444C648D}"/>
    <cellStyle name="20% - Accent2 2 2 2 5 2 2 2" xfId="6982" xr:uid="{B37008B5-B7F7-46B1-9158-640C804DCA81}"/>
    <cellStyle name="20% - Accent2 2 2 2 5 2 2 2 2" xfId="14348" xr:uid="{FCA65B82-8147-41DD-9BFC-13ECE8E155A7}"/>
    <cellStyle name="20% - Accent2 2 2 2 5 2 2 2 2 2" xfId="29082" xr:uid="{FE357AE4-EE8C-4836-B296-094052F7A929}"/>
    <cellStyle name="20% - Accent2 2 2 2 5 2 2 2 3" xfId="21716" xr:uid="{7ACFFFDF-960E-4DFB-8233-7C9EFBB17235}"/>
    <cellStyle name="20% - Accent2 2 2 2 5 2 2 3" xfId="10666" xr:uid="{FD335A1D-DC41-4755-BA89-6F8FC0C4D1A2}"/>
    <cellStyle name="20% - Accent2 2 2 2 5 2 2 3 2" xfId="25400" xr:uid="{0D9D17C4-63D4-4C99-86C1-5E4E2905C075}"/>
    <cellStyle name="20% - Accent2 2 2 2 5 2 2 4" xfId="18034" xr:uid="{08412A56-E86D-41EA-85C9-6C24EBD53639}"/>
    <cellStyle name="20% - Accent2 2 2 2 5 2 3" xfId="5141" xr:uid="{0718156A-E532-4333-A7BF-A2E31BF1F2C1}"/>
    <cellStyle name="20% - Accent2 2 2 2 5 2 3 2" xfId="12507" xr:uid="{AD1C1F5E-52D9-4E60-BAC2-468FCDB45004}"/>
    <cellStyle name="20% - Accent2 2 2 2 5 2 3 2 2" xfId="27241" xr:uid="{CAAF48AE-3636-415C-9215-C531D62B65A3}"/>
    <cellStyle name="20% - Accent2 2 2 2 5 2 3 3" xfId="19875" xr:uid="{1DD97595-F28A-464C-9BF3-EB1766E2C080}"/>
    <cellStyle name="20% - Accent2 2 2 2 5 2 4" xfId="8825" xr:uid="{C0F0F184-544E-4210-B8A9-BCC09DEE6F7A}"/>
    <cellStyle name="20% - Accent2 2 2 2 5 2 4 2" xfId="23559" xr:uid="{A8716389-10F9-4A3F-AA16-30A73FE57799}"/>
    <cellStyle name="20% - Accent2 2 2 2 5 2 5" xfId="16193" xr:uid="{9351EFA2-06D3-4999-A928-50FAF5A61366}"/>
    <cellStyle name="20% - Accent2 2 2 2 5 3" xfId="2380" xr:uid="{8F780C12-9AF2-406C-B848-2AF1EC3C382D}"/>
    <cellStyle name="20% - Accent2 2 2 2 5 3 2" xfId="6062" xr:uid="{A7408275-4B04-4289-A74F-3148645DB2DD}"/>
    <cellStyle name="20% - Accent2 2 2 2 5 3 2 2" xfId="13428" xr:uid="{DF17C7F7-1A14-4F30-B650-89EA4F56BE85}"/>
    <cellStyle name="20% - Accent2 2 2 2 5 3 2 2 2" xfId="28162" xr:uid="{1AF8D6EF-C278-4E2D-8C02-0B29C1ECACDF}"/>
    <cellStyle name="20% - Accent2 2 2 2 5 3 2 3" xfId="20796" xr:uid="{CA25A485-84AD-4BF4-8A57-54BFF6DE66D8}"/>
    <cellStyle name="20% - Accent2 2 2 2 5 3 3" xfId="9746" xr:uid="{6CD48D43-99D6-4B6B-9723-D855E6666EA8}"/>
    <cellStyle name="20% - Accent2 2 2 2 5 3 3 2" xfId="24480" xr:uid="{A0D0E502-503B-48B0-9B6C-271B17B371CD}"/>
    <cellStyle name="20% - Accent2 2 2 2 5 3 4" xfId="17114" xr:uid="{01FBDE1C-6146-4E78-A782-A2F932AE985C}"/>
    <cellStyle name="20% - Accent2 2 2 2 5 4" xfId="4221" xr:uid="{013A2DE2-767A-4B08-B4F3-7BBEB060137B}"/>
    <cellStyle name="20% - Accent2 2 2 2 5 4 2" xfId="11587" xr:uid="{05357A67-EFBB-4B57-8D14-F62E665C6CB5}"/>
    <cellStyle name="20% - Accent2 2 2 2 5 4 2 2" xfId="26321" xr:uid="{720E85E2-6153-4C59-BE74-9CCB32E0F913}"/>
    <cellStyle name="20% - Accent2 2 2 2 5 4 3" xfId="18955" xr:uid="{352EF2AD-7D9B-4D6C-9DA2-9B3969B19787}"/>
    <cellStyle name="20% - Accent2 2 2 2 5 5" xfId="7905" xr:uid="{BC0D807A-6128-4498-A7F0-B55A43F58770}"/>
    <cellStyle name="20% - Accent2 2 2 2 5 5 2" xfId="22639" xr:uid="{CF1F5F4E-2306-41D4-9A6E-1A376B16A507}"/>
    <cellStyle name="20% - Accent2 2 2 2 5 6" xfId="15273" xr:uid="{7A16113E-3410-4806-9C98-36CAD5D80AB9}"/>
    <cellStyle name="20% - Accent2 2 2 2 6" xfId="999" xr:uid="{B8C84B58-65F6-4B5E-856F-971DE5EA3DED}"/>
    <cellStyle name="20% - Accent2 2 2 2 6 2" xfId="2840" xr:uid="{1A5EF4C1-F545-4ECE-845E-72C8CA72013D}"/>
    <cellStyle name="20% - Accent2 2 2 2 6 2 2" xfId="6522" xr:uid="{1E1C5E5C-55AC-4CE5-A51D-3EC86DB0AFC8}"/>
    <cellStyle name="20% - Accent2 2 2 2 6 2 2 2" xfId="13888" xr:uid="{ADBCFD7C-40A4-4CAD-8B0B-B30F1DAEF5D3}"/>
    <cellStyle name="20% - Accent2 2 2 2 6 2 2 2 2" xfId="28622" xr:uid="{11600FBB-3C38-4FFB-83C8-33857E278827}"/>
    <cellStyle name="20% - Accent2 2 2 2 6 2 2 3" xfId="21256" xr:uid="{1EA9527E-2EDD-4565-BD9A-A58D5762A41A}"/>
    <cellStyle name="20% - Accent2 2 2 2 6 2 3" xfId="10206" xr:uid="{11525C2A-8278-48E9-98E5-0FC9D40CE734}"/>
    <cellStyle name="20% - Accent2 2 2 2 6 2 3 2" xfId="24940" xr:uid="{950DE02B-81F5-4289-A59D-6685B586BCF8}"/>
    <cellStyle name="20% - Accent2 2 2 2 6 2 4" xfId="17574" xr:uid="{6D29FC20-A504-4D04-BE59-643A4EB05FB3}"/>
    <cellStyle name="20% - Accent2 2 2 2 6 3" xfId="4681" xr:uid="{51EB050A-5420-4EB5-965F-B43FA31B5BB1}"/>
    <cellStyle name="20% - Accent2 2 2 2 6 3 2" xfId="12047" xr:uid="{0BF3066A-DF92-4F3A-BAA8-4D7C8CF3B284}"/>
    <cellStyle name="20% - Accent2 2 2 2 6 3 2 2" xfId="26781" xr:uid="{69F669E9-A15A-4CFA-BEFC-BC64C5F4426B}"/>
    <cellStyle name="20% - Accent2 2 2 2 6 3 3" xfId="19415" xr:uid="{28FF4764-292E-43C9-BF95-23AD5F775053}"/>
    <cellStyle name="20% - Accent2 2 2 2 6 4" xfId="8365" xr:uid="{EB5D7AB0-8D06-4B5A-97E6-258B7B158807}"/>
    <cellStyle name="20% - Accent2 2 2 2 6 4 2" xfId="23099" xr:uid="{C393C022-9C52-4476-9685-740879EB8355}"/>
    <cellStyle name="20% - Accent2 2 2 2 6 5" xfId="15733" xr:uid="{DBEA6CA5-215F-499D-BDF8-CEB141E3A55C}"/>
    <cellStyle name="20% - Accent2 2 2 2 7" xfId="1920" xr:uid="{84DAA842-9481-4FB2-A9CC-954C53E2D379}"/>
    <cellStyle name="20% - Accent2 2 2 2 7 2" xfId="5602" xr:uid="{2C9630C1-79D1-4765-8F97-84CF817BD7AD}"/>
    <cellStyle name="20% - Accent2 2 2 2 7 2 2" xfId="12968" xr:uid="{87A2BC6C-2D66-4897-B4D4-A66F3AE51571}"/>
    <cellStyle name="20% - Accent2 2 2 2 7 2 2 2" xfId="27702" xr:uid="{E770474D-9525-498E-9ECD-CD7132A1B0D7}"/>
    <cellStyle name="20% - Accent2 2 2 2 7 2 3" xfId="20336" xr:uid="{5F776F9B-2AD4-4151-AE65-2DB7C59900B0}"/>
    <cellStyle name="20% - Accent2 2 2 2 7 3" xfId="9286" xr:uid="{1D5F33D5-2FE9-4CF7-8F92-B60B706A1922}"/>
    <cellStyle name="20% - Accent2 2 2 2 7 3 2" xfId="24020" xr:uid="{A268FE6A-82D1-4C39-AA6C-95547FFB902B}"/>
    <cellStyle name="20% - Accent2 2 2 2 7 4" xfId="16654" xr:uid="{083C4D8B-C42B-4E55-ADFF-3FCD4D6E8D73}"/>
    <cellStyle name="20% - Accent2 2 2 2 8" xfId="3761" xr:uid="{D442E433-4314-447B-A576-78C83D577601}"/>
    <cellStyle name="20% - Accent2 2 2 2 8 2" xfId="11127" xr:uid="{F274D544-CED9-4A31-983C-20C22A06C18B}"/>
    <cellStyle name="20% - Accent2 2 2 2 8 2 2" xfId="25861" xr:uid="{556AEE20-748C-4FA7-B0FB-552F14B59D85}"/>
    <cellStyle name="20% - Accent2 2 2 2 8 3" xfId="18495" xr:uid="{5C26F7F4-456E-41C7-A374-3AD72D3DD08D}"/>
    <cellStyle name="20% - Accent2 2 2 2 9" xfId="7445" xr:uid="{E7003F9A-3B1D-49BA-9FCF-6C6082E9B149}"/>
    <cellStyle name="20% - Accent2 2 2 2 9 2" xfId="22179" xr:uid="{608D2A2E-72A0-4F2F-BB20-72BA5FF83D15}"/>
    <cellStyle name="20% - Accent2 2 2 3" xfId="118" xr:uid="{002CFB0B-2E42-4474-9B9A-705FE4C4ECF1}"/>
    <cellStyle name="20% - Accent2 2 2 3 2" xfId="250" xr:uid="{E2A0D387-630C-4DAB-8860-07BE5A410F5F}"/>
    <cellStyle name="20% - Accent2 2 2 3 2 2" xfId="480" xr:uid="{276B1121-30E8-465C-82C4-CD4619EE9275}"/>
    <cellStyle name="20% - Accent2 2 2 3 2 2 2" xfId="940" xr:uid="{5EACE9AC-30E3-43BD-A264-76B83C0C40D1}"/>
    <cellStyle name="20% - Accent2 2 2 3 2 2 2 2" xfId="1860" xr:uid="{EA209E54-A3BD-4103-A327-007B89B1EDF4}"/>
    <cellStyle name="20% - Accent2 2 2 3 2 2 2 2 2" xfId="3701" xr:uid="{961F53CC-79D6-43C8-AAC6-8F1AB60D9E4D}"/>
    <cellStyle name="20% - Accent2 2 2 3 2 2 2 2 2 2" xfId="7383" xr:uid="{CCE5F2AF-1209-48F3-A464-B6CE15FDE6FB}"/>
    <cellStyle name="20% - Accent2 2 2 3 2 2 2 2 2 2 2" xfId="14749" xr:uid="{F90916B0-A3B6-418D-94A8-B45D1A6ED772}"/>
    <cellStyle name="20% - Accent2 2 2 3 2 2 2 2 2 2 2 2" xfId="29483" xr:uid="{80FD5FF8-DABA-4ECF-B755-E307B421D1A0}"/>
    <cellStyle name="20% - Accent2 2 2 3 2 2 2 2 2 2 3" xfId="22117" xr:uid="{45608A9F-3498-4A66-962E-E0EC0FC6CE56}"/>
    <cellStyle name="20% - Accent2 2 2 3 2 2 2 2 2 3" xfId="11067" xr:uid="{6A222304-F9BB-4CD8-A1AB-3D631BACB997}"/>
    <cellStyle name="20% - Accent2 2 2 3 2 2 2 2 2 3 2" xfId="25801" xr:uid="{7D7DE4D7-DA38-4BCB-83A5-568D8BA8CAF9}"/>
    <cellStyle name="20% - Accent2 2 2 3 2 2 2 2 2 4" xfId="18435" xr:uid="{C7A6FEDA-B454-4D92-A3B5-0981B114B077}"/>
    <cellStyle name="20% - Accent2 2 2 3 2 2 2 2 3" xfId="5542" xr:uid="{3F7DAC6C-C981-4C70-905F-F5327A5C9250}"/>
    <cellStyle name="20% - Accent2 2 2 3 2 2 2 2 3 2" xfId="12908" xr:uid="{3488FE0B-425B-427A-88D1-019ECA57AAED}"/>
    <cellStyle name="20% - Accent2 2 2 3 2 2 2 2 3 2 2" xfId="27642" xr:uid="{78990637-FB9D-4A74-B228-22AF52381BDD}"/>
    <cellStyle name="20% - Accent2 2 2 3 2 2 2 2 3 3" xfId="20276" xr:uid="{DA3FC58A-9346-4FE4-AD69-BC202404BB92}"/>
    <cellStyle name="20% - Accent2 2 2 3 2 2 2 2 4" xfId="9226" xr:uid="{18BFDDE1-70A4-4C53-A9BF-9E087F84F810}"/>
    <cellStyle name="20% - Accent2 2 2 3 2 2 2 2 4 2" xfId="23960" xr:uid="{8FA618DA-3BBA-462E-9593-01AA454C1C30}"/>
    <cellStyle name="20% - Accent2 2 2 3 2 2 2 2 5" xfId="16594" xr:uid="{1D7C72F4-A9B7-4BD8-8416-BA8CF83C1270}"/>
    <cellStyle name="20% - Accent2 2 2 3 2 2 2 3" xfId="2781" xr:uid="{2EDD8EC7-6A20-45E4-91A5-6AF0FC6001DF}"/>
    <cellStyle name="20% - Accent2 2 2 3 2 2 2 3 2" xfId="6463" xr:uid="{ABB513C3-417F-4EEF-95E0-4276D199F611}"/>
    <cellStyle name="20% - Accent2 2 2 3 2 2 2 3 2 2" xfId="13829" xr:uid="{02418443-144B-4EEF-A265-F54A91C4442B}"/>
    <cellStyle name="20% - Accent2 2 2 3 2 2 2 3 2 2 2" xfId="28563" xr:uid="{B2B2A1A6-AC7D-46E8-9B9C-D379AF0BA901}"/>
    <cellStyle name="20% - Accent2 2 2 3 2 2 2 3 2 3" xfId="21197" xr:uid="{1328D8EA-DCC1-4E49-9F8E-846EB5595206}"/>
    <cellStyle name="20% - Accent2 2 2 3 2 2 2 3 3" xfId="10147" xr:uid="{236560FF-E064-4816-B9EA-BFDFBEA7336D}"/>
    <cellStyle name="20% - Accent2 2 2 3 2 2 2 3 3 2" xfId="24881" xr:uid="{2603F19C-F4D7-4C9B-8CC9-701F5797F8DA}"/>
    <cellStyle name="20% - Accent2 2 2 3 2 2 2 3 4" xfId="17515" xr:uid="{8A64A98E-0A50-49C6-AD1D-15D1CA04F0E2}"/>
    <cellStyle name="20% - Accent2 2 2 3 2 2 2 4" xfId="4622" xr:uid="{A65BF14C-FF49-4271-94D4-061DB1FA7458}"/>
    <cellStyle name="20% - Accent2 2 2 3 2 2 2 4 2" xfId="11988" xr:uid="{372C36F6-9E67-4E94-B650-B77EBCB7892B}"/>
    <cellStyle name="20% - Accent2 2 2 3 2 2 2 4 2 2" xfId="26722" xr:uid="{561820D1-BB90-4E9E-B06F-73DF7CF38D2E}"/>
    <cellStyle name="20% - Accent2 2 2 3 2 2 2 4 3" xfId="19356" xr:uid="{3705AB67-8698-475B-8283-2127FA273B91}"/>
    <cellStyle name="20% - Accent2 2 2 3 2 2 2 5" xfId="8306" xr:uid="{267D9447-70AB-45C3-BC85-84D198D73C82}"/>
    <cellStyle name="20% - Accent2 2 2 3 2 2 2 5 2" xfId="23040" xr:uid="{874338AD-6DE7-450F-812F-086C2DADF02E}"/>
    <cellStyle name="20% - Accent2 2 2 3 2 2 2 6" xfId="15674" xr:uid="{9295C062-5801-4AEC-B925-562C687419C1}"/>
    <cellStyle name="20% - Accent2 2 2 3 2 2 3" xfId="1400" xr:uid="{D0129BC6-63E1-4611-8FE8-6AB74FABA700}"/>
    <cellStyle name="20% - Accent2 2 2 3 2 2 3 2" xfId="3241" xr:uid="{859B30E4-950D-4F0D-B89A-106C188213F7}"/>
    <cellStyle name="20% - Accent2 2 2 3 2 2 3 2 2" xfId="6923" xr:uid="{5B9CF470-0EEB-4CAF-9CB8-1E59F8B0DFCB}"/>
    <cellStyle name="20% - Accent2 2 2 3 2 2 3 2 2 2" xfId="14289" xr:uid="{5246EA01-FC58-4759-AD14-F3E1507A9719}"/>
    <cellStyle name="20% - Accent2 2 2 3 2 2 3 2 2 2 2" xfId="29023" xr:uid="{FA18524D-9E96-4AE5-B7E3-ABCF648835F3}"/>
    <cellStyle name="20% - Accent2 2 2 3 2 2 3 2 2 3" xfId="21657" xr:uid="{16BAE83C-A7E9-4DAF-8DCD-5D80A9863F8F}"/>
    <cellStyle name="20% - Accent2 2 2 3 2 2 3 2 3" xfId="10607" xr:uid="{019CCB05-3D38-4017-B8B2-009F6A6EAA5A}"/>
    <cellStyle name="20% - Accent2 2 2 3 2 2 3 2 3 2" xfId="25341" xr:uid="{6B24786D-67B5-4853-9131-F1448C57388E}"/>
    <cellStyle name="20% - Accent2 2 2 3 2 2 3 2 4" xfId="17975" xr:uid="{1680D50F-B790-47FB-9231-F9210A7CFBA7}"/>
    <cellStyle name="20% - Accent2 2 2 3 2 2 3 3" xfId="5082" xr:uid="{655F5ED3-EAD4-45CF-B631-92E39817E628}"/>
    <cellStyle name="20% - Accent2 2 2 3 2 2 3 3 2" xfId="12448" xr:uid="{A16AEE85-7966-496E-8955-85C38E7EB63E}"/>
    <cellStyle name="20% - Accent2 2 2 3 2 2 3 3 2 2" xfId="27182" xr:uid="{4272D4C7-3380-4DA8-8297-3206C4B918F6}"/>
    <cellStyle name="20% - Accent2 2 2 3 2 2 3 3 3" xfId="19816" xr:uid="{1F6789E9-3786-4BA4-9C3C-72FABC8A4A6D}"/>
    <cellStyle name="20% - Accent2 2 2 3 2 2 3 4" xfId="8766" xr:uid="{E53FE074-AC91-4FF1-A3AC-02D029B204E3}"/>
    <cellStyle name="20% - Accent2 2 2 3 2 2 3 4 2" xfId="23500" xr:uid="{F767F795-AD18-44CB-B096-A99686514D4E}"/>
    <cellStyle name="20% - Accent2 2 2 3 2 2 3 5" xfId="16134" xr:uid="{80909664-7059-422F-A2A4-36B6AF89F5E8}"/>
    <cellStyle name="20% - Accent2 2 2 3 2 2 4" xfId="2321" xr:uid="{97E31897-4BC1-4E28-90C1-EF7936011162}"/>
    <cellStyle name="20% - Accent2 2 2 3 2 2 4 2" xfId="6003" xr:uid="{5B7F2DF4-5188-47CF-877E-E6AAD37B4C26}"/>
    <cellStyle name="20% - Accent2 2 2 3 2 2 4 2 2" xfId="13369" xr:uid="{0DE7B533-8226-47C0-A739-84ADF3833A7A}"/>
    <cellStyle name="20% - Accent2 2 2 3 2 2 4 2 2 2" xfId="28103" xr:uid="{0FAD9938-D7E1-4346-BBE8-EC5775F4F33E}"/>
    <cellStyle name="20% - Accent2 2 2 3 2 2 4 2 3" xfId="20737" xr:uid="{063FFCC2-783A-495D-9BAF-E57CA5895CE8}"/>
    <cellStyle name="20% - Accent2 2 2 3 2 2 4 3" xfId="9687" xr:uid="{BD2447D0-3EF4-4C89-9458-13A7A3F8904D}"/>
    <cellStyle name="20% - Accent2 2 2 3 2 2 4 3 2" xfId="24421" xr:uid="{F1988B25-F5F7-4875-8315-479017869376}"/>
    <cellStyle name="20% - Accent2 2 2 3 2 2 4 4" xfId="17055" xr:uid="{87ADE083-F7B2-4B09-BCD9-801FF33A37CE}"/>
    <cellStyle name="20% - Accent2 2 2 3 2 2 5" xfId="4162" xr:uid="{754DFE9C-F7A7-4CFE-A4F8-9331883BAA59}"/>
    <cellStyle name="20% - Accent2 2 2 3 2 2 5 2" xfId="11528" xr:uid="{F7109EF6-65A4-445D-8382-6579A415E128}"/>
    <cellStyle name="20% - Accent2 2 2 3 2 2 5 2 2" xfId="26262" xr:uid="{D3AAE36A-F0FC-4E5B-B3A2-94EDCD4578A5}"/>
    <cellStyle name="20% - Accent2 2 2 3 2 2 5 3" xfId="18896" xr:uid="{AFFFCBD5-3B98-4A73-99F6-89F40E61FFFA}"/>
    <cellStyle name="20% - Accent2 2 2 3 2 2 6" xfId="7846" xr:uid="{98E9B008-1272-448C-84A2-62EDCB4225D3}"/>
    <cellStyle name="20% - Accent2 2 2 3 2 2 6 2" xfId="22580" xr:uid="{84084EEC-39F6-46D9-8D91-CF0C42741BBB}"/>
    <cellStyle name="20% - Accent2 2 2 3 2 2 7" xfId="15214" xr:uid="{80707F3F-2D6A-44AB-8236-A89F638CE368}"/>
    <cellStyle name="20% - Accent2 2 2 3 2 3" xfId="710" xr:uid="{61A68968-8A33-4A9A-8984-E77D66A9E29A}"/>
    <cellStyle name="20% - Accent2 2 2 3 2 3 2" xfId="1630" xr:uid="{9D7012C9-D42C-4C2A-B3C2-7E4321BBE936}"/>
    <cellStyle name="20% - Accent2 2 2 3 2 3 2 2" xfId="3471" xr:uid="{F765AFA9-1B5A-466E-9E1A-B80655D28444}"/>
    <cellStyle name="20% - Accent2 2 2 3 2 3 2 2 2" xfId="7153" xr:uid="{0A400E40-B7C4-4989-B45F-16C6166CF639}"/>
    <cellStyle name="20% - Accent2 2 2 3 2 3 2 2 2 2" xfId="14519" xr:uid="{B8538D3F-BAE5-441A-A5A7-8CE7933E0401}"/>
    <cellStyle name="20% - Accent2 2 2 3 2 3 2 2 2 2 2" xfId="29253" xr:uid="{73B3BB06-8EC9-46F5-BC2B-76F7E3579D25}"/>
    <cellStyle name="20% - Accent2 2 2 3 2 3 2 2 2 3" xfId="21887" xr:uid="{1E998EEB-6D49-4224-A823-67AB9C9CB9B8}"/>
    <cellStyle name="20% - Accent2 2 2 3 2 3 2 2 3" xfId="10837" xr:uid="{E0A10285-A230-4E3D-A42F-1275AF9880F3}"/>
    <cellStyle name="20% - Accent2 2 2 3 2 3 2 2 3 2" xfId="25571" xr:uid="{D7DE6824-053C-4D77-B300-4CC1F0F34302}"/>
    <cellStyle name="20% - Accent2 2 2 3 2 3 2 2 4" xfId="18205" xr:uid="{0B9CDF8B-94D8-472A-A6B8-74EC2698F4EB}"/>
    <cellStyle name="20% - Accent2 2 2 3 2 3 2 3" xfId="5312" xr:uid="{76DA6A51-9D59-4C46-83E0-0D6AEDFA7D69}"/>
    <cellStyle name="20% - Accent2 2 2 3 2 3 2 3 2" xfId="12678" xr:uid="{4F70A076-3FE4-448E-ACA3-95DBC885AF41}"/>
    <cellStyle name="20% - Accent2 2 2 3 2 3 2 3 2 2" xfId="27412" xr:uid="{B65B5DD0-CFDF-457F-9BA6-7E78B25BD8EF}"/>
    <cellStyle name="20% - Accent2 2 2 3 2 3 2 3 3" xfId="20046" xr:uid="{ED3617F2-1A97-4FA1-9C00-3B1E6A760DEA}"/>
    <cellStyle name="20% - Accent2 2 2 3 2 3 2 4" xfId="8996" xr:uid="{8671D1E5-6D23-4509-A777-80EEC7025AB3}"/>
    <cellStyle name="20% - Accent2 2 2 3 2 3 2 4 2" xfId="23730" xr:uid="{C7D79E48-8E5D-4D63-9724-9066ED994FEB}"/>
    <cellStyle name="20% - Accent2 2 2 3 2 3 2 5" xfId="16364" xr:uid="{8B1523DC-37D6-47B4-B456-86BB072C7431}"/>
    <cellStyle name="20% - Accent2 2 2 3 2 3 3" xfId="2551" xr:uid="{70B78E99-11A9-432E-B724-9068CADC5865}"/>
    <cellStyle name="20% - Accent2 2 2 3 2 3 3 2" xfId="6233" xr:uid="{83AAEDDF-D822-4441-AF78-F60597ED83C9}"/>
    <cellStyle name="20% - Accent2 2 2 3 2 3 3 2 2" xfId="13599" xr:uid="{6C50364D-64BC-42C5-A313-F202938F9840}"/>
    <cellStyle name="20% - Accent2 2 2 3 2 3 3 2 2 2" xfId="28333" xr:uid="{1B0EF7FE-A3E4-443C-9C1D-297EF4A9B028}"/>
    <cellStyle name="20% - Accent2 2 2 3 2 3 3 2 3" xfId="20967" xr:uid="{F4539D22-C864-4E73-AC51-DFBB581588BC}"/>
    <cellStyle name="20% - Accent2 2 2 3 2 3 3 3" xfId="9917" xr:uid="{5088DA2C-9BF1-4BF0-A0F0-5B3FD01266F2}"/>
    <cellStyle name="20% - Accent2 2 2 3 2 3 3 3 2" xfId="24651" xr:uid="{4FCAC156-F02E-4941-B2E3-4D0251DCDE35}"/>
    <cellStyle name="20% - Accent2 2 2 3 2 3 3 4" xfId="17285" xr:uid="{CAA54A61-2ED4-4665-A1EE-29062A8C772E}"/>
    <cellStyle name="20% - Accent2 2 2 3 2 3 4" xfId="4392" xr:uid="{5601C560-F537-4638-9B6D-01D6CCEA7293}"/>
    <cellStyle name="20% - Accent2 2 2 3 2 3 4 2" xfId="11758" xr:uid="{5576CE75-D566-4C30-8E5A-04E5648BEB3C}"/>
    <cellStyle name="20% - Accent2 2 2 3 2 3 4 2 2" xfId="26492" xr:uid="{D68E720D-7F85-4C2D-8637-B1FEE12CA939}"/>
    <cellStyle name="20% - Accent2 2 2 3 2 3 4 3" xfId="19126" xr:uid="{59167BE3-61C7-4307-ADD6-FD151E18A74D}"/>
    <cellStyle name="20% - Accent2 2 2 3 2 3 5" xfId="8076" xr:uid="{09FCEA31-72B6-4222-B34D-97ABD2592447}"/>
    <cellStyle name="20% - Accent2 2 2 3 2 3 5 2" xfId="22810" xr:uid="{2E913C47-E478-4ECF-B935-1F598E9A691C}"/>
    <cellStyle name="20% - Accent2 2 2 3 2 3 6" xfId="15444" xr:uid="{CD94556C-F0F7-4DE7-999F-7EEF56D5655B}"/>
    <cellStyle name="20% - Accent2 2 2 3 2 4" xfId="1170" xr:uid="{E4B4750E-E7C7-4BF2-96F0-AA2C1292ABC1}"/>
    <cellStyle name="20% - Accent2 2 2 3 2 4 2" xfId="3011" xr:uid="{D95C8C80-8A3F-4C54-9839-7424E8ADDFB6}"/>
    <cellStyle name="20% - Accent2 2 2 3 2 4 2 2" xfId="6693" xr:uid="{CA72AE42-C0B4-4F32-811D-CD5FCCA01558}"/>
    <cellStyle name="20% - Accent2 2 2 3 2 4 2 2 2" xfId="14059" xr:uid="{E58D4AAC-C98C-4511-B994-8214013623CF}"/>
    <cellStyle name="20% - Accent2 2 2 3 2 4 2 2 2 2" xfId="28793" xr:uid="{E9C9AF86-49AF-4DE1-B1B6-4970C27F26B9}"/>
    <cellStyle name="20% - Accent2 2 2 3 2 4 2 2 3" xfId="21427" xr:uid="{BAE2673F-E27B-4F3B-A1E5-08E6A12E24AA}"/>
    <cellStyle name="20% - Accent2 2 2 3 2 4 2 3" xfId="10377" xr:uid="{8B8791CD-069B-4235-A4E1-6BDE54D10B1F}"/>
    <cellStyle name="20% - Accent2 2 2 3 2 4 2 3 2" xfId="25111" xr:uid="{5167AE11-34EC-442F-ABA7-9A4AAB7D71D7}"/>
    <cellStyle name="20% - Accent2 2 2 3 2 4 2 4" xfId="17745" xr:uid="{C1B2DAA3-748C-4E90-85B6-DF45B2FE31DF}"/>
    <cellStyle name="20% - Accent2 2 2 3 2 4 3" xfId="4852" xr:uid="{AA8C23B2-3583-4DA8-A66C-4CAF5E07D4AE}"/>
    <cellStyle name="20% - Accent2 2 2 3 2 4 3 2" xfId="12218" xr:uid="{20DCFC7F-5D3B-4958-A264-D1952B7CA7CB}"/>
    <cellStyle name="20% - Accent2 2 2 3 2 4 3 2 2" xfId="26952" xr:uid="{4349D626-AF46-48FB-BF17-0B38AF5119F2}"/>
    <cellStyle name="20% - Accent2 2 2 3 2 4 3 3" xfId="19586" xr:uid="{F3FA1867-6246-4649-B52D-9A42E7EC5D1C}"/>
    <cellStyle name="20% - Accent2 2 2 3 2 4 4" xfId="8536" xr:uid="{9430B9ED-EBF7-4264-957B-AE2A665AC783}"/>
    <cellStyle name="20% - Accent2 2 2 3 2 4 4 2" xfId="23270" xr:uid="{F48ADC27-09FF-4F75-951D-9BA213189351}"/>
    <cellStyle name="20% - Accent2 2 2 3 2 4 5" xfId="15904" xr:uid="{75EBB33F-EFD0-4ECC-99F0-66B1CCA8B368}"/>
    <cellStyle name="20% - Accent2 2 2 3 2 5" xfId="2091" xr:uid="{5D8286B4-72A5-496B-97F2-96F9698DE325}"/>
    <cellStyle name="20% - Accent2 2 2 3 2 5 2" xfId="5773" xr:uid="{00BDBB4D-0AA3-4A74-A526-E09C025227CA}"/>
    <cellStyle name="20% - Accent2 2 2 3 2 5 2 2" xfId="13139" xr:uid="{47C3E545-4E93-4743-90BD-C4CB9A0DEA0A}"/>
    <cellStyle name="20% - Accent2 2 2 3 2 5 2 2 2" xfId="27873" xr:uid="{ED7446C9-E047-43D8-9651-3B14AFC3B887}"/>
    <cellStyle name="20% - Accent2 2 2 3 2 5 2 3" xfId="20507" xr:uid="{06CF79AD-B09D-47D9-9A66-9D6A58FAEF32}"/>
    <cellStyle name="20% - Accent2 2 2 3 2 5 3" xfId="9457" xr:uid="{8A0E5FA0-1D1A-40E4-B6B5-0DFB5F3F1DA7}"/>
    <cellStyle name="20% - Accent2 2 2 3 2 5 3 2" xfId="24191" xr:uid="{D7128DAA-6D5B-499C-866D-B87BB888826D}"/>
    <cellStyle name="20% - Accent2 2 2 3 2 5 4" xfId="16825" xr:uid="{121FA6BB-641E-4AF6-8BA2-92D9058BDB2E}"/>
    <cellStyle name="20% - Accent2 2 2 3 2 6" xfId="3932" xr:uid="{3EDD4F56-9597-4FF4-9BBD-544B05540690}"/>
    <cellStyle name="20% - Accent2 2 2 3 2 6 2" xfId="11298" xr:uid="{8434A4AF-5C9E-45F2-A82B-0176DC078D4F}"/>
    <cellStyle name="20% - Accent2 2 2 3 2 6 2 2" xfId="26032" xr:uid="{8F07878D-8CC1-4BA8-93B8-9A415D9FB1C7}"/>
    <cellStyle name="20% - Accent2 2 2 3 2 6 3" xfId="18666" xr:uid="{EFA8ABAE-FE59-437A-9669-C06FEFAA10D3}"/>
    <cellStyle name="20% - Accent2 2 2 3 2 7" xfId="7616" xr:uid="{0F70CDB3-5E5A-418A-8F5F-E914E7734E20}"/>
    <cellStyle name="20% - Accent2 2 2 3 2 7 2" xfId="22350" xr:uid="{D33FB9CF-400C-4748-836C-2603D2A642E5}"/>
    <cellStyle name="20% - Accent2 2 2 3 2 8" xfId="14984" xr:uid="{205E2A73-9E56-4773-9EC5-52652F3F9E56}"/>
    <cellStyle name="20% - Accent2 2 2 3 3" xfId="365" xr:uid="{DA40A589-83D8-4A4E-BE0D-F71C60C69BEC}"/>
    <cellStyle name="20% - Accent2 2 2 3 3 2" xfId="825" xr:uid="{BC431275-7303-46F0-9D98-A1EAF14F59FA}"/>
    <cellStyle name="20% - Accent2 2 2 3 3 2 2" xfId="1745" xr:uid="{035E759E-678D-4B97-A75C-0B88166D5A89}"/>
    <cellStyle name="20% - Accent2 2 2 3 3 2 2 2" xfId="3586" xr:uid="{E042B887-6A2A-4A02-BF9A-D4BDD98A8251}"/>
    <cellStyle name="20% - Accent2 2 2 3 3 2 2 2 2" xfId="7268" xr:uid="{4C7D025D-31CC-459A-AA91-2F0F4D9A4133}"/>
    <cellStyle name="20% - Accent2 2 2 3 3 2 2 2 2 2" xfId="14634" xr:uid="{4D0B2B2B-9411-4CFD-B52B-433218E41129}"/>
    <cellStyle name="20% - Accent2 2 2 3 3 2 2 2 2 2 2" xfId="29368" xr:uid="{02269E81-CC97-4C6C-B017-97D87E11BD66}"/>
    <cellStyle name="20% - Accent2 2 2 3 3 2 2 2 2 3" xfId="22002" xr:uid="{14F0ADB5-C952-4385-8092-D224627A38C4}"/>
    <cellStyle name="20% - Accent2 2 2 3 3 2 2 2 3" xfId="10952" xr:uid="{43CB9342-D340-49C7-8698-C78C4CEA6107}"/>
    <cellStyle name="20% - Accent2 2 2 3 3 2 2 2 3 2" xfId="25686" xr:uid="{CB2C200B-65CD-4F73-ABDE-6389781767BA}"/>
    <cellStyle name="20% - Accent2 2 2 3 3 2 2 2 4" xfId="18320" xr:uid="{96A8983E-CB86-4FC7-BD43-6C4BB2FFD52A}"/>
    <cellStyle name="20% - Accent2 2 2 3 3 2 2 3" xfId="5427" xr:uid="{29E5393D-6127-4DBC-840A-5FB1410A47FE}"/>
    <cellStyle name="20% - Accent2 2 2 3 3 2 2 3 2" xfId="12793" xr:uid="{BBD40135-625D-4836-A1BA-991D6E45C12E}"/>
    <cellStyle name="20% - Accent2 2 2 3 3 2 2 3 2 2" xfId="27527" xr:uid="{2CE3138E-C229-44AF-A6FD-7F2B33951F33}"/>
    <cellStyle name="20% - Accent2 2 2 3 3 2 2 3 3" xfId="20161" xr:uid="{44DD4993-AAAA-4B11-B471-52547891B4CF}"/>
    <cellStyle name="20% - Accent2 2 2 3 3 2 2 4" xfId="9111" xr:uid="{31AC4CE5-857C-4AE8-96C6-629D3020F35B}"/>
    <cellStyle name="20% - Accent2 2 2 3 3 2 2 4 2" xfId="23845" xr:uid="{6D83F9AF-9625-4CFD-BB01-2EFCC40E6FDE}"/>
    <cellStyle name="20% - Accent2 2 2 3 3 2 2 5" xfId="16479" xr:uid="{CE0B6132-D0AA-40CE-B667-08843FFF1519}"/>
    <cellStyle name="20% - Accent2 2 2 3 3 2 3" xfId="2666" xr:uid="{E54A44B7-0200-473F-9833-B1114200626F}"/>
    <cellStyle name="20% - Accent2 2 2 3 3 2 3 2" xfId="6348" xr:uid="{0CA6D4DF-30CB-46C9-A860-CA90CC53776F}"/>
    <cellStyle name="20% - Accent2 2 2 3 3 2 3 2 2" xfId="13714" xr:uid="{8A827C03-7B3B-4D20-B7DF-1FA6CA094A30}"/>
    <cellStyle name="20% - Accent2 2 2 3 3 2 3 2 2 2" xfId="28448" xr:uid="{DAC15BFD-9541-44B6-BA14-547E04FCD2BB}"/>
    <cellStyle name="20% - Accent2 2 2 3 3 2 3 2 3" xfId="21082" xr:uid="{BFAF24B3-77CF-4DBB-86AC-52CC888F17E9}"/>
    <cellStyle name="20% - Accent2 2 2 3 3 2 3 3" xfId="10032" xr:uid="{2063A96B-6A63-458E-88DE-53FCB175AEB0}"/>
    <cellStyle name="20% - Accent2 2 2 3 3 2 3 3 2" xfId="24766" xr:uid="{E0B80F02-CF9E-4012-951A-F8A2235DFA29}"/>
    <cellStyle name="20% - Accent2 2 2 3 3 2 3 4" xfId="17400" xr:uid="{6A39E5F4-9DF9-4305-8ED4-302C591AE5D9}"/>
    <cellStyle name="20% - Accent2 2 2 3 3 2 4" xfId="4507" xr:uid="{AC26901B-3D51-44B4-9184-18195B2D0253}"/>
    <cellStyle name="20% - Accent2 2 2 3 3 2 4 2" xfId="11873" xr:uid="{80F32E4B-56AC-4151-A5F4-89B1ABFF5C5F}"/>
    <cellStyle name="20% - Accent2 2 2 3 3 2 4 2 2" xfId="26607" xr:uid="{B75B676A-8E59-483D-B53B-FC138B4D3CD0}"/>
    <cellStyle name="20% - Accent2 2 2 3 3 2 4 3" xfId="19241" xr:uid="{5CF8DE19-AAE9-4F98-9154-A03BEB56C150}"/>
    <cellStyle name="20% - Accent2 2 2 3 3 2 5" xfId="8191" xr:uid="{42B93C9D-1DE1-4EF7-AB94-C5524330781A}"/>
    <cellStyle name="20% - Accent2 2 2 3 3 2 5 2" xfId="22925" xr:uid="{1B1B64A1-24E4-4992-89ED-C7FA25834770}"/>
    <cellStyle name="20% - Accent2 2 2 3 3 2 6" xfId="15559" xr:uid="{BD721874-F2FC-46BA-8C4F-94FD614987A0}"/>
    <cellStyle name="20% - Accent2 2 2 3 3 3" xfId="1285" xr:uid="{03CC7F54-2805-4B48-A4B3-E6B2C2D5B8AF}"/>
    <cellStyle name="20% - Accent2 2 2 3 3 3 2" xfId="3126" xr:uid="{B5DED602-7411-48C5-BCB7-FCDF8742503D}"/>
    <cellStyle name="20% - Accent2 2 2 3 3 3 2 2" xfId="6808" xr:uid="{FF23343B-98E0-42E6-A59B-90B5DD3EED2B}"/>
    <cellStyle name="20% - Accent2 2 2 3 3 3 2 2 2" xfId="14174" xr:uid="{591E7EFB-3F78-4B54-A21A-FC580B20B72B}"/>
    <cellStyle name="20% - Accent2 2 2 3 3 3 2 2 2 2" xfId="28908" xr:uid="{A93B747D-4B40-429F-A2CA-EAA24C141DEA}"/>
    <cellStyle name="20% - Accent2 2 2 3 3 3 2 2 3" xfId="21542" xr:uid="{2C664FD5-2231-43CF-8A70-13A3E15B2A34}"/>
    <cellStyle name="20% - Accent2 2 2 3 3 3 2 3" xfId="10492" xr:uid="{E20AD9A8-763F-4C00-9837-B6E58EE66300}"/>
    <cellStyle name="20% - Accent2 2 2 3 3 3 2 3 2" xfId="25226" xr:uid="{8C8B54CE-587B-41D1-A53C-A7D983C6C6C2}"/>
    <cellStyle name="20% - Accent2 2 2 3 3 3 2 4" xfId="17860" xr:uid="{CF35FE1B-A4EE-4B59-8530-BD90C70D05DC}"/>
    <cellStyle name="20% - Accent2 2 2 3 3 3 3" xfId="4967" xr:uid="{FAFC46A6-1223-4E12-B9E8-48F93BCED29C}"/>
    <cellStyle name="20% - Accent2 2 2 3 3 3 3 2" xfId="12333" xr:uid="{CAA3696D-E433-4AA1-9523-E1B93C71E986}"/>
    <cellStyle name="20% - Accent2 2 2 3 3 3 3 2 2" xfId="27067" xr:uid="{CFBDE360-F176-46C3-8FF8-74B28D8B0053}"/>
    <cellStyle name="20% - Accent2 2 2 3 3 3 3 3" xfId="19701" xr:uid="{283B0928-7B1E-48DD-9B81-D72C85CCD1CC}"/>
    <cellStyle name="20% - Accent2 2 2 3 3 3 4" xfId="8651" xr:uid="{ABBC9B02-FE60-4C64-874B-8C126CB34B96}"/>
    <cellStyle name="20% - Accent2 2 2 3 3 3 4 2" xfId="23385" xr:uid="{4D6EE70B-0769-46A4-81DB-0DC9951E5FD4}"/>
    <cellStyle name="20% - Accent2 2 2 3 3 3 5" xfId="16019" xr:uid="{8E680E84-01C1-4D43-8908-0D840624AE17}"/>
    <cellStyle name="20% - Accent2 2 2 3 3 4" xfId="2206" xr:uid="{C971FAD5-A36C-4646-89FE-E410AF2B21B4}"/>
    <cellStyle name="20% - Accent2 2 2 3 3 4 2" xfId="5888" xr:uid="{821FAE59-9CB3-4347-82E7-7A5B5DB768B6}"/>
    <cellStyle name="20% - Accent2 2 2 3 3 4 2 2" xfId="13254" xr:uid="{795B5816-E06F-41BF-ADA4-E972CD7BDEEF}"/>
    <cellStyle name="20% - Accent2 2 2 3 3 4 2 2 2" xfId="27988" xr:uid="{BF5E731B-0FB9-4269-B529-FE0CF252544C}"/>
    <cellStyle name="20% - Accent2 2 2 3 3 4 2 3" xfId="20622" xr:uid="{E91BDEDC-B4ED-4702-8AAF-4B106EA66011}"/>
    <cellStyle name="20% - Accent2 2 2 3 3 4 3" xfId="9572" xr:uid="{1B4FED95-46A3-4A96-90B7-B074FCFAD911}"/>
    <cellStyle name="20% - Accent2 2 2 3 3 4 3 2" xfId="24306" xr:uid="{1F4A6008-AD47-4646-800B-AECC772F2A8E}"/>
    <cellStyle name="20% - Accent2 2 2 3 3 4 4" xfId="16940" xr:uid="{5E01DDAF-02FB-4494-8687-F462135BCD57}"/>
    <cellStyle name="20% - Accent2 2 2 3 3 5" xfId="4047" xr:uid="{67B97485-E8EE-4A8E-BB67-C28B46A41F84}"/>
    <cellStyle name="20% - Accent2 2 2 3 3 5 2" xfId="11413" xr:uid="{A38A960A-8FC3-4F91-BDAF-761AF0556F92}"/>
    <cellStyle name="20% - Accent2 2 2 3 3 5 2 2" xfId="26147" xr:uid="{E383F4F9-53CD-44DE-B6A0-75DB313BE303}"/>
    <cellStyle name="20% - Accent2 2 2 3 3 5 3" xfId="18781" xr:uid="{524379D3-CB30-4060-A702-29F195B2380C}"/>
    <cellStyle name="20% - Accent2 2 2 3 3 6" xfId="7731" xr:uid="{FAA62CAD-00FA-4D2F-97CC-08AE192C611C}"/>
    <cellStyle name="20% - Accent2 2 2 3 3 6 2" xfId="22465" xr:uid="{7205229B-E8AB-45BD-9741-667FCC1D8BFA}"/>
    <cellStyle name="20% - Accent2 2 2 3 3 7" xfId="15099" xr:uid="{AB85F817-CB68-42D0-AEB7-84BE3A01268C}"/>
    <cellStyle name="20% - Accent2 2 2 3 4" xfId="595" xr:uid="{63350049-B288-4EB4-B03A-E6D1A1478AB2}"/>
    <cellStyle name="20% - Accent2 2 2 3 4 2" xfId="1515" xr:uid="{3410FB36-B9C3-46E0-AB9A-2175BA807D1A}"/>
    <cellStyle name="20% - Accent2 2 2 3 4 2 2" xfId="3356" xr:uid="{AF7DE9EF-CB9E-410E-9988-3CBD167A07D9}"/>
    <cellStyle name="20% - Accent2 2 2 3 4 2 2 2" xfId="7038" xr:uid="{48A1E006-13DD-43C9-8DF7-14C1DD341A10}"/>
    <cellStyle name="20% - Accent2 2 2 3 4 2 2 2 2" xfId="14404" xr:uid="{8E19136D-A080-4443-A8C5-64F079D9E0A4}"/>
    <cellStyle name="20% - Accent2 2 2 3 4 2 2 2 2 2" xfId="29138" xr:uid="{FA0D8F7C-CC19-4225-910F-AACB90E19634}"/>
    <cellStyle name="20% - Accent2 2 2 3 4 2 2 2 3" xfId="21772" xr:uid="{A585F22A-6958-4BB4-A49D-6E6C9AB6F970}"/>
    <cellStyle name="20% - Accent2 2 2 3 4 2 2 3" xfId="10722" xr:uid="{18C1EFB6-402F-4986-9F9D-57D63A3EBC02}"/>
    <cellStyle name="20% - Accent2 2 2 3 4 2 2 3 2" xfId="25456" xr:uid="{A7CE0F1E-3A3B-48D9-A7F4-102E6BB930FB}"/>
    <cellStyle name="20% - Accent2 2 2 3 4 2 2 4" xfId="18090" xr:uid="{902B0DC3-9C76-4277-AAC7-FE942A47888A}"/>
    <cellStyle name="20% - Accent2 2 2 3 4 2 3" xfId="5197" xr:uid="{6FCD2621-42DE-41AB-8036-D6AB410B9841}"/>
    <cellStyle name="20% - Accent2 2 2 3 4 2 3 2" xfId="12563" xr:uid="{3F9E7213-14B9-4D83-8CFC-29BC0A4D2D1D}"/>
    <cellStyle name="20% - Accent2 2 2 3 4 2 3 2 2" xfId="27297" xr:uid="{1F4A8D1F-AEF3-4DC3-88BA-A06EACCD641A}"/>
    <cellStyle name="20% - Accent2 2 2 3 4 2 3 3" xfId="19931" xr:uid="{BEF5929F-C84A-4ECA-B27E-E00414E5B354}"/>
    <cellStyle name="20% - Accent2 2 2 3 4 2 4" xfId="8881" xr:uid="{4FD31775-DE88-4736-B48C-4514400E5B69}"/>
    <cellStyle name="20% - Accent2 2 2 3 4 2 4 2" xfId="23615" xr:uid="{76881C31-5A80-4B01-B762-FCB7438E26A5}"/>
    <cellStyle name="20% - Accent2 2 2 3 4 2 5" xfId="16249" xr:uid="{E8A3897C-C5B4-4AEE-BF45-E664949EE5D5}"/>
    <cellStyle name="20% - Accent2 2 2 3 4 3" xfId="2436" xr:uid="{F150F542-7168-4EA7-87C8-9C90A77270E6}"/>
    <cellStyle name="20% - Accent2 2 2 3 4 3 2" xfId="6118" xr:uid="{71772F55-ED6D-4FE5-8783-90D617D31021}"/>
    <cellStyle name="20% - Accent2 2 2 3 4 3 2 2" xfId="13484" xr:uid="{E49BCFAD-8D5D-45E2-B31B-A5B9E86BE75B}"/>
    <cellStyle name="20% - Accent2 2 2 3 4 3 2 2 2" xfId="28218" xr:uid="{B3B4F227-D35C-471E-88A0-519FCA8A9218}"/>
    <cellStyle name="20% - Accent2 2 2 3 4 3 2 3" xfId="20852" xr:uid="{C4864097-741D-4C8E-900A-628915384E54}"/>
    <cellStyle name="20% - Accent2 2 2 3 4 3 3" xfId="9802" xr:uid="{4E1AB77D-4479-425F-AC67-3E4106778855}"/>
    <cellStyle name="20% - Accent2 2 2 3 4 3 3 2" xfId="24536" xr:uid="{10A93395-917C-4DC5-8329-F5D17EC05518}"/>
    <cellStyle name="20% - Accent2 2 2 3 4 3 4" xfId="17170" xr:uid="{BD7416BA-CECF-423A-B33D-ADD85F5595D0}"/>
    <cellStyle name="20% - Accent2 2 2 3 4 4" xfId="4277" xr:uid="{BF06DFD5-285A-40A3-99DB-66DC5FD05E71}"/>
    <cellStyle name="20% - Accent2 2 2 3 4 4 2" xfId="11643" xr:uid="{84C67ABD-F7E1-4F65-BD39-CD004730E548}"/>
    <cellStyle name="20% - Accent2 2 2 3 4 4 2 2" xfId="26377" xr:uid="{91318BDB-5235-4D43-80AC-C00CAD887FFF}"/>
    <cellStyle name="20% - Accent2 2 2 3 4 4 3" xfId="19011" xr:uid="{467069AF-0E49-4D94-A769-BEBD391E7E8E}"/>
    <cellStyle name="20% - Accent2 2 2 3 4 5" xfId="7961" xr:uid="{FB447B83-4F09-44D6-9254-7813C99DB24F}"/>
    <cellStyle name="20% - Accent2 2 2 3 4 5 2" xfId="22695" xr:uid="{F5E50EAC-3F25-4126-825B-74E6B0532D4D}"/>
    <cellStyle name="20% - Accent2 2 2 3 4 6" xfId="15329" xr:uid="{3F9C2E1D-FB94-4B64-B8A5-5E7179806B8F}"/>
    <cellStyle name="20% - Accent2 2 2 3 5" xfId="1055" xr:uid="{5C0B0547-5DF3-4039-8DE0-E5F527C7B7C6}"/>
    <cellStyle name="20% - Accent2 2 2 3 5 2" xfId="2896" xr:uid="{4A9A96D8-6373-4EE7-A203-89C29D13843D}"/>
    <cellStyle name="20% - Accent2 2 2 3 5 2 2" xfId="6578" xr:uid="{AD1FD1D9-71A8-4911-BA48-113BE0C3D2DA}"/>
    <cellStyle name="20% - Accent2 2 2 3 5 2 2 2" xfId="13944" xr:uid="{0EF37C04-3176-4D19-A553-646F92F0ADD2}"/>
    <cellStyle name="20% - Accent2 2 2 3 5 2 2 2 2" xfId="28678" xr:uid="{CD392CF4-4B4F-413D-AF7B-963A87A82B3B}"/>
    <cellStyle name="20% - Accent2 2 2 3 5 2 2 3" xfId="21312" xr:uid="{311BFA1E-5DEC-4699-B2E0-0C6F035BD3A5}"/>
    <cellStyle name="20% - Accent2 2 2 3 5 2 3" xfId="10262" xr:uid="{CEFD2E66-7113-40F6-BEDB-AC813EA6BB18}"/>
    <cellStyle name="20% - Accent2 2 2 3 5 2 3 2" xfId="24996" xr:uid="{39A3BB1D-D975-4468-9DBC-07CD58154B11}"/>
    <cellStyle name="20% - Accent2 2 2 3 5 2 4" xfId="17630" xr:uid="{1671AD98-7CE7-4B92-8519-087086E516E1}"/>
    <cellStyle name="20% - Accent2 2 2 3 5 3" xfId="4737" xr:uid="{8A949DCC-ADD6-4AFD-A9B4-2510BF3424FF}"/>
    <cellStyle name="20% - Accent2 2 2 3 5 3 2" xfId="12103" xr:uid="{CC3AC8FB-06C7-475C-BFC2-3FE4810378D4}"/>
    <cellStyle name="20% - Accent2 2 2 3 5 3 2 2" xfId="26837" xr:uid="{C8724C44-3D9E-4507-864A-E1FDF02140BC}"/>
    <cellStyle name="20% - Accent2 2 2 3 5 3 3" xfId="19471" xr:uid="{80A41340-556C-4A2A-A34F-1EF65DBB73A4}"/>
    <cellStyle name="20% - Accent2 2 2 3 5 4" xfId="8421" xr:uid="{4628D230-4DBC-4B4C-851A-C80562C2E0C4}"/>
    <cellStyle name="20% - Accent2 2 2 3 5 4 2" xfId="23155" xr:uid="{55D7DE83-AA45-4E32-B839-A05F9BC43FB4}"/>
    <cellStyle name="20% - Accent2 2 2 3 5 5" xfId="15789" xr:uid="{B3FE4887-8015-472B-A0A2-A32D7591812F}"/>
    <cellStyle name="20% - Accent2 2 2 3 6" xfId="1976" xr:uid="{0108DF94-20CB-46F4-9E32-E5B265DB810D}"/>
    <cellStyle name="20% - Accent2 2 2 3 6 2" xfId="5658" xr:uid="{39E09125-05BA-41B1-8F13-BA1EFB40604E}"/>
    <cellStyle name="20% - Accent2 2 2 3 6 2 2" xfId="13024" xr:uid="{6EA7F8C1-F8CC-496B-B656-92685B9D90E1}"/>
    <cellStyle name="20% - Accent2 2 2 3 6 2 2 2" xfId="27758" xr:uid="{D85A7391-ADE4-470A-B487-5D08A697123F}"/>
    <cellStyle name="20% - Accent2 2 2 3 6 2 3" xfId="20392" xr:uid="{25C0EB58-A3F1-4252-B6E2-CA5E312233AF}"/>
    <cellStyle name="20% - Accent2 2 2 3 6 3" xfId="9342" xr:uid="{9F14A6E5-5649-4AC3-8F54-77AD738687D7}"/>
    <cellStyle name="20% - Accent2 2 2 3 6 3 2" xfId="24076" xr:uid="{50B7F7D0-393A-41BD-851A-C242F9409D59}"/>
    <cellStyle name="20% - Accent2 2 2 3 6 4" xfId="16710" xr:uid="{3E4B57B8-76E6-4A98-99C7-9EB0D64F13D4}"/>
    <cellStyle name="20% - Accent2 2 2 3 7" xfId="3817" xr:uid="{AE2CECE1-24D5-48EA-B56C-5717775F38C9}"/>
    <cellStyle name="20% - Accent2 2 2 3 7 2" xfId="11183" xr:uid="{9EAEA7A1-3A94-418B-86FB-9904526EB498}"/>
    <cellStyle name="20% - Accent2 2 2 3 7 2 2" xfId="25917" xr:uid="{EE4A8FC6-8B6D-4A4E-B2EC-FBC38940ACD7}"/>
    <cellStyle name="20% - Accent2 2 2 3 7 3" xfId="18551" xr:uid="{0925E1F2-9E26-43DB-B650-6A93F431862D}"/>
    <cellStyle name="20% - Accent2 2 2 3 8" xfId="7501" xr:uid="{578094C0-1DA9-467A-B15F-92B0DDC68077}"/>
    <cellStyle name="20% - Accent2 2 2 3 8 2" xfId="22235" xr:uid="{E55F800D-1537-4FD2-A214-7F4BC4B90E5F}"/>
    <cellStyle name="20% - Accent2 2 2 3 9" xfId="14869" xr:uid="{7FE8288A-9087-456B-9339-4BC72D6610DD}"/>
    <cellStyle name="20% - Accent2 2 2 4" xfId="193" xr:uid="{79D7531B-8C4C-4A4A-83A9-22DFF374E88B}"/>
    <cellStyle name="20% - Accent2 2 2 4 2" xfId="423" xr:uid="{73B761D6-AA9E-4E83-A784-97FB575A7BFE}"/>
    <cellStyle name="20% - Accent2 2 2 4 2 2" xfId="883" xr:uid="{C90997B6-42FD-4416-8CEA-8FCC6EF8EEF1}"/>
    <cellStyle name="20% - Accent2 2 2 4 2 2 2" xfId="1803" xr:uid="{3006A535-4FF0-4E2E-9D0D-A73E979942ED}"/>
    <cellStyle name="20% - Accent2 2 2 4 2 2 2 2" xfId="3644" xr:uid="{378641B6-045F-436E-9331-987DE49CFB6B}"/>
    <cellStyle name="20% - Accent2 2 2 4 2 2 2 2 2" xfId="7326" xr:uid="{7281BF7D-C43F-4924-A66A-5E2EBA055E33}"/>
    <cellStyle name="20% - Accent2 2 2 4 2 2 2 2 2 2" xfId="14692" xr:uid="{425B60EC-F2AC-494D-8FCE-4BC873E2215E}"/>
    <cellStyle name="20% - Accent2 2 2 4 2 2 2 2 2 2 2" xfId="29426" xr:uid="{469FF237-043C-40DB-9950-BBE2E74C612F}"/>
    <cellStyle name="20% - Accent2 2 2 4 2 2 2 2 2 3" xfId="22060" xr:uid="{362B45CC-058F-440B-8B53-098B33D3192F}"/>
    <cellStyle name="20% - Accent2 2 2 4 2 2 2 2 3" xfId="11010" xr:uid="{8CF8C563-D567-487D-AA27-A0A62C2D9768}"/>
    <cellStyle name="20% - Accent2 2 2 4 2 2 2 2 3 2" xfId="25744" xr:uid="{510E9F13-29CC-4964-9D52-126F2BD7CC92}"/>
    <cellStyle name="20% - Accent2 2 2 4 2 2 2 2 4" xfId="18378" xr:uid="{9827AB73-6F15-4FFE-A7C5-5A16AF374144}"/>
    <cellStyle name="20% - Accent2 2 2 4 2 2 2 3" xfId="5485" xr:uid="{E722BD1E-B407-4B60-85EE-13F41FC438E7}"/>
    <cellStyle name="20% - Accent2 2 2 4 2 2 2 3 2" xfId="12851" xr:uid="{70C46ADF-8ADF-4724-BDB5-D225A0C40189}"/>
    <cellStyle name="20% - Accent2 2 2 4 2 2 2 3 2 2" xfId="27585" xr:uid="{B0C13D7B-2396-4806-B7D3-071B0EF13B54}"/>
    <cellStyle name="20% - Accent2 2 2 4 2 2 2 3 3" xfId="20219" xr:uid="{5B853422-9F88-46F6-8399-75A6B4E9687D}"/>
    <cellStyle name="20% - Accent2 2 2 4 2 2 2 4" xfId="9169" xr:uid="{966E5086-80BD-46E4-A6B5-09A830F04877}"/>
    <cellStyle name="20% - Accent2 2 2 4 2 2 2 4 2" xfId="23903" xr:uid="{0A5B291E-8EEB-412D-82F4-A4668A4C6A42}"/>
    <cellStyle name="20% - Accent2 2 2 4 2 2 2 5" xfId="16537" xr:uid="{E41E9EFE-5FC6-4C19-8C67-EAF21739BC3E}"/>
    <cellStyle name="20% - Accent2 2 2 4 2 2 3" xfId="2724" xr:uid="{CE63E8D4-E7B6-4F91-9ED1-D4BC3EE75759}"/>
    <cellStyle name="20% - Accent2 2 2 4 2 2 3 2" xfId="6406" xr:uid="{8D878494-8256-4354-8038-83A80EDC851F}"/>
    <cellStyle name="20% - Accent2 2 2 4 2 2 3 2 2" xfId="13772" xr:uid="{10DC3C11-B1B2-4BAB-ACA7-DA6D788DB2F7}"/>
    <cellStyle name="20% - Accent2 2 2 4 2 2 3 2 2 2" xfId="28506" xr:uid="{58D3FEC1-E743-4387-A563-28920DD64BC6}"/>
    <cellStyle name="20% - Accent2 2 2 4 2 2 3 2 3" xfId="21140" xr:uid="{1B19AE30-C9DD-4D44-A914-E4D989865A9C}"/>
    <cellStyle name="20% - Accent2 2 2 4 2 2 3 3" xfId="10090" xr:uid="{3E4C502A-8485-4106-B7ED-4577FEC0051F}"/>
    <cellStyle name="20% - Accent2 2 2 4 2 2 3 3 2" xfId="24824" xr:uid="{CD72E7AC-1708-4D2E-BF31-30DB7910B752}"/>
    <cellStyle name="20% - Accent2 2 2 4 2 2 3 4" xfId="17458" xr:uid="{95BD4612-A6B5-42FC-85EE-D4092090CF6F}"/>
    <cellStyle name="20% - Accent2 2 2 4 2 2 4" xfId="4565" xr:uid="{E36EF2C7-3C0F-49B0-A4BC-4EE62E78CFCA}"/>
    <cellStyle name="20% - Accent2 2 2 4 2 2 4 2" xfId="11931" xr:uid="{B580F066-376C-4F63-A363-CF2A160D2CAA}"/>
    <cellStyle name="20% - Accent2 2 2 4 2 2 4 2 2" xfId="26665" xr:uid="{0625C51C-B015-4601-9241-1EAFAE8C35F3}"/>
    <cellStyle name="20% - Accent2 2 2 4 2 2 4 3" xfId="19299" xr:uid="{B4BBEE84-1665-4BE5-B118-201CEAAD961E}"/>
    <cellStyle name="20% - Accent2 2 2 4 2 2 5" xfId="8249" xr:uid="{F5592D8A-6A9D-450A-A2CF-EE97FB663E85}"/>
    <cellStyle name="20% - Accent2 2 2 4 2 2 5 2" xfId="22983" xr:uid="{CCDC06F2-6371-4EA3-98C4-DAB11C1E087A}"/>
    <cellStyle name="20% - Accent2 2 2 4 2 2 6" xfId="15617" xr:uid="{4308565D-0913-4A71-8D48-7FDADE638864}"/>
    <cellStyle name="20% - Accent2 2 2 4 2 3" xfId="1343" xr:uid="{1470AA65-220C-4502-830D-CDC7EEE1FB58}"/>
    <cellStyle name="20% - Accent2 2 2 4 2 3 2" xfId="3184" xr:uid="{91E8EF55-5EA7-4BC2-8732-4CFD09126C56}"/>
    <cellStyle name="20% - Accent2 2 2 4 2 3 2 2" xfId="6866" xr:uid="{C7BB951E-9FC9-435A-89CD-A5F7113E003A}"/>
    <cellStyle name="20% - Accent2 2 2 4 2 3 2 2 2" xfId="14232" xr:uid="{A5A903E2-BB44-4BFA-AC08-23CAF0FEC911}"/>
    <cellStyle name="20% - Accent2 2 2 4 2 3 2 2 2 2" xfId="28966" xr:uid="{0785A359-D47F-4BB8-8E48-C7C693010C7E}"/>
    <cellStyle name="20% - Accent2 2 2 4 2 3 2 2 3" xfId="21600" xr:uid="{D22A1309-ADAE-4F88-A62C-E99B9FC94F7F}"/>
    <cellStyle name="20% - Accent2 2 2 4 2 3 2 3" xfId="10550" xr:uid="{04256C91-2AB4-4BC4-8720-E3787EA40A59}"/>
    <cellStyle name="20% - Accent2 2 2 4 2 3 2 3 2" xfId="25284" xr:uid="{BBC891D3-9A85-484C-B198-D1371C8DE149}"/>
    <cellStyle name="20% - Accent2 2 2 4 2 3 2 4" xfId="17918" xr:uid="{6AE38E23-AD0C-459F-9BE1-74A2A8EC7318}"/>
    <cellStyle name="20% - Accent2 2 2 4 2 3 3" xfId="5025" xr:uid="{B9706197-9210-4431-B99A-F57B33AAD50F}"/>
    <cellStyle name="20% - Accent2 2 2 4 2 3 3 2" xfId="12391" xr:uid="{F7A9FBD0-A9AD-40BF-901F-BA0B59F1B386}"/>
    <cellStyle name="20% - Accent2 2 2 4 2 3 3 2 2" xfId="27125" xr:uid="{5D73654F-0B69-4C72-A4C7-45A693CEBECC}"/>
    <cellStyle name="20% - Accent2 2 2 4 2 3 3 3" xfId="19759" xr:uid="{5927E72D-C835-4C55-890B-9FEE31DB8876}"/>
    <cellStyle name="20% - Accent2 2 2 4 2 3 4" xfId="8709" xr:uid="{F3979B28-1D0E-4C72-B340-2EB405B1ECC4}"/>
    <cellStyle name="20% - Accent2 2 2 4 2 3 4 2" xfId="23443" xr:uid="{95C0531F-5F42-4ABD-A5AD-756395726202}"/>
    <cellStyle name="20% - Accent2 2 2 4 2 3 5" xfId="16077" xr:uid="{A43FD1B3-551D-4E92-9781-AE7418A6945A}"/>
    <cellStyle name="20% - Accent2 2 2 4 2 4" xfId="2264" xr:uid="{AF9DBA0B-752D-4900-AACF-2E12CCFD07FC}"/>
    <cellStyle name="20% - Accent2 2 2 4 2 4 2" xfId="5946" xr:uid="{0A3AE9BD-B91F-4BB5-91E2-8EE537FEDF09}"/>
    <cellStyle name="20% - Accent2 2 2 4 2 4 2 2" xfId="13312" xr:uid="{7C7090D6-B2FE-47A8-868A-FB41B7290749}"/>
    <cellStyle name="20% - Accent2 2 2 4 2 4 2 2 2" xfId="28046" xr:uid="{D9F360C4-74B1-4204-B495-2953B83879C1}"/>
    <cellStyle name="20% - Accent2 2 2 4 2 4 2 3" xfId="20680" xr:uid="{DB0DE697-FB11-404A-A1B5-9E1917BD6215}"/>
    <cellStyle name="20% - Accent2 2 2 4 2 4 3" xfId="9630" xr:uid="{25864D65-8DBA-43AE-A5B6-A6B99FCDF063}"/>
    <cellStyle name="20% - Accent2 2 2 4 2 4 3 2" xfId="24364" xr:uid="{F68E5570-904F-4FE0-BBEC-59CD32401F90}"/>
    <cellStyle name="20% - Accent2 2 2 4 2 4 4" xfId="16998" xr:uid="{AD63A8DC-DA97-42CB-A760-F4888D6FFBBC}"/>
    <cellStyle name="20% - Accent2 2 2 4 2 5" xfId="4105" xr:uid="{45DCA564-45C1-4E47-AFF7-ACA5ADACA815}"/>
    <cellStyle name="20% - Accent2 2 2 4 2 5 2" xfId="11471" xr:uid="{D6AA54F8-238B-4391-977B-57FB528E4B83}"/>
    <cellStyle name="20% - Accent2 2 2 4 2 5 2 2" xfId="26205" xr:uid="{FA8CA450-EEE2-45F5-828B-36442E585B85}"/>
    <cellStyle name="20% - Accent2 2 2 4 2 5 3" xfId="18839" xr:uid="{5DFBB800-258B-4AB3-8684-D8298CB85EFC}"/>
    <cellStyle name="20% - Accent2 2 2 4 2 6" xfId="7789" xr:uid="{37C244CB-C821-46DB-96F2-AC6EE28EFC2D}"/>
    <cellStyle name="20% - Accent2 2 2 4 2 6 2" xfId="22523" xr:uid="{F31A9EF2-9596-494E-B20E-5DF6E35C12C1}"/>
    <cellStyle name="20% - Accent2 2 2 4 2 7" xfId="15157" xr:uid="{8F78BF6B-A9A4-4503-B976-70D0DEEA13B0}"/>
    <cellStyle name="20% - Accent2 2 2 4 3" xfId="653" xr:uid="{C4660E36-1073-43F7-9313-FD4250DE509F}"/>
    <cellStyle name="20% - Accent2 2 2 4 3 2" xfId="1573" xr:uid="{AA73873E-C5EB-45A2-A963-11DAC66B9C39}"/>
    <cellStyle name="20% - Accent2 2 2 4 3 2 2" xfId="3414" xr:uid="{C6CBDDE3-E3C1-4398-93CE-BD2496C69D31}"/>
    <cellStyle name="20% - Accent2 2 2 4 3 2 2 2" xfId="7096" xr:uid="{BBB11B9D-5975-4A6A-A92A-99A5675C8640}"/>
    <cellStyle name="20% - Accent2 2 2 4 3 2 2 2 2" xfId="14462" xr:uid="{7AD0244A-870C-4271-8545-F9C72812873A}"/>
    <cellStyle name="20% - Accent2 2 2 4 3 2 2 2 2 2" xfId="29196" xr:uid="{58E7E17E-5681-4579-8DBD-2C73B1EDFCA0}"/>
    <cellStyle name="20% - Accent2 2 2 4 3 2 2 2 3" xfId="21830" xr:uid="{14F0F977-59AD-42AD-94E6-D74CC13F684C}"/>
    <cellStyle name="20% - Accent2 2 2 4 3 2 2 3" xfId="10780" xr:uid="{0E8245CF-30FA-48E0-87DB-319DA861D8CF}"/>
    <cellStyle name="20% - Accent2 2 2 4 3 2 2 3 2" xfId="25514" xr:uid="{07AA1C4E-36F5-4073-AC20-D4EF7C18D72C}"/>
    <cellStyle name="20% - Accent2 2 2 4 3 2 2 4" xfId="18148" xr:uid="{7043E39C-78C5-4C84-8BA7-5F7836768758}"/>
    <cellStyle name="20% - Accent2 2 2 4 3 2 3" xfId="5255" xr:uid="{1C956E50-D832-4B74-843F-E47EEBFB8085}"/>
    <cellStyle name="20% - Accent2 2 2 4 3 2 3 2" xfId="12621" xr:uid="{8D755EEE-ECDE-4845-95DB-2AE82C88DE10}"/>
    <cellStyle name="20% - Accent2 2 2 4 3 2 3 2 2" xfId="27355" xr:uid="{7FF20CF0-3C45-4042-8382-D9D69A743AE1}"/>
    <cellStyle name="20% - Accent2 2 2 4 3 2 3 3" xfId="19989" xr:uid="{BCFE78C4-269F-45C5-8057-2BF87B8631F6}"/>
    <cellStyle name="20% - Accent2 2 2 4 3 2 4" xfId="8939" xr:uid="{6F92E75F-A56B-4EF3-8ACF-30A0D2F5E67A}"/>
    <cellStyle name="20% - Accent2 2 2 4 3 2 4 2" xfId="23673" xr:uid="{03C3B19E-8213-46E9-9497-EBD818DD1C46}"/>
    <cellStyle name="20% - Accent2 2 2 4 3 2 5" xfId="16307" xr:uid="{6D5D2CE9-3485-46E9-BB70-20919390FB59}"/>
    <cellStyle name="20% - Accent2 2 2 4 3 3" xfId="2494" xr:uid="{ED9B468B-BF7B-4EE6-B4B4-25229273396B}"/>
    <cellStyle name="20% - Accent2 2 2 4 3 3 2" xfId="6176" xr:uid="{180AC774-7D87-47D7-8593-97050880E142}"/>
    <cellStyle name="20% - Accent2 2 2 4 3 3 2 2" xfId="13542" xr:uid="{E3E23EBB-8DA9-41E0-B5EA-1CEB5436684A}"/>
    <cellStyle name="20% - Accent2 2 2 4 3 3 2 2 2" xfId="28276" xr:uid="{EE802F31-F637-45AD-9BA2-403A6B27900F}"/>
    <cellStyle name="20% - Accent2 2 2 4 3 3 2 3" xfId="20910" xr:uid="{CBE06C8F-07D5-460D-93D4-375C54F194AF}"/>
    <cellStyle name="20% - Accent2 2 2 4 3 3 3" xfId="9860" xr:uid="{CABF9673-9791-4100-A635-D7D7FF11BB19}"/>
    <cellStyle name="20% - Accent2 2 2 4 3 3 3 2" xfId="24594" xr:uid="{66C0C2AD-C393-4F46-8D24-4064A80AF67C}"/>
    <cellStyle name="20% - Accent2 2 2 4 3 3 4" xfId="17228" xr:uid="{BFA2E703-C262-4329-9534-7B789032D779}"/>
    <cellStyle name="20% - Accent2 2 2 4 3 4" xfId="4335" xr:uid="{BFFAEEA3-B5A8-41A3-8A42-25474BB4DE71}"/>
    <cellStyle name="20% - Accent2 2 2 4 3 4 2" xfId="11701" xr:uid="{57EA423B-FB66-4F75-AE0B-D380616A0A59}"/>
    <cellStyle name="20% - Accent2 2 2 4 3 4 2 2" xfId="26435" xr:uid="{55DD909A-04DB-414C-B197-F4E503C89CFE}"/>
    <cellStyle name="20% - Accent2 2 2 4 3 4 3" xfId="19069" xr:uid="{ED1AAAC9-B2D9-4024-BA6C-BDE376370904}"/>
    <cellStyle name="20% - Accent2 2 2 4 3 5" xfId="8019" xr:uid="{780C4890-797A-4A3E-BB40-B27B47A103EF}"/>
    <cellStyle name="20% - Accent2 2 2 4 3 5 2" xfId="22753" xr:uid="{1D4A76BB-77DF-4B14-A8CC-F8071B6B3C72}"/>
    <cellStyle name="20% - Accent2 2 2 4 3 6" xfId="15387" xr:uid="{598F321A-D8E5-449B-A5C1-411310BA6CA4}"/>
    <cellStyle name="20% - Accent2 2 2 4 4" xfId="1113" xr:uid="{8C99025F-3BBA-4846-9375-44CC8A6ED037}"/>
    <cellStyle name="20% - Accent2 2 2 4 4 2" xfId="2954" xr:uid="{3A20215C-B2FE-4DBF-8223-63DE4341F1ED}"/>
    <cellStyle name="20% - Accent2 2 2 4 4 2 2" xfId="6636" xr:uid="{976A8445-7012-42BB-9BCA-06B3A4966702}"/>
    <cellStyle name="20% - Accent2 2 2 4 4 2 2 2" xfId="14002" xr:uid="{D2F430E9-D7A3-4E03-A26B-9363A079640E}"/>
    <cellStyle name="20% - Accent2 2 2 4 4 2 2 2 2" xfId="28736" xr:uid="{6F6F60D8-2D31-4F63-B02A-41063ADCD1D0}"/>
    <cellStyle name="20% - Accent2 2 2 4 4 2 2 3" xfId="21370" xr:uid="{647D72CA-EE91-4021-9471-8C4D0E6D126E}"/>
    <cellStyle name="20% - Accent2 2 2 4 4 2 3" xfId="10320" xr:uid="{7C50C694-7980-4EDC-8948-D861AC698436}"/>
    <cellStyle name="20% - Accent2 2 2 4 4 2 3 2" xfId="25054" xr:uid="{464EFEBC-660D-4082-B329-EB5514B6B8E1}"/>
    <cellStyle name="20% - Accent2 2 2 4 4 2 4" xfId="17688" xr:uid="{78E114B5-348A-4B92-AA8F-6EE7402AD460}"/>
    <cellStyle name="20% - Accent2 2 2 4 4 3" xfId="4795" xr:uid="{F12DC09A-BA64-4075-883E-A0C9F1C82AAD}"/>
    <cellStyle name="20% - Accent2 2 2 4 4 3 2" xfId="12161" xr:uid="{545D2141-D3A1-4175-824B-6B4E5816A6CC}"/>
    <cellStyle name="20% - Accent2 2 2 4 4 3 2 2" xfId="26895" xr:uid="{8E9E2748-9BDF-41AF-B290-D4192DB7E924}"/>
    <cellStyle name="20% - Accent2 2 2 4 4 3 3" xfId="19529" xr:uid="{C9D079B6-F17D-4947-B673-FBC274F100A1}"/>
    <cellStyle name="20% - Accent2 2 2 4 4 4" xfId="8479" xr:uid="{6C8759D4-18DB-43ED-ABF6-6C64A4052233}"/>
    <cellStyle name="20% - Accent2 2 2 4 4 4 2" xfId="23213" xr:uid="{01AFD71C-ACC8-46F2-A28D-8EBEB278FCE3}"/>
    <cellStyle name="20% - Accent2 2 2 4 4 5" xfId="15847" xr:uid="{F71C7645-3BB9-4ADD-947D-B3549028E18D}"/>
    <cellStyle name="20% - Accent2 2 2 4 5" xfId="2034" xr:uid="{E27FCE08-0FDB-459B-A3DD-68F96D9A16F0}"/>
    <cellStyle name="20% - Accent2 2 2 4 5 2" xfId="5716" xr:uid="{F0178CD7-CD6A-4FA8-B56E-075901E3738D}"/>
    <cellStyle name="20% - Accent2 2 2 4 5 2 2" xfId="13082" xr:uid="{3E472354-3CEE-4BA9-96A1-8D1655BC5DC9}"/>
    <cellStyle name="20% - Accent2 2 2 4 5 2 2 2" xfId="27816" xr:uid="{69CD0E59-1ACC-440F-9A70-42ED6D395E4C}"/>
    <cellStyle name="20% - Accent2 2 2 4 5 2 3" xfId="20450" xr:uid="{309C6995-7AC7-4212-97BB-EC82D0FE82E5}"/>
    <cellStyle name="20% - Accent2 2 2 4 5 3" xfId="9400" xr:uid="{18B1E96B-A5F0-4C3C-9DE8-130FB5EEC358}"/>
    <cellStyle name="20% - Accent2 2 2 4 5 3 2" xfId="24134" xr:uid="{6E05FBA8-42AA-4BC9-8E2E-EBDD8092FEB8}"/>
    <cellStyle name="20% - Accent2 2 2 4 5 4" xfId="16768" xr:uid="{2E2EE364-9D76-4E0A-A4B8-FB92F77B475A}"/>
    <cellStyle name="20% - Accent2 2 2 4 6" xfId="3875" xr:uid="{B31EE944-2DF7-4CD9-94C5-E4485CB61B07}"/>
    <cellStyle name="20% - Accent2 2 2 4 6 2" xfId="11241" xr:uid="{2C801A32-66EA-4F9E-8428-1E9FB562F1D6}"/>
    <cellStyle name="20% - Accent2 2 2 4 6 2 2" xfId="25975" xr:uid="{91B9DCAC-CB61-463B-9AEA-F2052A759B6C}"/>
    <cellStyle name="20% - Accent2 2 2 4 6 3" xfId="18609" xr:uid="{C449699A-F91F-4B97-9885-26DCD985B635}"/>
    <cellStyle name="20% - Accent2 2 2 4 7" xfId="7559" xr:uid="{3D829E45-C6C8-483B-BC7F-84345F0E1B74}"/>
    <cellStyle name="20% - Accent2 2 2 4 7 2" xfId="22293" xr:uid="{0DA3B42A-D194-4916-B082-D6F3972F0FCA}"/>
    <cellStyle name="20% - Accent2 2 2 4 8" xfId="14927" xr:uid="{B007068C-7548-4C5C-B7A8-C43CB1423B26}"/>
    <cellStyle name="20% - Accent2 2 2 5" xfId="308" xr:uid="{66178170-A6A1-45A4-BD1D-A7B815371423}"/>
    <cellStyle name="20% - Accent2 2 2 5 2" xfId="768" xr:uid="{54636321-4E82-430B-91CB-FBBC34B100A1}"/>
    <cellStyle name="20% - Accent2 2 2 5 2 2" xfId="1688" xr:uid="{3B6186B2-AB2D-458F-A82E-E801804D3EE5}"/>
    <cellStyle name="20% - Accent2 2 2 5 2 2 2" xfId="3529" xr:uid="{5790A20A-9115-4037-B005-837806551815}"/>
    <cellStyle name="20% - Accent2 2 2 5 2 2 2 2" xfId="7211" xr:uid="{FF4D4E70-3A80-4EBF-BDD8-D9F158C0F8E3}"/>
    <cellStyle name="20% - Accent2 2 2 5 2 2 2 2 2" xfId="14577" xr:uid="{E6D2702A-CCF6-4E18-8EBF-E032A10772D8}"/>
    <cellStyle name="20% - Accent2 2 2 5 2 2 2 2 2 2" xfId="29311" xr:uid="{AADE7706-5CE2-42D7-B266-A61878019BD1}"/>
    <cellStyle name="20% - Accent2 2 2 5 2 2 2 2 3" xfId="21945" xr:uid="{3C667FB7-1896-46B8-9870-9ECE853488CE}"/>
    <cellStyle name="20% - Accent2 2 2 5 2 2 2 3" xfId="10895" xr:uid="{35075F14-1D81-44AE-9EAB-8E32C743231C}"/>
    <cellStyle name="20% - Accent2 2 2 5 2 2 2 3 2" xfId="25629" xr:uid="{2A669822-27B5-4430-947D-1726B518CF58}"/>
    <cellStyle name="20% - Accent2 2 2 5 2 2 2 4" xfId="18263" xr:uid="{7A8E347A-5CAC-49D7-A880-9DF092CA12F3}"/>
    <cellStyle name="20% - Accent2 2 2 5 2 2 3" xfId="5370" xr:uid="{EE3FDEE9-FAD2-4CAD-B3E9-08B66543E537}"/>
    <cellStyle name="20% - Accent2 2 2 5 2 2 3 2" xfId="12736" xr:uid="{137EFE03-7014-4897-A540-5B85E4D08AEE}"/>
    <cellStyle name="20% - Accent2 2 2 5 2 2 3 2 2" xfId="27470" xr:uid="{2C4E6112-ABBC-466D-ABBE-86F8EC65CAD6}"/>
    <cellStyle name="20% - Accent2 2 2 5 2 2 3 3" xfId="20104" xr:uid="{7224434C-CDB7-4709-83BF-80282A95CA77}"/>
    <cellStyle name="20% - Accent2 2 2 5 2 2 4" xfId="9054" xr:uid="{F4C4538D-9609-4E1E-954B-9B1AC07919D3}"/>
    <cellStyle name="20% - Accent2 2 2 5 2 2 4 2" xfId="23788" xr:uid="{BD45BC57-3A11-41D6-847C-E8D6B147917A}"/>
    <cellStyle name="20% - Accent2 2 2 5 2 2 5" xfId="16422" xr:uid="{1A24B6C0-90C8-4A87-B665-6EA825D6D3AF}"/>
    <cellStyle name="20% - Accent2 2 2 5 2 3" xfId="2609" xr:uid="{48DAA65D-7B39-43A4-B8FF-8E6B127F950D}"/>
    <cellStyle name="20% - Accent2 2 2 5 2 3 2" xfId="6291" xr:uid="{433E7A5D-13AE-41EB-965C-D29D0E667B40}"/>
    <cellStyle name="20% - Accent2 2 2 5 2 3 2 2" xfId="13657" xr:uid="{C868D124-806D-4D55-978C-A1198A2087DE}"/>
    <cellStyle name="20% - Accent2 2 2 5 2 3 2 2 2" xfId="28391" xr:uid="{55AC3D98-341F-4F1D-A912-B26129B46FC0}"/>
    <cellStyle name="20% - Accent2 2 2 5 2 3 2 3" xfId="21025" xr:uid="{06B1CC8D-EDF9-4576-B691-DE75CC201170}"/>
    <cellStyle name="20% - Accent2 2 2 5 2 3 3" xfId="9975" xr:uid="{47193DCC-0BB5-4314-8717-F4FEFD2C0E96}"/>
    <cellStyle name="20% - Accent2 2 2 5 2 3 3 2" xfId="24709" xr:uid="{0F96EFD6-6AB7-48BB-A0A9-E4EAE22B928A}"/>
    <cellStyle name="20% - Accent2 2 2 5 2 3 4" xfId="17343" xr:uid="{9152DF4E-7550-4259-9C17-A6AD96744979}"/>
    <cellStyle name="20% - Accent2 2 2 5 2 4" xfId="4450" xr:uid="{A4132BB8-17ED-4BC9-8383-2B3158879EA8}"/>
    <cellStyle name="20% - Accent2 2 2 5 2 4 2" xfId="11816" xr:uid="{847D3965-3BA2-44C7-B886-7DE1A7D02162}"/>
    <cellStyle name="20% - Accent2 2 2 5 2 4 2 2" xfId="26550" xr:uid="{6D5AE2AB-06AE-4EC3-9878-67CF804AC45C}"/>
    <cellStyle name="20% - Accent2 2 2 5 2 4 3" xfId="19184" xr:uid="{3F2CF8C2-7693-476C-95F1-9D0E4AE28B22}"/>
    <cellStyle name="20% - Accent2 2 2 5 2 5" xfId="8134" xr:uid="{856A4ED3-E28C-408A-B4D0-9B235E9B2718}"/>
    <cellStyle name="20% - Accent2 2 2 5 2 5 2" xfId="22868" xr:uid="{74C74191-C9DF-4614-A6F4-9C94C24BF827}"/>
    <cellStyle name="20% - Accent2 2 2 5 2 6" xfId="15502" xr:uid="{B3B3B80E-DBD5-4FA2-B884-97A9F2441C71}"/>
    <cellStyle name="20% - Accent2 2 2 5 3" xfId="1228" xr:uid="{B8F6C52B-2FE4-4E55-B98F-1B6804F4E5D3}"/>
    <cellStyle name="20% - Accent2 2 2 5 3 2" xfId="3069" xr:uid="{D9AB989C-694B-4475-8B37-A16020FD3EBB}"/>
    <cellStyle name="20% - Accent2 2 2 5 3 2 2" xfId="6751" xr:uid="{3427F98C-D032-47F7-BFB7-9B2F55C1798E}"/>
    <cellStyle name="20% - Accent2 2 2 5 3 2 2 2" xfId="14117" xr:uid="{277828B0-561A-4109-A2AF-64481C9035D0}"/>
    <cellStyle name="20% - Accent2 2 2 5 3 2 2 2 2" xfId="28851" xr:uid="{9960EBC7-7DE7-4908-9D00-ACF70A5A085C}"/>
    <cellStyle name="20% - Accent2 2 2 5 3 2 2 3" xfId="21485" xr:uid="{2DAEF170-1E10-409C-881C-CA14FB95CB9D}"/>
    <cellStyle name="20% - Accent2 2 2 5 3 2 3" xfId="10435" xr:uid="{1E547C4A-501E-4883-9117-CE3795610E9A}"/>
    <cellStyle name="20% - Accent2 2 2 5 3 2 3 2" xfId="25169" xr:uid="{1F8BF54C-7387-435D-9946-8D9B66B92976}"/>
    <cellStyle name="20% - Accent2 2 2 5 3 2 4" xfId="17803" xr:uid="{8053BD6B-471E-438F-85F5-5C365B311EA2}"/>
    <cellStyle name="20% - Accent2 2 2 5 3 3" xfId="4910" xr:uid="{D38B33A0-BAB4-41B0-9636-D9A65D86B9F5}"/>
    <cellStyle name="20% - Accent2 2 2 5 3 3 2" xfId="12276" xr:uid="{81958082-57BC-465A-9349-93A1DACC119C}"/>
    <cellStyle name="20% - Accent2 2 2 5 3 3 2 2" xfId="27010" xr:uid="{5B9CC8C9-8F73-4E0B-8673-027AA78A22F0}"/>
    <cellStyle name="20% - Accent2 2 2 5 3 3 3" xfId="19644" xr:uid="{F98F937D-461D-491A-B7E5-025C317FEDB4}"/>
    <cellStyle name="20% - Accent2 2 2 5 3 4" xfId="8594" xr:uid="{AB3235CA-6DBF-42EC-8D46-A4989BD7AD1E}"/>
    <cellStyle name="20% - Accent2 2 2 5 3 4 2" xfId="23328" xr:uid="{6C053930-E346-4D7C-8D87-5AC9FB2018D7}"/>
    <cellStyle name="20% - Accent2 2 2 5 3 5" xfId="15962" xr:uid="{A49FF8F2-ED6C-4116-BCBE-43ECE165B2D0}"/>
    <cellStyle name="20% - Accent2 2 2 5 4" xfId="2149" xr:uid="{29BF540C-6E56-4AF5-9AAC-74B424C23CC4}"/>
    <cellStyle name="20% - Accent2 2 2 5 4 2" xfId="5831" xr:uid="{FDC02A07-773D-4289-BD26-0B9207C775D9}"/>
    <cellStyle name="20% - Accent2 2 2 5 4 2 2" xfId="13197" xr:uid="{59E15C6B-3F47-4FDA-8472-F9BFDA1E9405}"/>
    <cellStyle name="20% - Accent2 2 2 5 4 2 2 2" xfId="27931" xr:uid="{14CBA723-DEF9-422E-B9C2-D42B6B5DF162}"/>
    <cellStyle name="20% - Accent2 2 2 5 4 2 3" xfId="20565" xr:uid="{29A6EE11-7917-485B-AC4E-4BB2BB8FA1FC}"/>
    <cellStyle name="20% - Accent2 2 2 5 4 3" xfId="9515" xr:uid="{6A3985AE-D0C5-484A-B68D-D3BA51A8D5D6}"/>
    <cellStyle name="20% - Accent2 2 2 5 4 3 2" xfId="24249" xr:uid="{16561846-3F87-4F5D-AA50-6ED3CA00A85B}"/>
    <cellStyle name="20% - Accent2 2 2 5 4 4" xfId="16883" xr:uid="{9630D19D-6C2C-4382-A820-D23CB101DF57}"/>
    <cellStyle name="20% - Accent2 2 2 5 5" xfId="3990" xr:uid="{0CC39DC3-A92C-41D5-890A-F435EEBFD9AB}"/>
    <cellStyle name="20% - Accent2 2 2 5 5 2" xfId="11356" xr:uid="{E6F70415-C3BB-4F0F-86C2-0BFED0825140}"/>
    <cellStyle name="20% - Accent2 2 2 5 5 2 2" xfId="26090" xr:uid="{2C4E47C2-4C47-4D15-855E-B285EFA45674}"/>
    <cellStyle name="20% - Accent2 2 2 5 5 3" xfId="18724" xr:uid="{71971A57-8BDB-4447-A3B3-44EE31F1F87C}"/>
    <cellStyle name="20% - Accent2 2 2 5 6" xfId="7674" xr:uid="{7A4DE678-972E-4D11-9341-59A8DDD3FDE1}"/>
    <cellStyle name="20% - Accent2 2 2 5 6 2" xfId="22408" xr:uid="{620319BE-99FD-481D-927D-FCEA03C21C6C}"/>
    <cellStyle name="20% - Accent2 2 2 5 7" xfId="15042" xr:uid="{51EAE9D6-FFC9-4495-BB32-EAD1E11C898C}"/>
    <cellStyle name="20% - Accent2 2 2 6" xfId="538" xr:uid="{DF9475FA-3EC3-426D-93A2-B700EFE9AC2E}"/>
    <cellStyle name="20% - Accent2 2 2 6 2" xfId="1458" xr:uid="{9E6931B0-80A3-460B-9DF3-C1A68A1128C7}"/>
    <cellStyle name="20% - Accent2 2 2 6 2 2" xfId="3299" xr:uid="{7777DEE8-4C9A-4854-8767-C54A6B0292CA}"/>
    <cellStyle name="20% - Accent2 2 2 6 2 2 2" xfId="6981" xr:uid="{4F938859-FC73-4C1C-AD39-91B0F1C42036}"/>
    <cellStyle name="20% - Accent2 2 2 6 2 2 2 2" xfId="14347" xr:uid="{47535C8C-A3B3-4A17-99A5-0880E12E9D68}"/>
    <cellStyle name="20% - Accent2 2 2 6 2 2 2 2 2" xfId="29081" xr:uid="{CE44D734-FB3B-476F-9714-FA2BA3777DCE}"/>
    <cellStyle name="20% - Accent2 2 2 6 2 2 2 3" xfId="21715" xr:uid="{DC43DA2D-880A-4D43-9672-402ECA2379CD}"/>
    <cellStyle name="20% - Accent2 2 2 6 2 2 3" xfId="10665" xr:uid="{872FABE0-86A6-45B6-AB78-A833EA18A381}"/>
    <cellStyle name="20% - Accent2 2 2 6 2 2 3 2" xfId="25399" xr:uid="{AFC1F0FA-4622-4E55-84E8-235B00ABEC6D}"/>
    <cellStyle name="20% - Accent2 2 2 6 2 2 4" xfId="18033" xr:uid="{65B7EAB6-1E7E-45D1-91FC-62D533125CF9}"/>
    <cellStyle name="20% - Accent2 2 2 6 2 3" xfId="5140" xr:uid="{31DCFB89-D5D5-4FF3-89E9-93F27AA6F731}"/>
    <cellStyle name="20% - Accent2 2 2 6 2 3 2" xfId="12506" xr:uid="{C7876FD3-4269-42BA-B8BC-47E4F44AEC05}"/>
    <cellStyle name="20% - Accent2 2 2 6 2 3 2 2" xfId="27240" xr:uid="{FBC67B67-31BF-4EB5-854D-1D244DBB5BCD}"/>
    <cellStyle name="20% - Accent2 2 2 6 2 3 3" xfId="19874" xr:uid="{2A5A6155-42E0-40A3-BF65-E7870A4C4128}"/>
    <cellStyle name="20% - Accent2 2 2 6 2 4" xfId="8824" xr:uid="{4D5EF5C6-07EB-4918-8410-E020E38AB3F6}"/>
    <cellStyle name="20% - Accent2 2 2 6 2 4 2" xfId="23558" xr:uid="{4C557DB4-1C89-4701-B86F-B267B8F8192C}"/>
    <cellStyle name="20% - Accent2 2 2 6 2 5" xfId="16192" xr:uid="{0DB19B0C-474A-4687-8144-BC90AABDA88A}"/>
    <cellStyle name="20% - Accent2 2 2 6 3" xfId="2379" xr:uid="{B1508411-75FD-4C94-A9F2-2184349DEBAB}"/>
    <cellStyle name="20% - Accent2 2 2 6 3 2" xfId="6061" xr:uid="{CD25E37B-1567-46FD-ABBD-2981E3310376}"/>
    <cellStyle name="20% - Accent2 2 2 6 3 2 2" xfId="13427" xr:uid="{40C1360D-E07D-4C64-B6D2-549E6231BFD8}"/>
    <cellStyle name="20% - Accent2 2 2 6 3 2 2 2" xfId="28161" xr:uid="{AD764319-1B64-4A51-BE9C-719B021C1C62}"/>
    <cellStyle name="20% - Accent2 2 2 6 3 2 3" xfId="20795" xr:uid="{EFC942C5-492C-400E-95F0-12361E215564}"/>
    <cellStyle name="20% - Accent2 2 2 6 3 3" xfId="9745" xr:uid="{7797124B-8AF7-4553-A93E-1752CCAC8574}"/>
    <cellStyle name="20% - Accent2 2 2 6 3 3 2" xfId="24479" xr:uid="{81AF18A7-735B-420B-8042-B44D9EE879E2}"/>
    <cellStyle name="20% - Accent2 2 2 6 3 4" xfId="17113" xr:uid="{48598F72-95B5-4101-9D16-BB59DA258BD5}"/>
    <cellStyle name="20% - Accent2 2 2 6 4" xfId="4220" xr:uid="{24E2D605-C3C5-4DA3-A5F8-59CD1675FE81}"/>
    <cellStyle name="20% - Accent2 2 2 6 4 2" xfId="11586" xr:uid="{95E65B49-77DE-4D59-8348-4AAC0C4E3142}"/>
    <cellStyle name="20% - Accent2 2 2 6 4 2 2" xfId="26320" xr:uid="{E9B9C145-B531-4CF5-ACA1-D657CC49D69E}"/>
    <cellStyle name="20% - Accent2 2 2 6 4 3" xfId="18954" xr:uid="{AFACF9FF-D2E1-41F6-B73E-3E49D08048F2}"/>
    <cellStyle name="20% - Accent2 2 2 6 5" xfId="7904" xr:uid="{975C35BE-8EAB-4E4F-B872-363A585E12A2}"/>
    <cellStyle name="20% - Accent2 2 2 6 5 2" xfId="22638" xr:uid="{9B2543B0-E63F-42A0-AB0F-72109C506B2A}"/>
    <cellStyle name="20% - Accent2 2 2 6 6" xfId="15272" xr:uid="{E95D5CCC-A816-4DC4-B8FD-7B6E6B5607F9}"/>
    <cellStyle name="20% - Accent2 2 2 7" xfId="998" xr:uid="{39D05EF5-5E09-4951-99FC-C005774C80C3}"/>
    <cellStyle name="20% - Accent2 2 2 7 2" xfId="2839" xr:uid="{971829DE-E3BE-478D-B924-6C7C48B8D56E}"/>
    <cellStyle name="20% - Accent2 2 2 7 2 2" xfId="6521" xr:uid="{3F0887DE-0B2F-4CAD-98B5-552F7884F704}"/>
    <cellStyle name="20% - Accent2 2 2 7 2 2 2" xfId="13887" xr:uid="{4FA03926-26EF-425F-9641-BDF1FDA92B52}"/>
    <cellStyle name="20% - Accent2 2 2 7 2 2 2 2" xfId="28621" xr:uid="{A7611D7E-4905-4F64-89ED-481F181FC7A6}"/>
    <cellStyle name="20% - Accent2 2 2 7 2 2 3" xfId="21255" xr:uid="{1008D4D4-5DC0-4153-887F-76821F87A96C}"/>
    <cellStyle name="20% - Accent2 2 2 7 2 3" xfId="10205" xr:uid="{20CAC568-C81C-4F46-ACD4-3A3F505E05E2}"/>
    <cellStyle name="20% - Accent2 2 2 7 2 3 2" xfId="24939" xr:uid="{1185FF62-8F2E-439A-9044-D5D03A0841A1}"/>
    <cellStyle name="20% - Accent2 2 2 7 2 4" xfId="17573" xr:uid="{B1554498-1925-4DCC-BFEB-E5DA6178B57B}"/>
    <cellStyle name="20% - Accent2 2 2 7 3" xfId="4680" xr:uid="{8ACB364D-B6CF-43E5-99BD-4BA2E2B22010}"/>
    <cellStyle name="20% - Accent2 2 2 7 3 2" xfId="12046" xr:uid="{514E81F5-FBD2-4F80-97DA-20433156611A}"/>
    <cellStyle name="20% - Accent2 2 2 7 3 2 2" xfId="26780" xr:uid="{08302DBA-2725-45FD-828C-5B5760F77C6A}"/>
    <cellStyle name="20% - Accent2 2 2 7 3 3" xfId="19414" xr:uid="{CC448C13-7729-43A8-930E-847FD17EE20A}"/>
    <cellStyle name="20% - Accent2 2 2 7 4" xfId="8364" xr:uid="{733D1A07-1B9F-4896-952D-DB465AB2139D}"/>
    <cellStyle name="20% - Accent2 2 2 7 4 2" xfId="23098" xr:uid="{8EF0BBA2-2267-448C-AA2D-FFF6CC07F07D}"/>
    <cellStyle name="20% - Accent2 2 2 7 5" xfId="15732" xr:uid="{12E7C75A-6CE5-4063-B489-38258466F1B0}"/>
    <cellStyle name="20% - Accent2 2 2 8" xfId="1919" xr:uid="{99C07DF4-40B2-4751-879B-8F1250C2DB47}"/>
    <cellStyle name="20% - Accent2 2 2 8 2" xfId="5601" xr:uid="{E626D727-F672-41E3-8EE7-154FEFA0547E}"/>
    <cellStyle name="20% - Accent2 2 2 8 2 2" xfId="12967" xr:uid="{F30CEE35-6641-4325-90E8-489456B2CA02}"/>
    <cellStyle name="20% - Accent2 2 2 8 2 2 2" xfId="27701" xr:uid="{6C91437A-4B18-4A95-A6D7-238C90E24CD9}"/>
    <cellStyle name="20% - Accent2 2 2 8 2 3" xfId="20335" xr:uid="{CE1C35AA-1E7A-414D-BA0A-46F0FBBAB9A5}"/>
    <cellStyle name="20% - Accent2 2 2 8 3" xfId="9285" xr:uid="{A7E88292-206E-4014-9095-947EF2FB83E0}"/>
    <cellStyle name="20% - Accent2 2 2 8 3 2" xfId="24019" xr:uid="{F2AFD9B4-F001-4CF5-B091-0E21CF2AB7C2}"/>
    <cellStyle name="20% - Accent2 2 2 8 4" xfId="16653" xr:uid="{BE9F230C-1B3E-4800-AAA5-DE3BADB78436}"/>
    <cellStyle name="20% - Accent2 2 2 9" xfId="3760" xr:uid="{EC11D99D-CAFD-494E-BD95-F73C3A221B3A}"/>
    <cellStyle name="20% - Accent2 2 2 9 2" xfId="11126" xr:uid="{21E0B3A7-6656-459C-8EF0-4A819E55C5E8}"/>
    <cellStyle name="20% - Accent2 2 2 9 2 2" xfId="25860" xr:uid="{B9E2E454-548D-41DD-9829-5B9ABF8F63A0}"/>
    <cellStyle name="20% - Accent2 2 2 9 3" xfId="18494" xr:uid="{694A70B6-9158-4F3C-889A-330B2A9532DB}"/>
    <cellStyle name="20% - Accent2 2 3" xfId="23" xr:uid="{4FD10752-9B16-4512-B57B-A27C833AD0C0}"/>
    <cellStyle name="20% - Accent2 2 3 10" xfId="14814" xr:uid="{1471C8B3-CAE1-43DF-A312-295CC7D314AC}"/>
    <cellStyle name="20% - Accent2 2 3 2" xfId="120" xr:uid="{D0435068-3550-46CF-BC01-E71CAEC829DB}"/>
    <cellStyle name="20% - Accent2 2 3 2 2" xfId="252" xr:uid="{782E19C9-BE91-44A5-86E5-740CA2921280}"/>
    <cellStyle name="20% - Accent2 2 3 2 2 2" xfId="482" xr:uid="{2D6C0D96-1ADB-4B34-A373-E99AD57034AC}"/>
    <cellStyle name="20% - Accent2 2 3 2 2 2 2" xfId="942" xr:uid="{7A483965-14D6-436E-B6DE-F9037A04BDAB}"/>
    <cellStyle name="20% - Accent2 2 3 2 2 2 2 2" xfId="1862" xr:uid="{4C682340-24FE-4A80-B4B0-95E71828F8B0}"/>
    <cellStyle name="20% - Accent2 2 3 2 2 2 2 2 2" xfId="3703" xr:uid="{B157D4E5-2A6A-4D48-BD01-E4002704B435}"/>
    <cellStyle name="20% - Accent2 2 3 2 2 2 2 2 2 2" xfId="7385" xr:uid="{3BE15252-F635-4FE6-AF25-989F62796677}"/>
    <cellStyle name="20% - Accent2 2 3 2 2 2 2 2 2 2 2" xfId="14751" xr:uid="{FE65527A-42B9-485A-B4DD-A581ADFFE3B1}"/>
    <cellStyle name="20% - Accent2 2 3 2 2 2 2 2 2 2 2 2" xfId="29485" xr:uid="{D22B08F3-86E1-479A-AA8D-7D4CF8B4E64A}"/>
    <cellStyle name="20% - Accent2 2 3 2 2 2 2 2 2 2 3" xfId="22119" xr:uid="{4FF981DA-1997-4596-BE0C-D8C213075306}"/>
    <cellStyle name="20% - Accent2 2 3 2 2 2 2 2 2 3" xfId="11069" xr:uid="{B25BBAE2-1143-4388-847E-ED3423A7053E}"/>
    <cellStyle name="20% - Accent2 2 3 2 2 2 2 2 2 3 2" xfId="25803" xr:uid="{DC0634A9-F9B8-485E-94BA-EBB7BE2E94D9}"/>
    <cellStyle name="20% - Accent2 2 3 2 2 2 2 2 2 4" xfId="18437" xr:uid="{0B0F5350-9521-4CC5-970A-507FDE0EABD5}"/>
    <cellStyle name="20% - Accent2 2 3 2 2 2 2 2 3" xfId="5544" xr:uid="{4B36832F-689C-4288-AB53-48D0195C88BC}"/>
    <cellStyle name="20% - Accent2 2 3 2 2 2 2 2 3 2" xfId="12910" xr:uid="{DC608DBD-FA0F-4FC2-B5E4-5FBDA8DCB7D5}"/>
    <cellStyle name="20% - Accent2 2 3 2 2 2 2 2 3 2 2" xfId="27644" xr:uid="{AE6FBA2E-0FAF-474A-BEEA-A1FF57F5DF01}"/>
    <cellStyle name="20% - Accent2 2 3 2 2 2 2 2 3 3" xfId="20278" xr:uid="{B32F434B-497C-4933-A5F3-559FE43D65AA}"/>
    <cellStyle name="20% - Accent2 2 3 2 2 2 2 2 4" xfId="9228" xr:uid="{3D78F80D-1C6E-4723-BFE1-B2C0D6B2D03F}"/>
    <cellStyle name="20% - Accent2 2 3 2 2 2 2 2 4 2" xfId="23962" xr:uid="{99D1414A-97FD-4115-BE92-7CA6394198AF}"/>
    <cellStyle name="20% - Accent2 2 3 2 2 2 2 2 5" xfId="16596" xr:uid="{D0CF4AE8-45D5-4A0E-9183-B3C6EF04E141}"/>
    <cellStyle name="20% - Accent2 2 3 2 2 2 2 3" xfId="2783" xr:uid="{8F886C4C-15E6-49A0-BDF7-563F8E8D5CEB}"/>
    <cellStyle name="20% - Accent2 2 3 2 2 2 2 3 2" xfId="6465" xr:uid="{53C435C4-56C5-488D-9EC6-F59CA7EC9A8D}"/>
    <cellStyle name="20% - Accent2 2 3 2 2 2 2 3 2 2" xfId="13831" xr:uid="{A168513C-F5A7-44E1-B461-6407B5AC9787}"/>
    <cellStyle name="20% - Accent2 2 3 2 2 2 2 3 2 2 2" xfId="28565" xr:uid="{D982B465-24FE-4554-A3A3-538987D3873F}"/>
    <cellStyle name="20% - Accent2 2 3 2 2 2 2 3 2 3" xfId="21199" xr:uid="{203A29B0-389A-4A43-BBD9-D2B81050DF05}"/>
    <cellStyle name="20% - Accent2 2 3 2 2 2 2 3 3" xfId="10149" xr:uid="{77F12B6D-AAF4-421E-AE8E-43E9A8760830}"/>
    <cellStyle name="20% - Accent2 2 3 2 2 2 2 3 3 2" xfId="24883" xr:uid="{7CD8123D-B662-4611-9722-CA457C30B4B9}"/>
    <cellStyle name="20% - Accent2 2 3 2 2 2 2 3 4" xfId="17517" xr:uid="{2FC7821B-6844-4155-8CDE-A5532FABD30E}"/>
    <cellStyle name="20% - Accent2 2 3 2 2 2 2 4" xfId="4624" xr:uid="{1E1435AE-CFC4-4DA2-9E75-6993DED94E3E}"/>
    <cellStyle name="20% - Accent2 2 3 2 2 2 2 4 2" xfId="11990" xr:uid="{11BF79EE-D3D0-4AF3-8594-D62C0FE87CA0}"/>
    <cellStyle name="20% - Accent2 2 3 2 2 2 2 4 2 2" xfId="26724" xr:uid="{91125F98-0CCA-4F38-8D85-82696200A2B5}"/>
    <cellStyle name="20% - Accent2 2 3 2 2 2 2 4 3" xfId="19358" xr:uid="{8F7C1CE8-FA2C-4017-93BE-89C830726B2A}"/>
    <cellStyle name="20% - Accent2 2 3 2 2 2 2 5" xfId="8308" xr:uid="{78F231D6-A41F-47BD-8F5F-AE86D050B7F8}"/>
    <cellStyle name="20% - Accent2 2 3 2 2 2 2 5 2" xfId="23042" xr:uid="{FCE867B1-94AE-42C0-AF8B-268E79411D56}"/>
    <cellStyle name="20% - Accent2 2 3 2 2 2 2 6" xfId="15676" xr:uid="{8D0CE0BB-6490-4B6D-A51F-AC37CE0FDBFA}"/>
    <cellStyle name="20% - Accent2 2 3 2 2 2 3" xfId="1402" xr:uid="{891D0D09-7C33-46E7-9A8A-F2A4587ED994}"/>
    <cellStyle name="20% - Accent2 2 3 2 2 2 3 2" xfId="3243" xr:uid="{9093AEBF-2347-49DC-82A1-EAA143AE58D8}"/>
    <cellStyle name="20% - Accent2 2 3 2 2 2 3 2 2" xfId="6925" xr:uid="{5F2CAD4E-5175-4C4B-AA13-CCDCF331333D}"/>
    <cellStyle name="20% - Accent2 2 3 2 2 2 3 2 2 2" xfId="14291" xr:uid="{9B28E713-5E15-465D-AB51-D5E578847A1D}"/>
    <cellStyle name="20% - Accent2 2 3 2 2 2 3 2 2 2 2" xfId="29025" xr:uid="{8DF469FD-9AAE-484F-98A2-CA14ECA1EEB5}"/>
    <cellStyle name="20% - Accent2 2 3 2 2 2 3 2 2 3" xfId="21659" xr:uid="{890F757B-DCE3-4A78-85CD-6EE0A3E92940}"/>
    <cellStyle name="20% - Accent2 2 3 2 2 2 3 2 3" xfId="10609" xr:uid="{A72CE06D-A241-4E4C-86CF-D37775498C41}"/>
    <cellStyle name="20% - Accent2 2 3 2 2 2 3 2 3 2" xfId="25343" xr:uid="{4927D336-77FD-4BB4-AB62-3E53257175E2}"/>
    <cellStyle name="20% - Accent2 2 3 2 2 2 3 2 4" xfId="17977" xr:uid="{A4506A64-34A0-4F51-B1AE-DFF37D9DF4F6}"/>
    <cellStyle name="20% - Accent2 2 3 2 2 2 3 3" xfId="5084" xr:uid="{1C0D55E4-CBB9-41B9-AF62-02F3051AF7F9}"/>
    <cellStyle name="20% - Accent2 2 3 2 2 2 3 3 2" xfId="12450" xr:uid="{270B132C-B2ED-416C-885F-871E206E440A}"/>
    <cellStyle name="20% - Accent2 2 3 2 2 2 3 3 2 2" xfId="27184" xr:uid="{3AF21536-192D-4C9A-9A10-BD78872B654C}"/>
    <cellStyle name="20% - Accent2 2 3 2 2 2 3 3 3" xfId="19818" xr:uid="{C5C9DD7E-CBE6-40AD-A2E8-24EDF2A203E7}"/>
    <cellStyle name="20% - Accent2 2 3 2 2 2 3 4" xfId="8768" xr:uid="{AA7B0850-BA77-4E91-9FF5-E2A7FCBEC4B0}"/>
    <cellStyle name="20% - Accent2 2 3 2 2 2 3 4 2" xfId="23502" xr:uid="{3207E70D-1F38-43D2-AD0B-98A4157DA5EE}"/>
    <cellStyle name="20% - Accent2 2 3 2 2 2 3 5" xfId="16136" xr:uid="{EF41C236-F295-4CEB-8C84-3332E251D1CC}"/>
    <cellStyle name="20% - Accent2 2 3 2 2 2 4" xfId="2323" xr:uid="{09F361CE-3E64-44C0-88C1-C0A9EACD335A}"/>
    <cellStyle name="20% - Accent2 2 3 2 2 2 4 2" xfId="6005" xr:uid="{569E6CBB-3FCA-4506-A877-3D48166EF3A4}"/>
    <cellStyle name="20% - Accent2 2 3 2 2 2 4 2 2" xfId="13371" xr:uid="{4A88B251-52C5-4560-80CE-7037456D03C8}"/>
    <cellStyle name="20% - Accent2 2 3 2 2 2 4 2 2 2" xfId="28105" xr:uid="{D21A91DB-C8E5-4976-829F-1708033971BA}"/>
    <cellStyle name="20% - Accent2 2 3 2 2 2 4 2 3" xfId="20739" xr:uid="{77F3EA13-BD2D-4C25-8483-8D8E4977A547}"/>
    <cellStyle name="20% - Accent2 2 3 2 2 2 4 3" xfId="9689" xr:uid="{72EE56AA-2A29-457E-BE1A-64C0D3D0EC72}"/>
    <cellStyle name="20% - Accent2 2 3 2 2 2 4 3 2" xfId="24423" xr:uid="{87971733-3696-4A93-B5A7-B1E446E5D822}"/>
    <cellStyle name="20% - Accent2 2 3 2 2 2 4 4" xfId="17057" xr:uid="{FA5AFEAC-3FB7-45D3-9167-B473480BBD15}"/>
    <cellStyle name="20% - Accent2 2 3 2 2 2 5" xfId="4164" xr:uid="{CE53F930-3FC7-476C-8723-512D0B554CFC}"/>
    <cellStyle name="20% - Accent2 2 3 2 2 2 5 2" xfId="11530" xr:uid="{CA238991-88EB-43AB-8B83-CB37EE5139C8}"/>
    <cellStyle name="20% - Accent2 2 3 2 2 2 5 2 2" xfId="26264" xr:uid="{8C787B5F-5BDE-4D2A-89BE-710CB470FA60}"/>
    <cellStyle name="20% - Accent2 2 3 2 2 2 5 3" xfId="18898" xr:uid="{9B94CD98-4FBB-4A0B-9A44-549DF7E4E7C3}"/>
    <cellStyle name="20% - Accent2 2 3 2 2 2 6" xfId="7848" xr:uid="{98852004-A4EE-403F-8D2E-53E16091661C}"/>
    <cellStyle name="20% - Accent2 2 3 2 2 2 6 2" xfId="22582" xr:uid="{BA8366C5-18D1-4FEF-98B2-F39E50EB9CEC}"/>
    <cellStyle name="20% - Accent2 2 3 2 2 2 7" xfId="15216" xr:uid="{E47F810D-89E8-4F1D-BA29-9FDBD46AC608}"/>
    <cellStyle name="20% - Accent2 2 3 2 2 3" xfId="712" xr:uid="{65F1799C-BDE3-4AE2-A5C0-8F348ABBAB08}"/>
    <cellStyle name="20% - Accent2 2 3 2 2 3 2" xfId="1632" xr:uid="{BC9BAE60-C721-4959-A7C5-95528503DAA7}"/>
    <cellStyle name="20% - Accent2 2 3 2 2 3 2 2" xfId="3473" xr:uid="{88F28E60-9E29-43E6-B06C-5091EBD4A8D3}"/>
    <cellStyle name="20% - Accent2 2 3 2 2 3 2 2 2" xfId="7155" xr:uid="{4BC2C8E3-A249-4477-AB05-884130E832FE}"/>
    <cellStyle name="20% - Accent2 2 3 2 2 3 2 2 2 2" xfId="14521" xr:uid="{6112EEA9-E350-44E6-8C9C-BBD71A37B037}"/>
    <cellStyle name="20% - Accent2 2 3 2 2 3 2 2 2 2 2" xfId="29255" xr:uid="{F640158A-B522-46D3-AC34-C23091B24D86}"/>
    <cellStyle name="20% - Accent2 2 3 2 2 3 2 2 2 3" xfId="21889" xr:uid="{91AAD8C5-A9D6-49A3-86F5-741DEAD6E402}"/>
    <cellStyle name="20% - Accent2 2 3 2 2 3 2 2 3" xfId="10839" xr:uid="{97DFF835-1858-4265-8E2F-4640961781F1}"/>
    <cellStyle name="20% - Accent2 2 3 2 2 3 2 2 3 2" xfId="25573" xr:uid="{4E1B0F3C-907D-4551-B748-EB24FDCC5542}"/>
    <cellStyle name="20% - Accent2 2 3 2 2 3 2 2 4" xfId="18207" xr:uid="{749FB432-B0AD-461E-B0DE-38C313DC67A6}"/>
    <cellStyle name="20% - Accent2 2 3 2 2 3 2 3" xfId="5314" xr:uid="{B7248FDC-BAC2-4A9F-9FD0-11BA18CCCC85}"/>
    <cellStyle name="20% - Accent2 2 3 2 2 3 2 3 2" xfId="12680" xr:uid="{BBCB1A11-3CA0-4354-B05F-6F90D4D61337}"/>
    <cellStyle name="20% - Accent2 2 3 2 2 3 2 3 2 2" xfId="27414" xr:uid="{D84AC9B4-9800-4E6C-ABEC-377A95B79C13}"/>
    <cellStyle name="20% - Accent2 2 3 2 2 3 2 3 3" xfId="20048" xr:uid="{FA044050-55D7-4233-BA13-2BDA677ACED1}"/>
    <cellStyle name="20% - Accent2 2 3 2 2 3 2 4" xfId="8998" xr:uid="{8E52A09F-3A9D-426A-ABB1-5D344B0831C9}"/>
    <cellStyle name="20% - Accent2 2 3 2 2 3 2 4 2" xfId="23732" xr:uid="{FA5AAEE1-CFF4-4A89-9205-BC9898193043}"/>
    <cellStyle name="20% - Accent2 2 3 2 2 3 2 5" xfId="16366" xr:uid="{08D825B2-B987-458F-8200-F01008235EE6}"/>
    <cellStyle name="20% - Accent2 2 3 2 2 3 3" xfId="2553" xr:uid="{34E086E2-266B-4D2F-97CB-CF6E78831350}"/>
    <cellStyle name="20% - Accent2 2 3 2 2 3 3 2" xfId="6235" xr:uid="{911766D5-1E6C-4306-960B-9088C5494DD0}"/>
    <cellStyle name="20% - Accent2 2 3 2 2 3 3 2 2" xfId="13601" xr:uid="{67086427-20A9-4AE8-A524-0C6F7A673E78}"/>
    <cellStyle name="20% - Accent2 2 3 2 2 3 3 2 2 2" xfId="28335" xr:uid="{81D4517C-B005-47C5-93A7-866E077B65E0}"/>
    <cellStyle name="20% - Accent2 2 3 2 2 3 3 2 3" xfId="20969" xr:uid="{F67008B0-E581-484F-87AB-5F7DC31742B0}"/>
    <cellStyle name="20% - Accent2 2 3 2 2 3 3 3" xfId="9919" xr:uid="{3739AD7D-D56E-4F4B-A2E0-7C88A3924F04}"/>
    <cellStyle name="20% - Accent2 2 3 2 2 3 3 3 2" xfId="24653" xr:uid="{50C6B295-73DA-4243-AEAA-73844F3D9C86}"/>
    <cellStyle name="20% - Accent2 2 3 2 2 3 3 4" xfId="17287" xr:uid="{0403BDD2-D511-4940-BD5D-9A5DB0F7B150}"/>
    <cellStyle name="20% - Accent2 2 3 2 2 3 4" xfId="4394" xr:uid="{F0ADB4A6-4707-4C74-8669-D173A022C3C5}"/>
    <cellStyle name="20% - Accent2 2 3 2 2 3 4 2" xfId="11760" xr:uid="{5CA0CDBA-DC47-4323-B0EA-DA93BF3C498B}"/>
    <cellStyle name="20% - Accent2 2 3 2 2 3 4 2 2" xfId="26494" xr:uid="{39238FC3-7C17-428E-8DF7-A127A8CBA25B}"/>
    <cellStyle name="20% - Accent2 2 3 2 2 3 4 3" xfId="19128" xr:uid="{9A95CB0D-56C0-455E-A06C-73399648CCF7}"/>
    <cellStyle name="20% - Accent2 2 3 2 2 3 5" xfId="8078" xr:uid="{806B6912-D1DD-4148-BC72-7DAEF9B66ADE}"/>
    <cellStyle name="20% - Accent2 2 3 2 2 3 5 2" xfId="22812" xr:uid="{A9758CF7-D24E-4F1E-8B1A-13F7C6375312}"/>
    <cellStyle name="20% - Accent2 2 3 2 2 3 6" xfId="15446" xr:uid="{C5B2191B-CD73-436B-811A-D03A726E40E3}"/>
    <cellStyle name="20% - Accent2 2 3 2 2 4" xfId="1172" xr:uid="{E9FDA7C8-286A-4597-925E-84E6F8963673}"/>
    <cellStyle name="20% - Accent2 2 3 2 2 4 2" xfId="3013" xr:uid="{73F58750-84A4-4C31-A37F-3AA840B32A16}"/>
    <cellStyle name="20% - Accent2 2 3 2 2 4 2 2" xfId="6695" xr:uid="{E02EE6E5-232C-4F05-AE20-F38513E4E488}"/>
    <cellStyle name="20% - Accent2 2 3 2 2 4 2 2 2" xfId="14061" xr:uid="{DAC96B2C-D27B-46CF-BA73-948276F225E6}"/>
    <cellStyle name="20% - Accent2 2 3 2 2 4 2 2 2 2" xfId="28795" xr:uid="{F2C8F5A1-2A04-4382-BCED-00DCC5267E99}"/>
    <cellStyle name="20% - Accent2 2 3 2 2 4 2 2 3" xfId="21429" xr:uid="{7B130C09-F4CD-49B3-A077-BC0413FDEECE}"/>
    <cellStyle name="20% - Accent2 2 3 2 2 4 2 3" xfId="10379" xr:uid="{2FDEC61C-14A2-4C64-9BC4-197D3F5CCD63}"/>
    <cellStyle name="20% - Accent2 2 3 2 2 4 2 3 2" xfId="25113" xr:uid="{686FB973-2C3A-4310-8FAF-5C9C56A48368}"/>
    <cellStyle name="20% - Accent2 2 3 2 2 4 2 4" xfId="17747" xr:uid="{2A637C8A-F00A-48F3-84BC-8FA81EFCBA9C}"/>
    <cellStyle name="20% - Accent2 2 3 2 2 4 3" xfId="4854" xr:uid="{71F7934C-F3DE-4EEC-8046-1C49F991FCF0}"/>
    <cellStyle name="20% - Accent2 2 3 2 2 4 3 2" xfId="12220" xr:uid="{D11758F6-F5C3-4C51-BB32-8F83D9880F79}"/>
    <cellStyle name="20% - Accent2 2 3 2 2 4 3 2 2" xfId="26954" xr:uid="{1558A44C-56B1-4D65-85A3-8D27F6EAA253}"/>
    <cellStyle name="20% - Accent2 2 3 2 2 4 3 3" xfId="19588" xr:uid="{A1581360-1756-4298-9AE0-77C2A8A7550F}"/>
    <cellStyle name="20% - Accent2 2 3 2 2 4 4" xfId="8538" xr:uid="{D57D102D-2DEC-4127-8F49-1254BD455465}"/>
    <cellStyle name="20% - Accent2 2 3 2 2 4 4 2" xfId="23272" xr:uid="{06694836-E8F1-4871-A63E-0AE204B92CF6}"/>
    <cellStyle name="20% - Accent2 2 3 2 2 4 5" xfId="15906" xr:uid="{C6320C46-925A-4C8A-B3D7-AC3C24CA8B15}"/>
    <cellStyle name="20% - Accent2 2 3 2 2 5" xfId="2093" xr:uid="{81517055-9FA8-494D-80E6-4D8109BBAC4F}"/>
    <cellStyle name="20% - Accent2 2 3 2 2 5 2" xfId="5775" xr:uid="{BA8E41D0-7554-4C9C-8549-75F880D804F6}"/>
    <cellStyle name="20% - Accent2 2 3 2 2 5 2 2" xfId="13141" xr:uid="{0EBD1D41-F523-4D3E-9306-D44EBEDE963A}"/>
    <cellStyle name="20% - Accent2 2 3 2 2 5 2 2 2" xfId="27875" xr:uid="{06469F67-5E2A-453E-AFAB-69E508B5D6F7}"/>
    <cellStyle name="20% - Accent2 2 3 2 2 5 2 3" xfId="20509" xr:uid="{7BC98284-0A1D-46F8-B275-20788B59324E}"/>
    <cellStyle name="20% - Accent2 2 3 2 2 5 3" xfId="9459" xr:uid="{C97B4C38-E9D2-45CE-B2EB-8CA76726B0DB}"/>
    <cellStyle name="20% - Accent2 2 3 2 2 5 3 2" xfId="24193" xr:uid="{B5FABE58-96B6-4665-A09C-BB9A4711529F}"/>
    <cellStyle name="20% - Accent2 2 3 2 2 5 4" xfId="16827" xr:uid="{F0735325-0759-4947-AEE7-B9C726B67C1C}"/>
    <cellStyle name="20% - Accent2 2 3 2 2 6" xfId="3934" xr:uid="{78200B46-9F27-466E-A597-62EC59E859BC}"/>
    <cellStyle name="20% - Accent2 2 3 2 2 6 2" xfId="11300" xr:uid="{129BF75F-47E0-4910-A5C7-F85C1D16A0C4}"/>
    <cellStyle name="20% - Accent2 2 3 2 2 6 2 2" xfId="26034" xr:uid="{566A1515-DF5A-440F-91C4-75986CA55113}"/>
    <cellStyle name="20% - Accent2 2 3 2 2 6 3" xfId="18668" xr:uid="{85F83CE5-F07D-4B6F-8BCD-63D1DAA37A0A}"/>
    <cellStyle name="20% - Accent2 2 3 2 2 7" xfId="7618" xr:uid="{9A4375D4-DB40-4FDA-9657-903B98903200}"/>
    <cellStyle name="20% - Accent2 2 3 2 2 7 2" xfId="22352" xr:uid="{C7E09DDF-EAE0-4157-9F2C-DE9AE3BDC830}"/>
    <cellStyle name="20% - Accent2 2 3 2 2 8" xfId="14986" xr:uid="{589789E4-C36B-4958-8D8E-CBF1A9D8D1A7}"/>
    <cellStyle name="20% - Accent2 2 3 2 3" xfId="367" xr:uid="{B7A41862-25AC-4095-B76D-9F8DBD115A4C}"/>
    <cellStyle name="20% - Accent2 2 3 2 3 2" xfId="827" xr:uid="{2F9762A9-0686-4B58-BBC0-996EC6450DE5}"/>
    <cellStyle name="20% - Accent2 2 3 2 3 2 2" xfId="1747" xr:uid="{A4C1F152-EA32-4E33-A792-39CFCAFDC45B}"/>
    <cellStyle name="20% - Accent2 2 3 2 3 2 2 2" xfId="3588" xr:uid="{A4FFDBD8-069A-4EA2-9143-45DED1857F8E}"/>
    <cellStyle name="20% - Accent2 2 3 2 3 2 2 2 2" xfId="7270" xr:uid="{97570CB2-12AF-4887-BD94-8BF89D1FEF13}"/>
    <cellStyle name="20% - Accent2 2 3 2 3 2 2 2 2 2" xfId="14636" xr:uid="{A2DC5ED7-48D5-49F8-9309-5C656E3B247B}"/>
    <cellStyle name="20% - Accent2 2 3 2 3 2 2 2 2 2 2" xfId="29370" xr:uid="{24DCDAEF-2B56-486D-A23B-EE919938D97A}"/>
    <cellStyle name="20% - Accent2 2 3 2 3 2 2 2 2 3" xfId="22004" xr:uid="{0B8B2AF6-B34A-477E-A5BE-0E0D7BC065CD}"/>
    <cellStyle name="20% - Accent2 2 3 2 3 2 2 2 3" xfId="10954" xr:uid="{6D6734EC-CFA9-4F57-8B6C-DDF0F89A4D54}"/>
    <cellStyle name="20% - Accent2 2 3 2 3 2 2 2 3 2" xfId="25688" xr:uid="{810AD839-C7E6-4B37-8D84-6EEFCCC2FF2A}"/>
    <cellStyle name="20% - Accent2 2 3 2 3 2 2 2 4" xfId="18322" xr:uid="{5F8A9808-A22B-4023-9075-2AEB75731918}"/>
    <cellStyle name="20% - Accent2 2 3 2 3 2 2 3" xfId="5429" xr:uid="{A7B01BE6-064E-46C8-9F19-A0EE09E245DF}"/>
    <cellStyle name="20% - Accent2 2 3 2 3 2 2 3 2" xfId="12795" xr:uid="{8773F4CC-DE2D-4975-9F05-9BA0D679D868}"/>
    <cellStyle name="20% - Accent2 2 3 2 3 2 2 3 2 2" xfId="27529" xr:uid="{B04F7E5F-8C5A-469F-8285-173DE5B82191}"/>
    <cellStyle name="20% - Accent2 2 3 2 3 2 2 3 3" xfId="20163" xr:uid="{62987BD5-F5E3-4FFC-BF0B-7E0813221991}"/>
    <cellStyle name="20% - Accent2 2 3 2 3 2 2 4" xfId="9113" xr:uid="{5146BDB5-0274-4768-B4E3-DD7AE40365FD}"/>
    <cellStyle name="20% - Accent2 2 3 2 3 2 2 4 2" xfId="23847" xr:uid="{29F64123-71EB-435A-94C7-C8B7D773B980}"/>
    <cellStyle name="20% - Accent2 2 3 2 3 2 2 5" xfId="16481" xr:uid="{5210CBF0-6171-4FF7-B57F-7F7282B478D3}"/>
    <cellStyle name="20% - Accent2 2 3 2 3 2 3" xfId="2668" xr:uid="{E4E41215-04F1-402F-A611-5E14BBAB68AB}"/>
    <cellStyle name="20% - Accent2 2 3 2 3 2 3 2" xfId="6350" xr:uid="{B95D9137-B47B-4244-86CA-600C5D050F7E}"/>
    <cellStyle name="20% - Accent2 2 3 2 3 2 3 2 2" xfId="13716" xr:uid="{27F88807-E033-4479-BF81-BF2B2D28E316}"/>
    <cellStyle name="20% - Accent2 2 3 2 3 2 3 2 2 2" xfId="28450" xr:uid="{16F74A3F-71DC-4446-8CC0-ABDCEB32E033}"/>
    <cellStyle name="20% - Accent2 2 3 2 3 2 3 2 3" xfId="21084" xr:uid="{A40993AF-085D-4A8D-AAD3-8CCE09CE8C07}"/>
    <cellStyle name="20% - Accent2 2 3 2 3 2 3 3" xfId="10034" xr:uid="{FD5DC7A1-B3E4-4411-9761-8A7A73037A2E}"/>
    <cellStyle name="20% - Accent2 2 3 2 3 2 3 3 2" xfId="24768" xr:uid="{AB33628B-22D8-4B40-B5D4-1F266EC3E2DC}"/>
    <cellStyle name="20% - Accent2 2 3 2 3 2 3 4" xfId="17402" xr:uid="{943087A5-E222-4954-969A-FB5E0ED2645D}"/>
    <cellStyle name="20% - Accent2 2 3 2 3 2 4" xfId="4509" xr:uid="{0DE903D7-91BD-4A97-8568-126622E5F39A}"/>
    <cellStyle name="20% - Accent2 2 3 2 3 2 4 2" xfId="11875" xr:uid="{6AA88AA5-1B42-4CDC-BDD4-AE4F621B01C3}"/>
    <cellStyle name="20% - Accent2 2 3 2 3 2 4 2 2" xfId="26609" xr:uid="{CF87E37C-B35C-4DF2-91D1-418C91491835}"/>
    <cellStyle name="20% - Accent2 2 3 2 3 2 4 3" xfId="19243" xr:uid="{25FFF086-6427-4280-85C0-0F497BC6D59A}"/>
    <cellStyle name="20% - Accent2 2 3 2 3 2 5" xfId="8193" xr:uid="{1FDFA025-8B83-4CE4-91CC-F2B23C36D105}"/>
    <cellStyle name="20% - Accent2 2 3 2 3 2 5 2" xfId="22927" xr:uid="{70F0866E-2ABA-4CAF-AD73-16E6197400E9}"/>
    <cellStyle name="20% - Accent2 2 3 2 3 2 6" xfId="15561" xr:uid="{5F551C37-AB50-458D-A366-B83A17DDF9CD}"/>
    <cellStyle name="20% - Accent2 2 3 2 3 3" xfId="1287" xr:uid="{2F22115E-293C-430B-9F8C-1DE6C0D0AE7A}"/>
    <cellStyle name="20% - Accent2 2 3 2 3 3 2" xfId="3128" xr:uid="{9686F7BF-2F0D-4661-BCF2-ADEE913A91B2}"/>
    <cellStyle name="20% - Accent2 2 3 2 3 3 2 2" xfId="6810" xr:uid="{A12DA5E4-65C7-4C62-A85D-51F0E9D815DD}"/>
    <cellStyle name="20% - Accent2 2 3 2 3 3 2 2 2" xfId="14176" xr:uid="{4EC864E7-51BE-429C-B2EF-510FA35BBF3B}"/>
    <cellStyle name="20% - Accent2 2 3 2 3 3 2 2 2 2" xfId="28910" xr:uid="{C9000437-6916-4F66-B48A-5BCB300B3930}"/>
    <cellStyle name="20% - Accent2 2 3 2 3 3 2 2 3" xfId="21544" xr:uid="{0342F879-9004-409F-8B9E-0811B5F19385}"/>
    <cellStyle name="20% - Accent2 2 3 2 3 3 2 3" xfId="10494" xr:uid="{6509F424-7745-4BA3-949A-695EF10BB94F}"/>
    <cellStyle name="20% - Accent2 2 3 2 3 3 2 3 2" xfId="25228" xr:uid="{D6144188-C4A9-4EA7-A6D6-1B479519F2FA}"/>
    <cellStyle name="20% - Accent2 2 3 2 3 3 2 4" xfId="17862" xr:uid="{65529F5B-5BCA-4152-A4A8-94932BF1A952}"/>
    <cellStyle name="20% - Accent2 2 3 2 3 3 3" xfId="4969" xr:uid="{3137C76F-ECB9-4163-9FEB-E37A3DB4C276}"/>
    <cellStyle name="20% - Accent2 2 3 2 3 3 3 2" xfId="12335" xr:uid="{12791CCB-2777-4583-B576-87C308BFE80B}"/>
    <cellStyle name="20% - Accent2 2 3 2 3 3 3 2 2" xfId="27069" xr:uid="{AC981C76-F684-4B48-A312-86B24E2DFC1F}"/>
    <cellStyle name="20% - Accent2 2 3 2 3 3 3 3" xfId="19703" xr:uid="{8BB38A5F-0D2A-4A36-90B7-399585A7C21A}"/>
    <cellStyle name="20% - Accent2 2 3 2 3 3 4" xfId="8653" xr:uid="{35F56651-3882-4A12-A746-1AC2AEDFE7A1}"/>
    <cellStyle name="20% - Accent2 2 3 2 3 3 4 2" xfId="23387" xr:uid="{01810345-D875-4615-88E9-5829A26EF62C}"/>
    <cellStyle name="20% - Accent2 2 3 2 3 3 5" xfId="16021" xr:uid="{C12ACF46-262A-4926-9F49-EC4BC2DC1F82}"/>
    <cellStyle name="20% - Accent2 2 3 2 3 4" xfId="2208" xr:uid="{F4AE0B71-F062-4942-9E17-03F709BBDCB2}"/>
    <cellStyle name="20% - Accent2 2 3 2 3 4 2" xfId="5890" xr:uid="{D9880A94-3FCC-4F48-992D-E8B1B23ADD5B}"/>
    <cellStyle name="20% - Accent2 2 3 2 3 4 2 2" xfId="13256" xr:uid="{8D947FB5-4813-45E8-9982-877E370B5DF9}"/>
    <cellStyle name="20% - Accent2 2 3 2 3 4 2 2 2" xfId="27990" xr:uid="{93A82576-2D9F-4AD9-B67A-59A6690E18C9}"/>
    <cellStyle name="20% - Accent2 2 3 2 3 4 2 3" xfId="20624" xr:uid="{F619F5DF-2EEB-4F7A-B957-F7F907C32262}"/>
    <cellStyle name="20% - Accent2 2 3 2 3 4 3" xfId="9574" xr:uid="{2468338F-5504-4DEA-BBC1-FAC4C88AD9D4}"/>
    <cellStyle name="20% - Accent2 2 3 2 3 4 3 2" xfId="24308" xr:uid="{BC988672-679C-4E8E-ADB7-FB65F08DAD25}"/>
    <cellStyle name="20% - Accent2 2 3 2 3 4 4" xfId="16942" xr:uid="{420926F3-5949-4EEF-BDE5-CC12044240B6}"/>
    <cellStyle name="20% - Accent2 2 3 2 3 5" xfId="4049" xr:uid="{34DE0C7D-6305-4B15-8D43-A4E9EE6749B9}"/>
    <cellStyle name="20% - Accent2 2 3 2 3 5 2" xfId="11415" xr:uid="{6B32E581-7037-40CF-A3B0-5E70458A08FE}"/>
    <cellStyle name="20% - Accent2 2 3 2 3 5 2 2" xfId="26149" xr:uid="{5B26823D-7B97-4AD9-9A24-446A5AA76CA2}"/>
    <cellStyle name="20% - Accent2 2 3 2 3 5 3" xfId="18783" xr:uid="{A1C25B23-E588-4BC9-BEF6-8F4B4CE3E445}"/>
    <cellStyle name="20% - Accent2 2 3 2 3 6" xfId="7733" xr:uid="{29F8065A-01EF-4FDE-97CC-A0A73A80C2B0}"/>
    <cellStyle name="20% - Accent2 2 3 2 3 6 2" xfId="22467" xr:uid="{0E4CAB6F-B0FF-4126-938E-4CC8A9C28477}"/>
    <cellStyle name="20% - Accent2 2 3 2 3 7" xfId="15101" xr:uid="{D366CBC1-DEAF-4F4D-AC86-7F9362AE62C1}"/>
    <cellStyle name="20% - Accent2 2 3 2 4" xfId="597" xr:uid="{C606D14B-C0EC-44BC-81AE-EE0E66D7BF08}"/>
    <cellStyle name="20% - Accent2 2 3 2 4 2" xfId="1517" xr:uid="{4097BD78-B558-4F71-93EF-B51AC035F4D9}"/>
    <cellStyle name="20% - Accent2 2 3 2 4 2 2" xfId="3358" xr:uid="{25856823-9A0B-4B49-88C6-186C80467F63}"/>
    <cellStyle name="20% - Accent2 2 3 2 4 2 2 2" xfId="7040" xr:uid="{98357097-61E0-4874-988A-AC78DFA03B65}"/>
    <cellStyle name="20% - Accent2 2 3 2 4 2 2 2 2" xfId="14406" xr:uid="{887A281B-6BD6-45A1-B06F-AB4AC2EAB166}"/>
    <cellStyle name="20% - Accent2 2 3 2 4 2 2 2 2 2" xfId="29140" xr:uid="{879B75F4-CC3C-4EEF-AAF6-67702B0580CB}"/>
    <cellStyle name="20% - Accent2 2 3 2 4 2 2 2 3" xfId="21774" xr:uid="{5D1DAC90-C4C6-4C1A-9498-696D9AA7D8FE}"/>
    <cellStyle name="20% - Accent2 2 3 2 4 2 2 3" xfId="10724" xr:uid="{DA9361E2-572C-4D4B-8E80-0A8F9D8A7BAB}"/>
    <cellStyle name="20% - Accent2 2 3 2 4 2 2 3 2" xfId="25458" xr:uid="{792182BA-C247-47E7-A31D-E523F7BBC914}"/>
    <cellStyle name="20% - Accent2 2 3 2 4 2 2 4" xfId="18092" xr:uid="{85FDF3AC-0753-41A9-883D-59734C623878}"/>
    <cellStyle name="20% - Accent2 2 3 2 4 2 3" xfId="5199" xr:uid="{4C6D7641-D650-4CF9-B3E8-F393B46CFA3E}"/>
    <cellStyle name="20% - Accent2 2 3 2 4 2 3 2" xfId="12565" xr:uid="{9A950DD5-2F83-4963-B40A-72D116F029A1}"/>
    <cellStyle name="20% - Accent2 2 3 2 4 2 3 2 2" xfId="27299" xr:uid="{63836ECF-D6D7-44F4-AB71-3BF491D64D94}"/>
    <cellStyle name="20% - Accent2 2 3 2 4 2 3 3" xfId="19933" xr:uid="{9151EA31-3622-415C-A65D-05B6DA0BD399}"/>
    <cellStyle name="20% - Accent2 2 3 2 4 2 4" xfId="8883" xr:uid="{8FECD631-38B1-40FD-88E8-EF9C4C2B36FE}"/>
    <cellStyle name="20% - Accent2 2 3 2 4 2 4 2" xfId="23617" xr:uid="{160323E8-433B-40DD-984C-CB943BFE7810}"/>
    <cellStyle name="20% - Accent2 2 3 2 4 2 5" xfId="16251" xr:uid="{464EA369-A1E1-4960-9D4B-C4F3551E509B}"/>
    <cellStyle name="20% - Accent2 2 3 2 4 3" xfId="2438" xr:uid="{DB84B4E2-2CD8-4D8D-BFC3-61BBA1A13527}"/>
    <cellStyle name="20% - Accent2 2 3 2 4 3 2" xfId="6120" xr:uid="{56881DC5-3AC6-4223-BC8B-FEDB85E288D0}"/>
    <cellStyle name="20% - Accent2 2 3 2 4 3 2 2" xfId="13486" xr:uid="{893346F2-8DB1-44CC-A28C-F06DDAA975EB}"/>
    <cellStyle name="20% - Accent2 2 3 2 4 3 2 2 2" xfId="28220" xr:uid="{BEE9921E-193E-4D41-A43D-A8E808023EF0}"/>
    <cellStyle name="20% - Accent2 2 3 2 4 3 2 3" xfId="20854" xr:uid="{3CC571CD-1CC8-4CF0-B070-B2B5FE3A30F1}"/>
    <cellStyle name="20% - Accent2 2 3 2 4 3 3" xfId="9804" xr:uid="{F9EBC1E6-A776-49C0-83F3-91A035B5AE38}"/>
    <cellStyle name="20% - Accent2 2 3 2 4 3 3 2" xfId="24538" xr:uid="{3F6A60CF-CB85-441E-A13A-630AC4DC18E3}"/>
    <cellStyle name="20% - Accent2 2 3 2 4 3 4" xfId="17172" xr:uid="{8D42F6AF-2173-4FD3-A22B-4B5F9A0DCCD7}"/>
    <cellStyle name="20% - Accent2 2 3 2 4 4" xfId="4279" xr:uid="{73E3ACC4-77E7-4C41-B133-7A14E6A7CC1C}"/>
    <cellStyle name="20% - Accent2 2 3 2 4 4 2" xfId="11645" xr:uid="{04C51940-6486-4434-AFB7-E6D085FF02E1}"/>
    <cellStyle name="20% - Accent2 2 3 2 4 4 2 2" xfId="26379" xr:uid="{AA920298-D8CF-45CB-8C2E-74EC9002661A}"/>
    <cellStyle name="20% - Accent2 2 3 2 4 4 3" xfId="19013" xr:uid="{7E739E84-E416-4C5C-9AA4-97EC82A97B55}"/>
    <cellStyle name="20% - Accent2 2 3 2 4 5" xfId="7963" xr:uid="{121C5D3B-8820-4F46-B2D3-C92193D6610F}"/>
    <cellStyle name="20% - Accent2 2 3 2 4 5 2" xfId="22697" xr:uid="{13D82FD2-4D32-4002-8BBB-06BD93800837}"/>
    <cellStyle name="20% - Accent2 2 3 2 4 6" xfId="15331" xr:uid="{1F12660A-1A81-48E7-851A-B8FE98FEB005}"/>
    <cellStyle name="20% - Accent2 2 3 2 5" xfId="1057" xr:uid="{8043B5DB-2E64-4D0B-89E8-8D097208FFAE}"/>
    <cellStyle name="20% - Accent2 2 3 2 5 2" xfId="2898" xr:uid="{BA7320FB-0C37-4C18-A6C7-FE48A693C36D}"/>
    <cellStyle name="20% - Accent2 2 3 2 5 2 2" xfId="6580" xr:uid="{F64EFB9B-70C0-4C63-A3D3-0CFA5E8629B2}"/>
    <cellStyle name="20% - Accent2 2 3 2 5 2 2 2" xfId="13946" xr:uid="{A8ED8E2B-53A7-4A59-A69A-AD24DD18B5A7}"/>
    <cellStyle name="20% - Accent2 2 3 2 5 2 2 2 2" xfId="28680" xr:uid="{3BD60A35-8966-448A-97FD-8646AB81EA64}"/>
    <cellStyle name="20% - Accent2 2 3 2 5 2 2 3" xfId="21314" xr:uid="{64280A65-CE48-4197-AC05-5A9D4CD871F9}"/>
    <cellStyle name="20% - Accent2 2 3 2 5 2 3" xfId="10264" xr:uid="{F8A085FC-C994-4A64-9F58-B1AAAD38C94B}"/>
    <cellStyle name="20% - Accent2 2 3 2 5 2 3 2" xfId="24998" xr:uid="{5F06AEF4-4D2F-423B-9FEE-B5EEF3E678A6}"/>
    <cellStyle name="20% - Accent2 2 3 2 5 2 4" xfId="17632" xr:uid="{02993C21-2D51-4B3A-8939-9B12C2ADAE53}"/>
    <cellStyle name="20% - Accent2 2 3 2 5 3" xfId="4739" xr:uid="{18D98323-1EC2-4136-BD80-C7952E030463}"/>
    <cellStyle name="20% - Accent2 2 3 2 5 3 2" xfId="12105" xr:uid="{E6B881FC-A5BE-4710-A026-ACB7B5FCBBD9}"/>
    <cellStyle name="20% - Accent2 2 3 2 5 3 2 2" xfId="26839" xr:uid="{84857A6C-AEDE-40D5-BF23-D1F9C10EA49A}"/>
    <cellStyle name="20% - Accent2 2 3 2 5 3 3" xfId="19473" xr:uid="{ADF58BFF-7540-48E6-8E10-F253F4541F52}"/>
    <cellStyle name="20% - Accent2 2 3 2 5 4" xfId="8423" xr:uid="{2AD2E4EB-19F0-47B9-BA9C-4284FAF4CDD7}"/>
    <cellStyle name="20% - Accent2 2 3 2 5 4 2" xfId="23157" xr:uid="{BFD41B92-04D7-45C2-AB5B-BA116232CA63}"/>
    <cellStyle name="20% - Accent2 2 3 2 5 5" xfId="15791" xr:uid="{13B96076-43DE-427A-864A-D0F7F876271F}"/>
    <cellStyle name="20% - Accent2 2 3 2 6" xfId="1978" xr:uid="{3D3B4A0E-D655-42E1-BEC1-B87D159CD3A2}"/>
    <cellStyle name="20% - Accent2 2 3 2 6 2" xfId="5660" xr:uid="{48E50E92-6CD4-49E3-A413-BDC1BA6C8153}"/>
    <cellStyle name="20% - Accent2 2 3 2 6 2 2" xfId="13026" xr:uid="{09305515-BB41-421A-B4BD-66CA0B2763C5}"/>
    <cellStyle name="20% - Accent2 2 3 2 6 2 2 2" xfId="27760" xr:uid="{325FD868-5E11-4DC8-B13D-F740FD5064FD}"/>
    <cellStyle name="20% - Accent2 2 3 2 6 2 3" xfId="20394" xr:uid="{DE70FD20-567B-4255-8B73-3CB8BC9D73AC}"/>
    <cellStyle name="20% - Accent2 2 3 2 6 3" xfId="9344" xr:uid="{7A3713D8-3055-4F06-AEF8-0BB28A4E900B}"/>
    <cellStyle name="20% - Accent2 2 3 2 6 3 2" xfId="24078" xr:uid="{C5ACB2BA-A1A5-4B18-A552-78E808AC57CE}"/>
    <cellStyle name="20% - Accent2 2 3 2 6 4" xfId="16712" xr:uid="{F26C8477-AB6C-4F57-B0E7-AEB4DFB627A0}"/>
    <cellStyle name="20% - Accent2 2 3 2 7" xfId="3819" xr:uid="{28C68DF7-85A5-418E-BDC5-B4DAA92A36AF}"/>
    <cellStyle name="20% - Accent2 2 3 2 7 2" xfId="11185" xr:uid="{2749D276-4224-4E4A-8808-C3118F73C642}"/>
    <cellStyle name="20% - Accent2 2 3 2 7 2 2" xfId="25919" xr:uid="{120C78AA-5531-4CD0-9EBD-FBE039E845B7}"/>
    <cellStyle name="20% - Accent2 2 3 2 7 3" xfId="18553" xr:uid="{BBA5CA0F-834C-4F4F-AD80-41DF5237085B}"/>
    <cellStyle name="20% - Accent2 2 3 2 8" xfId="7503" xr:uid="{3C9E22D0-BCCD-4AE2-8D98-519B5840B62A}"/>
    <cellStyle name="20% - Accent2 2 3 2 8 2" xfId="22237" xr:uid="{C19C4335-7D8A-486B-8A70-5E5193533B9B}"/>
    <cellStyle name="20% - Accent2 2 3 2 9" xfId="14871" xr:uid="{F97A60D9-059C-4850-B56A-2755C0E79343}"/>
    <cellStyle name="20% - Accent2 2 3 3" xfId="195" xr:uid="{527C3373-6503-43DC-8D9F-4C551A6AFEC1}"/>
    <cellStyle name="20% - Accent2 2 3 3 2" xfId="425" xr:uid="{BC321164-5EC8-4905-9142-79571BBD12BD}"/>
    <cellStyle name="20% - Accent2 2 3 3 2 2" xfId="885" xr:uid="{58BFEF5A-A13B-4906-90A5-A4A8A3360DEE}"/>
    <cellStyle name="20% - Accent2 2 3 3 2 2 2" xfId="1805" xr:uid="{551B42F2-7B93-4A6D-AF7F-65550C8634E1}"/>
    <cellStyle name="20% - Accent2 2 3 3 2 2 2 2" xfId="3646" xr:uid="{A5691743-1DD6-4DF9-8743-A41D95C681B7}"/>
    <cellStyle name="20% - Accent2 2 3 3 2 2 2 2 2" xfId="7328" xr:uid="{F8262D38-CFB7-4C48-921F-434CA22FE8C1}"/>
    <cellStyle name="20% - Accent2 2 3 3 2 2 2 2 2 2" xfId="14694" xr:uid="{EB219E92-6CD6-4DA3-A338-18E593543AAA}"/>
    <cellStyle name="20% - Accent2 2 3 3 2 2 2 2 2 2 2" xfId="29428" xr:uid="{CF04F9A9-3882-4B2A-B607-1CD9F78C7887}"/>
    <cellStyle name="20% - Accent2 2 3 3 2 2 2 2 2 3" xfId="22062" xr:uid="{DF476759-690E-406A-A7DC-9C6142D45838}"/>
    <cellStyle name="20% - Accent2 2 3 3 2 2 2 2 3" xfId="11012" xr:uid="{E88F0476-2734-4B83-867B-F7A5F592C419}"/>
    <cellStyle name="20% - Accent2 2 3 3 2 2 2 2 3 2" xfId="25746" xr:uid="{58D09D63-9C39-457A-A3D8-711169C55BB3}"/>
    <cellStyle name="20% - Accent2 2 3 3 2 2 2 2 4" xfId="18380" xr:uid="{507C845F-1797-4D39-AB88-95E5A21032E8}"/>
    <cellStyle name="20% - Accent2 2 3 3 2 2 2 3" xfId="5487" xr:uid="{A572E020-FF0A-4B19-A215-6C0CA9D170C5}"/>
    <cellStyle name="20% - Accent2 2 3 3 2 2 2 3 2" xfId="12853" xr:uid="{61057C84-BF4C-4A52-A848-C8303E835DAA}"/>
    <cellStyle name="20% - Accent2 2 3 3 2 2 2 3 2 2" xfId="27587" xr:uid="{8A6536A3-F60A-4233-A8DD-87B231A59351}"/>
    <cellStyle name="20% - Accent2 2 3 3 2 2 2 3 3" xfId="20221" xr:uid="{1D40451E-4DBF-4226-A134-A7217528B210}"/>
    <cellStyle name="20% - Accent2 2 3 3 2 2 2 4" xfId="9171" xr:uid="{4E358ADC-FD97-47CE-81AF-77CB06C03DB3}"/>
    <cellStyle name="20% - Accent2 2 3 3 2 2 2 4 2" xfId="23905" xr:uid="{45DF2092-2503-455E-81D6-0628049FB51B}"/>
    <cellStyle name="20% - Accent2 2 3 3 2 2 2 5" xfId="16539" xr:uid="{1C42F398-B89A-4550-9CC9-D13A8372273C}"/>
    <cellStyle name="20% - Accent2 2 3 3 2 2 3" xfId="2726" xr:uid="{4722D08C-FC04-4259-B292-A2AE89397D52}"/>
    <cellStyle name="20% - Accent2 2 3 3 2 2 3 2" xfId="6408" xr:uid="{4CB0A173-43F9-4650-A01F-EC1395BADBEC}"/>
    <cellStyle name="20% - Accent2 2 3 3 2 2 3 2 2" xfId="13774" xr:uid="{452657AC-E7EA-419D-A666-800E825A43E9}"/>
    <cellStyle name="20% - Accent2 2 3 3 2 2 3 2 2 2" xfId="28508" xr:uid="{42299DFC-D73B-40C2-AC53-38B53C771592}"/>
    <cellStyle name="20% - Accent2 2 3 3 2 2 3 2 3" xfId="21142" xr:uid="{5A3CF2BC-2A73-47CD-89DF-9E333FD83583}"/>
    <cellStyle name="20% - Accent2 2 3 3 2 2 3 3" xfId="10092" xr:uid="{C5175F03-9A02-47D1-AE3A-8E4703FDA9EE}"/>
    <cellStyle name="20% - Accent2 2 3 3 2 2 3 3 2" xfId="24826" xr:uid="{DBEC23D8-5864-4CCB-9BA2-5112C0BF7B75}"/>
    <cellStyle name="20% - Accent2 2 3 3 2 2 3 4" xfId="17460" xr:uid="{C36D0B8E-40A1-45DC-96E0-11649147A723}"/>
    <cellStyle name="20% - Accent2 2 3 3 2 2 4" xfId="4567" xr:uid="{834D045C-1419-4219-90DC-402428AFF6C9}"/>
    <cellStyle name="20% - Accent2 2 3 3 2 2 4 2" xfId="11933" xr:uid="{1117B528-0BAD-4756-BBD0-6818FFD6D036}"/>
    <cellStyle name="20% - Accent2 2 3 3 2 2 4 2 2" xfId="26667" xr:uid="{8F7A0D13-4375-4585-BA6F-7C55C6793B33}"/>
    <cellStyle name="20% - Accent2 2 3 3 2 2 4 3" xfId="19301" xr:uid="{7CD8E8EA-6755-432C-9355-F6F70BA82FC7}"/>
    <cellStyle name="20% - Accent2 2 3 3 2 2 5" xfId="8251" xr:uid="{851EE911-490A-42C8-85EF-BE8A1CE438D0}"/>
    <cellStyle name="20% - Accent2 2 3 3 2 2 5 2" xfId="22985" xr:uid="{646AA537-950B-403F-8ED4-5757231F5D7E}"/>
    <cellStyle name="20% - Accent2 2 3 3 2 2 6" xfId="15619" xr:uid="{E6C866C4-DA39-40E5-AEB3-989F0A926D94}"/>
    <cellStyle name="20% - Accent2 2 3 3 2 3" xfId="1345" xr:uid="{D9BB18E6-A1F0-4BF5-8EB8-9A72FD3F03A1}"/>
    <cellStyle name="20% - Accent2 2 3 3 2 3 2" xfId="3186" xr:uid="{CB99E9FE-84E1-421E-A4FE-8B874A93EB26}"/>
    <cellStyle name="20% - Accent2 2 3 3 2 3 2 2" xfId="6868" xr:uid="{796D85FE-11F4-41F1-9B50-6D5873798280}"/>
    <cellStyle name="20% - Accent2 2 3 3 2 3 2 2 2" xfId="14234" xr:uid="{49493398-ED89-41EA-9669-A210B2B2D072}"/>
    <cellStyle name="20% - Accent2 2 3 3 2 3 2 2 2 2" xfId="28968" xr:uid="{DE2EE681-EE54-4E8F-B79F-8E2F61BC0400}"/>
    <cellStyle name="20% - Accent2 2 3 3 2 3 2 2 3" xfId="21602" xr:uid="{423C45FF-E90B-472E-BDB6-C50121E089C6}"/>
    <cellStyle name="20% - Accent2 2 3 3 2 3 2 3" xfId="10552" xr:uid="{BC52C251-6143-44CE-B1A6-6F939E8D3D1C}"/>
    <cellStyle name="20% - Accent2 2 3 3 2 3 2 3 2" xfId="25286" xr:uid="{3CEEE113-8CD3-4077-B7B6-009558D7C8AA}"/>
    <cellStyle name="20% - Accent2 2 3 3 2 3 2 4" xfId="17920" xr:uid="{E4A63CEF-64E0-42E9-915A-5E5477A72CFA}"/>
    <cellStyle name="20% - Accent2 2 3 3 2 3 3" xfId="5027" xr:uid="{8575E41C-27F9-4ADB-B8D8-45227C6B7CB5}"/>
    <cellStyle name="20% - Accent2 2 3 3 2 3 3 2" xfId="12393" xr:uid="{92C3B105-DA58-4D71-B88C-F485E89304A9}"/>
    <cellStyle name="20% - Accent2 2 3 3 2 3 3 2 2" xfId="27127" xr:uid="{A9996041-5CE6-4870-BD88-B1DA1C9D8DE7}"/>
    <cellStyle name="20% - Accent2 2 3 3 2 3 3 3" xfId="19761" xr:uid="{DD8B5252-A915-4F00-88DC-E8670C3B7DBE}"/>
    <cellStyle name="20% - Accent2 2 3 3 2 3 4" xfId="8711" xr:uid="{A423B906-ABC8-463F-94EE-D9CD9FD4BCCC}"/>
    <cellStyle name="20% - Accent2 2 3 3 2 3 4 2" xfId="23445" xr:uid="{E8738F6D-E5A0-4E6F-8D7A-0BF2C3094C9F}"/>
    <cellStyle name="20% - Accent2 2 3 3 2 3 5" xfId="16079" xr:uid="{684B48F0-5333-4AA9-BDCA-B1A6EAB566EE}"/>
    <cellStyle name="20% - Accent2 2 3 3 2 4" xfId="2266" xr:uid="{E29D7F84-373F-480D-83E3-A4B4E21E4DE7}"/>
    <cellStyle name="20% - Accent2 2 3 3 2 4 2" xfId="5948" xr:uid="{E4430C07-9A82-4681-B5A0-CD79EE2EBE29}"/>
    <cellStyle name="20% - Accent2 2 3 3 2 4 2 2" xfId="13314" xr:uid="{E2F21BE8-A2C0-47D7-ABD3-3D8F6C4FAAA8}"/>
    <cellStyle name="20% - Accent2 2 3 3 2 4 2 2 2" xfId="28048" xr:uid="{F745CE17-72F2-4796-8BE2-8799D9D397B3}"/>
    <cellStyle name="20% - Accent2 2 3 3 2 4 2 3" xfId="20682" xr:uid="{F3222D0B-9DA0-4867-99EA-DD38D770BA04}"/>
    <cellStyle name="20% - Accent2 2 3 3 2 4 3" xfId="9632" xr:uid="{41F5E7A8-946C-4983-8706-4CF59F9176BA}"/>
    <cellStyle name="20% - Accent2 2 3 3 2 4 3 2" xfId="24366" xr:uid="{BD9BAB60-7342-4AD5-9562-E211E7AE970A}"/>
    <cellStyle name="20% - Accent2 2 3 3 2 4 4" xfId="17000" xr:uid="{150720A7-56B0-4E39-B6F8-9717A9A4051E}"/>
    <cellStyle name="20% - Accent2 2 3 3 2 5" xfId="4107" xr:uid="{F82C5338-5E1C-42E6-A1A1-09BE52513D9D}"/>
    <cellStyle name="20% - Accent2 2 3 3 2 5 2" xfId="11473" xr:uid="{25BAAF3D-FD4E-4F34-AD88-058D8684A624}"/>
    <cellStyle name="20% - Accent2 2 3 3 2 5 2 2" xfId="26207" xr:uid="{93832F84-C535-4574-9FC8-B9A06616C254}"/>
    <cellStyle name="20% - Accent2 2 3 3 2 5 3" xfId="18841" xr:uid="{B1D069A6-48CE-4F25-8AF5-286448639492}"/>
    <cellStyle name="20% - Accent2 2 3 3 2 6" xfId="7791" xr:uid="{816925EC-9584-4BE1-A029-594B165B77A3}"/>
    <cellStyle name="20% - Accent2 2 3 3 2 6 2" xfId="22525" xr:uid="{283ADF39-0A9F-4343-94AB-19F089248535}"/>
    <cellStyle name="20% - Accent2 2 3 3 2 7" xfId="15159" xr:uid="{DF1D0F93-83C9-4EA3-A79C-848C21A7A3F6}"/>
    <cellStyle name="20% - Accent2 2 3 3 3" xfId="655" xr:uid="{478FB1AA-958D-42A1-93ED-F1E815753ACA}"/>
    <cellStyle name="20% - Accent2 2 3 3 3 2" xfId="1575" xr:uid="{AD66C049-CE73-4431-A8BF-87109C46FD9E}"/>
    <cellStyle name="20% - Accent2 2 3 3 3 2 2" xfId="3416" xr:uid="{2B0A9368-E00A-462E-A75C-149824687BB1}"/>
    <cellStyle name="20% - Accent2 2 3 3 3 2 2 2" xfId="7098" xr:uid="{09DBF415-DCEB-4FA9-AC7B-5E52568C09E9}"/>
    <cellStyle name="20% - Accent2 2 3 3 3 2 2 2 2" xfId="14464" xr:uid="{F2D9C448-71CA-4E8C-9DF9-A2EAF702DE89}"/>
    <cellStyle name="20% - Accent2 2 3 3 3 2 2 2 2 2" xfId="29198" xr:uid="{7A1E5CF9-0356-480E-BD5B-03CF2E5F91D6}"/>
    <cellStyle name="20% - Accent2 2 3 3 3 2 2 2 3" xfId="21832" xr:uid="{80D600B3-F182-4DCF-A199-07E5F82303A5}"/>
    <cellStyle name="20% - Accent2 2 3 3 3 2 2 3" xfId="10782" xr:uid="{89C1CDEA-F5E6-4C97-BB10-24633F22A78F}"/>
    <cellStyle name="20% - Accent2 2 3 3 3 2 2 3 2" xfId="25516" xr:uid="{09D69566-DAF5-4F61-9309-C8938E29D087}"/>
    <cellStyle name="20% - Accent2 2 3 3 3 2 2 4" xfId="18150" xr:uid="{B96CF3B7-FA20-4FA0-AB8D-D24AB79A95BE}"/>
    <cellStyle name="20% - Accent2 2 3 3 3 2 3" xfId="5257" xr:uid="{FE534AEB-97E7-4AB0-9185-DF325197A8E8}"/>
    <cellStyle name="20% - Accent2 2 3 3 3 2 3 2" xfId="12623" xr:uid="{9418007F-93B8-4C01-A174-396374C79C6B}"/>
    <cellStyle name="20% - Accent2 2 3 3 3 2 3 2 2" xfId="27357" xr:uid="{B6E5C3D2-B61F-4F78-AA2A-6F6CA126B36B}"/>
    <cellStyle name="20% - Accent2 2 3 3 3 2 3 3" xfId="19991" xr:uid="{69A2F28B-4B56-4238-8107-A22B1CD628AB}"/>
    <cellStyle name="20% - Accent2 2 3 3 3 2 4" xfId="8941" xr:uid="{904DC6FD-D850-41F6-B02C-62DEAEC67FBC}"/>
    <cellStyle name="20% - Accent2 2 3 3 3 2 4 2" xfId="23675" xr:uid="{7F421481-6F45-4054-A90F-8001FBCE609C}"/>
    <cellStyle name="20% - Accent2 2 3 3 3 2 5" xfId="16309" xr:uid="{59E702FE-0B66-4301-9AB6-643B9984C7AE}"/>
    <cellStyle name="20% - Accent2 2 3 3 3 3" xfId="2496" xr:uid="{653A81DF-1C1B-40C6-B947-3E402E24031D}"/>
    <cellStyle name="20% - Accent2 2 3 3 3 3 2" xfId="6178" xr:uid="{C64008AB-5193-40F8-957D-E64F790EA058}"/>
    <cellStyle name="20% - Accent2 2 3 3 3 3 2 2" xfId="13544" xr:uid="{FC2D6A25-A79E-4DC2-8CB3-A65DBA0B3FA4}"/>
    <cellStyle name="20% - Accent2 2 3 3 3 3 2 2 2" xfId="28278" xr:uid="{6A690CD2-A30E-4632-9E49-34318B8FA399}"/>
    <cellStyle name="20% - Accent2 2 3 3 3 3 2 3" xfId="20912" xr:uid="{15861421-9D37-4B10-BA40-7E87D49CD92B}"/>
    <cellStyle name="20% - Accent2 2 3 3 3 3 3" xfId="9862" xr:uid="{044499AB-4FC2-4607-BBDE-46409000F173}"/>
    <cellStyle name="20% - Accent2 2 3 3 3 3 3 2" xfId="24596" xr:uid="{1ABAC990-0022-4872-8175-0F54A6AE577D}"/>
    <cellStyle name="20% - Accent2 2 3 3 3 3 4" xfId="17230" xr:uid="{4B3FFC8D-3970-400A-9070-32748CB80C6F}"/>
    <cellStyle name="20% - Accent2 2 3 3 3 4" xfId="4337" xr:uid="{E5616AC9-AE86-4DDD-9D1A-3D8882541858}"/>
    <cellStyle name="20% - Accent2 2 3 3 3 4 2" xfId="11703" xr:uid="{FE580FC5-283E-4DB3-8988-73B270115CB6}"/>
    <cellStyle name="20% - Accent2 2 3 3 3 4 2 2" xfId="26437" xr:uid="{CF4F1A1C-5B4D-4E36-B130-2444B102F56D}"/>
    <cellStyle name="20% - Accent2 2 3 3 3 4 3" xfId="19071" xr:uid="{BA2D63A2-9486-4417-9478-59F84768721F}"/>
    <cellStyle name="20% - Accent2 2 3 3 3 5" xfId="8021" xr:uid="{2666F949-422A-4FC1-B7B3-ECC7F9C0461B}"/>
    <cellStyle name="20% - Accent2 2 3 3 3 5 2" xfId="22755" xr:uid="{4326FAF4-9104-486E-8105-BBE5006D12D6}"/>
    <cellStyle name="20% - Accent2 2 3 3 3 6" xfId="15389" xr:uid="{C1C39952-3C96-48F6-ABB7-4C03CED65E70}"/>
    <cellStyle name="20% - Accent2 2 3 3 4" xfId="1115" xr:uid="{541F963C-1F8A-4B21-A68F-D4BA9F4E406D}"/>
    <cellStyle name="20% - Accent2 2 3 3 4 2" xfId="2956" xr:uid="{5F2D609D-3BA3-49EA-8E28-793C39AA82E5}"/>
    <cellStyle name="20% - Accent2 2 3 3 4 2 2" xfId="6638" xr:uid="{E2A998E3-1E0E-41F6-9A2F-66AAF741DD06}"/>
    <cellStyle name="20% - Accent2 2 3 3 4 2 2 2" xfId="14004" xr:uid="{15629BA4-9927-43EA-A776-0D133C029898}"/>
    <cellStyle name="20% - Accent2 2 3 3 4 2 2 2 2" xfId="28738" xr:uid="{015875D7-19C7-4E19-A3D0-096CE595F5A3}"/>
    <cellStyle name="20% - Accent2 2 3 3 4 2 2 3" xfId="21372" xr:uid="{E7028717-B591-40D5-A194-1E98F7741CA3}"/>
    <cellStyle name="20% - Accent2 2 3 3 4 2 3" xfId="10322" xr:uid="{76CD3336-D31F-4702-9A25-DBBE8AC2422F}"/>
    <cellStyle name="20% - Accent2 2 3 3 4 2 3 2" xfId="25056" xr:uid="{0B29CF96-319B-40E2-A71F-5A80D7057AA5}"/>
    <cellStyle name="20% - Accent2 2 3 3 4 2 4" xfId="17690" xr:uid="{3E1DBBD8-1B30-475F-9B51-9F07D1E0356A}"/>
    <cellStyle name="20% - Accent2 2 3 3 4 3" xfId="4797" xr:uid="{C3DB0272-85EC-45BE-879E-AD82C73C39C5}"/>
    <cellStyle name="20% - Accent2 2 3 3 4 3 2" xfId="12163" xr:uid="{A4D03D6D-A519-4FCE-97B2-CC2EFB7A5280}"/>
    <cellStyle name="20% - Accent2 2 3 3 4 3 2 2" xfId="26897" xr:uid="{F98C3D83-C637-4EC2-BCC1-DA4CB290F1EC}"/>
    <cellStyle name="20% - Accent2 2 3 3 4 3 3" xfId="19531" xr:uid="{C6F59744-D367-4833-86C5-33377E6D9009}"/>
    <cellStyle name="20% - Accent2 2 3 3 4 4" xfId="8481" xr:uid="{2AD66511-0ED3-48F0-B57E-B2EAD813D86E}"/>
    <cellStyle name="20% - Accent2 2 3 3 4 4 2" xfId="23215" xr:uid="{6D766BBF-CBF0-45F4-9F30-A77751FCF777}"/>
    <cellStyle name="20% - Accent2 2 3 3 4 5" xfId="15849" xr:uid="{F2195115-B201-4C8F-9B63-65A32168410B}"/>
    <cellStyle name="20% - Accent2 2 3 3 5" xfId="2036" xr:uid="{D91E59FA-6179-4AD8-80B1-96CDFBAEC22B}"/>
    <cellStyle name="20% - Accent2 2 3 3 5 2" xfId="5718" xr:uid="{54BF9021-2131-4DB8-8FF0-028D920FC9AC}"/>
    <cellStyle name="20% - Accent2 2 3 3 5 2 2" xfId="13084" xr:uid="{5F03D5A6-CD79-4626-8A5A-74A1C6317FE4}"/>
    <cellStyle name="20% - Accent2 2 3 3 5 2 2 2" xfId="27818" xr:uid="{FB76202D-414B-4B3C-A195-E8844A3E6D6E}"/>
    <cellStyle name="20% - Accent2 2 3 3 5 2 3" xfId="20452" xr:uid="{2F57B9B2-09B2-4985-94FF-B6C1A9FBBD68}"/>
    <cellStyle name="20% - Accent2 2 3 3 5 3" xfId="9402" xr:uid="{ED577C62-3783-4EBC-8293-249C5857684B}"/>
    <cellStyle name="20% - Accent2 2 3 3 5 3 2" xfId="24136" xr:uid="{1F6DC171-E11D-4077-86F0-DF63E5963FAE}"/>
    <cellStyle name="20% - Accent2 2 3 3 5 4" xfId="16770" xr:uid="{E293A4F1-7EB4-4B52-947D-DD86CE8F2429}"/>
    <cellStyle name="20% - Accent2 2 3 3 6" xfId="3877" xr:uid="{41C0797F-8D0A-4F82-852E-F4ED66463FCB}"/>
    <cellStyle name="20% - Accent2 2 3 3 6 2" xfId="11243" xr:uid="{5980E166-F712-46F5-ADE8-118B4C0B39A3}"/>
    <cellStyle name="20% - Accent2 2 3 3 6 2 2" xfId="25977" xr:uid="{C762792A-331E-4CFD-89B0-9CDA18DE3DCC}"/>
    <cellStyle name="20% - Accent2 2 3 3 6 3" xfId="18611" xr:uid="{CB49918C-276B-44D7-A0D6-053809D841B7}"/>
    <cellStyle name="20% - Accent2 2 3 3 7" xfId="7561" xr:uid="{DED9A029-D661-4FC7-903B-18481B105810}"/>
    <cellStyle name="20% - Accent2 2 3 3 7 2" xfId="22295" xr:uid="{71333C7B-1977-4BF8-9168-6BBE21F8A0C9}"/>
    <cellStyle name="20% - Accent2 2 3 3 8" xfId="14929" xr:uid="{C9ADBBE5-E535-420D-83AD-FFDB31B4F3AF}"/>
    <cellStyle name="20% - Accent2 2 3 4" xfId="310" xr:uid="{9829C11F-2B65-49CA-B99E-1B12950FB772}"/>
    <cellStyle name="20% - Accent2 2 3 4 2" xfId="770" xr:uid="{C6158C83-6B08-44CF-8BE0-5A2587517CC5}"/>
    <cellStyle name="20% - Accent2 2 3 4 2 2" xfId="1690" xr:uid="{22C88EB7-E7D7-4DB5-9202-9B9B4617E363}"/>
    <cellStyle name="20% - Accent2 2 3 4 2 2 2" xfId="3531" xr:uid="{103466BF-1190-4EE7-B1B0-13912E8B3362}"/>
    <cellStyle name="20% - Accent2 2 3 4 2 2 2 2" xfId="7213" xr:uid="{8BF752A6-B736-4377-9580-A1F20DB18C90}"/>
    <cellStyle name="20% - Accent2 2 3 4 2 2 2 2 2" xfId="14579" xr:uid="{995208AB-BB80-40CF-BF07-E45F598CC3C3}"/>
    <cellStyle name="20% - Accent2 2 3 4 2 2 2 2 2 2" xfId="29313" xr:uid="{513B192F-D023-4280-8A4D-60D599B1C2A6}"/>
    <cellStyle name="20% - Accent2 2 3 4 2 2 2 2 3" xfId="21947" xr:uid="{DC9FE91B-067A-4AA2-A28A-CEDE142864A7}"/>
    <cellStyle name="20% - Accent2 2 3 4 2 2 2 3" xfId="10897" xr:uid="{718AEA9C-D1D5-45F5-94CA-9B0B8CFB44A6}"/>
    <cellStyle name="20% - Accent2 2 3 4 2 2 2 3 2" xfId="25631" xr:uid="{03768BEB-4212-4794-BB5D-A6AA860D2067}"/>
    <cellStyle name="20% - Accent2 2 3 4 2 2 2 4" xfId="18265" xr:uid="{E209219E-0EE1-482F-A1C3-B6E5764A794F}"/>
    <cellStyle name="20% - Accent2 2 3 4 2 2 3" xfId="5372" xr:uid="{282FD3FE-4927-4EEE-A0ED-6BDF31C5310A}"/>
    <cellStyle name="20% - Accent2 2 3 4 2 2 3 2" xfId="12738" xr:uid="{F8497781-6528-4A48-AE39-DAB9DB472D3F}"/>
    <cellStyle name="20% - Accent2 2 3 4 2 2 3 2 2" xfId="27472" xr:uid="{EF6D9736-814A-4EDD-B1D0-7AAC059AF357}"/>
    <cellStyle name="20% - Accent2 2 3 4 2 2 3 3" xfId="20106" xr:uid="{E7631F47-10DA-4888-82F7-32A3ED81509F}"/>
    <cellStyle name="20% - Accent2 2 3 4 2 2 4" xfId="9056" xr:uid="{203D1515-BC7C-40F7-8F13-7119629B0FB6}"/>
    <cellStyle name="20% - Accent2 2 3 4 2 2 4 2" xfId="23790" xr:uid="{176E5D1C-2170-4942-88C4-C182971A4DBD}"/>
    <cellStyle name="20% - Accent2 2 3 4 2 2 5" xfId="16424" xr:uid="{E2C32A7D-1FB5-40D8-9C53-9CB6C23E27A9}"/>
    <cellStyle name="20% - Accent2 2 3 4 2 3" xfId="2611" xr:uid="{E75FA283-E94B-42A1-9D1F-51AD073592DE}"/>
    <cellStyle name="20% - Accent2 2 3 4 2 3 2" xfId="6293" xr:uid="{694CB70F-10DA-49F7-BF63-375D6B7F0B6A}"/>
    <cellStyle name="20% - Accent2 2 3 4 2 3 2 2" xfId="13659" xr:uid="{1E83C252-F2AF-4A90-A073-9CC2DE5DD872}"/>
    <cellStyle name="20% - Accent2 2 3 4 2 3 2 2 2" xfId="28393" xr:uid="{33B9605D-18D3-4FFA-9A96-26C6EF37B44C}"/>
    <cellStyle name="20% - Accent2 2 3 4 2 3 2 3" xfId="21027" xr:uid="{C77097A9-6EC9-4F26-A954-03AD4FAE1544}"/>
    <cellStyle name="20% - Accent2 2 3 4 2 3 3" xfId="9977" xr:uid="{9CFE7D67-2516-4CE8-B74A-7C561EB75FDD}"/>
    <cellStyle name="20% - Accent2 2 3 4 2 3 3 2" xfId="24711" xr:uid="{E3997D6C-6176-4003-A289-9542E7F86435}"/>
    <cellStyle name="20% - Accent2 2 3 4 2 3 4" xfId="17345" xr:uid="{2C8B40B8-8254-4637-BC68-D1FCA8988902}"/>
    <cellStyle name="20% - Accent2 2 3 4 2 4" xfId="4452" xr:uid="{CF7B2AD9-17AA-47D6-AE86-39B0D4CE8F39}"/>
    <cellStyle name="20% - Accent2 2 3 4 2 4 2" xfId="11818" xr:uid="{7572DD66-46A7-4FEC-8919-5AAC46077355}"/>
    <cellStyle name="20% - Accent2 2 3 4 2 4 2 2" xfId="26552" xr:uid="{D8B3174E-BB12-4558-A883-DA63C1A2EA58}"/>
    <cellStyle name="20% - Accent2 2 3 4 2 4 3" xfId="19186" xr:uid="{EA88E7A5-C207-42BF-B795-740014794777}"/>
    <cellStyle name="20% - Accent2 2 3 4 2 5" xfId="8136" xr:uid="{350E7510-A929-4DF4-A373-016EF39B66B1}"/>
    <cellStyle name="20% - Accent2 2 3 4 2 5 2" xfId="22870" xr:uid="{28C0FBCB-D374-4A69-9AE1-66BA4DC73F61}"/>
    <cellStyle name="20% - Accent2 2 3 4 2 6" xfId="15504" xr:uid="{CE6ACDA9-9C27-4336-AC2F-285C53D85B2A}"/>
    <cellStyle name="20% - Accent2 2 3 4 3" xfId="1230" xr:uid="{97CDD05F-A42E-4FD1-B145-16FF0C576962}"/>
    <cellStyle name="20% - Accent2 2 3 4 3 2" xfId="3071" xr:uid="{FDBB4657-1DD9-40EA-9C6C-1A5510EDB31A}"/>
    <cellStyle name="20% - Accent2 2 3 4 3 2 2" xfId="6753" xr:uid="{88D73C99-4221-4FBD-893C-008B2270F952}"/>
    <cellStyle name="20% - Accent2 2 3 4 3 2 2 2" xfId="14119" xr:uid="{4B4BD39E-FC0E-416F-B39A-497F21AA7C52}"/>
    <cellStyle name="20% - Accent2 2 3 4 3 2 2 2 2" xfId="28853" xr:uid="{F4BA38C4-4A3A-4865-8D38-76B3030FF220}"/>
    <cellStyle name="20% - Accent2 2 3 4 3 2 2 3" xfId="21487" xr:uid="{A65077A3-01E4-4492-8E2E-BC3E45FA59D5}"/>
    <cellStyle name="20% - Accent2 2 3 4 3 2 3" xfId="10437" xr:uid="{80ECBD2F-015C-4508-AFCC-9AC67B6A8EDC}"/>
    <cellStyle name="20% - Accent2 2 3 4 3 2 3 2" xfId="25171" xr:uid="{9700C524-A0BA-4B22-9C0D-4C4C8B11219B}"/>
    <cellStyle name="20% - Accent2 2 3 4 3 2 4" xfId="17805" xr:uid="{82F03B28-4585-43F8-9C48-45AB605E04F5}"/>
    <cellStyle name="20% - Accent2 2 3 4 3 3" xfId="4912" xr:uid="{310BA857-3E40-4319-9794-7E833AA848C0}"/>
    <cellStyle name="20% - Accent2 2 3 4 3 3 2" xfId="12278" xr:uid="{1690835C-F18B-4BD3-9B3B-F102BFFCE2A3}"/>
    <cellStyle name="20% - Accent2 2 3 4 3 3 2 2" xfId="27012" xr:uid="{973502D7-7ED3-4858-A8D9-63FD5DDEC8D3}"/>
    <cellStyle name="20% - Accent2 2 3 4 3 3 3" xfId="19646" xr:uid="{6803AC9E-CFA9-492D-B810-28E5A08E8661}"/>
    <cellStyle name="20% - Accent2 2 3 4 3 4" xfId="8596" xr:uid="{0B2F6F14-C6BF-4978-BA36-619DE0F19A8A}"/>
    <cellStyle name="20% - Accent2 2 3 4 3 4 2" xfId="23330" xr:uid="{BCF64378-14AB-494A-907E-A4A4E84A107E}"/>
    <cellStyle name="20% - Accent2 2 3 4 3 5" xfId="15964" xr:uid="{97DE0229-5B1A-427D-A21E-B495B705AFE2}"/>
    <cellStyle name="20% - Accent2 2 3 4 4" xfId="2151" xr:uid="{5F6DC0C5-54C5-44EB-92C4-A7FD68BC4C2E}"/>
    <cellStyle name="20% - Accent2 2 3 4 4 2" xfId="5833" xr:uid="{8F42BC29-204C-47ED-AFA9-5DF5ED65F3CD}"/>
    <cellStyle name="20% - Accent2 2 3 4 4 2 2" xfId="13199" xr:uid="{BC8D05E8-22EA-4DF5-BE2E-7591EE82E75A}"/>
    <cellStyle name="20% - Accent2 2 3 4 4 2 2 2" xfId="27933" xr:uid="{39FC642A-C24E-4106-9DAC-9064E8C7E0BE}"/>
    <cellStyle name="20% - Accent2 2 3 4 4 2 3" xfId="20567" xr:uid="{D9E94928-7608-43CF-95F7-ECCC5298368F}"/>
    <cellStyle name="20% - Accent2 2 3 4 4 3" xfId="9517" xr:uid="{50FEA523-58D2-4895-8B28-2E2DA8CF9FE2}"/>
    <cellStyle name="20% - Accent2 2 3 4 4 3 2" xfId="24251" xr:uid="{76B5F195-263A-4E88-8D6A-EF61BC4F09EB}"/>
    <cellStyle name="20% - Accent2 2 3 4 4 4" xfId="16885" xr:uid="{7803F956-DF04-44A8-8EBD-A9C489251872}"/>
    <cellStyle name="20% - Accent2 2 3 4 5" xfId="3992" xr:uid="{EF0C7119-48CD-4FF5-9630-C387684545A7}"/>
    <cellStyle name="20% - Accent2 2 3 4 5 2" xfId="11358" xr:uid="{420C3F9F-446D-47E0-917A-FFA3814C4324}"/>
    <cellStyle name="20% - Accent2 2 3 4 5 2 2" xfId="26092" xr:uid="{D781EC49-6F83-4B69-9024-62852C2469DC}"/>
    <cellStyle name="20% - Accent2 2 3 4 5 3" xfId="18726" xr:uid="{41BC64DC-A214-42F9-A01E-1AF323644175}"/>
    <cellStyle name="20% - Accent2 2 3 4 6" xfId="7676" xr:uid="{5E700F55-B04B-49D6-BF35-FC865242F575}"/>
    <cellStyle name="20% - Accent2 2 3 4 6 2" xfId="22410" xr:uid="{BF93F40B-3CAF-48D5-BFA2-4A6E6293D39B}"/>
    <cellStyle name="20% - Accent2 2 3 4 7" xfId="15044" xr:uid="{C183FCC5-A924-4208-A92A-5FB78C814BEB}"/>
    <cellStyle name="20% - Accent2 2 3 5" xfId="540" xr:uid="{D0FD655F-0C00-4727-BFE2-D18B4F8DFC37}"/>
    <cellStyle name="20% - Accent2 2 3 5 2" xfId="1460" xr:uid="{B2EC03C4-DCE4-461D-9166-58683F7015DC}"/>
    <cellStyle name="20% - Accent2 2 3 5 2 2" xfId="3301" xr:uid="{9476B534-718F-4C4F-A8AA-D5A4FEE052F9}"/>
    <cellStyle name="20% - Accent2 2 3 5 2 2 2" xfId="6983" xr:uid="{D0A81C1F-27E2-45E6-A121-38CA933BE2BB}"/>
    <cellStyle name="20% - Accent2 2 3 5 2 2 2 2" xfId="14349" xr:uid="{A92EDC89-9992-4091-B30D-71127FA61F3F}"/>
    <cellStyle name="20% - Accent2 2 3 5 2 2 2 2 2" xfId="29083" xr:uid="{C7C3417A-578C-4BE1-A054-B2CD81A84980}"/>
    <cellStyle name="20% - Accent2 2 3 5 2 2 2 3" xfId="21717" xr:uid="{6E282E8F-7EEC-4769-9DE6-B73DC9BDB9BF}"/>
    <cellStyle name="20% - Accent2 2 3 5 2 2 3" xfId="10667" xr:uid="{EAA2C9A3-5D47-42BB-8351-536A349DB160}"/>
    <cellStyle name="20% - Accent2 2 3 5 2 2 3 2" xfId="25401" xr:uid="{9E7EABEA-E3FC-4DD4-B112-1965A02AEFAD}"/>
    <cellStyle name="20% - Accent2 2 3 5 2 2 4" xfId="18035" xr:uid="{5B53F515-AD01-47FE-A5B6-636A90FA83A3}"/>
    <cellStyle name="20% - Accent2 2 3 5 2 3" xfId="5142" xr:uid="{BA30997D-7671-48C3-A5CC-330AF41F40CB}"/>
    <cellStyle name="20% - Accent2 2 3 5 2 3 2" xfId="12508" xr:uid="{1FB5892E-3B7D-43E8-8D60-9C2F76870DCB}"/>
    <cellStyle name="20% - Accent2 2 3 5 2 3 2 2" xfId="27242" xr:uid="{4E873BD0-A9FD-414D-950D-AFD91FD63CF9}"/>
    <cellStyle name="20% - Accent2 2 3 5 2 3 3" xfId="19876" xr:uid="{5EBAD26D-D3F1-432B-8913-008ED6AC714C}"/>
    <cellStyle name="20% - Accent2 2 3 5 2 4" xfId="8826" xr:uid="{5EDEEA4A-5EB3-4A70-83CC-D165E5C5D491}"/>
    <cellStyle name="20% - Accent2 2 3 5 2 4 2" xfId="23560" xr:uid="{2728B084-259B-45EC-976D-CFEA09563BB0}"/>
    <cellStyle name="20% - Accent2 2 3 5 2 5" xfId="16194" xr:uid="{5777CA0A-CA4E-47B1-9A64-6846B4FBC6BA}"/>
    <cellStyle name="20% - Accent2 2 3 5 3" xfId="2381" xr:uid="{E4A9FB11-FF06-4428-B33D-83317189FD3F}"/>
    <cellStyle name="20% - Accent2 2 3 5 3 2" xfId="6063" xr:uid="{3B5FAD97-CA24-4D90-B096-9F2A61E162A3}"/>
    <cellStyle name="20% - Accent2 2 3 5 3 2 2" xfId="13429" xr:uid="{77854484-33DE-406B-AC74-482438197CBF}"/>
    <cellStyle name="20% - Accent2 2 3 5 3 2 2 2" xfId="28163" xr:uid="{C1DA744E-6D87-443C-B88F-9DDB8AF44366}"/>
    <cellStyle name="20% - Accent2 2 3 5 3 2 3" xfId="20797" xr:uid="{0E30AED2-E808-4E0B-BA3E-3420A02081EB}"/>
    <cellStyle name="20% - Accent2 2 3 5 3 3" xfId="9747" xr:uid="{6A11055E-ABE3-4649-A153-CE514BB344D1}"/>
    <cellStyle name="20% - Accent2 2 3 5 3 3 2" xfId="24481" xr:uid="{598B69C8-E41E-47B8-BEAB-BF9F463834ED}"/>
    <cellStyle name="20% - Accent2 2 3 5 3 4" xfId="17115" xr:uid="{C6624648-E934-439B-AC9E-A91C77C41A12}"/>
    <cellStyle name="20% - Accent2 2 3 5 4" xfId="4222" xr:uid="{2F1FA595-0AC5-4BB5-9F2E-0974D7133748}"/>
    <cellStyle name="20% - Accent2 2 3 5 4 2" xfId="11588" xr:uid="{FDCDC064-43DE-4131-BD8C-61B740F81438}"/>
    <cellStyle name="20% - Accent2 2 3 5 4 2 2" xfId="26322" xr:uid="{2344F2FA-5565-456C-83C2-E905D9D8B59E}"/>
    <cellStyle name="20% - Accent2 2 3 5 4 3" xfId="18956" xr:uid="{EEFD8823-AF1B-4046-B06A-429D109E14BF}"/>
    <cellStyle name="20% - Accent2 2 3 5 5" xfId="7906" xr:uid="{13C5C3E0-7B6F-439D-A48D-5B48E035A1E7}"/>
    <cellStyle name="20% - Accent2 2 3 5 5 2" xfId="22640" xr:uid="{5539EFDF-FDDD-4C44-B70D-962340A0541F}"/>
    <cellStyle name="20% - Accent2 2 3 5 6" xfId="15274" xr:uid="{921C1F4C-EBD2-4DF7-969B-35CCC0993E82}"/>
    <cellStyle name="20% - Accent2 2 3 6" xfId="1000" xr:uid="{E2532DE9-D492-4285-8D8F-A629ED94E51D}"/>
    <cellStyle name="20% - Accent2 2 3 6 2" xfId="2841" xr:uid="{3E8204C7-C83F-4426-8D43-B69B9179B4E1}"/>
    <cellStyle name="20% - Accent2 2 3 6 2 2" xfId="6523" xr:uid="{E8109036-3B36-4515-B2A1-497D1CA0B9C9}"/>
    <cellStyle name="20% - Accent2 2 3 6 2 2 2" xfId="13889" xr:uid="{A390E2FE-4494-4C0D-8D25-D4E175F447FB}"/>
    <cellStyle name="20% - Accent2 2 3 6 2 2 2 2" xfId="28623" xr:uid="{57F8D33D-3044-4AA2-9377-579CB6EE711C}"/>
    <cellStyle name="20% - Accent2 2 3 6 2 2 3" xfId="21257" xr:uid="{437D3245-1950-4DC4-94BC-EB051055C02A}"/>
    <cellStyle name="20% - Accent2 2 3 6 2 3" xfId="10207" xr:uid="{1ECFE194-28D1-42F9-978E-31DBC8AE6017}"/>
    <cellStyle name="20% - Accent2 2 3 6 2 3 2" xfId="24941" xr:uid="{558EAC94-6CB0-4C24-BD94-B7DBCD50AD1B}"/>
    <cellStyle name="20% - Accent2 2 3 6 2 4" xfId="17575" xr:uid="{74D70D68-B6F6-4032-9383-760922DC2EF0}"/>
    <cellStyle name="20% - Accent2 2 3 6 3" xfId="4682" xr:uid="{A5824AA8-98CF-4AA3-A623-1D24E16BDE07}"/>
    <cellStyle name="20% - Accent2 2 3 6 3 2" xfId="12048" xr:uid="{755FD364-941A-4489-9AFD-28BCA79DF73E}"/>
    <cellStyle name="20% - Accent2 2 3 6 3 2 2" xfId="26782" xr:uid="{2DAF43ED-BE20-42E6-9BC0-A9C878D75EAC}"/>
    <cellStyle name="20% - Accent2 2 3 6 3 3" xfId="19416" xr:uid="{A5567746-E86F-4575-967B-595B0D6200E3}"/>
    <cellStyle name="20% - Accent2 2 3 6 4" xfId="8366" xr:uid="{9D77509E-E09D-4F0E-ACC4-F0B71663E415}"/>
    <cellStyle name="20% - Accent2 2 3 6 4 2" xfId="23100" xr:uid="{949DF73E-D9BC-49E3-A499-96A96F7276ED}"/>
    <cellStyle name="20% - Accent2 2 3 6 5" xfId="15734" xr:uid="{EA7B23B3-580F-4C0E-A292-97FF6AFDF42C}"/>
    <cellStyle name="20% - Accent2 2 3 7" xfId="1921" xr:uid="{21747015-1E31-4682-81A8-F90153A0E395}"/>
    <cellStyle name="20% - Accent2 2 3 7 2" xfId="5603" xr:uid="{B0AB1A1B-210F-49DE-8FA2-795685752643}"/>
    <cellStyle name="20% - Accent2 2 3 7 2 2" xfId="12969" xr:uid="{5CC5B6A5-1D2B-41DC-8509-E3C62442C1FA}"/>
    <cellStyle name="20% - Accent2 2 3 7 2 2 2" xfId="27703" xr:uid="{633569A1-AF55-4EED-816E-8F87651AE050}"/>
    <cellStyle name="20% - Accent2 2 3 7 2 3" xfId="20337" xr:uid="{FD6CD590-C383-495D-849D-B056E3FC5FE0}"/>
    <cellStyle name="20% - Accent2 2 3 7 3" xfId="9287" xr:uid="{7D9DA27A-A07B-4FAB-82FA-068D0FCA8DAD}"/>
    <cellStyle name="20% - Accent2 2 3 7 3 2" xfId="24021" xr:uid="{168D3309-8460-4D6B-A826-FFD3A66B5B6E}"/>
    <cellStyle name="20% - Accent2 2 3 7 4" xfId="16655" xr:uid="{7E1DC5E6-BAB4-468A-8864-7DC1EADB5401}"/>
    <cellStyle name="20% - Accent2 2 3 8" xfId="3762" xr:uid="{323E45AC-8D71-443E-BD6C-28CB5AEBBC97}"/>
    <cellStyle name="20% - Accent2 2 3 8 2" xfId="11128" xr:uid="{0ECB3944-5956-4E27-A3BA-D266B270893A}"/>
    <cellStyle name="20% - Accent2 2 3 8 2 2" xfId="25862" xr:uid="{471407C9-E2F8-4F1F-A6AA-FA4B7CDB21F3}"/>
    <cellStyle name="20% - Accent2 2 3 8 3" xfId="18496" xr:uid="{807844F6-0994-4207-ADF3-28694C9B599C}"/>
    <cellStyle name="20% - Accent2 2 3 9" xfId="7446" xr:uid="{F5E93914-86AE-4BAE-8AB8-2048BCD5C0AA}"/>
    <cellStyle name="20% - Accent2 2 3 9 2" xfId="22180" xr:uid="{B529A60A-30F2-4E4D-A4AD-7AC6AEB97B33}"/>
    <cellStyle name="20% - Accent2 2 4" xfId="117" xr:uid="{747A947E-EE6B-47C7-8419-166B00FCBD9D}"/>
    <cellStyle name="20% - Accent2 2 4 2" xfId="249" xr:uid="{4BBD7EA8-CDCA-44F1-B5D6-089C931B93DC}"/>
    <cellStyle name="20% - Accent2 2 4 2 2" xfId="479" xr:uid="{253F3EF2-91A8-4760-8E57-185729F06652}"/>
    <cellStyle name="20% - Accent2 2 4 2 2 2" xfId="939" xr:uid="{9E5FE33C-0A94-4E5A-A4E2-E709CBC205E6}"/>
    <cellStyle name="20% - Accent2 2 4 2 2 2 2" xfId="1859" xr:uid="{033D6636-BA99-4D41-AE89-C78C8E67F7FB}"/>
    <cellStyle name="20% - Accent2 2 4 2 2 2 2 2" xfId="3700" xr:uid="{D8B01D7F-E3C7-479B-A36C-0688F01935F3}"/>
    <cellStyle name="20% - Accent2 2 4 2 2 2 2 2 2" xfId="7382" xr:uid="{1CD8204F-42D9-4A66-9B01-1E8EBDEE94D2}"/>
    <cellStyle name="20% - Accent2 2 4 2 2 2 2 2 2 2" xfId="14748" xr:uid="{D6E87EE2-C2DA-4D17-BD05-339E4114324E}"/>
    <cellStyle name="20% - Accent2 2 4 2 2 2 2 2 2 2 2" xfId="29482" xr:uid="{2664CD2D-EB3F-42FF-954E-203205D0690C}"/>
    <cellStyle name="20% - Accent2 2 4 2 2 2 2 2 2 3" xfId="22116" xr:uid="{48557072-8AEC-47E5-973A-EF7C0D30313D}"/>
    <cellStyle name="20% - Accent2 2 4 2 2 2 2 2 3" xfId="11066" xr:uid="{6F4BF4DD-E569-4CFB-A004-8618B60E8F58}"/>
    <cellStyle name="20% - Accent2 2 4 2 2 2 2 2 3 2" xfId="25800" xr:uid="{4F41054B-EA41-46A0-9CEA-B2B9EEA42307}"/>
    <cellStyle name="20% - Accent2 2 4 2 2 2 2 2 4" xfId="18434" xr:uid="{2A38B53C-B759-4201-87AF-8DB222FD3F66}"/>
    <cellStyle name="20% - Accent2 2 4 2 2 2 2 3" xfId="5541" xr:uid="{E942DA85-B71A-4739-A561-7452A9210032}"/>
    <cellStyle name="20% - Accent2 2 4 2 2 2 2 3 2" xfId="12907" xr:uid="{5BF586BF-7F21-4388-BC06-866AAD04D9A0}"/>
    <cellStyle name="20% - Accent2 2 4 2 2 2 2 3 2 2" xfId="27641" xr:uid="{B931EBE7-1230-4C5A-9D10-50859574DD23}"/>
    <cellStyle name="20% - Accent2 2 4 2 2 2 2 3 3" xfId="20275" xr:uid="{F103DD3C-349C-4267-B3FF-AE46C2F48E03}"/>
    <cellStyle name="20% - Accent2 2 4 2 2 2 2 4" xfId="9225" xr:uid="{AAD3C235-FA96-4505-9D07-2A80A8EA29B0}"/>
    <cellStyle name="20% - Accent2 2 4 2 2 2 2 4 2" xfId="23959" xr:uid="{7F8FB19F-88EB-4CD6-BCE5-BFF7E5E7F0D5}"/>
    <cellStyle name="20% - Accent2 2 4 2 2 2 2 5" xfId="16593" xr:uid="{C493B138-4A98-48DB-BC44-C9C1D3BE4A09}"/>
    <cellStyle name="20% - Accent2 2 4 2 2 2 3" xfId="2780" xr:uid="{92078B72-4A58-4EBB-89A3-BAF57A4B9800}"/>
    <cellStyle name="20% - Accent2 2 4 2 2 2 3 2" xfId="6462" xr:uid="{2FF49DE3-B400-490D-8D38-51D89C0FF0F3}"/>
    <cellStyle name="20% - Accent2 2 4 2 2 2 3 2 2" xfId="13828" xr:uid="{8C0C4AA4-CFB4-4C2C-A10E-7F4B1BE5267D}"/>
    <cellStyle name="20% - Accent2 2 4 2 2 2 3 2 2 2" xfId="28562" xr:uid="{39C8534E-1CB2-469B-85A9-9A9FB668D11A}"/>
    <cellStyle name="20% - Accent2 2 4 2 2 2 3 2 3" xfId="21196" xr:uid="{9F07F043-5A82-44E8-A4F0-E9271C95C16B}"/>
    <cellStyle name="20% - Accent2 2 4 2 2 2 3 3" xfId="10146" xr:uid="{352360AA-F27B-47BC-B387-26C80C45B5F4}"/>
    <cellStyle name="20% - Accent2 2 4 2 2 2 3 3 2" xfId="24880" xr:uid="{BC781999-A720-4B30-A13F-6AC7AA20C13A}"/>
    <cellStyle name="20% - Accent2 2 4 2 2 2 3 4" xfId="17514" xr:uid="{F9741916-5707-4C67-9B16-625398AA7B4E}"/>
    <cellStyle name="20% - Accent2 2 4 2 2 2 4" xfId="4621" xr:uid="{E0631302-9485-4821-B71D-B30F38F1DE71}"/>
    <cellStyle name="20% - Accent2 2 4 2 2 2 4 2" xfId="11987" xr:uid="{4CA5BAEB-FAE5-4F58-940E-A0D4C599B765}"/>
    <cellStyle name="20% - Accent2 2 4 2 2 2 4 2 2" xfId="26721" xr:uid="{27E7D119-6E94-4773-809E-DF6DE4B6A643}"/>
    <cellStyle name="20% - Accent2 2 4 2 2 2 4 3" xfId="19355" xr:uid="{DB84D188-6719-4100-BA90-1287E4476FC4}"/>
    <cellStyle name="20% - Accent2 2 4 2 2 2 5" xfId="8305" xr:uid="{8A2C2290-78D0-4E10-ADBF-C9CB8FB5CF59}"/>
    <cellStyle name="20% - Accent2 2 4 2 2 2 5 2" xfId="23039" xr:uid="{AEDD0C0C-A562-4440-8437-0412AC658511}"/>
    <cellStyle name="20% - Accent2 2 4 2 2 2 6" xfId="15673" xr:uid="{3F0CCA65-89B3-42E7-A2DC-F7A867CFD95B}"/>
    <cellStyle name="20% - Accent2 2 4 2 2 3" xfId="1399" xr:uid="{0CE248B8-5C62-4442-89D0-694BD29E627B}"/>
    <cellStyle name="20% - Accent2 2 4 2 2 3 2" xfId="3240" xr:uid="{9744BD98-AEFE-4CBB-9FA3-0A0183EF8995}"/>
    <cellStyle name="20% - Accent2 2 4 2 2 3 2 2" xfId="6922" xr:uid="{6B27E502-1AD0-464A-81FB-C5C1AA114809}"/>
    <cellStyle name="20% - Accent2 2 4 2 2 3 2 2 2" xfId="14288" xr:uid="{E9023A77-D6F5-4890-B35A-838E63C65868}"/>
    <cellStyle name="20% - Accent2 2 4 2 2 3 2 2 2 2" xfId="29022" xr:uid="{43EA0EC3-ED31-4563-8AEC-3ADD56CD772B}"/>
    <cellStyle name="20% - Accent2 2 4 2 2 3 2 2 3" xfId="21656" xr:uid="{FCAFF140-9FC9-4F13-AD2B-60840369A8F4}"/>
    <cellStyle name="20% - Accent2 2 4 2 2 3 2 3" xfId="10606" xr:uid="{70902D64-0920-4233-A238-0FCA58C4E023}"/>
    <cellStyle name="20% - Accent2 2 4 2 2 3 2 3 2" xfId="25340" xr:uid="{2405962D-9584-4169-9B3C-0CC5543AF125}"/>
    <cellStyle name="20% - Accent2 2 4 2 2 3 2 4" xfId="17974" xr:uid="{0CE9C12E-6CC5-4E99-AAB5-E54A01C6328C}"/>
    <cellStyle name="20% - Accent2 2 4 2 2 3 3" xfId="5081" xr:uid="{B884C313-C9C5-4E95-B68C-40EF32BE9887}"/>
    <cellStyle name="20% - Accent2 2 4 2 2 3 3 2" xfId="12447" xr:uid="{8A5C1219-63FC-4EAB-A1ED-6455B3674E41}"/>
    <cellStyle name="20% - Accent2 2 4 2 2 3 3 2 2" xfId="27181" xr:uid="{AC67CAA8-A8AD-4F5B-976A-371B68A8C843}"/>
    <cellStyle name="20% - Accent2 2 4 2 2 3 3 3" xfId="19815" xr:uid="{26B68672-C8A4-470F-A8EF-149FDA907A2D}"/>
    <cellStyle name="20% - Accent2 2 4 2 2 3 4" xfId="8765" xr:uid="{7EF0DFD6-F879-4B6A-A9F7-68377CC37B27}"/>
    <cellStyle name="20% - Accent2 2 4 2 2 3 4 2" xfId="23499" xr:uid="{A3ACAF83-7BE1-4C42-81B6-E0C7B2FA3BB2}"/>
    <cellStyle name="20% - Accent2 2 4 2 2 3 5" xfId="16133" xr:uid="{83C3062D-081C-4E9A-9085-094FDDDD37B0}"/>
    <cellStyle name="20% - Accent2 2 4 2 2 4" xfId="2320" xr:uid="{429A9676-D290-4610-B2F4-42D387968340}"/>
    <cellStyle name="20% - Accent2 2 4 2 2 4 2" xfId="6002" xr:uid="{48858F26-1A56-4618-8E01-8DAA57D4296F}"/>
    <cellStyle name="20% - Accent2 2 4 2 2 4 2 2" xfId="13368" xr:uid="{7D885165-3C11-461F-BDED-12E97A96B2C2}"/>
    <cellStyle name="20% - Accent2 2 4 2 2 4 2 2 2" xfId="28102" xr:uid="{3F4DCAD5-931A-498C-BA83-68B82F3659A6}"/>
    <cellStyle name="20% - Accent2 2 4 2 2 4 2 3" xfId="20736" xr:uid="{79BDA5EE-68A0-48B4-AA4E-97AA095A77EE}"/>
    <cellStyle name="20% - Accent2 2 4 2 2 4 3" xfId="9686" xr:uid="{4B63FF79-822F-4EEC-89A3-33E5F91F6258}"/>
    <cellStyle name="20% - Accent2 2 4 2 2 4 3 2" xfId="24420" xr:uid="{3115AB93-4BC4-4E7F-AB6C-2AC9DE5636DA}"/>
    <cellStyle name="20% - Accent2 2 4 2 2 4 4" xfId="17054" xr:uid="{D96ED50F-109B-4025-8967-98B43F053AFD}"/>
    <cellStyle name="20% - Accent2 2 4 2 2 5" xfId="4161" xr:uid="{28131952-D43F-4AA8-8EE2-B0C11CB93A57}"/>
    <cellStyle name="20% - Accent2 2 4 2 2 5 2" xfId="11527" xr:uid="{6BB0BDCE-A498-458D-8909-61C6FC020019}"/>
    <cellStyle name="20% - Accent2 2 4 2 2 5 2 2" xfId="26261" xr:uid="{90AE8243-13EB-4D07-9504-F4D29A020595}"/>
    <cellStyle name="20% - Accent2 2 4 2 2 5 3" xfId="18895" xr:uid="{8C9B282E-0786-403F-8195-213B1564532D}"/>
    <cellStyle name="20% - Accent2 2 4 2 2 6" xfId="7845" xr:uid="{1528C558-6276-4949-9D47-5433FFA73D29}"/>
    <cellStyle name="20% - Accent2 2 4 2 2 6 2" xfId="22579" xr:uid="{29464842-10E7-46C0-B601-38E59C945688}"/>
    <cellStyle name="20% - Accent2 2 4 2 2 7" xfId="15213" xr:uid="{DBC115AA-3266-4434-A631-48A49D14F4EF}"/>
    <cellStyle name="20% - Accent2 2 4 2 3" xfId="709" xr:uid="{D9B3BC43-EC11-46E0-8567-C0703A6BB3D2}"/>
    <cellStyle name="20% - Accent2 2 4 2 3 2" xfId="1629" xr:uid="{ED5A2671-46AE-4BB6-93CA-DCF4C8507CEC}"/>
    <cellStyle name="20% - Accent2 2 4 2 3 2 2" xfId="3470" xr:uid="{BD458336-CE5E-4A62-A1CC-30F657702D74}"/>
    <cellStyle name="20% - Accent2 2 4 2 3 2 2 2" xfId="7152" xr:uid="{A935FC8F-9E4C-4354-AEA2-F91F071736DB}"/>
    <cellStyle name="20% - Accent2 2 4 2 3 2 2 2 2" xfId="14518" xr:uid="{25625923-31E2-40E9-AF9D-1D5E2D0FB9A7}"/>
    <cellStyle name="20% - Accent2 2 4 2 3 2 2 2 2 2" xfId="29252" xr:uid="{4E1A82BA-C115-4CC2-967F-11E45CA61166}"/>
    <cellStyle name="20% - Accent2 2 4 2 3 2 2 2 3" xfId="21886" xr:uid="{6AA5370C-5766-438D-B977-121294B81FD2}"/>
    <cellStyle name="20% - Accent2 2 4 2 3 2 2 3" xfId="10836" xr:uid="{76B19EAB-0186-42E8-925A-EF1B35733BB2}"/>
    <cellStyle name="20% - Accent2 2 4 2 3 2 2 3 2" xfId="25570" xr:uid="{352F5B1D-C6D2-4FD1-B649-6F0CC5E14FFF}"/>
    <cellStyle name="20% - Accent2 2 4 2 3 2 2 4" xfId="18204" xr:uid="{19E8D379-D11D-4119-8529-9636BBE562C6}"/>
    <cellStyle name="20% - Accent2 2 4 2 3 2 3" xfId="5311" xr:uid="{CAE2CDC2-40F6-40BD-9C47-C6AFB26ACCF2}"/>
    <cellStyle name="20% - Accent2 2 4 2 3 2 3 2" xfId="12677" xr:uid="{CCCB3AF4-9BCE-4EB3-A986-52EA2FBA15BE}"/>
    <cellStyle name="20% - Accent2 2 4 2 3 2 3 2 2" xfId="27411" xr:uid="{1F80571D-FDDF-4FDF-88D1-507B9C0AC703}"/>
    <cellStyle name="20% - Accent2 2 4 2 3 2 3 3" xfId="20045" xr:uid="{385D3E49-D79A-4D10-B4F2-95052C9AF17E}"/>
    <cellStyle name="20% - Accent2 2 4 2 3 2 4" xfId="8995" xr:uid="{4BC469F0-2AE5-4018-AE46-B3B14F6089D5}"/>
    <cellStyle name="20% - Accent2 2 4 2 3 2 4 2" xfId="23729" xr:uid="{F49656C9-8B02-41D1-AC71-4B2C9E1E8049}"/>
    <cellStyle name="20% - Accent2 2 4 2 3 2 5" xfId="16363" xr:uid="{3C5D1C47-8ADC-4E8B-A693-5C4C196C23D2}"/>
    <cellStyle name="20% - Accent2 2 4 2 3 3" xfId="2550" xr:uid="{20222DDD-7D94-4695-89A5-66AF27CDC2CA}"/>
    <cellStyle name="20% - Accent2 2 4 2 3 3 2" xfId="6232" xr:uid="{8A8A55BA-2C13-49E2-BB6B-94836F4B3B66}"/>
    <cellStyle name="20% - Accent2 2 4 2 3 3 2 2" xfId="13598" xr:uid="{42C3EE4D-B3E5-4FF2-8A85-BA6F7812DA37}"/>
    <cellStyle name="20% - Accent2 2 4 2 3 3 2 2 2" xfId="28332" xr:uid="{9F1272E2-0738-4E06-8BEB-3A7DBFF67197}"/>
    <cellStyle name="20% - Accent2 2 4 2 3 3 2 3" xfId="20966" xr:uid="{3771E621-79AA-4590-A463-FB3072DA95F2}"/>
    <cellStyle name="20% - Accent2 2 4 2 3 3 3" xfId="9916" xr:uid="{50434463-D003-4792-87F9-4C094F472132}"/>
    <cellStyle name="20% - Accent2 2 4 2 3 3 3 2" xfId="24650" xr:uid="{42CFFA49-444B-4427-9854-7C731BEBF65F}"/>
    <cellStyle name="20% - Accent2 2 4 2 3 3 4" xfId="17284" xr:uid="{6175FFAE-AD8D-42D5-B9CA-D63D7364CC0C}"/>
    <cellStyle name="20% - Accent2 2 4 2 3 4" xfId="4391" xr:uid="{675CC9E0-BD44-4BFE-9E47-33634D07A73D}"/>
    <cellStyle name="20% - Accent2 2 4 2 3 4 2" xfId="11757" xr:uid="{CD3A5D80-42B1-45D1-B9CC-B87D12F6683B}"/>
    <cellStyle name="20% - Accent2 2 4 2 3 4 2 2" xfId="26491" xr:uid="{813C12D2-5A01-4AB6-B744-E2E401D7A307}"/>
    <cellStyle name="20% - Accent2 2 4 2 3 4 3" xfId="19125" xr:uid="{34367763-F84D-48C7-A2EC-D1B3FE283376}"/>
    <cellStyle name="20% - Accent2 2 4 2 3 5" xfId="8075" xr:uid="{FF12BC43-FB98-4CC9-8A74-F56258935E06}"/>
    <cellStyle name="20% - Accent2 2 4 2 3 5 2" xfId="22809" xr:uid="{093DB763-66BC-4911-A223-F7B4A42FF2DE}"/>
    <cellStyle name="20% - Accent2 2 4 2 3 6" xfId="15443" xr:uid="{4AE2817A-3D28-4590-88B3-A8786ED171E1}"/>
    <cellStyle name="20% - Accent2 2 4 2 4" xfId="1169" xr:uid="{1CAEA97A-0A82-45B0-9C7B-7D22C4C954D7}"/>
    <cellStyle name="20% - Accent2 2 4 2 4 2" xfId="3010" xr:uid="{EB941396-C0BB-4C59-96C4-1C51FCE84F79}"/>
    <cellStyle name="20% - Accent2 2 4 2 4 2 2" xfId="6692" xr:uid="{6000CA01-D632-441B-9338-0D22CE2A395A}"/>
    <cellStyle name="20% - Accent2 2 4 2 4 2 2 2" xfId="14058" xr:uid="{32C9F56A-EE46-495D-8361-D8540AB65DEA}"/>
    <cellStyle name="20% - Accent2 2 4 2 4 2 2 2 2" xfId="28792" xr:uid="{9BAF116E-A68C-423B-AE31-9F71E60B6A15}"/>
    <cellStyle name="20% - Accent2 2 4 2 4 2 2 3" xfId="21426" xr:uid="{5987F0A4-B58C-4BE3-B83F-7D4013F66E69}"/>
    <cellStyle name="20% - Accent2 2 4 2 4 2 3" xfId="10376" xr:uid="{4F3766AA-DD69-4F96-B689-236460AE9D21}"/>
    <cellStyle name="20% - Accent2 2 4 2 4 2 3 2" xfId="25110" xr:uid="{0FC0C6C6-9721-45DB-A9F4-A7FB6384956F}"/>
    <cellStyle name="20% - Accent2 2 4 2 4 2 4" xfId="17744" xr:uid="{81DFA600-6A94-4DF9-92F9-BAA6D3EDA078}"/>
    <cellStyle name="20% - Accent2 2 4 2 4 3" xfId="4851" xr:uid="{1056974B-367B-4758-8E22-7715839394D3}"/>
    <cellStyle name="20% - Accent2 2 4 2 4 3 2" xfId="12217" xr:uid="{4A63D7BD-6D1C-4BE0-8652-7A649170056C}"/>
    <cellStyle name="20% - Accent2 2 4 2 4 3 2 2" xfId="26951" xr:uid="{D9D80CC8-3DBD-465E-B11D-6EBE249D04A0}"/>
    <cellStyle name="20% - Accent2 2 4 2 4 3 3" xfId="19585" xr:uid="{D9395991-992A-4487-B8C4-8F90554FE535}"/>
    <cellStyle name="20% - Accent2 2 4 2 4 4" xfId="8535" xr:uid="{225EDE46-A06C-4B92-9ADB-E8257DBD434B}"/>
    <cellStyle name="20% - Accent2 2 4 2 4 4 2" xfId="23269" xr:uid="{79E9F82A-28BE-4B22-B168-537F25C62F24}"/>
    <cellStyle name="20% - Accent2 2 4 2 4 5" xfId="15903" xr:uid="{D39CA25E-DA6F-4553-AF7C-0A6E4C21E61C}"/>
    <cellStyle name="20% - Accent2 2 4 2 5" xfId="2090" xr:uid="{E98E4C3C-79F4-4A56-8076-8DA4ECD7D655}"/>
    <cellStyle name="20% - Accent2 2 4 2 5 2" xfId="5772" xr:uid="{A55A00AD-7E9F-4EB8-B3C4-22EBE5B61806}"/>
    <cellStyle name="20% - Accent2 2 4 2 5 2 2" xfId="13138" xr:uid="{D7893EC3-1278-436E-8E15-CC1EFE91D198}"/>
    <cellStyle name="20% - Accent2 2 4 2 5 2 2 2" xfId="27872" xr:uid="{677644B2-F70F-48C6-A219-71A06B282E9A}"/>
    <cellStyle name="20% - Accent2 2 4 2 5 2 3" xfId="20506" xr:uid="{196B25ED-A371-4DFB-A49E-36D4A4AA8BFB}"/>
    <cellStyle name="20% - Accent2 2 4 2 5 3" xfId="9456" xr:uid="{AEDF4D2B-9B35-41B5-8AFC-668F97731128}"/>
    <cellStyle name="20% - Accent2 2 4 2 5 3 2" xfId="24190" xr:uid="{FEAC4985-794E-49E1-BDC6-FFD4FB189EC4}"/>
    <cellStyle name="20% - Accent2 2 4 2 5 4" xfId="16824" xr:uid="{AC308EB4-8F46-4B63-BF10-FD0A93DB30F9}"/>
    <cellStyle name="20% - Accent2 2 4 2 6" xfId="3931" xr:uid="{1BEC5BC5-BC5F-4ADE-AE38-4BC2E20378AE}"/>
    <cellStyle name="20% - Accent2 2 4 2 6 2" xfId="11297" xr:uid="{25EDF367-A76E-4B7D-8FF4-D28E9D05D1DE}"/>
    <cellStyle name="20% - Accent2 2 4 2 6 2 2" xfId="26031" xr:uid="{662B25D3-21E6-4E5E-A845-195A6633DB4C}"/>
    <cellStyle name="20% - Accent2 2 4 2 6 3" xfId="18665" xr:uid="{68F7F8CB-DB4B-4FB4-BEE9-A51228A470D9}"/>
    <cellStyle name="20% - Accent2 2 4 2 7" xfId="7615" xr:uid="{881D28FF-EFDD-414F-BAF1-55BB3A411234}"/>
    <cellStyle name="20% - Accent2 2 4 2 7 2" xfId="22349" xr:uid="{62ED13E5-898A-4768-8A49-6B6DED114761}"/>
    <cellStyle name="20% - Accent2 2 4 2 8" xfId="14983" xr:uid="{C55D9D37-9872-4311-949C-5E2E80F18B52}"/>
    <cellStyle name="20% - Accent2 2 4 3" xfId="364" xr:uid="{338C7D3E-7F08-4ACB-A0D3-CED2AB7AFE10}"/>
    <cellStyle name="20% - Accent2 2 4 3 2" xfId="824" xr:uid="{7AF8AEB0-EB1E-4719-B6F1-1B4EC1970380}"/>
    <cellStyle name="20% - Accent2 2 4 3 2 2" xfId="1744" xr:uid="{C34AEC11-AD27-4516-BB33-7F93C5C89365}"/>
    <cellStyle name="20% - Accent2 2 4 3 2 2 2" xfId="3585" xr:uid="{52264A49-6C38-44F8-9637-8687F8E5DB25}"/>
    <cellStyle name="20% - Accent2 2 4 3 2 2 2 2" xfId="7267" xr:uid="{47F082D4-EF48-403F-A1EA-DC298014FA9C}"/>
    <cellStyle name="20% - Accent2 2 4 3 2 2 2 2 2" xfId="14633" xr:uid="{025099BF-D777-4409-9CBD-49E311DF517B}"/>
    <cellStyle name="20% - Accent2 2 4 3 2 2 2 2 2 2" xfId="29367" xr:uid="{F4550169-23AA-4174-8DC1-74CF8A04F1AD}"/>
    <cellStyle name="20% - Accent2 2 4 3 2 2 2 2 3" xfId="22001" xr:uid="{C6A1FD4F-C9F9-4370-AD3C-5794B20763CF}"/>
    <cellStyle name="20% - Accent2 2 4 3 2 2 2 3" xfId="10951" xr:uid="{5179CD0E-5172-402A-956E-19222BD189E5}"/>
    <cellStyle name="20% - Accent2 2 4 3 2 2 2 3 2" xfId="25685" xr:uid="{A31B5EC4-3DFC-4CD8-A339-11D7996C33EE}"/>
    <cellStyle name="20% - Accent2 2 4 3 2 2 2 4" xfId="18319" xr:uid="{4414C281-5B32-4901-A28C-4A7120B485AF}"/>
    <cellStyle name="20% - Accent2 2 4 3 2 2 3" xfId="5426" xr:uid="{D6665583-69F0-4966-AC25-D4B0D477F95B}"/>
    <cellStyle name="20% - Accent2 2 4 3 2 2 3 2" xfId="12792" xr:uid="{C7AC5E8C-D81E-4253-9677-9D0A93B6F0FD}"/>
    <cellStyle name="20% - Accent2 2 4 3 2 2 3 2 2" xfId="27526" xr:uid="{DF7EB107-15E1-4944-AA62-3FC062B8A947}"/>
    <cellStyle name="20% - Accent2 2 4 3 2 2 3 3" xfId="20160" xr:uid="{4785D565-9053-4C01-8830-C276E172B0C9}"/>
    <cellStyle name="20% - Accent2 2 4 3 2 2 4" xfId="9110" xr:uid="{248022DB-B0CE-4471-A46C-BDBAA1ADCBB5}"/>
    <cellStyle name="20% - Accent2 2 4 3 2 2 4 2" xfId="23844" xr:uid="{74E3C8D2-9655-4A50-A87E-93F79367C6CA}"/>
    <cellStyle name="20% - Accent2 2 4 3 2 2 5" xfId="16478" xr:uid="{59BECA29-E577-4C7D-9763-69C9FD6C7D66}"/>
    <cellStyle name="20% - Accent2 2 4 3 2 3" xfId="2665" xr:uid="{388F3382-39E0-47E1-8727-E0F8E6FA06D3}"/>
    <cellStyle name="20% - Accent2 2 4 3 2 3 2" xfId="6347" xr:uid="{05BA45F9-57A2-4828-B9FC-204F24CE2559}"/>
    <cellStyle name="20% - Accent2 2 4 3 2 3 2 2" xfId="13713" xr:uid="{D1AA3766-EB5C-4BB8-A71E-3F0C2AFDF45B}"/>
    <cellStyle name="20% - Accent2 2 4 3 2 3 2 2 2" xfId="28447" xr:uid="{2162F6D6-209E-4AA2-82CF-DA40FFDC27B9}"/>
    <cellStyle name="20% - Accent2 2 4 3 2 3 2 3" xfId="21081" xr:uid="{21D2B6FF-08CE-457B-B1DC-7782C3FD72A7}"/>
    <cellStyle name="20% - Accent2 2 4 3 2 3 3" xfId="10031" xr:uid="{ECD2C9BE-DF2F-497A-A58A-5C2B2CF1061C}"/>
    <cellStyle name="20% - Accent2 2 4 3 2 3 3 2" xfId="24765" xr:uid="{95ED3D2D-01D0-4A08-9BD2-599FED357CAD}"/>
    <cellStyle name="20% - Accent2 2 4 3 2 3 4" xfId="17399" xr:uid="{7FBB60AC-B1D8-4E04-BC08-30C2B544FCD5}"/>
    <cellStyle name="20% - Accent2 2 4 3 2 4" xfId="4506" xr:uid="{9DE14E76-E559-4FD1-94F9-C564C2214D6D}"/>
    <cellStyle name="20% - Accent2 2 4 3 2 4 2" xfId="11872" xr:uid="{BAF803DB-0F41-45E9-814E-419FB1434419}"/>
    <cellStyle name="20% - Accent2 2 4 3 2 4 2 2" xfId="26606" xr:uid="{578B9059-0FBF-468D-9D6A-223F648F39BF}"/>
    <cellStyle name="20% - Accent2 2 4 3 2 4 3" xfId="19240" xr:uid="{4020C97B-6082-4C38-8D58-4C69CB763462}"/>
    <cellStyle name="20% - Accent2 2 4 3 2 5" xfId="8190" xr:uid="{9E7E9AD3-7195-4C73-9F91-2033EC127FF7}"/>
    <cellStyle name="20% - Accent2 2 4 3 2 5 2" xfId="22924" xr:uid="{9A31338D-43AF-4CD2-8593-D53029F85D63}"/>
    <cellStyle name="20% - Accent2 2 4 3 2 6" xfId="15558" xr:uid="{23BDD76D-1BEC-4FD7-B464-B4645C1F1761}"/>
    <cellStyle name="20% - Accent2 2 4 3 3" xfId="1284" xr:uid="{1CA2BA7E-1CBC-4EF6-8816-3404BA68B684}"/>
    <cellStyle name="20% - Accent2 2 4 3 3 2" xfId="3125" xr:uid="{02082038-F8E5-438D-9DA0-55777ED2CA79}"/>
    <cellStyle name="20% - Accent2 2 4 3 3 2 2" xfId="6807" xr:uid="{BA87E0B7-9537-40CB-BD58-CDF8FF64FEBD}"/>
    <cellStyle name="20% - Accent2 2 4 3 3 2 2 2" xfId="14173" xr:uid="{84C8849D-D905-4A06-982F-3365B4B9975E}"/>
    <cellStyle name="20% - Accent2 2 4 3 3 2 2 2 2" xfId="28907" xr:uid="{5958B4F3-F736-47DA-BB72-BDEB5CD4A0E5}"/>
    <cellStyle name="20% - Accent2 2 4 3 3 2 2 3" xfId="21541" xr:uid="{BB3A49DD-47AC-41DE-A0F1-AA59A0DEC2E7}"/>
    <cellStyle name="20% - Accent2 2 4 3 3 2 3" xfId="10491" xr:uid="{3868B441-EEC1-4EAE-A765-DB3BD2FCD8D3}"/>
    <cellStyle name="20% - Accent2 2 4 3 3 2 3 2" xfId="25225" xr:uid="{2BBD87D9-7A0A-4FE6-8416-074B29B45771}"/>
    <cellStyle name="20% - Accent2 2 4 3 3 2 4" xfId="17859" xr:uid="{DB74F165-74FA-487D-B988-2FE77F313333}"/>
    <cellStyle name="20% - Accent2 2 4 3 3 3" xfId="4966" xr:uid="{EABFA2EF-153F-404D-9F4A-2D2E1DC65517}"/>
    <cellStyle name="20% - Accent2 2 4 3 3 3 2" xfId="12332" xr:uid="{972AD40A-6F2B-4738-BD20-257E6D2EC757}"/>
    <cellStyle name="20% - Accent2 2 4 3 3 3 2 2" xfId="27066" xr:uid="{E3DA8F53-B4EB-4081-966A-EF1D9E91B8E0}"/>
    <cellStyle name="20% - Accent2 2 4 3 3 3 3" xfId="19700" xr:uid="{CB0B42C8-B376-4E64-8FAD-B2B3DB44CAB8}"/>
    <cellStyle name="20% - Accent2 2 4 3 3 4" xfId="8650" xr:uid="{9D0EEFE7-A788-4C36-8B86-B209D950FB3D}"/>
    <cellStyle name="20% - Accent2 2 4 3 3 4 2" xfId="23384" xr:uid="{7A47254E-E827-4B1F-B0AA-53C7E6FA7B21}"/>
    <cellStyle name="20% - Accent2 2 4 3 3 5" xfId="16018" xr:uid="{88CA0F49-62D3-4986-9C3C-EF715AFA08A4}"/>
    <cellStyle name="20% - Accent2 2 4 3 4" xfId="2205" xr:uid="{D3D4D454-C5BC-41EF-8760-31AD9B68691D}"/>
    <cellStyle name="20% - Accent2 2 4 3 4 2" xfId="5887" xr:uid="{89A2F85C-E476-4CF4-A326-AEAD4122A650}"/>
    <cellStyle name="20% - Accent2 2 4 3 4 2 2" xfId="13253" xr:uid="{DD912A95-3E85-4CB8-B3AE-0D0596F5C077}"/>
    <cellStyle name="20% - Accent2 2 4 3 4 2 2 2" xfId="27987" xr:uid="{6ACBC88A-2C7C-4AF6-BEFF-085A10B18E4F}"/>
    <cellStyle name="20% - Accent2 2 4 3 4 2 3" xfId="20621" xr:uid="{F5098DEC-D4FE-46BB-8F06-E20B061757CE}"/>
    <cellStyle name="20% - Accent2 2 4 3 4 3" xfId="9571" xr:uid="{03BBC231-A3BF-4E08-A6B2-2939ADBB8E4B}"/>
    <cellStyle name="20% - Accent2 2 4 3 4 3 2" xfId="24305" xr:uid="{D4F164F9-4D20-44AD-86F4-36302BBADA26}"/>
    <cellStyle name="20% - Accent2 2 4 3 4 4" xfId="16939" xr:uid="{7C30C74E-91E3-46DA-8522-6A9952740069}"/>
    <cellStyle name="20% - Accent2 2 4 3 5" xfId="4046" xr:uid="{5D347081-5EA3-461A-8890-C857D9C0EE02}"/>
    <cellStyle name="20% - Accent2 2 4 3 5 2" xfId="11412" xr:uid="{EB81B52D-E493-4CDF-B50D-168EC85760C8}"/>
    <cellStyle name="20% - Accent2 2 4 3 5 2 2" xfId="26146" xr:uid="{DB7BA722-074D-4CCB-B868-628799D49AB3}"/>
    <cellStyle name="20% - Accent2 2 4 3 5 3" xfId="18780" xr:uid="{1BF05821-E58C-445A-BB66-AF6B7079AC8E}"/>
    <cellStyle name="20% - Accent2 2 4 3 6" xfId="7730" xr:uid="{D5710DF2-99B2-498C-847A-38C6D31AD47E}"/>
    <cellStyle name="20% - Accent2 2 4 3 6 2" xfId="22464" xr:uid="{A52A1BFC-ED89-4E13-83B1-260F3E6B52B9}"/>
    <cellStyle name="20% - Accent2 2 4 3 7" xfId="15098" xr:uid="{6F963725-AE04-41F6-B6E5-2DD266B151A8}"/>
    <cellStyle name="20% - Accent2 2 4 4" xfId="594" xr:uid="{848FEE7C-A70F-4DC7-AA1D-98E209C3F979}"/>
    <cellStyle name="20% - Accent2 2 4 4 2" xfId="1514" xr:uid="{3533AAAD-9ED2-41C1-81F2-D188AFE69738}"/>
    <cellStyle name="20% - Accent2 2 4 4 2 2" xfId="3355" xr:uid="{C1D9F887-8484-4E20-BCE5-B3EADA2EE2C2}"/>
    <cellStyle name="20% - Accent2 2 4 4 2 2 2" xfId="7037" xr:uid="{1A1C8435-DA73-4149-891A-E230AE81B120}"/>
    <cellStyle name="20% - Accent2 2 4 4 2 2 2 2" xfId="14403" xr:uid="{033AB1AA-DC70-4354-BDF2-51EE96C6DD1E}"/>
    <cellStyle name="20% - Accent2 2 4 4 2 2 2 2 2" xfId="29137" xr:uid="{A75DBF1B-CA22-4D55-B1D9-77BF73813EC2}"/>
    <cellStyle name="20% - Accent2 2 4 4 2 2 2 3" xfId="21771" xr:uid="{CEE524D0-946B-47C1-8ED2-0FB6974D7398}"/>
    <cellStyle name="20% - Accent2 2 4 4 2 2 3" xfId="10721" xr:uid="{B856DD7C-DB22-45D1-B173-57FC6F769592}"/>
    <cellStyle name="20% - Accent2 2 4 4 2 2 3 2" xfId="25455" xr:uid="{0F5ED6A1-B7BE-42A1-9CDA-6E7EAFBFABDE}"/>
    <cellStyle name="20% - Accent2 2 4 4 2 2 4" xfId="18089" xr:uid="{AD280C2C-3D65-45FA-8F0D-80DC05EB25AF}"/>
    <cellStyle name="20% - Accent2 2 4 4 2 3" xfId="5196" xr:uid="{F36B1D9F-17E3-475D-974A-82F685E8AADB}"/>
    <cellStyle name="20% - Accent2 2 4 4 2 3 2" xfId="12562" xr:uid="{C55D2198-02FF-4132-BB83-C9977137B9C6}"/>
    <cellStyle name="20% - Accent2 2 4 4 2 3 2 2" xfId="27296" xr:uid="{0564F68D-055D-4C4D-A64D-68CFD2727EE1}"/>
    <cellStyle name="20% - Accent2 2 4 4 2 3 3" xfId="19930" xr:uid="{14976306-718C-4E23-B65A-903AAD9FA5F1}"/>
    <cellStyle name="20% - Accent2 2 4 4 2 4" xfId="8880" xr:uid="{2CC3F2AD-EAA4-42F4-802A-D6FF144AC768}"/>
    <cellStyle name="20% - Accent2 2 4 4 2 4 2" xfId="23614" xr:uid="{3D3BF919-E2BF-471A-A51D-C01C3BA34872}"/>
    <cellStyle name="20% - Accent2 2 4 4 2 5" xfId="16248" xr:uid="{93DB2EAA-1073-4E82-9175-00755C5AA98F}"/>
    <cellStyle name="20% - Accent2 2 4 4 3" xfId="2435" xr:uid="{490A16C2-E16D-45A3-AFCB-C2409DB31B1C}"/>
    <cellStyle name="20% - Accent2 2 4 4 3 2" xfId="6117" xr:uid="{B9657C7E-57B6-4127-AEAC-8E75A3078A39}"/>
    <cellStyle name="20% - Accent2 2 4 4 3 2 2" xfId="13483" xr:uid="{0CCDFB4E-E460-4D42-ABAB-015347EFD889}"/>
    <cellStyle name="20% - Accent2 2 4 4 3 2 2 2" xfId="28217" xr:uid="{9147E380-0FD2-48AA-81F8-88729331D2A9}"/>
    <cellStyle name="20% - Accent2 2 4 4 3 2 3" xfId="20851" xr:uid="{1B0E36F8-E8E1-4C3D-9394-B79E5E2EFD38}"/>
    <cellStyle name="20% - Accent2 2 4 4 3 3" xfId="9801" xr:uid="{0B7A22ED-129E-4868-9075-336DC2F2E4B8}"/>
    <cellStyle name="20% - Accent2 2 4 4 3 3 2" xfId="24535" xr:uid="{700AE0DB-6190-43AE-B227-708B5698890F}"/>
    <cellStyle name="20% - Accent2 2 4 4 3 4" xfId="17169" xr:uid="{281A4BE5-8449-4FD4-92D1-0F31AF5E17A5}"/>
    <cellStyle name="20% - Accent2 2 4 4 4" xfId="4276" xr:uid="{F9AF93FA-05A1-42E5-975B-A7D9B6724791}"/>
    <cellStyle name="20% - Accent2 2 4 4 4 2" xfId="11642" xr:uid="{424104E3-F563-4994-834C-E8CDADFF3CF3}"/>
    <cellStyle name="20% - Accent2 2 4 4 4 2 2" xfId="26376" xr:uid="{AAFF861D-6CF4-4316-A682-EDEA806DFB27}"/>
    <cellStyle name="20% - Accent2 2 4 4 4 3" xfId="19010" xr:uid="{793A83F8-A649-4949-B2A6-F671D11BED6F}"/>
    <cellStyle name="20% - Accent2 2 4 4 5" xfId="7960" xr:uid="{559EDAEB-20C4-4DE7-A082-176664B7A51D}"/>
    <cellStyle name="20% - Accent2 2 4 4 5 2" xfId="22694" xr:uid="{402A5244-E73B-45C8-9209-74E6870B7F52}"/>
    <cellStyle name="20% - Accent2 2 4 4 6" xfId="15328" xr:uid="{E4D5A608-25E7-44B1-BFFA-7F677849997B}"/>
    <cellStyle name="20% - Accent2 2 4 5" xfId="1054" xr:uid="{C2D65316-27BF-4398-A7A3-C459B835F238}"/>
    <cellStyle name="20% - Accent2 2 4 5 2" xfId="2895" xr:uid="{D8AB77C9-ED88-4F2E-AD40-A0526375D2A3}"/>
    <cellStyle name="20% - Accent2 2 4 5 2 2" xfId="6577" xr:uid="{B70713AB-2006-485D-B041-3BD4201D07B5}"/>
    <cellStyle name="20% - Accent2 2 4 5 2 2 2" xfId="13943" xr:uid="{9F6FD78D-0E10-4B84-81D4-420DD083CEB3}"/>
    <cellStyle name="20% - Accent2 2 4 5 2 2 2 2" xfId="28677" xr:uid="{A72253D4-002A-425E-B9B4-2D7391961D3F}"/>
    <cellStyle name="20% - Accent2 2 4 5 2 2 3" xfId="21311" xr:uid="{C0B8256B-03C0-432E-AE82-A4BD69A07319}"/>
    <cellStyle name="20% - Accent2 2 4 5 2 3" xfId="10261" xr:uid="{559562CA-F108-420A-AC38-B204F42BF430}"/>
    <cellStyle name="20% - Accent2 2 4 5 2 3 2" xfId="24995" xr:uid="{439B57BE-D482-4815-A6CC-13373BDB7D9D}"/>
    <cellStyle name="20% - Accent2 2 4 5 2 4" xfId="17629" xr:uid="{990C1CD7-BA5C-4D2C-A1E9-56FDDA71E17C}"/>
    <cellStyle name="20% - Accent2 2 4 5 3" xfId="4736" xr:uid="{A1B90A9D-CCBA-4A5C-8904-5CD1C70E531D}"/>
    <cellStyle name="20% - Accent2 2 4 5 3 2" xfId="12102" xr:uid="{D7EA40EE-CCB7-448A-83E5-F22FEF4299B5}"/>
    <cellStyle name="20% - Accent2 2 4 5 3 2 2" xfId="26836" xr:uid="{F6BF8FDA-A5F6-42A0-838D-EE738B8607AC}"/>
    <cellStyle name="20% - Accent2 2 4 5 3 3" xfId="19470" xr:uid="{68D60752-BA67-49A3-A625-A0848F980A70}"/>
    <cellStyle name="20% - Accent2 2 4 5 4" xfId="8420" xr:uid="{D3C32F82-9167-4A6B-B9EF-56AE29A346D9}"/>
    <cellStyle name="20% - Accent2 2 4 5 4 2" xfId="23154" xr:uid="{248B6ADC-D1FD-4959-960D-86B7E390071F}"/>
    <cellStyle name="20% - Accent2 2 4 5 5" xfId="15788" xr:uid="{9B5B950A-2937-4A7E-9AE7-F6D78AE38803}"/>
    <cellStyle name="20% - Accent2 2 4 6" xfId="1975" xr:uid="{89455161-58FE-420D-B720-68C0CA6DE642}"/>
    <cellStyle name="20% - Accent2 2 4 6 2" xfId="5657" xr:uid="{0A8A1E8B-C36F-4CFB-836D-7B32730EABF2}"/>
    <cellStyle name="20% - Accent2 2 4 6 2 2" xfId="13023" xr:uid="{9E002708-9D58-40AE-8601-9FFAF2A218A0}"/>
    <cellStyle name="20% - Accent2 2 4 6 2 2 2" xfId="27757" xr:uid="{83C98EC1-5B58-416D-9DE0-380A0FC797DE}"/>
    <cellStyle name="20% - Accent2 2 4 6 2 3" xfId="20391" xr:uid="{7CCBEF2C-F7E1-493E-BFE6-EF397DAEBA27}"/>
    <cellStyle name="20% - Accent2 2 4 6 3" xfId="9341" xr:uid="{9545EEF2-DC4A-4472-9654-A486CA0989C8}"/>
    <cellStyle name="20% - Accent2 2 4 6 3 2" xfId="24075" xr:uid="{1F3EDFBA-F94C-40CB-B7E6-3F2AC1AEA187}"/>
    <cellStyle name="20% - Accent2 2 4 6 4" xfId="16709" xr:uid="{DD039D5C-2560-4AC3-AAD7-7AED0F357303}"/>
    <cellStyle name="20% - Accent2 2 4 7" xfId="3816" xr:uid="{6E30C426-2005-4207-AC15-43463266583D}"/>
    <cellStyle name="20% - Accent2 2 4 7 2" xfId="11182" xr:uid="{FC440C69-49C1-4306-AE8B-0FA4EB7D407A}"/>
    <cellStyle name="20% - Accent2 2 4 7 2 2" xfId="25916" xr:uid="{20AA0FF6-66CD-4A54-AF4F-69E4892B9342}"/>
    <cellStyle name="20% - Accent2 2 4 7 3" xfId="18550" xr:uid="{3B655F4D-188D-4CAC-9625-24B7B7324071}"/>
    <cellStyle name="20% - Accent2 2 4 8" xfId="7500" xr:uid="{BF444C96-0C00-475E-A033-D58A1F2D0ED2}"/>
    <cellStyle name="20% - Accent2 2 4 8 2" xfId="22234" xr:uid="{88FF69F2-4CB2-4394-8385-CDA908FC52B0}"/>
    <cellStyle name="20% - Accent2 2 4 9" xfId="14868" xr:uid="{99F75AB0-FAAC-42B9-A0E2-AD3D1EC77726}"/>
    <cellStyle name="20% - Accent2 2 5" xfId="192" xr:uid="{F9AE3C48-772A-407B-9484-85AA6344001B}"/>
    <cellStyle name="20% - Accent2 2 5 2" xfId="422" xr:uid="{852ED37A-1F9C-495F-9E79-BD7DBF51D7A4}"/>
    <cellStyle name="20% - Accent2 2 5 2 2" xfId="882" xr:uid="{846CEAF3-A0B3-483C-A81B-6C1345C50199}"/>
    <cellStyle name="20% - Accent2 2 5 2 2 2" xfId="1802" xr:uid="{DC2F6D28-D592-4B92-B021-4DC02F538CF2}"/>
    <cellStyle name="20% - Accent2 2 5 2 2 2 2" xfId="3643" xr:uid="{8736AFD7-8876-45AF-B976-938C8F14D5A6}"/>
    <cellStyle name="20% - Accent2 2 5 2 2 2 2 2" xfId="7325" xr:uid="{B05AE5EC-F149-471D-AFCC-393028A1AA87}"/>
    <cellStyle name="20% - Accent2 2 5 2 2 2 2 2 2" xfId="14691" xr:uid="{4CCBDD3B-9085-4750-AF68-3647DACA4956}"/>
    <cellStyle name="20% - Accent2 2 5 2 2 2 2 2 2 2" xfId="29425" xr:uid="{E84C273C-E129-475F-8B13-2DA642BB4A69}"/>
    <cellStyle name="20% - Accent2 2 5 2 2 2 2 2 3" xfId="22059" xr:uid="{8E4F0675-ED89-419D-BB04-743C9870AF9D}"/>
    <cellStyle name="20% - Accent2 2 5 2 2 2 2 3" xfId="11009" xr:uid="{36E12E32-6279-49E9-8469-CFEA54AAFC68}"/>
    <cellStyle name="20% - Accent2 2 5 2 2 2 2 3 2" xfId="25743" xr:uid="{1128A2DE-AAC3-473D-9140-BABD43E4B791}"/>
    <cellStyle name="20% - Accent2 2 5 2 2 2 2 4" xfId="18377" xr:uid="{28852846-1BA7-484C-BFB9-CCEDD4BEB166}"/>
    <cellStyle name="20% - Accent2 2 5 2 2 2 3" xfId="5484" xr:uid="{BB2C3702-49DF-48E4-981E-6B6361AC4E02}"/>
    <cellStyle name="20% - Accent2 2 5 2 2 2 3 2" xfId="12850" xr:uid="{352FB427-8D21-4617-B6E3-B2D7C6F7761D}"/>
    <cellStyle name="20% - Accent2 2 5 2 2 2 3 2 2" xfId="27584" xr:uid="{7A794FE3-E6DD-447B-A465-EB05D0F2FF33}"/>
    <cellStyle name="20% - Accent2 2 5 2 2 2 3 3" xfId="20218" xr:uid="{025D6ACB-E78F-4AF1-940D-EC394F207272}"/>
    <cellStyle name="20% - Accent2 2 5 2 2 2 4" xfId="9168" xr:uid="{A19278D9-CC3C-445D-A0F4-52488B4403F9}"/>
    <cellStyle name="20% - Accent2 2 5 2 2 2 4 2" xfId="23902" xr:uid="{2833B3CC-63BE-4117-B749-E7BEB60AE2E0}"/>
    <cellStyle name="20% - Accent2 2 5 2 2 2 5" xfId="16536" xr:uid="{C58D85FF-D760-462D-9F7A-DF74D12028E2}"/>
    <cellStyle name="20% - Accent2 2 5 2 2 3" xfId="2723" xr:uid="{139A9110-9648-472B-BCA1-8412B85F7C36}"/>
    <cellStyle name="20% - Accent2 2 5 2 2 3 2" xfId="6405" xr:uid="{631F7130-17D2-488A-81EB-B2A0051FDE76}"/>
    <cellStyle name="20% - Accent2 2 5 2 2 3 2 2" xfId="13771" xr:uid="{F0E6DE94-0EB9-4D29-B148-6E8A6FF66AAC}"/>
    <cellStyle name="20% - Accent2 2 5 2 2 3 2 2 2" xfId="28505" xr:uid="{28566FCB-0DEB-46A0-8C14-496DC923CA4C}"/>
    <cellStyle name="20% - Accent2 2 5 2 2 3 2 3" xfId="21139" xr:uid="{D6637F30-C55C-4F53-8637-2C7E2B65375C}"/>
    <cellStyle name="20% - Accent2 2 5 2 2 3 3" xfId="10089" xr:uid="{F07EF166-B6D0-4C1E-9D69-085BB20E4800}"/>
    <cellStyle name="20% - Accent2 2 5 2 2 3 3 2" xfId="24823" xr:uid="{1540B986-31BA-48C1-BD27-89795D2CAD2C}"/>
    <cellStyle name="20% - Accent2 2 5 2 2 3 4" xfId="17457" xr:uid="{83E47FFE-FB64-4B60-85B0-FF5FA09B423B}"/>
    <cellStyle name="20% - Accent2 2 5 2 2 4" xfId="4564" xr:uid="{E9DFBAB8-768E-4F80-82F6-DF625E8884F2}"/>
    <cellStyle name="20% - Accent2 2 5 2 2 4 2" xfId="11930" xr:uid="{46FC416D-BA55-42E3-B562-2668491F25B0}"/>
    <cellStyle name="20% - Accent2 2 5 2 2 4 2 2" xfId="26664" xr:uid="{E27F6D99-9F08-4641-B91E-A8425B1C06A3}"/>
    <cellStyle name="20% - Accent2 2 5 2 2 4 3" xfId="19298" xr:uid="{86399D2F-0267-4458-BF28-4B2FB2AE838F}"/>
    <cellStyle name="20% - Accent2 2 5 2 2 5" xfId="8248" xr:uid="{7368E19C-1B66-4CFD-8AE6-94FD6B9B9290}"/>
    <cellStyle name="20% - Accent2 2 5 2 2 5 2" xfId="22982" xr:uid="{DB25A35D-3B7E-467D-BDE2-9C56876CC11E}"/>
    <cellStyle name="20% - Accent2 2 5 2 2 6" xfId="15616" xr:uid="{B8D103F2-9B40-4849-97FE-F6FBD08A6B50}"/>
    <cellStyle name="20% - Accent2 2 5 2 3" xfId="1342" xr:uid="{FCC29852-6D71-4C68-9DD9-CB3213067082}"/>
    <cellStyle name="20% - Accent2 2 5 2 3 2" xfId="3183" xr:uid="{4CD499AA-4D4E-4917-BC3B-7CA89EF3002E}"/>
    <cellStyle name="20% - Accent2 2 5 2 3 2 2" xfId="6865" xr:uid="{92B4341F-B98F-4911-9B92-339EFF6B959B}"/>
    <cellStyle name="20% - Accent2 2 5 2 3 2 2 2" xfId="14231" xr:uid="{050981C0-2A3A-4DCE-A911-37FF6E8B9709}"/>
    <cellStyle name="20% - Accent2 2 5 2 3 2 2 2 2" xfId="28965" xr:uid="{C7998395-DD06-4BBA-9425-39E6F93346D8}"/>
    <cellStyle name="20% - Accent2 2 5 2 3 2 2 3" xfId="21599" xr:uid="{F65651BD-B06C-4518-BFF6-DACD101C6E49}"/>
    <cellStyle name="20% - Accent2 2 5 2 3 2 3" xfId="10549" xr:uid="{F275B189-2F5B-4D37-8E2A-A3B5B8FA8F1A}"/>
    <cellStyle name="20% - Accent2 2 5 2 3 2 3 2" xfId="25283" xr:uid="{A1DBD361-D554-4B40-AFB7-671B5A1951CB}"/>
    <cellStyle name="20% - Accent2 2 5 2 3 2 4" xfId="17917" xr:uid="{68A7ACAF-0ABC-42DC-BEFE-3BD7EA10A7A2}"/>
    <cellStyle name="20% - Accent2 2 5 2 3 3" xfId="5024" xr:uid="{3C594387-481A-4768-8BA5-292C540766AD}"/>
    <cellStyle name="20% - Accent2 2 5 2 3 3 2" xfId="12390" xr:uid="{71BB628D-3554-49D1-9639-1EB458C47091}"/>
    <cellStyle name="20% - Accent2 2 5 2 3 3 2 2" xfId="27124" xr:uid="{490B9B99-2771-46B7-9DA9-4AEEF6BC9ECF}"/>
    <cellStyle name="20% - Accent2 2 5 2 3 3 3" xfId="19758" xr:uid="{CF6BEB3D-8F6D-4B84-9A55-227E99CA7D58}"/>
    <cellStyle name="20% - Accent2 2 5 2 3 4" xfId="8708" xr:uid="{472960A6-4627-409C-8FB4-1A9329D17E6B}"/>
    <cellStyle name="20% - Accent2 2 5 2 3 4 2" xfId="23442" xr:uid="{D5C8D5D4-DF8A-4348-9C9C-DB39B6EB41CE}"/>
    <cellStyle name="20% - Accent2 2 5 2 3 5" xfId="16076" xr:uid="{D2E1D708-4050-428F-9E13-D81275E932B2}"/>
    <cellStyle name="20% - Accent2 2 5 2 4" xfId="2263" xr:uid="{4D2DB214-20F8-4ABD-8C75-475D2254AC43}"/>
    <cellStyle name="20% - Accent2 2 5 2 4 2" xfId="5945" xr:uid="{FF7D970F-32EF-4068-8247-54B2387091D1}"/>
    <cellStyle name="20% - Accent2 2 5 2 4 2 2" xfId="13311" xr:uid="{004777B8-7470-40FF-B5C7-7E4B2DC2E34D}"/>
    <cellStyle name="20% - Accent2 2 5 2 4 2 2 2" xfId="28045" xr:uid="{E86D9D67-C1D3-4365-AFB4-9085F138B851}"/>
    <cellStyle name="20% - Accent2 2 5 2 4 2 3" xfId="20679" xr:uid="{DEFA12DE-BABD-49BA-9572-2C3ADACF031B}"/>
    <cellStyle name="20% - Accent2 2 5 2 4 3" xfId="9629" xr:uid="{9C1E6543-EC88-4970-8CB8-043B41F0E028}"/>
    <cellStyle name="20% - Accent2 2 5 2 4 3 2" xfId="24363" xr:uid="{FB810D07-4120-4CE5-BD4D-745BF9272103}"/>
    <cellStyle name="20% - Accent2 2 5 2 4 4" xfId="16997" xr:uid="{57C917E9-0806-439D-916D-19F873E9F066}"/>
    <cellStyle name="20% - Accent2 2 5 2 5" xfId="4104" xr:uid="{4F36453F-5E1D-49AE-B46E-327C722AF6F7}"/>
    <cellStyle name="20% - Accent2 2 5 2 5 2" xfId="11470" xr:uid="{BD3087A9-507B-413F-BF5F-EE86B367F204}"/>
    <cellStyle name="20% - Accent2 2 5 2 5 2 2" xfId="26204" xr:uid="{390BAC62-E324-4DAF-AF46-F7993A6F4197}"/>
    <cellStyle name="20% - Accent2 2 5 2 5 3" xfId="18838" xr:uid="{3A4FC071-2F2C-49BC-8387-3E90F41D3DBE}"/>
    <cellStyle name="20% - Accent2 2 5 2 6" xfId="7788" xr:uid="{F71C586D-CAAF-4FEC-A02F-FD48684A843F}"/>
    <cellStyle name="20% - Accent2 2 5 2 6 2" xfId="22522" xr:uid="{AB02065C-B9A2-4470-8620-96F356DDAAEF}"/>
    <cellStyle name="20% - Accent2 2 5 2 7" xfId="15156" xr:uid="{225547EA-0C66-463B-AA53-30E039C0ECD0}"/>
    <cellStyle name="20% - Accent2 2 5 3" xfId="652" xr:uid="{2E813956-8C43-41F6-ABD8-EC3FE58365E8}"/>
    <cellStyle name="20% - Accent2 2 5 3 2" xfId="1572" xr:uid="{80EA03C1-9120-4EAC-A2E1-7B7ACC82B756}"/>
    <cellStyle name="20% - Accent2 2 5 3 2 2" xfId="3413" xr:uid="{1FD4DE16-0249-4A50-81D6-E983D020762C}"/>
    <cellStyle name="20% - Accent2 2 5 3 2 2 2" xfId="7095" xr:uid="{FF32DCB2-A1E9-4068-8A25-679E57305730}"/>
    <cellStyle name="20% - Accent2 2 5 3 2 2 2 2" xfId="14461" xr:uid="{5D2B195D-B4B6-4173-99EC-E027AFFE959D}"/>
    <cellStyle name="20% - Accent2 2 5 3 2 2 2 2 2" xfId="29195" xr:uid="{BB05B575-3516-4D6E-9060-4EB80756DE3E}"/>
    <cellStyle name="20% - Accent2 2 5 3 2 2 2 3" xfId="21829" xr:uid="{BE2D4F3D-0F7C-4A2B-B400-FAA912A7E38A}"/>
    <cellStyle name="20% - Accent2 2 5 3 2 2 3" xfId="10779" xr:uid="{FFC4E26C-0531-4124-AB03-3F4EEBB7E413}"/>
    <cellStyle name="20% - Accent2 2 5 3 2 2 3 2" xfId="25513" xr:uid="{39668E44-68B7-4DE4-B093-0E76513B54DC}"/>
    <cellStyle name="20% - Accent2 2 5 3 2 2 4" xfId="18147" xr:uid="{6B05B06D-28C5-4493-AA2F-20E6040EAB61}"/>
    <cellStyle name="20% - Accent2 2 5 3 2 3" xfId="5254" xr:uid="{889B81DA-3886-49A5-9505-92B5D9C05759}"/>
    <cellStyle name="20% - Accent2 2 5 3 2 3 2" xfId="12620" xr:uid="{4F4EB61F-8396-47CB-B419-A02AFF00BFBF}"/>
    <cellStyle name="20% - Accent2 2 5 3 2 3 2 2" xfId="27354" xr:uid="{69D3F980-CB05-4D73-ABBD-7B955E58C398}"/>
    <cellStyle name="20% - Accent2 2 5 3 2 3 3" xfId="19988" xr:uid="{7D8BCBD9-568B-4242-B7AB-58A4328E1630}"/>
    <cellStyle name="20% - Accent2 2 5 3 2 4" xfId="8938" xr:uid="{D550D55D-B6FF-46A0-8723-09362BE960E9}"/>
    <cellStyle name="20% - Accent2 2 5 3 2 4 2" xfId="23672" xr:uid="{97057F55-4F28-41D7-BD33-3DC9C854949F}"/>
    <cellStyle name="20% - Accent2 2 5 3 2 5" xfId="16306" xr:uid="{158827A4-FCD9-47D5-B464-845F7F6964DE}"/>
    <cellStyle name="20% - Accent2 2 5 3 3" xfId="2493" xr:uid="{91FB7A3A-40BA-4A95-B329-6007C62EF2C0}"/>
    <cellStyle name="20% - Accent2 2 5 3 3 2" xfId="6175" xr:uid="{59CB17B5-A755-4469-BAD8-B0EBA84450F6}"/>
    <cellStyle name="20% - Accent2 2 5 3 3 2 2" xfId="13541" xr:uid="{DE28948F-632C-4F8D-AFDB-B9B1A887B9EA}"/>
    <cellStyle name="20% - Accent2 2 5 3 3 2 2 2" xfId="28275" xr:uid="{E222616E-4700-485B-A84F-209FB64D3FFA}"/>
    <cellStyle name="20% - Accent2 2 5 3 3 2 3" xfId="20909" xr:uid="{471CBBFC-7C89-4B41-B36A-25A4E96C5384}"/>
    <cellStyle name="20% - Accent2 2 5 3 3 3" xfId="9859" xr:uid="{D304C403-6412-4E8C-8DFC-545C9A1CF232}"/>
    <cellStyle name="20% - Accent2 2 5 3 3 3 2" xfId="24593" xr:uid="{7E49CCDD-BC9E-4015-AA69-701C0D4ABEE9}"/>
    <cellStyle name="20% - Accent2 2 5 3 3 4" xfId="17227" xr:uid="{CE7CBF43-7795-4C4A-8BEB-D802897B7489}"/>
    <cellStyle name="20% - Accent2 2 5 3 4" xfId="4334" xr:uid="{69022136-9946-4FB5-B223-BF4FBF2AFA26}"/>
    <cellStyle name="20% - Accent2 2 5 3 4 2" xfId="11700" xr:uid="{F4E9E9FC-40CA-4471-AB28-F0E4470E2516}"/>
    <cellStyle name="20% - Accent2 2 5 3 4 2 2" xfId="26434" xr:uid="{203A1A63-7FBB-48E4-8C64-2019B9993EAC}"/>
    <cellStyle name="20% - Accent2 2 5 3 4 3" xfId="19068" xr:uid="{697B6E61-0C27-4145-B89F-3A42266157C1}"/>
    <cellStyle name="20% - Accent2 2 5 3 5" xfId="8018" xr:uid="{D67D019E-0A97-4903-9C4B-840BF0E82390}"/>
    <cellStyle name="20% - Accent2 2 5 3 5 2" xfId="22752" xr:uid="{143DBCAF-8921-49AB-8919-E5E0833C65B8}"/>
    <cellStyle name="20% - Accent2 2 5 3 6" xfId="15386" xr:uid="{652815FB-3B95-4908-973A-204F6599A0B4}"/>
    <cellStyle name="20% - Accent2 2 5 4" xfId="1112" xr:uid="{6E363A68-EDA4-47CB-BDE1-E6C5F4B795A7}"/>
    <cellStyle name="20% - Accent2 2 5 4 2" xfId="2953" xr:uid="{30BECB24-77F4-49BE-A9B4-FDB79B398421}"/>
    <cellStyle name="20% - Accent2 2 5 4 2 2" xfId="6635" xr:uid="{A93E8F54-E7D3-4A70-82B2-CBCC5E235163}"/>
    <cellStyle name="20% - Accent2 2 5 4 2 2 2" xfId="14001" xr:uid="{CA9233DE-979A-4EC2-AE38-025FC1AFCB37}"/>
    <cellStyle name="20% - Accent2 2 5 4 2 2 2 2" xfId="28735" xr:uid="{4C02EE3B-78DE-47CF-BFF3-DB1DFEC3725A}"/>
    <cellStyle name="20% - Accent2 2 5 4 2 2 3" xfId="21369" xr:uid="{FF9EED28-946C-4B6A-8E2C-C89A15B69F6E}"/>
    <cellStyle name="20% - Accent2 2 5 4 2 3" xfId="10319" xr:uid="{32381311-3E32-4CAB-950B-2B242931578D}"/>
    <cellStyle name="20% - Accent2 2 5 4 2 3 2" xfId="25053" xr:uid="{EB427AE7-304D-41AD-A77C-0D7A975A1880}"/>
    <cellStyle name="20% - Accent2 2 5 4 2 4" xfId="17687" xr:uid="{7ABC4626-8EAB-4543-8EE0-B6068B494362}"/>
    <cellStyle name="20% - Accent2 2 5 4 3" xfId="4794" xr:uid="{29820E0F-CD53-4AE6-A596-EAD472AA8D7B}"/>
    <cellStyle name="20% - Accent2 2 5 4 3 2" xfId="12160" xr:uid="{36041CFA-F29D-479B-8363-55F145F4866F}"/>
    <cellStyle name="20% - Accent2 2 5 4 3 2 2" xfId="26894" xr:uid="{2A6C1724-CA00-42AF-8A36-0EF507777389}"/>
    <cellStyle name="20% - Accent2 2 5 4 3 3" xfId="19528" xr:uid="{83C8A9FF-F7BB-4C8F-9783-157D2827BBA4}"/>
    <cellStyle name="20% - Accent2 2 5 4 4" xfId="8478" xr:uid="{15AEB1AD-1C29-49EB-9769-188C1BF580C5}"/>
    <cellStyle name="20% - Accent2 2 5 4 4 2" xfId="23212" xr:uid="{2C60B424-EC4B-47AA-9F50-CD827B98EE16}"/>
    <cellStyle name="20% - Accent2 2 5 4 5" xfId="15846" xr:uid="{7BC189F8-E111-4259-B0E7-0D913C05A4C7}"/>
    <cellStyle name="20% - Accent2 2 5 5" xfId="2033" xr:uid="{D933D612-D9EF-464F-B922-000E81C547C4}"/>
    <cellStyle name="20% - Accent2 2 5 5 2" xfId="5715" xr:uid="{2C5EDB01-C652-48E9-814F-9BF9BFD25149}"/>
    <cellStyle name="20% - Accent2 2 5 5 2 2" xfId="13081" xr:uid="{E5F71190-4413-4022-9CCE-0313CE3576AC}"/>
    <cellStyle name="20% - Accent2 2 5 5 2 2 2" xfId="27815" xr:uid="{3C3EC319-2696-44BF-8FD2-B310E87AFC82}"/>
    <cellStyle name="20% - Accent2 2 5 5 2 3" xfId="20449" xr:uid="{BA103A75-4E3D-45B1-A7DF-DF87412B626C}"/>
    <cellStyle name="20% - Accent2 2 5 5 3" xfId="9399" xr:uid="{28AD21F6-4A79-422C-A92C-5F8783F953FA}"/>
    <cellStyle name="20% - Accent2 2 5 5 3 2" xfId="24133" xr:uid="{5ABDFC02-5099-448E-96C2-5E0BE9A6A4F3}"/>
    <cellStyle name="20% - Accent2 2 5 5 4" xfId="16767" xr:uid="{8561AF98-B98B-48F2-9DC8-C7F43EA36F9C}"/>
    <cellStyle name="20% - Accent2 2 5 6" xfId="3874" xr:uid="{74F6134A-3772-44D2-B34F-143DAB346DA2}"/>
    <cellStyle name="20% - Accent2 2 5 6 2" xfId="11240" xr:uid="{A79D42AD-5B33-4874-A7B9-012143122BAA}"/>
    <cellStyle name="20% - Accent2 2 5 6 2 2" xfId="25974" xr:uid="{0DA7C8F7-1632-4A38-BEA1-91F88D7D9931}"/>
    <cellStyle name="20% - Accent2 2 5 6 3" xfId="18608" xr:uid="{796BE772-94B5-4FF4-948B-3504B6FE5F36}"/>
    <cellStyle name="20% - Accent2 2 5 7" xfId="7558" xr:uid="{54745FD6-245C-4C99-BEF6-AF934E8DE66E}"/>
    <cellStyle name="20% - Accent2 2 5 7 2" xfId="22292" xr:uid="{7DC9000C-FD15-4DE3-AB15-087A356C55C7}"/>
    <cellStyle name="20% - Accent2 2 5 8" xfId="14926" xr:uid="{957986EA-A0D1-4890-94A9-C8AEB153432C}"/>
    <cellStyle name="20% - Accent2 2 6" xfId="307" xr:uid="{98F985C4-E6A4-4AE2-9770-EC4B7909D2A0}"/>
    <cellStyle name="20% - Accent2 2 6 2" xfId="767" xr:uid="{D924897A-A182-40AA-8A00-8BA17D4C12B1}"/>
    <cellStyle name="20% - Accent2 2 6 2 2" xfId="1687" xr:uid="{2D159511-9F4E-4168-A454-E07A9EFEF4E0}"/>
    <cellStyle name="20% - Accent2 2 6 2 2 2" xfId="3528" xr:uid="{2EFB8A27-24C2-4552-B441-445F62FE1238}"/>
    <cellStyle name="20% - Accent2 2 6 2 2 2 2" xfId="7210" xr:uid="{48C26098-CF3A-4A86-8E4D-42703AD44225}"/>
    <cellStyle name="20% - Accent2 2 6 2 2 2 2 2" xfId="14576" xr:uid="{FA777013-1DEE-4B0F-9276-ADBCD21E2299}"/>
    <cellStyle name="20% - Accent2 2 6 2 2 2 2 2 2" xfId="29310" xr:uid="{E57F56BB-E2E9-4258-86F6-4420C8768492}"/>
    <cellStyle name="20% - Accent2 2 6 2 2 2 2 3" xfId="21944" xr:uid="{F68CC4AF-54EB-40CC-B049-D8D1B53818AF}"/>
    <cellStyle name="20% - Accent2 2 6 2 2 2 3" xfId="10894" xr:uid="{A3195913-ED5A-4748-9378-1458E47658D3}"/>
    <cellStyle name="20% - Accent2 2 6 2 2 2 3 2" xfId="25628" xr:uid="{33981223-AA5D-40FB-A46D-8B0AEEAA0D03}"/>
    <cellStyle name="20% - Accent2 2 6 2 2 2 4" xfId="18262" xr:uid="{BA8A15EA-64ED-4FF4-ACB4-6D0D2AEBBDF1}"/>
    <cellStyle name="20% - Accent2 2 6 2 2 3" xfId="5369" xr:uid="{E4B06618-26B1-469D-AF4C-909747C2D379}"/>
    <cellStyle name="20% - Accent2 2 6 2 2 3 2" xfId="12735" xr:uid="{71A57C6E-15EA-49A9-8208-64E89F11C692}"/>
    <cellStyle name="20% - Accent2 2 6 2 2 3 2 2" xfId="27469" xr:uid="{72490AC7-2D3C-4CA6-9A4A-921700041BA3}"/>
    <cellStyle name="20% - Accent2 2 6 2 2 3 3" xfId="20103" xr:uid="{9151D62D-6B2B-433C-87A0-D7EE8C234D32}"/>
    <cellStyle name="20% - Accent2 2 6 2 2 4" xfId="9053" xr:uid="{7F99ED40-B5E5-442B-8765-2DEF28E4D4E3}"/>
    <cellStyle name="20% - Accent2 2 6 2 2 4 2" xfId="23787" xr:uid="{2D73F895-89E1-4E61-996E-1BAAF87F3D61}"/>
    <cellStyle name="20% - Accent2 2 6 2 2 5" xfId="16421" xr:uid="{7A01F56E-2927-4B5B-B6B2-75E1BDAEBF6D}"/>
    <cellStyle name="20% - Accent2 2 6 2 3" xfId="2608" xr:uid="{0B3D456F-D279-4976-B932-5778FBCBC851}"/>
    <cellStyle name="20% - Accent2 2 6 2 3 2" xfId="6290" xr:uid="{97A9C3CA-E425-4FE2-82CE-4D4B9DA7B252}"/>
    <cellStyle name="20% - Accent2 2 6 2 3 2 2" xfId="13656" xr:uid="{807FAB46-75CF-4DA4-BA90-A6E1A2B3EC85}"/>
    <cellStyle name="20% - Accent2 2 6 2 3 2 2 2" xfId="28390" xr:uid="{F8CE6A28-DBF1-4544-A523-20C18BE8B07D}"/>
    <cellStyle name="20% - Accent2 2 6 2 3 2 3" xfId="21024" xr:uid="{4B04AAAB-3C6D-4816-A6D9-9E904EA83BD9}"/>
    <cellStyle name="20% - Accent2 2 6 2 3 3" xfId="9974" xr:uid="{1ACB0210-D3EC-4882-ADFD-30D0F5EE9D7A}"/>
    <cellStyle name="20% - Accent2 2 6 2 3 3 2" xfId="24708" xr:uid="{5AC043CE-28E6-4D7A-B237-8B73A57561DE}"/>
    <cellStyle name="20% - Accent2 2 6 2 3 4" xfId="17342" xr:uid="{7EF2DF57-AC75-4E8C-94DB-0364B182C2C6}"/>
    <cellStyle name="20% - Accent2 2 6 2 4" xfId="4449" xr:uid="{F15469BD-9EB7-4635-8A4C-55B3C2D4A3D0}"/>
    <cellStyle name="20% - Accent2 2 6 2 4 2" xfId="11815" xr:uid="{07C890F0-AF4B-4AF6-8B6D-779453E7BD70}"/>
    <cellStyle name="20% - Accent2 2 6 2 4 2 2" xfId="26549" xr:uid="{DF6C5C4F-9AD6-43E8-BD24-3CD026B93469}"/>
    <cellStyle name="20% - Accent2 2 6 2 4 3" xfId="19183" xr:uid="{8A27AA59-0ECD-4516-9A65-68E3D989EE55}"/>
    <cellStyle name="20% - Accent2 2 6 2 5" xfId="8133" xr:uid="{AA31D877-24C0-407E-B778-FB3BDA0430EE}"/>
    <cellStyle name="20% - Accent2 2 6 2 5 2" xfId="22867" xr:uid="{6950E541-503D-462A-8059-53997CB97C34}"/>
    <cellStyle name="20% - Accent2 2 6 2 6" xfId="15501" xr:uid="{6840A377-1EC7-41E5-885C-B70749773D78}"/>
    <cellStyle name="20% - Accent2 2 6 3" xfId="1227" xr:uid="{1573DAE8-BE69-476A-8063-31F15E00895A}"/>
    <cellStyle name="20% - Accent2 2 6 3 2" xfId="3068" xr:uid="{E3DD7FFE-8FB1-4AEA-A9A5-54A9D80E26E7}"/>
    <cellStyle name="20% - Accent2 2 6 3 2 2" xfId="6750" xr:uid="{2A7ACB8D-DBC4-455E-B037-082568A4118D}"/>
    <cellStyle name="20% - Accent2 2 6 3 2 2 2" xfId="14116" xr:uid="{71F82BBB-F7BF-4CE1-901C-B7977C23E31B}"/>
    <cellStyle name="20% - Accent2 2 6 3 2 2 2 2" xfId="28850" xr:uid="{51FB25AF-FD5D-4E45-8640-855ABDC2DCDF}"/>
    <cellStyle name="20% - Accent2 2 6 3 2 2 3" xfId="21484" xr:uid="{28F83C7B-717A-49E1-8772-18026CFF0845}"/>
    <cellStyle name="20% - Accent2 2 6 3 2 3" xfId="10434" xr:uid="{E7A4FF76-85AD-4FC3-8250-E9CF24B8E5C0}"/>
    <cellStyle name="20% - Accent2 2 6 3 2 3 2" xfId="25168" xr:uid="{E2DF52CA-12D5-425A-875D-A4FA9D0F38A5}"/>
    <cellStyle name="20% - Accent2 2 6 3 2 4" xfId="17802" xr:uid="{21198AB9-BF57-438A-8168-E1A12CDDAD9B}"/>
    <cellStyle name="20% - Accent2 2 6 3 3" xfId="4909" xr:uid="{F8058DF9-5C44-4816-A68A-A8FF74B51AB2}"/>
    <cellStyle name="20% - Accent2 2 6 3 3 2" xfId="12275" xr:uid="{AAA931D9-A949-46E5-9497-F74DC9E150BE}"/>
    <cellStyle name="20% - Accent2 2 6 3 3 2 2" xfId="27009" xr:uid="{0031AD1C-8D9E-4AEE-A562-F25CFC0E0019}"/>
    <cellStyle name="20% - Accent2 2 6 3 3 3" xfId="19643" xr:uid="{317FB75F-B1E3-4727-9929-E31A84924C21}"/>
    <cellStyle name="20% - Accent2 2 6 3 4" xfId="8593" xr:uid="{56E30EBE-57A2-4740-AA7D-9943228DEF37}"/>
    <cellStyle name="20% - Accent2 2 6 3 4 2" xfId="23327" xr:uid="{BFE0C9E9-F7E0-4686-B17B-14C54FA2F605}"/>
    <cellStyle name="20% - Accent2 2 6 3 5" xfId="15961" xr:uid="{3E6D946D-C21E-4899-9816-126A3727332D}"/>
    <cellStyle name="20% - Accent2 2 6 4" xfId="2148" xr:uid="{155F3DA5-8F92-4E1B-B29F-BA52F7724672}"/>
    <cellStyle name="20% - Accent2 2 6 4 2" xfId="5830" xr:uid="{23813ACB-07D9-49D2-9486-178A45089B7E}"/>
    <cellStyle name="20% - Accent2 2 6 4 2 2" xfId="13196" xr:uid="{37A2C7C7-090A-4C90-94D6-E1599117EC0C}"/>
    <cellStyle name="20% - Accent2 2 6 4 2 2 2" xfId="27930" xr:uid="{F85D10DE-D12C-432E-B4DD-E64AFD3912B4}"/>
    <cellStyle name="20% - Accent2 2 6 4 2 3" xfId="20564" xr:uid="{E2905DE2-B640-45A8-AAD9-6631C7E0A712}"/>
    <cellStyle name="20% - Accent2 2 6 4 3" xfId="9514" xr:uid="{BA2021B0-088E-4D84-9518-29C8CF659BF9}"/>
    <cellStyle name="20% - Accent2 2 6 4 3 2" xfId="24248" xr:uid="{A73A94D9-1DAA-4837-9B47-68A8661793A5}"/>
    <cellStyle name="20% - Accent2 2 6 4 4" xfId="16882" xr:uid="{B61CC143-DB69-4DA0-864E-074B8610C6C4}"/>
    <cellStyle name="20% - Accent2 2 6 5" xfId="3989" xr:uid="{E5E83893-FC8F-47AD-8DE2-4A5E336A7BCF}"/>
    <cellStyle name="20% - Accent2 2 6 5 2" xfId="11355" xr:uid="{68F4ECC2-17E9-448C-A76A-9D03CC7F7B6B}"/>
    <cellStyle name="20% - Accent2 2 6 5 2 2" xfId="26089" xr:uid="{F4675AD4-4CC8-4A01-8C7C-6D0E579D800D}"/>
    <cellStyle name="20% - Accent2 2 6 5 3" xfId="18723" xr:uid="{1BA421FB-05B2-4119-8FB9-40F2C23E53BB}"/>
    <cellStyle name="20% - Accent2 2 6 6" xfId="7673" xr:uid="{13D5C6A0-5377-4105-A3A7-1E52D2059456}"/>
    <cellStyle name="20% - Accent2 2 6 6 2" xfId="22407" xr:uid="{47443D64-4AFB-4D7F-B6F5-4363BF86C6D9}"/>
    <cellStyle name="20% - Accent2 2 6 7" xfId="15041" xr:uid="{795DD125-4234-43C5-9C09-18898B6F1646}"/>
    <cellStyle name="20% - Accent2 2 7" xfId="537" xr:uid="{1F79E5D8-862B-4A0E-A085-847CDF701CC8}"/>
    <cellStyle name="20% - Accent2 2 7 2" xfId="1457" xr:uid="{786C465E-09D8-44C4-AE46-F97D73E5D84F}"/>
    <cellStyle name="20% - Accent2 2 7 2 2" xfId="3298" xr:uid="{3D093CB7-10E8-45B7-B0B5-FCF0675E5F20}"/>
    <cellStyle name="20% - Accent2 2 7 2 2 2" xfId="6980" xr:uid="{1D8A265D-BC24-4D56-880A-F8B2C77EACC5}"/>
    <cellStyle name="20% - Accent2 2 7 2 2 2 2" xfId="14346" xr:uid="{0E0C28E3-668D-43AA-B8C7-A3285BB2AEDD}"/>
    <cellStyle name="20% - Accent2 2 7 2 2 2 2 2" xfId="29080" xr:uid="{17A7515C-AF7C-4791-B3CD-1876C47460AD}"/>
    <cellStyle name="20% - Accent2 2 7 2 2 2 3" xfId="21714" xr:uid="{C0D35464-F1D8-42D7-B29E-ADAF194103F6}"/>
    <cellStyle name="20% - Accent2 2 7 2 2 3" xfId="10664" xr:uid="{4A1A66CA-CD31-4778-9C14-514106AB2FE3}"/>
    <cellStyle name="20% - Accent2 2 7 2 2 3 2" xfId="25398" xr:uid="{7EBCA9D2-4B40-4C7A-B42E-482156A25474}"/>
    <cellStyle name="20% - Accent2 2 7 2 2 4" xfId="18032" xr:uid="{FE32E281-488F-4E7A-9029-6E27A4B51E74}"/>
    <cellStyle name="20% - Accent2 2 7 2 3" xfId="5139" xr:uid="{791A1D0C-4D38-4C9F-BCAF-4083E9078278}"/>
    <cellStyle name="20% - Accent2 2 7 2 3 2" xfId="12505" xr:uid="{C2CD212F-7B59-4EA5-8214-2EF8633CE010}"/>
    <cellStyle name="20% - Accent2 2 7 2 3 2 2" xfId="27239" xr:uid="{F1290D3A-3867-4E74-A152-457ED997F0F2}"/>
    <cellStyle name="20% - Accent2 2 7 2 3 3" xfId="19873" xr:uid="{92D343E7-6183-41E2-8A1B-6726EFA14104}"/>
    <cellStyle name="20% - Accent2 2 7 2 4" xfId="8823" xr:uid="{6BEE59D4-47BA-4B1E-9E77-61AA40F962E3}"/>
    <cellStyle name="20% - Accent2 2 7 2 4 2" xfId="23557" xr:uid="{F99DE5E1-1FC0-42B8-8F9F-7A1FF63A8839}"/>
    <cellStyle name="20% - Accent2 2 7 2 5" xfId="16191" xr:uid="{C63704EF-52F0-4B71-8360-709362BFDCB6}"/>
    <cellStyle name="20% - Accent2 2 7 3" xfId="2378" xr:uid="{F068C308-C294-49DF-A8C5-15B801A9E860}"/>
    <cellStyle name="20% - Accent2 2 7 3 2" xfId="6060" xr:uid="{CC52C244-4BD0-4D42-9196-EEC67DC17C4B}"/>
    <cellStyle name="20% - Accent2 2 7 3 2 2" xfId="13426" xr:uid="{02B42C60-B4A2-41D6-9F40-F2FCE8304718}"/>
    <cellStyle name="20% - Accent2 2 7 3 2 2 2" xfId="28160" xr:uid="{647382F6-59FF-47D1-8F3F-407771727073}"/>
    <cellStyle name="20% - Accent2 2 7 3 2 3" xfId="20794" xr:uid="{D0A62377-730B-4C8F-9110-6455F931E2BE}"/>
    <cellStyle name="20% - Accent2 2 7 3 3" xfId="9744" xr:uid="{5AD8EA72-A1B2-42C5-BFED-FDD4875F56FD}"/>
    <cellStyle name="20% - Accent2 2 7 3 3 2" xfId="24478" xr:uid="{198D9EEB-CE50-4435-B5DB-E7A7BD690968}"/>
    <cellStyle name="20% - Accent2 2 7 3 4" xfId="17112" xr:uid="{479F266E-5F70-41FC-B75F-13D2977BDFE8}"/>
    <cellStyle name="20% - Accent2 2 7 4" xfId="4219" xr:uid="{A9CA5B4A-6A02-43C6-BAD4-E69CDF1D0430}"/>
    <cellStyle name="20% - Accent2 2 7 4 2" xfId="11585" xr:uid="{5015B65F-8909-4C51-BD09-DD54453A54AE}"/>
    <cellStyle name="20% - Accent2 2 7 4 2 2" xfId="26319" xr:uid="{1102B6A4-CA8D-4921-8E9F-68C4301CE4F3}"/>
    <cellStyle name="20% - Accent2 2 7 4 3" xfId="18953" xr:uid="{4A5C706F-B745-4E31-B992-1C3440C083EE}"/>
    <cellStyle name="20% - Accent2 2 7 5" xfId="7903" xr:uid="{6E8508F6-D155-4EDD-BA7C-9DF832EC0E73}"/>
    <cellStyle name="20% - Accent2 2 7 5 2" xfId="22637" xr:uid="{BA3AA4B7-36EB-4DB8-8DCB-B3D5A132F128}"/>
    <cellStyle name="20% - Accent2 2 7 6" xfId="15271" xr:uid="{119231BC-177D-4FCB-8FFF-AB7F9A37D06C}"/>
    <cellStyle name="20% - Accent2 2 8" xfId="997" xr:uid="{D0B159E2-E2F0-49AA-9DC0-7934D4003286}"/>
    <cellStyle name="20% - Accent2 2 8 2" xfId="2838" xr:uid="{06BFD426-1ACA-4E72-8B9F-E4606674FA68}"/>
    <cellStyle name="20% - Accent2 2 8 2 2" xfId="6520" xr:uid="{B995ED8D-5516-4305-9A9C-07A8E937F7BA}"/>
    <cellStyle name="20% - Accent2 2 8 2 2 2" xfId="13886" xr:uid="{437592FB-1BA9-4A4B-941D-C8158E657C61}"/>
    <cellStyle name="20% - Accent2 2 8 2 2 2 2" xfId="28620" xr:uid="{9EFF143C-CA35-4087-A5DA-63712F418CBC}"/>
    <cellStyle name="20% - Accent2 2 8 2 2 3" xfId="21254" xr:uid="{0413B3C3-07E7-4572-B196-59127320CD17}"/>
    <cellStyle name="20% - Accent2 2 8 2 3" xfId="10204" xr:uid="{9EDC6A0A-76CE-44C4-972C-CA5484E37080}"/>
    <cellStyle name="20% - Accent2 2 8 2 3 2" xfId="24938" xr:uid="{C24CAA46-F764-413B-A16A-6DE08DB64433}"/>
    <cellStyle name="20% - Accent2 2 8 2 4" xfId="17572" xr:uid="{33050E4F-4299-4606-BB6A-1B4A9DC7DB83}"/>
    <cellStyle name="20% - Accent2 2 8 3" xfId="4679" xr:uid="{19268395-5183-4825-B24A-82DFBE27A707}"/>
    <cellStyle name="20% - Accent2 2 8 3 2" xfId="12045" xr:uid="{9F010474-2B1C-460D-86AA-662F4A716704}"/>
    <cellStyle name="20% - Accent2 2 8 3 2 2" xfId="26779" xr:uid="{037013D3-DAEB-4AD1-B5C0-C6E8B0AD0A71}"/>
    <cellStyle name="20% - Accent2 2 8 3 3" xfId="19413" xr:uid="{A0B77664-7E5A-4E3A-8BCE-AEBA32CF86AD}"/>
    <cellStyle name="20% - Accent2 2 8 4" xfId="8363" xr:uid="{7592CF42-B8F9-4447-B8AA-2FC7D7EE2444}"/>
    <cellStyle name="20% - Accent2 2 8 4 2" xfId="23097" xr:uid="{F84FDF55-03C1-48B5-8668-4912B8D6DB3E}"/>
    <cellStyle name="20% - Accent2 2 8 5" xfId="15731" xr:uid="{135E3222-917D-414C-B12A-FADCDCB8437C}"/>
    <cellStyle name="20% - Accent2 2 9" xfId="1918" xr:uid="{1F2E6C7D-9836-41BD-B1CA-BE237B70FC15}"/>
    <cellStyle name="20% - Accent2 2 9 2" xfId="5600" xr:uid="{4CD9D6BF-F759-4FC7-B794-9A64AC1F19D7}"/>
    <cellStyle name="20% - Accent2 2 9 2 2" xfId="12966" xr:uid="{92A6D3E7-AC51-4FD1-B751-BF95F98DFDB1}"/>
    <cellStyle name="20% - Accent2 2 9 2 2 2" xfId="27700" xr:uid="{41A5FF33-3A88-4709-B524-0045C9508C0C}"/>
    <cellStyle name="20% - Accent2 2 9 2 3" xfId="20334" xr:uid="{624A657B-84EA-4AA1-A546-350114CBDC9B}"/>
    <cellStyle name="20% - Accent2 2 9 3" xfId="9284" xr:uid="{D270B29E-735C-4FEB-B32B-71B5126FC24E}"/>
    <cellStyle name="20% - Accent2 2 9 3 2" xfId="24018" xr:uid="{DE64E835-6505-4DCB-B648-7ACEB428846B}"/>
    <cellStyle name="20% - Accent2 2 9 4" xfId="16652" xr:uid="{57EB95BF-93D9-456F-91C5-4501550D7415}"/>
    <cellStyle name="20% - Accent3 2" xfId="24" xr:uid="{DA868EE9-B504-4D42-B0A2-A3C751C89385}"/>
    <cellStyle name="20% - Accent3 2 10" xfId="3763" xr:uid="{678B84FC-9392-4E1A-ACF1-AD501DF9BBC3}"/>
    <cellStyle name="20% - Accent3 2 10 2" xfId="11129" xr:uid="{0DC190F9-4D77-4934-A0E0-034AA49ED626}"/>
    <cellStyle name="20% - Accent3 2 10 2 2" xfId="25863" xr:uid="{9301F484-7C3D-47DE-A8BA-88BBD8D131D5}"/>
    <cellStyle name="20% - Accent3 2 10 3" xfId="18497" xr:uid="{EBF75DD8-164C-408A-A05A-69E8A56EA5B6}"/>
    <cellStyle name="20% - Accent3 2 11" xfId="7447" xr:uid="{89D4E279-5ECC-4EA5-8263-59F3EAB52738}"/>
    <cellStyle name="20% - Accent3 2 11 2" xfId="22181" xr:uid="{03309987-31B0-47C2-BC9C-B816D79592C1}"/>
    <cellStyle name="20% - Accent3 2 12" xfId="14815" xr:uid="{3C5135BA-7BA2-4172-A931-51FEB6487F1F}"/>
    <cellStyle name="20% - Accent3 2 2" xfId="25" xr:uid="{E241C89E-0A29-42D6-B74B-230F042F6726}"/>
    <cellStyle name="20% - Accent3 2 2 10" xfId="7448" xr:uid="{A2631C32-9A83-45EE-86C1-249B26D07E2E}"/>
    <cellStyle name="20% - Accent3 2 2 10 2" xfId="22182" xr:uid="{D8E0A52A-5EDC-4D2D-99C2-EDF578CB0450}"/>
    <cellStyle name="20% - Accent3 2 2 11" xfId="14816" xr:uid="{404F2811-9962-41F7-A0B4-62A131E08132}"/>
    <cellStyle name="20% - Accent3 2 2 2" xfId="26" xr:uid="{8F8D5AD0-9CAA-4723-B7AC-7436C0ABC269}"/>
    <cellStyle name="20% - Accent3 2 2 2 10" xfId="14817" xr:uid="{ED505EE8-B007-458A-AE2C-ACD9DBF7376C}"/>
    <cellStyle name="20% - Accent3 2 2 2 2" xfId="123" xr:uid="{1406F4A2-7A03-4F74-9E7B-E0D24EF00CDA}"/>
    <cellStyle name="20% - Accent3 2 2 2 2 2" xfId="255" xr:uid="{85CE6092-9EBE-4652-BD48-66CFD6019A85}"/>
    <cellStyle name="20% - Accent3 2 2 2 2 2 2" xfId="485" xr:uid="{F5CAC519-7854-4776-8DCA-42FBFD11C86D}"/>
    <cellStyle name="20% - Accent3 2 2 2 2 2 2 2" xfId="945" xr:uid="{DAAED74B-1F7E-43C8-8BD5-04612D2A9314}"/>
    <cellStyle name="20% - Accent3 2 2 2 2 2 2 2 2" xfId="1865" xr:uid="{538E748D-9F1C-4E5F-BD85-9934E4DC6934}"/>
    <cellStyle name="20% - Accent3 2 2 2 2 2 2 2 2 2" xfId="3706" xr:uid="{78C74B0D-CE5F-4694-96C1-1A4602A9FC67}"/>
    <cellStyle name="20% - Accent3 2 2 2 2 2 2 2 2 2 2" xfId="7388" xr:uid="{7AB34AB1-7D8D-4874-954F-10F4B4DB246E}"/>
    <cellStyle name="20% - Accent3 2 2 2 2 2 2 2 2 2 2 2" xfId="14754" xr:uid="{B7D13427-64CD-474E-8485-601796D6504E}"/>
    <cellStyle name="20% - Accent3 2 2 2 2 2 2 2 2 2 2 2 2" xfId="29488" xr:uid="{D8A37282-2268-4CC0-A742-309D9875DFD7}"/>
    <cellStyle name="20% - Accent3 2 2 2 2 2 2 2 2 2 2 3" xfId="22122" xr:uid="{59A524F4-A068-4898-8846-BE17C9452988}"/>
    <cellStyle name="20% - Accent3 2 2 2 2 2 2 2 2 2 3" xfId="11072" xr:uid="{71155737-67A6-4B2C-900D-DA9037EE637C}"/>
    <cellStyle name="20% - Accent3 2 2 2 2 2 2 2 2 2 3 2" xfId="25806" xr:uid="{09BD1564-2A20-412C-80C9-AD24DF7B27F3}"/>
    <cellStyle name="20% - Accent3 2 2 2 2 2 2 2 2 2 4" xfId="18440" xr:uid="{FE434C06-9A42-4279-85A5-A37BCCC8F46F}"/>
    <cellStyle name="20% - Accent3 2 2 2 2 2 2 2 2 3" xfId="5547" xr:uid="{971FC7D2-732B-4E31-8C59-2052FBE715EE}"/>
    <cellStyle name="20% - Accent3 2 2 2 2 2 2 2 2 3 2" xfId="12913" xr:uid="{003E1FEA-C7A1-46F3-A769-167860D77E61}"/>
    <cellStyle name="20% - Accent3 2 2 2 2 2 2 2 2 3 2 2" xfId="27647" xr:uid="{F5B3FD5E-7B41-4BA4-AC79-43043661D055}"/>
    <cellStyle name="20% - Accent3 2 2 2 2 2 2 2 2 3 3" xfId="20281" xr:uid="{12B4BA23-7787-4030-81C0-3BDBE1E43C27}"/>
    <cellStyle name="20% - Accent3 2 2 2 2 2 2 2 2 4" xfId="9231" xr:uid="{061ECFA7-E899-4D61-8F36-362F700B4135}"/>
    <cellStyle name="20% - Accent3 2 2 2 2 2 2 2 2 4 2" xfId="23965" xr:uid="{1C8171A3-491A-4F52-990A-A674672BD0CD}"/>
    <cellStyle name="20% - Accent3 2 2 2 2 2 2 2 2 5" xfId="16599" xr:uid="{477ADDA4-BF1A-4F0A-AF9E-F968C7046B1A}"/>
    <cellStyle name="20% - Accent3 2 2 2 2 2 2 2 3" xfId="2786" xr:uid="{43E28E76-8818-4A20-8327-257A4DC9E764}"/>
    <cellStyle name="20% - Accent3 2 2 2 2 2 2 2 3 2" xfId="6468" xr:uid="{0994D27E-046D-4EA2-9DAF-139A48133011}"/>
    <cellStyle name="20% - Accent3 2 2 2 2 2 2 2 3 2 2" xfId="13834" xr:uid="{15F86FEF-D276-49CC-BDA0-A1EC8BAD7B7C}"/>
    <cellStyle name="20% - Accent3 2 2 2 2 2 2 2 3 2 2 2" xfId="28568" xr:uid="{39F9EDA2-270B-402F-95A5-0BA50C98AF1D}"/>
    <cellStyle name="20% - Accent3 2 2 2 2 2 2 2 3 2 3" xfId="21202" xr:uid="{280630C4-4597-476A-B68F-5AD685937E30}"/>
    <cellStyle name="20% - Accent3 2 2 2 2 2 2 2 3 3" xfId="10152" xr:uid="{8F3308E5-E998-4917-95DE-0BEBFEE90D58}"/>
    <cellStyle name="20% - Accent3 2 2 2 2 2 2 2 3 3 2" xfId="24886" xr:uid="{84339BDC-7E61-4A8F-ACC0-5DFA57064B23}"/>
    <cellStyle name="20% - Accent3 2 2 2 2 2 2 2 3 4" xfId="17520" xr:uid="{656A12AD-A550-4324-BD24-8407B1B70CE0}"/>
    <cellStyle name="20% - Accent3 2 2 2 2 2 2 2 4" xfId="4627" xr:uid="{53943BF0-A6DF-4475-8CD1-384E3E746879}"/>
    <cellStyle name="20% - Accent3 2 2 2 2 2 2 2 4 2" xfId="11993" xr:uid="{49CD75D6-13F8-4BE7-9AAF-1A922ECEDEA9}"/>
    <cellStyle name="20% - Accent3 2 2 2 2 2 2 2 4 2 2" xfId="26727" xr:uid="{173F5683-33FD-4F74-9EB3-4EBA87C5D47E}"/>
    <cellStyle name="20% - Accent3 2 2 2 2 2 2 2 4 3" xfId="19361" xr:uid="{123F0DFB-440C-428E-95DC-EEB5BD5A8D8E}"/>
    <cellStyle name="20% - Accent3 2 2 2 2 2 2 2 5" xfId="8311" xr:uid="{C148FB62-5618-4608-9635-06A390E31B8F}"/>
    <cellStyle name="20% - Accent3 2 2 2 2 2 2 2 5 2" xfId="23045" xr:uid="{EBD2C06D-30E7-4EBE-A754-EE2F7E220CC9}"/>
    <cellStyle name="20% - Accent3 2 2 2 2 2 2 2 6" xfId="15679" xr:uid="{1F10EDC0-0975-4F95-8BC2-B0E6D7927969}"/>
    <cellStyle name="20% - Accent3 2 2 2 2 2 2 3" xfId="1405" xr:uid="{EE4486EC-5007-4A59-BFEC-C7CF03206531}"/>
    <cellStyle name="20% - Accent3 2 2 2 2 2 2 3 2" xfId="3246" xr:uid="{F86FB9E3-0F67-40D8-AEB1-8450186548FF}"/>
    <cellStyle name="20% - Accent3 2 2 2 2 2 2 3 2 2" xfId="6928" xr:uid="{5F5416C3-BB4F-451A-9369-F35191DBEFC9}"/>
    <cellStyle name="20% - Accent3 2 2 2 2 2 2 3 2 2 2" xfId="14294" xr:uid="{28A110B9-8443-4A91-A5E8-8344CC608D89}"/>
    <cellStyle name="20% - Accent3 2 2 2 2 2 2 3 2 2 2 2" xfId="29028" xr:uid="{69894AF7-F256-4EA3-8855-8548EF901738}"/>
    <cellStyle name="20% - Accent3 2 2 2 2 2 2 3 2 2 3" xfId="21662" xr:uid="{9D629E7A-4521-45D3-B6DB-D17FE2B5FD1F}"/>
    <cellStyle name="20% - Accent3 2 2 2 2 2 2 3 2 3" xfId="10612" xr:uid="{70F96EC2-7618-4FBB-8CFB-6BB234603FAD}"/>
    <cellStyle name="20% - Accent3 2 2 2 2 2 2 3 2 3 2" xfId="25346" xr:uid="{27966FA6-176B-4124-ADCE-357EDF619604}"/>
    <cellStyle name="20% - Accent3 2 2 2 2 2 2 3 2 4" xfId="17980" xr:uid="{DC738691-FD58-4A0C-B34D-31AA0F65C635}"/>
    <cellStyle name="20% - Accent3 2 2 2 2 2 2 3 3" xfId="5087" xr:uid="{A3011D31-E7E8-4E3A-AFE8-C1FFF0D75377}"/>
    <cellStyle name="20% - Accent3 2 2 2 2 2 2 3 3 2" xfId="12453" xr:uid="{963FD49E-BD69-463D-AF16-8AB74B0ED319}"/>
    <cellStyle name="20% - Accent3 2 2 2 2 2 2 3 3 2 2" xfId="27187" xr:uid="{91157B99-DD7B-4DBD-B814-0F02B419CACF}"/>
    <cellStyle name="20% - Accent3 2 2 2 2 2 2 3 3 3" xfId="19821" xr:uid="{2B133B0F-A8BC-4D63-8EDB-1520047BC94A}"/>
    <cellStyle name="20% - Accent3 2 2 2 2 2 2 3 4" xfId="8771" xr:uid="{AE02B047-3724-4EFC-A0CE-D7E60931548C}"/>
    <cellStyle name="20% - Accent3 2 2 2 2 2 2 3 4 2" xfId="23505" xr:uid="{72FB415D-835D-4A41-A0F7-E6D21FE7D4F3}"/>
    <cellStyle name="20% - Accent3 2 2 2 2 2 2 3 5" xfId="16139" xr:uid="{4DADF4B4-3549-462B-BF88-23735476B391}"/>
    <cellStyle name="20% - Accent3 2 2 2 2 2 2 4" xfId="2326" xr:uid="{6758FC90-FB62-455D-8F8B-2DA0ED9628AB}"/>
    <cellStyle name="20% - Accent3 2 2 2 2 2 2 4 2" xfId="6008" xr:uid="{43F699FB-AEB2-4EE0-A5A1-2BA5F02E08E2}"/>
    <cellStyle name="20% - Accent3 2 2 2 2 2 2 4 2 2" xfId="13374" xr:uid="{D58279FE-4B1F-41A3-A024-30699F6EEBF3}"/>
    <cellStyle name="20% - Accent3 2 2 2 2 2 2 4 2 2 2" xfId="28108" xr:uid="{84D0A346-3205-4465-AC68-F4B44A731D3D}"/>
    <cellStyle name="20% - Accent3 2 2 2 2 2 2 4 2 3" xfId="20742" xr:uid="{42B65DFE-A3D7-43EC-9FA3-5079695E6ABA}"/>
    <cellStyle name="20% - Accent3 2 2 2 2 2 2 4 3" xfId="9692" xr:uid="{99B72B77-6980-4222-8123-4D4D795A1E85}"/>
    <cellStyle name="20% - Accent3 2 2 2 2 2 2 4 3 2" xfId="24426" xr:uid="{114DD5D1-0448-4756-81F9-9AE76BDB2DDB}"/>
    <cellStyle name="20% - Accent3 2 2 2 2 2 2 4 4" xfId="17060" xr:uid="{B8422B5D-0C83-44A9-BC7F-EC7E63AE12D7}"/>
    <cellStyle name="20% - Accent3 2 2 2 2 2 2 5" xfId="4167" xr:uid="{5BF7AEFA-D6B8-4330-A212-4971288E897A}"/>
    <cellStyle name="20% - Accent3 2 2 2 2 2 2 5 2" xfId="11533" xr:uid="{B711A7F8-9909-4E98-8B56-0FFDCC830B39}"/>
    <cellStyle name="20% - Accent3 2 2 2 2 2 2 5 2 2" xfId="26267" xr:uid="{DF6E1728-CEDC-4A43-8110-21905F9ED037}"/>
    <cellStyle name="20% - Accent3 2 2 2 2 2 2 5 3" xfId="18901" xr:uid="{ABB6B895-DD65-404D-8B84-4DAD14AE3EAE}"/>
    <cellStyle name="20% - Accent3 2 2 2 2 2 2 6" xfId="7851" xr:uid="{5ACF2F06-5A98-4F4F-812E-3A29F90E0A2E}"/>
    <cellStyle name="20% - Accent3 2 2 2 2 2 2 6 2" xfId="22585" xr:uid="{BCCE4FD0-1F09-407E-AF45-925030F88059}"/>
    <cellStyle name="20% - Accent3 2 2 2 2 2 2 7" xfId="15219" xr:uid="{DA329093-5FFC-412C-9E0C-0AA3540E504F}"/>
    <cellStyle name="20% - Accent3 2 2 2 2 2 3" xfId="715" xr:uid="{6F559889-C5F9-4B31-929C-44F37DB95344}"/>
    <cellStyle name="20% - Accent3 2 2 2 2 2 3 2" xfId="1635" xr:uid="{4457F7D6-52DC-4603-80FF-974E839921C0}"/>
    <cellStyle name="20% - Accent3 2 2 2 2 2 3 2 2" xfId="3476" xr:uid="{579D55D7-A311-4DA5-AB0A-CFB0E009A2A4}"/>
    <cellStyle name="20% - Accent3 2 2 2 2 2 3 2 2 2" xfId="7158" xr:uid="{BF0F10F3-CFF2-4D3C-8A0A-C5A97B47736B}"/>
    <cellStyle name="20% - Accent3 2 2 2 2 2 3 2 2 2 2" xfId="14524" xr:uid="{F287636C-A1B7-41DD-B476-F22933C3AEF6}"/>
    <cellStyle name="20% - Accent3 2 2 2 2 2 3 2 2 2 2 2" xfId="29258" xr:uid="{8CD575A5-5620-4CF7-9651-283396FB2D0B}"/>
    <cellStyle name="20% - Accent3 2 2 2 2 2 3 2 2 2 3" xfId="21892" xr:uid="{02B80224-4426-434D-AE1B-1E9E8087491F}"/>
    <cellStyle name="20% - Accent3 2 2 2 2 2 3 2 2 3" xfId="10842" xr:uid="{5C32C074-637E-4101-9731-A7F328A57F5B}"/>
    <cellStyle name="20% - Accent3 2 2 2 2 2 3 2 2 3 2" xfId="25576" xr:uid="{39CE037A-D99C-43B2-A366-ACDE013B4E54}"/>
    <cellStyle name="20% - Accent3 2 2 2 2 2 3 2 2 4" xfId="18210" xr:uid="{7382DD6E-D123-46BC-A62D-E19DB4E4C0B2}"/>
    <cellStyle name="20% - Accent3 2 2 2 2 2 3 2 3" xfId="5317" xr:uid="{EB88D563-3529-49AD-856E-D9D07A5AE5CE}"/>
    <cellStyle name="20% - Accent3 2 2 2 2 2 3 2 3 2" xfId="12683" xr:uid="{572915D4-AABC-49D6-8896-C89C8AD15AEB}"/>
    <cellStyle name="20% - Accent3 2 2 2 2 2 3 2 3 2 2" xfId="27417" xr:uid="{CE28CFD6-BFAA-42F9-B49A-201F9A9BB14C}"/>
    <cellStyle name="20% - Accent3 2 2 2 2 2 3 2 3 3" xfId="20051" xr:uid="{34FA477A-AA8D-476F-9C8F-2DD540D87690}"/>
    <cellStyle name="20% - Accent3 2 2 2 2 2 3 2 4" xfId="9001" xr:uid="{53743837-9CC5-4688-88D4-C324655D44DB}"/>
    <cellStyle name="20% - Accent3 2 2 2 2 2 3 2 4 2" xfId="23735" xr:uid="{23A15E13-E6E9-41C0-86DE-0734DF7315B3}"/>
    <cellStyle name="20% - Accent3 2 2 2 2 2 3 2 5" xfId="16369" xr:uid="{425A2907-66B7-4184-8728-1A098FADD639}"/>
    <cellStyle name="20% - Accent3 2 2 2 2 2 3 3" xfId="2556" xr:uid="{1EC9FC9F-89D6-4A72-8067-EFB0ADBA0514}"/>
    <cellStyle name="20% - Accent3 2 2 2 2 2 3 3 2" xfId="6238" xr:uid="{48B8A63B-68EA-4AF2-A173-893E5193FD63}"/>
    <cellStyle name="20% - Accent3 2 2 2 2 2 3 3 2 2" xfId="13604" xr:uid="{4E822945-6C14-4665-AD5F-7CB3DEA07344}"/>
    <cellStyle name="20% - Accent3 2 2 2 2 2 3 3 2 2 2" xfId="28338" xr:uid="{5376112F-F499-4594-A0E8-B36B4E52E429}"/>
    <cellStyle name="20% - Accent3 2 2 2 2 2 3 3 2 3" xfId="20972" xr:uid="{13FA94C0-6ED4-4927-9176-152A4A2DD423}"/>
    <cellStyle name="20% - Accent3 2 2 2 2 2 3 3 3" xfId="9922" xr:uid="{6094EB24-8797-4E43-ADBB-310B68DB7FEB}"/>
    <cellStyle name="20% - Accent3 2 2 2 2 2 3 3 3 2" xfId="24656" xr:uid="{D0F2373D-3CA8-4AB1-B6E5-5F9611736541}"/>
    <cellStyle name="20% - Accent3 2 2 2 2 2 3 3 4" xfId="17290" xr:uid="{AB1AB0D1-3DE2-4609-9B30-B51403006AA2}"/>
    <cellStyle name="20% - Accent3 2 2 2 2 2 3 4" xfId="4397" xr:uid="{D5280031-F3EC-4C42-ADF8-C25CEADA0EB6}"/>
    <cellStyle name="20% - Accent3 2 2 2 2 2 3 4 2" xfId="11763" xr:uid="{95DE5BC5-91C9-4AE2-AE76-0E1581B8206B}"/>
    <cellStyle name="20% - Accent3 2 2 2 2 2 3 4 2 2" xfId="26497" xr:uid="{685DBA82-CFC8-4B11-AF13-0CD9D32A7206}"/>
    <cellStyle name="20% - Accent3 2 2 2 2 2 3 4 3" xfId="19131" xr:uid="{A224ED5B-A653-46F0-982F-C1CE52B791CA}"/>
    <cellStyle name="20% - Accent3 2 2 2 2 2 3 5" xfId="8081" xr:uid="{34CEDAE2-74DB-4EF9-9392-11B36FA14073}"/>
    <cellStyle name="20% - Accent3 2 2 2 2 2 3 5 2" xfId="22815" xr:uid="{03C4BA3F-EB16-49E1-94CD-68352F102357}"/>
    <cellStyle name="20% - Accent3 2 2 2 2 2 3 6" xfId="15449" xr:uid="{8FAB987F-899B-4FE5-B5E9-DFBDD40FED93}"/>
    <cellStyle name="20% - Accent3 2 2 2 2 2 4" xfId="1175" xr:uid="{C33D1A19-17DB-42ED-AFA4-F0093D028699}"/>
    <cellStyle name="20% - Accent3 2 2 2 2 2 4 2" xfId="3016" xr:uid="{3B94F218-913C-4677-B22E-2E07036C200B}"/>
    <cellStyle name="20% - Accent3 2 2 2 2 2 4 2 2" xfId="6698" xr:uid="{E2989E49-628E-4B5B-81E6-25C9C291E556}"/>
    <cellStyle name="20% - Accent3 2 2 2 2 2 4 2 2 2" xfId="14064" xr:uid="{55F6CF33-21A9-4E0F-8D8F-3859B6BDDD18}"/>
    <cellStyle name="20% - Accent3 2 2 2 2 2 4 2 2 2 2" xfId="28798" xr:uid="{C0F95E3B-00C7-49DA-B83A-3ECBFA90C129}"/>
    <cellStyle name="20% - Accent3 2 2 2 2 2 4 2 2 3" xfId="21432" xr:uid="{6837E24E-6253-4FBF-9D47-AC4DE68EEA92}"/>
    <cellStyle name="20% - Accent3 2 2 2 2 2 4 2 3" xfId="10382" xr:uid="{9E18F261-B57D-434A-A5E8-F9887618611A}"/>
    <cellStyle name="20% - Accent3 2 2 2 2 2 4 2 3 2" xfId="25116" xr:uid="{9AC2B509-C41E-4283-8A1E-CC76236578F4}"/>
    <cellStyle name="20% - Accent3 2 2 2 2 2 4 2 4" xfId="17750" xr:uid="{C81E82F3-7AAA-4FB2-BF0D-5AB80506C718}"/>
    <cellStyle name="20% - Accent3 2 2 2 2 2 4 3" xfId="4857" xr:uid="{FBDFC143-F9F3-4D61-BD8E-A99903044722}"/>
    <cellStyle name="20% - Accent3 2 2 2 2 2 4 3 2" xfId="12223" xr:uid="{8F04D84F-7284-4E4C-81CF-A78C46C56318}"/>
    <cellStyle name="20% - Accent3 2 2 2 2 2 4 3 2 2" xfId="26957" xr:uid="{E25D16E9-6CF5-4830-85B0-63935A747538}"/>
    <cellStyle name="20% - Accent3 2 2 2 2 2 4 3 3" xfId="19591" xr:uid="{BCDEB505-1EB9-420D-A1FC-BD6C5A4F850E}"/>
    <cellStyle name="20% - Accent3 2 2 2 2 2 4 4" xfId="8541" xr:uid="{F0D37B59-55FF-4F05-BDC8-0BB3CB2E1B32}"/>
    <cellStyle name="20% - Accent3 2 2 2 2 2 4 4 2" xfId="23275" xr:uid="{6AA3B420-DFBC-4081-ABAC-3E38F63B2233}"/>
    <cellStyle name="20% - Accent3 2 2 2 2 2 4 5" xfId="15909" xr:uid="{76B114A7-EFF1-40E5-BEB0-E9D762A8E44B}"/>
    <cellStyle name="20% - Accent3 2 2 2 2 2 5" xfId="2096" xr:uid="{A6CD715E-E65B-4E24-8FFF-BBDC99651F79}"/>
    <cellStyle name="20% - Accent3 2 2 2 2 2 5 2" xfId="5778" xr:uid="{A31CEB31-A97D-4BAA-86C0-C6F587F6689E}"/>
    <cellStyle name="20% - Accent3 2 2 2 2 2 5 2 2" xfId="13144" xr:uid="{3756F008-C541-48C9-AAD2-4C1400031E85}"/>
    <cellStyle name="20% - Accent3 2 2 2 2 2 5 2 2 2" xfId="27878" xr:uid="{4F1BCAC6-BF80-4965-BC89-C3867850DD9C}"/>
    <cellStyle name="20% - Accent3 2 2 2 2 2 5 2 3" xfId="20512" xr:uid="{4DC93139-5BEF-4FC7-8365-AE76A687B2F5}"/>
    <cellStyle name="20% - Accent3 2 2 2 2 2 5 3" xfId="9462" xr:uid="{6C9A89A5-BD65-4FB6-A101-283F5245E9E0}"/>
    <cellStyle name="20% - Accent3 2 2 2 2 2 5 3 2" xfId="24196" xr:uid="{EAE70B75-3808-4108-ABD7-1C6E03CE1106}"/>
    <cellStyle name="20% - Accent3 2 2 2 2 2 5 4" xfId="16830" xr:uid="{36D29171-5822-4D12-9191-2894EA8EFE5F}"/>
    <cellStyle name="20% - Accent3 2 2 2 2 2 6" xfId="3937" xr:uid="{20D04A4A-141B-46C3-B1AA-6243EDE8CB8C}"/>
    <cellStyle name="20% - Accent3 2 2 2 2 2 6 2" xfId="11303" xr:uid="{5BA9AC68-D4A0-416C-8EBA-B18D0B9FB3FF}"/>
    <cellStyle name="20% - Accent3 2 2 2 2 2 6 2 2" xfId="26037" xr:uid="{49408BEF-8BF4-4D90-9370-3A00A2545A2C}"/>
    <cellStyle name="20% - Accent3 2 2 2 2 2 6 3" xfId="18671" xr:uid="{7515D9E5-C9C2-4BBB-B196-4D72A800F58B}"/>
    <cellStyle name="20% - Accent3 2 2 2 2 2 7" xfId="7621" xr:uid="{D91D1110-FBCD-40C9-A9EF-8CA81593E3D8}"/>
    <cellStyle name="20% - Accent3 2 2 2 2 2 7 2" xfId="22355" xr:uid="{19E34530-204F-4B68-911F-A5B3F493DFEA}"/>
    <cellStyle name="20% - Accent3 2 2 2 2 2 8" xfId="14989" xr:uid="{7434ADC7-5A32-4759-A935-A8ED40395458}"/>
    <cellStyle name="20% - Accent3 2 2 2 2 3" xfId="370" xr:uid="{3CA01080-B550-4F88-9E9D-6C8DCA9C96B0}"/>
    <cellStyle name="20% - Accent3 2 2 2 2 3 2" xfId="830" xr:uid="{C3D6D110-CD44-475C-8516-3CBB952CB70F}"/>
    <cellStyle name="20% - Accent3 2 2 2 2 3 2 2" xfId="1750" xr:uid="{D73A5AB6-798A-46E8-9E3C-EFD77B90CE59}"/>
    <cellStyle name="20% - Accent3 2 2 2 2 3 2 2 2" xfId="3591" xr:uid="{29D1B6AA-6CE1-4642-AC68-EA4907EB156D}"/>
    <cellStyle name="20% - Accent3 2 2 2 2 3 2 2 2 2" xfId="7273" xr:uid="{F06A14AB-763D-4132-9884-1557C5F7E46F}"/>
    <cellStyle name="20% - Accent3 2 2 2 2 3 2 2 2 2 2" xfId="14639" xr:uid="{8E8EC7B2-EBF2-409B-A3A5-2385FD1A1A8C}"/>
    <cellStyle name="20% - Accent3 2 2 2 2 3 2 2 2 2 2 2" xfId="29373" xr:uid="{8E368714-B8A9-466B-BBD1-2F2EBE15DD22}"/>
    <cellStyle name="20% - Accent3 2 2 2 2 3 2 2 2 2 3" xfId="22007" xr:uid="{F21EC20E-F1C8-44E3-A0ED-D5F6176ED0CE}"/>
    <cellStyle name="20% - Accent3 2 2 2 2 3 2 2 2 3" xfId="10957" xr:uid="{60BDA9CB-7508-4706-9928-1F7EC0F74B0D}"/>
    <cellStyle name="20% - Accent3 2 2 2 2 3 2 2 2 3 2" xfId="25691" xr:uid="{5CAAF1A2-4668-4E67-A3DB-533F14AA85D0}"/>
    <cellStyle name="20% - Accent3 2 2 2 2 3 2 2 2 4" xfId="18325" xr:uid="{C97B06B5-5060-4604-B90E-E55222F8D485}"/>
    <cellStyle name="20% - Accent3 2 2 2 2 3 2 2 3" xfId="5432" xr:uid="{1B7BF866-2EFD-4EB2-93C3-E2D333EFC210}"/>
    <cellStyle name="20% - Accent3 2 2 2 2 3 2 2 3 2" xfId="12798" xr:uid="{9ADF3D0C-584A-4974-95B4-F3A1F0115062}"/>
    <cellStyle name="20% - Accent3 2 2 2 2 3 2 2 3 2 2" xfId="27532" xr:uid="{D9AEA086-B216-4AD1-9100-BEDF73C15D9E}"/>
    <cellStyle name="20% - Accent3 2 2 2 2 3 2 2 3 3" xfId="20166" xr:uid="{AD0E3AC1-50FD-40C8-B21A-F7203F1C0632}"/>
    <cellStyle name="20% - Accent3 2 2 2 2 3 2 2 4" xfId="9116" xr:uid="{F95FF909-745C-4509-937F-F789977FC964}"/>
    <cellStyle name="20% - Accent3 2 2 2 2 3 2 2 4 2" xfId="23850" xr:uid="{B77479E9-0961-4757-97A0-9A8B657A3B08}"/>
    <cellStyle name="20% - Accent3 2 2 2 2 3 2 2 5" xfId="16484" xr:uid="{1E475FA0-F7B3-4C52-A02A-ED96A2FE4BC9}"/>
    <cellStyle name="20% - Accent3 2 2 2 2 3 2 3" xfId="2671" xr:uid="{4150444F-04DD-4461-96FA-47761CB29CB3}"/>
    <cellStyle name="20% - Accent3 2 2 2 2 3 2 3 2" xfId="6353" xr:uid="{7B8604BA-2504-45D1-9860-869F6ABA0A75}"/>
    <cellStyle name="20% - Accent3 2 2 2 2 3 2 3 2 2" xfId="13719" xr:uid="{563ED4C7-6A9C-4431-8DDD-F84FDE0AA913}"/>
    <cellStyle name="20% - Accent3 2 2 2 2 3 2 3 2 2 2" xfId="28453" xr:uid="{2AE3F080-0A4D-47D0-815E-758CC2867C43}"/>
    <cellStyle name="20% - Accent3 2 2 2 2 3 2 3 2 3" xfId="21087" xr:uid="{E4EAAF37-2B59-4E41-AA3C-64F211F4AFD7}"/>
    <cellStyle name="20% - Accent3 2 2 2 2 3 2 3 3" xfId="10037" xr:uid="{D79D3B10-6674-4270-B0A5-5ECC29C27EE1}"/>
    <cellStyle name="20% - Accent3 2 2 2 2 3 2 3 3 2" xfId="24771" xr:uid="{267C0280-BB7D-43A4-BBF3-C1C7472C5D8B}"/>
    <cellStyle name="20% - Accent3 2 2 2 2 3 2 3 4" xfId="17405" xr:uid="{1B328948-D40B-41FD-9C14-B146B8102D76}"/>
    <cellStyle name="20% - Accent3 2 2 2 2 3 2 4" xfId="4512" xr:uid="{D11D295D-13B1-431A-A976-4FABF8C9778A}"/>
    <cellStyle name="20% - Accent3 2 2 2 2 3 2 4 2" xfId="11878" xr:uid="{3E04115E-FBF9-44D2-941B-176A4B31093B}"/>
    <cellStyle name="20% - Accent3 2 2 2 2 3 2 4 2 2" xfId="26612" xr:uid="{8A901547-80ED-4282-A840-ED984FEE3245}"/>
    <cellStyle name="20% - Accent3 2 2 2 2 3 2 4 3" xfId="19246" xr:uid="{56350D5D-6668-4786-B7EB-64236F11A589}"/>
    <cellStyle name="20% - Accent3 2 2 2 2 3 2 5" xfId="8196" xr:uid="{F3122989-A4F5-457E-A9C6-B044575EC6A9}"/>
    <cellStyle name="20% - Accent3 2 2 2 2 3 2 5 2" xfId="22930" xr:uid="{61068645-8071-45C9-B069-14B9B7314941}"/>
    <cellStyle name="20% - Accent3 2 2 2 2 3 2 6" xfId="15564" xr:uid="{3B33DF85-7095-428A-B4E8-85DC20AB32FA}"/>
    <cellStyle name="20% - Accent3 2 2 2 2 3 3" xfId="1290" xr:uid="{C7F5BCD1-7E7C-41E9-9BFF-49614A863A8E}"/>
    <cellStyle name="20% - Accent3 2 2 2 2 3 3 2" xfId="3131" xr:uid="{E9FF7FC2-27C0-4331-B931-0230F8327729}"/>
    <cellStyle name="20% - Accent3 2 2 2 2 3 3 2 2" xfId="6813" xr:uid="{61B55E19-2478-4A30-B9CB-9F61CEF0F71B}"/>
    <cellStyle name="20% - Accent3 2 2 2 2 3 3 2 2 2" xfId="14179" xr:uid="{A7E2985E-111A-4260-98F7-06FE093D18B9}"/>
    <cellStyle name="20% - Accent3 2 2 2 2 3 3 2 2 2 2" xfId="28913" xr:uid="{7A4B8D4B-145D-4D3F-B732-AA9A9A0EA96A}"/>
    <cellStyle name="20% - Accent3 2 2 2 2 3 3 2 2 3" xfId="21547" xr:uid="{70FF3149-E07C-4DE5-9DB2-AC2F32E76019}"/>
    <cellStyle name="20% - Accent3 2 2 2 2 3 3 2 3" xfId="10497" xr:uid="{6C79B80A-64DD-4A22-9E27-992929BF7091}"/>
    <cellStyle name="20% - Accent3 2 2 2 2 3 3 2 3 2" xfId="25231" xr:uid="{6CCF0953-546B-4AE6-9150-60C4EFD3B4B7}"/>
    <cellStyle name="20% - Accent3 2 2 2 2 3 3 2 4" xfId="17865" xr:uid="{B9CCF092-4CAE-4AFD-8FE3-08F3F5911510}"/>
    <cellStyle name="20% - Accent3 2 2 2 2 3 3 3" xfId="4972" xr:uid="{0A43CC30-B6BD-48B6-B4BE-5BECCC5CD6AF}"/>
    <cellStyle name="20% - Accent3 2 2 2 2 3 3 3 2" xfId="12338" xr:uid="{6D32C85C-1FF1-4995-A23A-B968BDC19BCE}"/>
    <cellStyle name="20% - Accent3 2 2 2 2 3 3 3 2 2" xfId="27072" xr:uid="{59A81A90-0374-4456-81C7-7EB1EB18C8A1}"/>
    <cellStyle name="20% - Accent3 2 2 2 2 3 3 3 3" xfId="19706" xr:uid="{C8912DB8-75D9-4A45-BEFF-109D42F91835}"/>
    <cellStyle name="20% - Accent3 2 2 2 2 3 3 4" xfId="8656" xr:uid="{148A1C4C-0E49-407B-99EB-4957A4060898}"/>
    <cellStyle name="20% - Accent3 2 2 2 2 3 3 4 2" xfId="23390" xr:uid="{EF1DE832-C08F-41FB-AC29-22F236FB8706}"/>
    <cellStyle name="20% - Accent3 2 2 2 2 3 3 5" xfId="16024" xr:uid="{1D55E289-8141-44A9-88A5-EAAE0C16C5B4}"/>
    <cellStyle name="20% - Accent3 2 2 2 2 3 4" xfId="2211" xr:uid="{2C27FA3C-2EBA-481A-9FC0-EB81B65C758F}"/>
    <cellStyle name="20% - Accent3 2 2 2 2 3 4 2" xfId="5893" xr:uid="{03FB01AE-7C16-4C93-9BD5-172955744306}"/>
    <cellStyle name="20% - Accent3 2 2 2 2 3 4 2 2" xfId="13259" xr:uid="{266E38F4-0495-44D0-9D38-3A1B1C2EE8AE}"/>
    <cellStyle name="20% - Accent3 2 2 2 2 3 4 2 2 2" xfId="27993" xr:uid="{B6274C54-FA50-456B-9A2C-99DEF0375720}"/>
    <cellStyle name="20% - Accent3 2 2 2 2 3 4 2 3" xfId="20627" xr:uid="{F088D7EB-1D05-405A-AF1F-0A55631B6313}"/>
    <cellStyle name="20% - Accent3 2 2 2 2 3 4 3" xfId="9577" xr:uid="{13D68719-6893-465A-8E66-2A7C5368EE35}"/>
    <cellStyle name="20% - Accent3 2 2 2 2 3 4 3 2" xfId="24311" xr:uid="{52B53EBF-DF36-4456-BC86-C2A76F5E9E8C}"/>
    <cellStyle name="20% - Accent3 2 2 2 2 3 4 4" xfId="16945" xr:uid="{0FF18112-9740-4588-912B-79F67CF34F7F}"/>
    <cellStyle name="20% - Accent3 2 2 2 2 3 5" xfId="4052" xr:uid="{40AFAACD-EFCC-410A-BF0D-5A3ED40CB8F7}"/>
    <cellStyle name="20% - Accent3 2 2 2 2 3 5 2" xfId="11418" xr:uid="{90E7B551-4109-44E2-818B-5FD2C6C1C159}"/>
    <cellStyle name="20% - Accent3 2 2 2 2 3 5 2 2" xfId="26152" xr:uid="{D789A0C1-E49C-4A5E-8FD3-474EE3037FD8}"/>
    <cellStyle name="20% - Accent3 2 2 2 2 3 5 3" xfId="18786" xr:uid="{533BFE57-F7F1-4B47-9F2B-703150FCF8DC}"/>
    <cellStyle name="20% - Accent3 2 2 2 2 3 6" xfId="7736" xr:uid="{761EB0E8-41D8-42C1-884A-6DBFCB93C7D2}"/>
    <cellStyle name="20% - Accent3 2 2 2 2 3 6 2" xfId="22470" xr:uid="{BA10347B-7DF3-4FC3-ABDA-BBA562E24E5A}"/>
    <cellStyle name="20% - Accent3 2 2 2 2 3 7" xfId="15104" xr:uid="{508DB4D7-51DC-4F39-BDCE-314252255E96}"/>
    <cellStyle name="20% - Accent3 2 2 2 2 4" xfId="600" xr:uid="{326E1527-F50F-4FDA-B342-F39568EB81D8}"/>
    <cellStyle name="20% - Accent3 2 2 2 2 4 2" xfId="1520" xr:uid="{F933E6E9-1023-4710-BB19-2C85B9201A6B}"/>
    <cellStyle name="20% - Accent3 2 2 2 2 4 2 2" xfId="3361" xr:uid="{A7252E1D-0F4F-4F1E-B9A4-E1DB0E0B287C}"/>
    <cellStyle name="20% - Accent3 2 2 2 2 4 2 2 2" xfId="7043" xr:uid="{646A60C6-A7EA-4F0A-BC9C-F91D527F2318}"/>
    <cellStyle name="20% - Accent3 2 2 2 2 4 2 2 2 2" xfId="14409" xr:uid="{BAE4FC21-8E62-42A4-9104-8F4852EB9405}"/>
    <cellStyle name="20% - Accent3 2 2 2 2 4 2 2 2 2 2" xfId="29143" xr:uid="{9F00E493-C659-44B5-8E79-0FD0D365EDA6}"/>
    <cellStyle name="20% - Accent3 2 2 2 2 4 2 2 2 3" xfId="21777" xr:uid="{E20D9E23-8064-4072-88FB-93D02CFB041A}"/>
    <cellStyle name="20% - Accent3 2 2 2 2 4 2 2 3" xfId="10727" xr:uid="{EA197877-F1EB-4119-8628-9981D8531B6A}"/>
    <cellStyle name="20% - Accent3 2 2 2 2 4 2 2 3 2" xfId="25461" xr:uid="{E86B3A3C-429D-467F-BBED-1478FD1608BA}"/>
    <cellStyle name="20% - Accent3 2 2 2 2 4 2 2 4" xfId="18095" xr:uid="{D427160E-DDC0-436B-8A83-15F1BEAFC686}"/>
    <cellStyle name="20% - Accent3 2 2 2 2 4 2 3" xfId="5202" xr:uid="{2E0754AE-4562-45F0-A1DB-21E6B999EFA3}"/>
    <cellStyle name="20% - Accent3 2 2 2 2 4 2 3 2" xfId="12568" xr:uid="{55291EE2-7805-46CC-808A-51E453817D66}"/>
    <cellStyle name="20% - Accent3 2 2 2 2 4 2 3 2 2" xfId="27302" xr:uid="{9DA49AF9-A703-4D10-910F-E7137205EDB7}"/>
    <cellStyle name="20% - Accent3 2 2 2 2 4 2 3 3" xfId="19936" xr:uid="{B476F0B7-9337-4FCA-A739-016A7B0BB9E4}"/>
    <cellStyle name="20% - Accent3 2 2 2 2 4 2 4" xfId="8886" xr:uid="{22E7BD72-DB96-4DAC-84A2-03B496DA707B}"/>
    <cellStyle name="20% - Accent3 2 2 2 2 4 2 4 2" xfId="23620" xr:uid="{B5BD613B-44F8-427C-8D7B-5B108831D840}"/>
    <cellStyle name="20% - Accent3 2 2 2 2 4 2 5" xfId="16254" xr:uid="{8202A8FC-2690-4295-9081-7D0608365EFC}"/>
    <cellStyle name="20% - Accent3 2 2 2 2 4 3" xfId="2441" xr:uid="{D72C2FC0-5632-4C4A-A4CD-3413C066E649}"/>
    <cellStyle name="20% - Accent3 2 2 2 2 4 3 2" xfId="6123" xr:uid="{5CEA02BF-DE4F-4CA9-9300-88EA4C3F6922}"/>
    <cellStyle name="20% - Accent3 2 2 2 2 4 3 2 2" xfId="13489" xr:uid="{F79D163E-295E-400B-8A52-CF3BE0A57560}"/>
    <cellStyle name="20% - Accent3 2 2 2 2 4 3 2 2 2" xfId="28223" xr:uid="{99B1BAAA-02F6-48C1-8161-BE112CE27285}"/>
    <cellStyle name="20% - Accent3 2 2 2 2 4 3 2 3" xfId="20857" xr:uid="{DA68E980-7BB5-42F0-B610-7431FE48EE5A}"/>
    <cellStyle name="20% - Accent3 2 2 2 2 4 3 3" xfId="9807" xr:uid="{2FB1236F-042A-4FC5-BBE5-193E712E23FB}"/>
    <cellStyle name="20% - Accent3 2 2 2 2 4 3 3 2" xfId="24541" xr:uid="{E28612FE-9063-4953-AF97-5864A391FC74}"/>
    <cellStyle name="20% - Accent3 2 2 2 2 4 3 4" xfId="17175" xr:uid="{A41D83D1-02D9-462E-8DDB-3EE2B31E8BF2}"/>
    <cellStyle name="20% - Accent3 2 2 2 2 4 4" xfId="4282" xr:uid="{CDCA694B-3381-4372-A603-B6E7D302CFBA}"/>
    <cellStyle name="20% - Accent3 2 2 2 2 4 4 2" xfId="11648" xr:uid="{86662073-4600-4440-B02F-0EAE8EAE41FA}"/>
    <cellStyle name="20% - Accent3 2 2 2 2 4 4 2 2" xfId="26382" xr:uid="{38C11C35-503D-4156-8093-82F1587D2EF1}"/>
    <cellStyle name="20% - Accent3 2 2 2 2 4 4 3" xfId="19016" xr:uid="{CFCD973A-6F08-4E1F-B11D-900915AA17CB}"/>
    <cellStyle name="20% - Accent3 2 2 2 2 4 5" xfId="7966" xr:uid="{67ADD0C1-5E0E-4035-BBD4-7F7C733DC310}"/>
    <cellStyle name="20% - Accent3 2 2 2 2 4 5 2" xfId="22700" xr:uid="{227110D0-583F-4F0A-96AF-928AFAB50D1F}"/>
    <cellStyle name="20% - Accent3 2 2 2 2 4 6" xfId="15334" xr:uid="{66C584EB-0B33-4335-BFC6-23A1B7F21488}"/>
    <cellStyle name="20% - Accent3 2 2 2 2 5" xfId="1060" xr:uid="{94910318-E0A5-43A8-8C18-3E06EC51C64D}"/>
    <cellStyle name="20% - Accent3 2 2 2 2 5 2" xfId="2901" xr:uid="{926B3C26-1861-4227-B427-07C581E128B6}"/>
    <cellStyle name="20% - Accent3 2 2 2 2 5 2 2" xfId="6583" xr:uid="{7992016B-4773-44DA-B813-6050BA279BB0}"/>
    <cellStyle name="20% - Accent3 2 2 2 2 5 2 2 2" xfId="13949" xr:uid="{5C5BFD2F-BA00-4C38-BA05-B6360830FEB1}"/>
    <cellStyle name="20% - Accent3 2 2 2 2 5 2 2 2 2" xfId="28683" xr:uid="{EA77991F-7FE3-4A92-8660-C62244618968}"/>
    <cellStyle name="20% - Accent3 2 2 2 2 5 2 2 3" xfId="21317" xr:uid="{1CCEF6AA-5D93-4BFD-A9E8-3537FAEEB9CF}"/>
    <cellStyle name="20% - Accent3 2 2 2 2 5 2 3" xfId="10267" xr:uid="{C15F5C1A-B128-4553-9376-0CDDBBEC5CEB}"/>
    <cellStyle name="20% - Accent3 2 2 2 2 5 2 3 2" xfId="25001" xr:uid="{FBEA90F7-4A6F-4ECC-ADDE-3AE8AB2F0AF8}"/>
    <cellStyle name="20% - Accent3 2 2 2 2 5 2 4" xfId="17635" xr:uid="{EB469B2E-B21E-4543-8069-66EE0008B43A}"/>
    <cellStyle name="20% - Accent3 2 2 2 2 5 3" xfId="4742" xr:uid="{6FC76263-5E16-49FB-AB39-E9C931D7481A}"/>
    <cellStyle name="20% - Accent3 2 2 2 2 5 3 2" xfId="12108" xr:uid="{AC57F6E8-308B-4936-8787-FEE56D982361}"/>
    <cellStyle name="20% - Accent3 2 2 2 2 5 3 2 2" xfId="26842" xr:uid="{6D8405D4-F9F9-493A-8F04-38178DAACB80}"/>
    <cellStyle name="20% - Accent3 2 2 2 2 5 3 3" xfId="19476" xr:uid="{0C50C04A-034F-439A-B1E9-3DCC2F8A06A1}"/>
    <cellStyle name="20% - Accent3 2 2 2 2 5 4" xfId="8426" xr:uid="{1F34D745-7202-4364-8E48-4C3926981484}"/>
    <cellStyle name="20% - Accent3 2 2 2 2 5 4 2" xfId="23160" xr:uid="{E1CD5308-F14E-4794-B92B-59B4029086C0}"/>
    <cellStyle name="20% - Accent3 2 2 2 2 5 5" xfId="15794" xr:uid="{02CB183A-C34B-48FC-BA72-DE379BB829C7}"/>
    <cellStyle name="20% - Accent3 2 2 2 2 6" xfId="1981" xr:uid="{5D4BFF50-A366-4853-A7F5-A437BCD9C011}"/>
    <cellStyle name="20% - Accent3 2 2 2 2 6 2" xfId="5663" xr:uid="{41B4B6D0-54A9-40EB-8AB7-60DF7AE53517}"/>
    <cellStyle name="20% - Accent3 2 2 2 2 6 2 2" xfId="13029" xr:uid="{AA13B52E-8B3C-408A-8C61-AEA365FDEFFB}"/>
    <cellStyle name="20% - Accent3 2 2 2 2 6 2 2 2" xfId="27763" xr:uid="{C906BA45-B160-47ED-94CB-EFC2EE011297}"/>
    <cellStyle name="20% - Accent3 2 2 2 2 6 2 3" xfId="20397" xr:uid="{C5119140-BF70-4BBD-B219-04C7AE3A2681}"/>
    <cellStyle name="20% - Accent3 2 2 2 2 6 3" xfId="9347" xr:uid="{616ABC3D-BAF0-4491-AA0C-D8485318E8F4}"/>
    <cellStyle name="20% - Accent3 2 2 2 2 6 3 2" xfId="24081" xr:uid="{38AFD604-3C27-49EE-BB18-EB22B3B703B3}"/>
    <cellStyle name="20% - Accent3 2 2 2 2 6 4" xfId="16715" xr:uid="{5F8B6E54-7D85-437D-9488-F618AE5599B4}"/>
    <cellStyle name="20% - Accent3 2 2 2 2 7" xfId="3822" xr:uid="{F48E80FF-F2CB-4188-A355-BAD5CDEE5215}"/>
    <cellStyle name="20% - Accent3 2 2 2 2 7 2" xfId="11188" xr:uid="{95555DDF-AF03-4C0E-91E5-EDF8879DE83F}"/>
    <cellStyle name="20% - Accent3 2 2 2 2 7 2 2" xfId="25922" xr:uid="{5C974FDE-FEA6-4581-948F-927EED2B1B4E}"/>
    <cellStyle name="20% - Accent3 2 2 2 2 7 3" xfId="18556" xr:uid="{36D6E2D2-A4B4-4B20-B5F1-B3FCF25C23CC}"/>
    <cellStyle name="20% - Accent3 2 2 2 2 8" xfId="7506" xr:uid="{F926AABF-5D89-4AE6-8CEE-0343B958623B}"/>
    <cellStyle name="20% - Accent3 2 2 2 2 8 2" xfId="22240" xr:uid="{4A76AC57-141D-45D2-BC00-536D7926DC80}"/>
    <cellStyle name="20% - Accent3 2 2 2 2 9" xfId="14874" xr:uid="{42F671A1-29CC-4859-8DC2-7CBB25F21640}"/>
    <cellStyle name="20% - Accent3 2 2 2 3" xfId="198" xr:uid="{B8D6EE0E-4951-4AB7-9B50-6678A882A32C}"/>
    <cellStyle name="20% - Accent3 2 2 2 3 2" xfId="428" xr:uid="{2BF95F14-FB0B-4A82-9BC4-69B20B6F3253}"/>
    <cellStyle name="20% - Accent3 2 2 2 3 2 2" xfId="888" xr:uid="{510795BA-5168-4F84-B33A-0A0FED58957B}"/>
    <cellStyle name="20% - Accent3 2 2 2 3 2 2 2" xfId="1808" xr:uid="{3CD6CEEA-71A0-4976-8D0F-30FD37E166AB}"/>
    <cellStyle name="20% - Accent3 2 2 2 3 2 2 2 2" xfId="3649" xr:uid="{514A1278-EAA7-42F7-B8CB-048D64327E2B}"/>
    <cellStyle name="20% - Accent3 2 2 2 3 2 2 2 2 2" xfId="7331" xr:uid="{0728AC2D-445C-400B-909E-45B5322596F0}"/>
    <cellStyle name="20% - Accent3 2 2 2 3 2 2 2 2 2 2" xfId="14697" xr:uid="{0C315603-E745-4713-8173-E2E455F39C31}"/>
    <cellStyle name="20% - Accent3 2 2 2 3 2 2 2 2 2 2 2" xfId="29431" xr:uid="{B729FED1-425D-47CE-8CD7-ABECA0729441}"/>
    <cellStyle name="20% - Accent3 2 2 2 3 2 2 2 2 2 3" xfId="22065" xr:uid="{AF3B2526-8445-4DB2-ABA5-2C0D3107777E}"/>
    <cellStyle name="20% - Accent3 2 2 2 3 2 2 2 2 3" xfId="11015" xr:uid="{5E660C05-4AE0-4D95-BAB1-704E760326D7}"/>
    <cellStyle name="20% - Accent3 2 2 2 3 2 2 2 2 3 2" xfId="25749" xr:uid="{1C5F87B8-0438-4240-BE68-68535FBD8FE9}"/>
    <cellStyle name="20% - Accent3 2 2 2 3 2 2 2 2 4" xfId="18383" xr:uid="{A7C5BCD9-68FB-4E39-873B-70F244C4B1BB}"/>
    <cellStyle name="20% - Accent3 2 2 2 3 2 2 2 3" xfId="5490" xr:uid="{93E290BF-AD42-4429-AF79-4A1C3C528F46}"/>
    <cellStyle name="20% - Accent3 2 2 2 3 2 2 2 3 2" xfId="12856" xr:uid="{BF7422B1-997C-4EF8-96DB-F84C81780AD0}"/>
    <cellStyle name="20% - Accent3 2 2 2 3 2 2 2 3 2 2" xfId="27590" xr:uid="{151FB7F4-C562-4260-93E6-A1D951CC353D}"/>
    <cellStyle name="20% - Accent3 2 2 2 3 2 2 2 3 3" xfId="20224" xr:uid="{273AA0BC-8033-46AD-B074-AAB443F5173A}"/>
    <cellStyle name="20% - Accent3 2 2 2 3 2 2 2 4" xfId="9174" xr:uid="{98CAD8FC-9C2A-47C4-AC7A-4A63F73C1317}"/>
    <cellStyle name="20% - Accent3 2 2 2 3 2 2 2 4 2" xfId="23908" xr:uid="{28379451-A663-48F2-A814-5C6F5998EEE8}"/>
    <cellStyle name="20% - Accent3 2 2 2 3 2 2 2 5" xfId="16542" xr:uid="{D6D7841B-7EE8-4AF8-ADE6-F23B91E2EAE9}"/>
    <cellStyle name="20% - Accent3 2 2 2 3 2 2 3" xfId="2729" xr:uid="{15EF92AE-112E-44A4-BBFA-033FBD951F90}"/>
    <cellStyle name="20% - Accent3 2 2 2 3 2 2 3 2" xfId="6411" xr:uid="{85D6F5BB-AC87-40F9-B491-2D3EF206C5FB}"/>
    <cellStyle name="20% - Accent3 2 2 2 3 2 2 3 2 2" xfId="13777" xr:uid="{63A36DA5-3E23-4D8D-B3DE-6598835EE718}"/>
    <cellStyle name="20% - Accent3 2 2 2 3 2 2 3 2 2 2" xfId="28511" xr:uid="{F2966C2B-8C17-41A0-8FC7-4943CC5A75DD}"/>
    <cellStyle name="20% - Accent3 2 2 2 3 2 2 3 2 3" xfId="21145" xr:uid="{3AD0D0C3-F2E3-432B-B3F8-83DE693C8BB8}"/>
    <cellStyle name="20% - Accent3 2 2 2 3 2 2 3 3" xfId="10095" xr:uid="{CDCE0D29-F62B-4012-8BC2-A4BBA08B9B44}"/>
    <cellStyle name="20% - Accent3 2 2 2 3 2 2 3 3 2" xfId="24829" xr:uid="{59DD8351-C187-4FED-A562-1BA763677BE8}"/>
    <cellStyle name="20% - Accent3 2 2 2 3 2 2 3 4" xfId="17463" xr:uid="{41FDF2A7-F1A7-4171-B27C-55DFAFE85486}"/>
    <cellStyle name="20% - Accent3 2 2 2 3 2 2 4" xfId="4570" xr:uid="{AB335B5F-D0E2-4AA4-9D3A-B2B650496698}"/>
    <cellStyle name="20% - Accent3 2 2 2 3 2 2 4 2" xfId="11936" xr:uid="{DB2AC316-6F88-4802-A7BE-7CEBE2DAF9AF}"/>
    <cellStyle name="20% - Accent3 2 2 2 3 2 2 4 2 2" xfId="26670" xr:uid="{4FF37201-7016-4E93-A1EF-4CAD8F835497}"/>
    <cellStyle name="20% - Accent3 2 2 2 3 2 2 4 3" xfId="19304" xr:uid="{F19349EE-2A83-4CE1-B255-2037FEA1D4CE}"/>
    <cellStyle name="20% - Accent3 2 2 2 3 2 2 5" xfId="8254" xr:uid="{8FAD5A08-5E86-4649-B258-4CC0B5B5DD73}"/>
    <cellStyle name="20% - Accent3 2 2 2 3 2 2 5 2" xfId="22988" xr:uid="{7D595F2C-28DD-457F-89EE-AFF0F329A5D4}"/>
    <cellStyle name="20% - Accent3 2 2 2 3 2 2 6" xfId="15622" xr:uid="{A64D35AB-6FE1-4343-8CE2-C4524A344883}"/>
    <cellStyle name="20% - Accent3 2 2 2 3 2 3" xfId="1348" xr:uid="{1C4F3DD9-E11E-43B4-A0DF-F4E75B14DA6A}"/>
    <cellStyle name="20% - Accent3 2 2 2 3 2 3 2" xfId="3189" xr:uid="{38C2AE05-7794-429B-B589-B707B6C02065}"/>
    <cellStyle name="20% - Accent3 2 2 2 3 2 3 2 2" xfId="6871" xr:uid="{175A6622-60DD-4091-AC44-86B05A23A5EC}"/>
    <cellStyle name="20% - Accent3 2 2 2 3 2 3 2 2 2" xfId="14237" xr:uid="{EC8FD402-02B3-440E-B486-897C3861BF77}"/>
    <cellStyle name="20% - Accent3 2 2 2 3 2 3 2 2 2 2" xfId="28971" xr:uid="{C1982FBD-D3B9-406F-9850-41FE49CE063F}"/>
    <cellStyle name="20% - Accent3 2 2 2 3 2 3 2 2 3" xfId="21605" xr:uid="{91E66737-C6E2-4769-91AC-3961C188B81B}"/>
    <cellStyle name="20% - Accent3 2 2 2 3 2 3 2 3" xfId="10555" xr:uid="{231E06A3-FB31-4255-8982-D6F0DAB88D18}"/>
    <cellStyle name="20% - Accent3 2 2 2 3 2 3 2 3 2" xfId="25289" xr:uid="{49F900AF-F18C-42CE-A1FB-B00EE6DE278F}"/>
    <cellStyle name="20% - Accent3 2 2 2 3 2 3 2 4" xfId="17923" xr:uid="{D3638C7A-1203-4EE7-8D6F-C679F76DF7D1}"/>
    <cellStyle name="20% - Accent3 2 2 2 3 2 3 3" xfId="5030" xr:uid="{DF02F958-60EF-458E-B578-02A97E26ACBF}"/>
    <cellStyle name="20% - Accent3 2 2 2 3 2 3 3 2" xfId="12396" xr:uid="{09F697DF-F5DD-4400-8478-32C9FAD05869}"/>
    <cellStyle name="20% - Accent3 2 2 2 3 2 3 3 2 2" xfId="27130" xr:uid="{FFE191B3-A511-4E54-B1DF-A73AA4575D49}"/>
    <cellStyle name="20% - Accent3 2 2 2 3 2 3 3 3" xfId="19764" xr:uid="{2629DFA9-1FE1-4119-BD4F-F294C477A57B}"/>
    <cellStyle name="20% - Accent3 2 2 2 3 2 3 4" xfId="8714" xr:uid="{A6F8B4C0-4495-415D-B73D-75998D45513A}"/>
    <cellStyle name="20% - Accent3 2 2 2 3 2 3 4 2" xfId="23448" xr:uid="{A4FCDC05-0824-47AF-9475-523EB9DCFCEB}"/>
    <cellStyle name="20% - Accent3 2 2 2 3 2 3 5" xfId="16082" xr:uid="{67724DF4-6DAA-4B96-80DD-9C60D6DCA48F}"/>
    <cellStyle name="20% - Accent3 2 2 2 3 2 4" xfId="2269" xr:uid="{B87E39CC-86B2-4977-BFD8-2C839BC55DED}"/>
    <cellStyle name="20% - Accent3 2 2 2 3 2 4 2" xfId="5951" xr:uid="{D15DBEA3-539D-4FA0-BAE5-BD8088CC6EE8}"/>
    <cellStyle name="20% - Accent3 2 2 2 3 2 4 2 2" xfId="13317" xr:uid="{E981D802-485B-40E7-BCF8-92768ABEFA46}"/>
    <cellStyle name="20% - Accent3 2 2 2 3 2 4 2 2 2" xfId="28051" xr:uid="{805079D3-291C-4901-AEDF-C012EBCE4D4E}"/>
    <cellStyle name="20% - Accent3 2 2 2 3 2 4 2 3" xfId="20685" xr:uid="{4CF713D6-7CFB-4F1B-8C49-D4A6CCFBBFDE}"/>
    <cellStyle name="20% - Accent3 2 2 2 3 2 4 3" xfId="9635" xr:uid="{4BDBDBE5-C535-4E51-8584-8E0113174CE4}"/>
    <cellStyle name="20% - Accent3 2 2 2 3 2 4 3 2" xfId="24369" xr:uid="{5737397A-5F9C-4B35-BD2C-1276F6BE0826}"/>
    <cellStyle name="20% - Accent3 2 2 2 3 2 4 4" xfId="17003" xr:uid="{ED89CA34-ED8E-42C0-8AD7-78DD0B1341C2}"/>
    <cellStyle name="20% - Accent3 2 2 2 3 2 5" xfId="4110" xr:uid="{ABCED046-96B4-4875-948C-D29C64C9793A}"/>
    <cellStyle name="20% - Accent3 2 2 2 3 2 5 2" xfId="11476" xr:uid="{296C1072-C490-4696-AB57-20234E6396B3}"/>
    <cellStyle name="20% - Accent3 2 2 2 3 2 5 2 2" xfId="26210" xr:uid="{49FEC48D-19EF-4E43-A1F7-D0AD8B9072D9}"/>
    <cellStyle name="20% - Accent3 2 2 2 3 2 5 3" xfId="18844" xr:uid="{28307CEA-078A-4B00-B40A-5A41C20B729A}"/>
    <cellStyle name="20% - Accent3 2 2 2 3 2 6" xfId="7794" xr:uid="{81FEC435-7236-446D-B6D1-F412991AAC17}"/>
    <cellStyle name="20% - Accent3 2 2 2 3 2 6 2" xfId="22528" xr:uid="{0892875E-CF01-4D53-B471-8263275D66F8}"/>
    <cellStyle name="20% - Accent3 2 2 2 3 2 7" xfId="15162" xr:uid="{27700ED2-A244-427D-8941-59725CDC13A4}"/>
    <cellStyle name="20% - Accent3 2 2 2 3 3" xfId="658" xr:uid="{E67257B7-19EF-4B46-A877-E468919AAE4F}"/>
    <cellStyle name="20% - Accent3 2 2 2 3 3 2" xfId="1578" xr:uid="{FA793D93-E01A-42D7-BD07-8580D58518BE}"/>
    <cellStyle name="20% - Accent3 2 2 2 3 3 2 2" xfId="3419" xr:uid="{AA724DBC-922F-4060-BDA7-23020CC4B9E1}"/>
    <cellStyle name="20% - Accent3 2 2 2 3 3 2 2 2" xfId="7101" xr:uid="{5734B925-4798-4A08-A7E6-277E20308BB0}"/>
    <cellStyle name="20% - Accent3 2 2 2 3 3 2 2 2 2" xfId="14467" xr:uid="{4DB8A6DB-082C-4A83-988A-E5AD230664F2}"/>
    <cellStyle name="20% - Accent3 2 2 2 3 3 2 2 2 2 2" xfId="29201" xr:uid="{F5A83802-0627-4AB8-BE4F-AC59575CF8E1}"/>
    <cellStyle name="20% - Accent3 2 2 2 3 3 2 2 2 3" xfId="21835" xr:uid="{9F2C25F5-4B14-4733-A582-0104EBDB5E4F}"/>
    <cellStyle name="20% - Accent3 2 2 2 3 3 2 2 3" xfId="10785" xr:uid="{0409ECB6-5C65-4F3E-B364-EE952E9DBF4B}"/>
    <cellStyle name="20% - Accent3 2 2 2 3 3 2 2 3 2" xfId="25519" xr:uid="{75BBAFE9-AE18-43CB-9762-937B3AE1CB72}"/>
    <cellStyle name="20% - Accent3 2 2 2 3 3 2 2 4" xfId="18153" xr:uid="{15CF3471-5390-4DBC-A04A-4C57A27CB1D7}"/>
    <cellStyle name="20% - Accent3 2 2 2 3 3 2 3" xfId="5260" xr:uid="{78D97133-C784-4EBA-8B8C-ACCD8201F432}"/>
    <cellStyle name="20% - Accent3 2 2 2 3 3 2 3 2" xfId="12626" xr:uid="{5FC7DB09-687F-4AFF-A22F-300C30294EB6}"/>
    <cellStyle name="20% - Accent3 2 2 2 3 3 2 3 2 2" xfId="27360" xr:uid="{AFA5777D-CBC3-4CA5-9A03-7DF65C458D29}"/>
    <cellStyle name="20% - Accent3 2 2 2 3 3 2 3 3" xfId="19994" xr:uid="{8D5E1CBA-C487-457E-AF49-75EF9A69D348}"/>
    <cellStyle name="20% - Accent3 2 2 2 3 3 2 4" xfId="8944" xr:uid="{4F890A59-4B8A-44A7-B101-FEC65494F4FB}"/>
    <cellStyle name="20% - Accent3 2 2 2 3 3 2 4 2" xfId="23678" xr:uid="{6A573C64-94F2-4CBF-89DA-66C9F4C4D03D}"/>
    <cellStyle name="20% - Accent3 2 2 2 3 3 2 5" xfId="16312" xr:uid="{28BFB25E-A7F4-43E5-A15A-9A120FF31C8A}"/>
    <cellStyle name="20% - Accent3 2 2 2 3 3 3" xfId="2499" xr:uid="{D8391918-9661-445D-BA03-B820AE58C5CB}"/>
    <cellStyle name="20% - Accent3 2 2 2 3 3 3 2" xfId="6181" xr:uid="{51686CBA-D358-4857-AF0A-D58B5A3EE202}"/>
    <cellStyle name="20% - Accent3 2 2 2 3 3 3 2 2" xfId="13547" xr:uid="{106E0B00-EB72-4FD3-B48C-EA16749AA9A8}"/>
    <cellStyle name="20% - Accent3 2 2 2 3 3 3 2 2 2" xfId="28281" xr:uid="{B7F71429-7E6E-4CEF-B226-A1927EA0D3B6}"/>
    <cellStyle name="20% - Accent3 2 2 2 3 3 3 2 3" xfId="20915" xr:uid="{1862BCE0-21E8-4889-BA3A-C9E871F9954D}"/>
    <cellStyle name="20% - Accent3 2 2 2 3 3 3 3" xfId="9865" xr:uid="{58750443-1D0E-45BA-BC3D-61F1BB277FE0}"/>
    <cellStyle name="20% - Accent3 2 2 2 3 3 3 3 2" xfId="24599" xr:uid="{1DFC2764-62B8-49F3-BD82-AF5E62D7FB7A}"/>
    <cellStyle name="20% - Accent3 2 2 2 3 3 3 4" xfId="17233" xr:uid="{D7680B6E-1598-4A4C-B10B-01BEE2982FA8}"/>
    <cellStyle name="20% - Accent3 2 2 2 3 3 4" xfId="4340" xr:uid="{F481AB19-71F3-4F33-B9FF-0B1AB55D8D29}"/>
    <cellStyle name="20% - Accent3 2 2 2 3 3 4 2" xfId="11706" xr:uid="{3DC44BF0-2C7A-4A12-A3B4-3CE9D2B86116}"/>
    <cellStyle name="20% - Accent3 2 2 2 3 3 4 2 2" xfId="26440" xr:uid="{EBD2DBF4-F918-41AF-8768-9CE927116210}"/>
    <cellStyle name="20% - Accent3 2 2 2 3 3 4 3" xfId="19074" xr:uid="{08CF81C9-6841-4326-882B-C04736711F98}"/>
    <cellStyle name="20% - Accent3 2 2 2 3 3 5" xfId="8024" xr:uid="{71951D30-5023-4C55-BA48-60CCF1158909}"/>
    <cellStyle name="20% - Accent3 2 2 2 3 3 5 2" xfId="22758" xr:uid="{2FD1A873-2FAE-4827-A672-4A1AFB2420F5}"/>
    <cellStyle name="20% - Accent3 2 2 2 3 3 6" xfId="15392" xr:uid="{93750E25-135B-4DAB-8800-DF59FA67F1F7}"/>
    <cellStyle name="20% - Accent3 2 2 2 3 4" xfId="1118" xr:uid="{B59AAB7D-9767-4566-9C7F-7A57FA540F5D}"/>
    <cellStyle name="20% - Accent3 2 2 2 3 4 2" xfId="2959" xr:uid="{49AB6B96-21AD-4493-A924-FD5855003533}"/>
    <cellStyle name="20% - Accent3 2 2 2 3 4 2 2" xfId="6641" xr:uid="{87DB1D37-B8FF-4B24-BA45-34CDB49F54DD}"/>
    <cellStyle name="20% - Accent3 2 2 2 3 4 2 2 2" xfId="14007" xr:uid="{2FD8F599-3CC3-4529-9E92-1D21EC5F5C18}"/>
    <cellStyle name="20% - Accent3 2 2 2 3 4 2 2 2 2" xfId="28741" xr:uid="{46F466A4-D8C9-4247-A57B-2447219E8740}"/>
    <cellStyle name="20% - Accent3 2 2 2 3 4 2 2 3" xfId="21375" xr:uid="{33060D9F-E85A-43C6-9E20-624928AD49CC}"/>
    <cellStyle name="20% - Accent3 2 2 2 3 4 2 3" xfId="10325" xr:uid="{8B8B04A3-302D-4D5E-B088-68338A16EDC8}"/>
    <cellStyle name="20% - Accent3 2 2 2 3 4 2 3 2" xfId="25059" xr:uid="{0E2523A5-9BE6-4236-BA72-2D807709B8CB}"/>
    <cellStyle name="20% - Accent3 2 2 2 3 4 2 4" xfId="17693" xr:uid="{BF1CF5EB-04A5-4A8F-87A6-62EB82AB79B0}"/>
    <cellStyle name="20% - Accent3 2 2 2 3 4 3" xfId="4800" xr:uid="{312E00AB-C023-4E6E-844C-0A4FC01C1E45}"/>
    <cellStyle name="20% - Accent3 2 2 2 3 4 3 2" xfId="12166" xr:uid="{504A87A9-FCD2-458B-BAC4-572230B92234}"/>
    <cellStyle name="20% - Accent3 2 2 2 3 4 3 2 2" xfId="26900" xr:uid="{A242FD2F-8DE1-4E22-8A00-C6F62C8DC53A}"/>
    <cellStyle name="20% - Accent3 2 2 2 3 4 3 3" xfId="19534" xr:uid="{5AA50C01-6521-459A-A8B7-994AF69D5597}"/>
    <cellStyle name="20% - Accent3 2 2 2 3 4 4" xfId="8484" xr:uid="{326A08CA-A743-46DE-8C97-F22F7E14405C}"/>
    <cellStyle name="20% - Accent3 2 2 2 3 4 4 2" xfId="23218" xr:uid="{E144D85B-6AFC-462A-AD75-B5DE81CA8360}"/>
    <cellStyle name="20% - Accent3 2 2 2 3 4 5" xfId="15852" xr:uid="{913563AA-6E10-4480-8A31-560204328FE9}"/>
    <cellStyle name="20% - Accent3 2 2 2 3 5" xfId="2039" xr:uid="{FA861D4F-EB1A-472E-A632-83DF9156B9D0}"/>
    <cellStyle name="20% - Accent3 2 2 2 3 5 2" xfId="5721" xr:uid="{4ED78985-E5B6-4D07-B63A-7E3E7CBB0CEA}"/>
    <cellStyle name="20% - Accent3 2 2 2 3 5 2 2" xfId="13087" xr:uid="{1E864F73-953E-4851-9499-F8BC30F879FF}"/>
    <cellStyle name="20% - Accent3 2 2 2 3 5 2 2 2" xfId="27821" xr:uid="{6EB257E9-CEA1-4F73-ACA8-27A5AD716010}"/>
    <cellStyle name="20% - Accent3 2 2 2 3 5 2 3" xfId="20455" xr:uid="{77ED67C4-4EBB-42AE-86C1-CD4BF945CC09}"/>
    <cellStyle name="20% - Accent3 2 2 2 3 5 3" xfId="9405" xr:uid="{30D33150-4F84-4209-BB9D-B5020B4538CA}"/>
    <cellStyle name="20% - Accent3 2 2 2 3 5 3 2" xfId="24139" xr:uid="{E052710C-90E6-4475-9505-2CA1531226A4}"/>
    <cellStyle name="20% - Accent3 2 2 2 3 5 4" xfId="16773" xr:uid="{E7DDAC26-072D-424C-9A8A-094B8B6791B0}"/>
    <cellStyle name="20% - Accent3 2 2 2 3 6" xfId="3880" xr:uid="{8E81D3C9-7E43-4479-8F11-7C101973E017}"/>
    <cellStyle name="20% - Accent3 2 2 2 3 6 2" xfId="11246" xr:uid="{E26B244C-01BA-43B1-B742-BF4F0DC8CF58}"/>
    <cellStyle name="20% - Accent3 2 2 2 3 6 2 2" xfId="25980" xr:uid="{1FA93D13-A8A3-40AD-856E-5B603DAE58F4}"/>
    <cellStyle name="20% - Accent3 2 2 2 3 6 3" xfId="18614" xr:uid="{EBC14A24-F04A-4458-8886-5737FFC78CAF}"/>
    <cellStyle name="20% - Accent3 2 2 2 3 7" xfId="7564" xr:uid="{4DBD5C95-A2E0-4842-888D-E96C0336D168}"/>
    <cellStyle name="20% - Accent3 2 2 2 3 7 2" xfId="22298" xr:uid="{3269434C-74A6-4687-964A-CF40B1A9AA9A}"/>
    <cellStyle name="20% - Accent3 2 2 2 3 8" xfId="14932" xr:uid="{22BE17D5-F25A-4553-9525-9F1558BA106D}"/>
    <cellStyle name="20% - Accent3 2 2 2 4" xfId="313" xr:uid="{25184B39-B799-4B01-A9B9-A3982CA18068}"/>
    <cellStyle name="20% - Accent3 2 2 2 4 2" xfId="773" xr:uid="{4467638E-A5FC-4BC6-B2B8-8F8A4FE47EC4}"/>
    <cellStyle name="20% - Accent3 2 2 2 4 2 2" xfId="1693" xr:uid="{D3F4FEE6-1AEA-4711-B868-77A33059BB3E}"/>
    <cellStyle name="20% - Accent3 2 2 2 4 2 2 2" xfId="3534" xr:uid="{F2DAB946-523D-41A6-8D3A-0C01AF6D7767}"/>
    <cellStyle name="20% - Accent3 2 2 2 4 2 2 2 2" xfId="7216" xr:uid="{B079FA99-CE1F-4E02-9F90-ADA6F23644EC}"/>
    <cellStyle name="20% - Accent3 2 2 2 4 2 2 2 2 2" xfId="14582" xr:uid="{A2C3D146-0DAA-4332-8DEF-74CFCD28BA75}"/>
    <cellStyle name="20% - Accent3 2 2 2 4 2 2 2 2 2 2" xfId="29316" xr:uid="{A5F48CE8-ACF4-43CC-A963-9E28DBE49203}"/>
    <cellStyle name="20% - Accent3 2 2 2 4 2 2 2 2 3" xfId="21950" xr:uid="{9998BD38-AC0C-4945-B1BB-1D3E26C1900A}"/>
    <cellStyle name="20% - Accent3 2 2 2 4 2 2 2 3" xfId="10900" xr:uid="{E4EC0ED1-6E6D-42AB-A623-1AA161BA192F}"/>
    <cellStyle name="20% - Accent3 2 2 2 4 2 2 2 3 2" xfId="25634" xr:uid="{6726EDA6-CB71-4A52-91C8-93872EB6AA63}"/>
    <cellStyle name="20% - Accent3 2 2 2 4 2 2 2 4" xfId="18268" xr:uid="{84D4621D-0803-4D0A-B514-ECFD7E5EA6E0}"/>
    <cellStyle name="20% - Accent3 2 2 2 4 2 2 3" xfId="5375" xr:uid="{A0AE67EA-1F55-4D0A-8DC7-44ABC2E086E0}"/>
    <cellStyle name="20% - Accent3 2 2 2 4 2 2 3 2" xfId="12741" xr:uid="{21BFA359-D39A-406E-91FF-2A3A1AC35FFA}"/>
    <cellStyle name="20% - Accent3 2 2 2 4 2 2 3 2 2" xfId="27475" xr:uid="{AEA7CC09-D219-4574-870D-6F9EFB233CED}"/>
    <cellStyle name="20% - Accent3 2 2 2 4 2 2 3 3" xfId="20109" xr:uid="{0F58C310-21B7-474A-BABB-1EB79AE51B87}"/>
    <cellStyle name="20% - Accent3 2 2 2 4 2 2 4" xfId="9059" xr:uid="{D5B48ADB-D016-4AEC-8FA8-5DE02DBEB0E6}"/>
    <cellStyle name="20% - Accent3 2 2 2 4 2 2 4 2" xfId="23793" xr:uid="{CF1789B4-71D9-4480-B46B-F3DC9FE0D00F}"/>
    <cellStyle name="20% - Accent3 2 2 2 4 2 2 5" xfId="16427" xr:uid="{02CA447A-EB2C-4622-AF9B-8BADEEB0F1D0}"/>
    <cellStyle name="20% - Accent3 2 2 2 4 2 3" xfId="2614" xr:uid="{F1017CB4-1DDA-4438-BCD9-29D3719146EF}"/>
    <cellStyle name="20% - Accent3 2 2 2 4 2 3 2" xfId="6296" xr:uid="{A3B4579C-30C9-4070-9595-EDFF75767041}"/>
    <cellStyle name="20% - Accent3 2 2 2 4 2 3 2 2" xfId="13662" xr:uid="{A9C2A6A5-3F16-4541-A41D-901948476360}"/>
    <cellStyle name="20% - Accent3 2 2 2 4 2 3 2 2 2" xfId="28396" xr:uid="{883CCD76-ECD9-4616-86B5-9E6408C7021D}"/>
    <cellStyle name="20% - Accent3 2 2 2 4 2 3 2 3" xfId="21030" xr:uid="{32D60276-1CAC-4B7B-8C4F-BA6A85178D7C}"/>
    <cellStyle name="20% - Accent3 2 2 2 4 2 3 3" xfId="9980" xr:uid="{DB115A34-195F-4AD4-930F-175549CFFAB5}"/>
    <cellStyle name="20% - Accent3 2 2 2 4 2 3 3 2" xfId="24714" xr:uid="{D32B55DF-607A-46CD-AC46-6B70F180F518}"/>
    <cellStyle name="20% - Accent3 2 2 2 4 2 3 4" xfId="17348" xr:uid="{316475FF-B706-4EE6-907F-97680B6F3118}"/>
    <cellStyle name="20% - Accent3 2 2 2 4 2 4" xfId="4455" xr:uid="{ECE98C82-8955-4102-8C49-1D3AF6BD0A39}"/>
    <cellStyle name="20% - Accent3 2 2 2 4 2 4 2" xfId="11821" xr:uid="{666CF284-1552-4ED7-9D83-F535CD13F252}"/>
    <cellStyle name="20% - Accent3 2 2 2 4 2 4 2 2" xfId="26555" xr:uid="{65BCBA6C-28BA-4667-9BA3-E907561A3969}"/>
    <cellStyle name="20% - Accent3 2 2 2 4 2 4 3" xfId="19189" xr:uid="{3230D36B-6860-4274-8BE9-73C9EC683D39}"/>
    <cellStyle name="20% - Accent3 2 2 2 4 2 5" xfId="8139" xr:uid="{DEC0C760-A203-4C96-99BF-23AB332956A7}"/>
    <cellStyle name="20% - Accent3 2 2 2 4 2 5 2" xfId="22873" xr:uid="{6D7DB3B7-B78B-4BFA-AC51-79427418A647}"/>
    <cellStyle name="20% - Accent3 2 2 2 4 2 6" xfId="15507" xr:uid="{DC99B65B-CB54-4900-8C93-8C57E9C5AB48}"/>
    <cellStyle name="20% - Accent3 2 2 2 4 3" xfId="1233" xr:uid="{EF2990E4-1C03-46C5-ABF3-552F2BCEDCB4}"/>
    <cellStyle name="20% - Accent3 2 2 2 4 3 2" xfId="3074" xr:uid="{1FEB5E96-8CBF-4E7E-A2F6-4478EF168C83}"/>
    <cellStyle name="20% - Accent3 2 2 2 4 3 2 2" xfId="6756" xr:uid="{5124D231-55F8-470D-98BB-67C7946A2AA3}"/>
    <cellStyle name="20% - Accent3 2 2 2 4 3 2 2 2" xfId="14122" xr:uid="{24DC8485-A908-4EDE-9D2B-9CE6F123FE58}"/>
    <cellStyle name="20% - Accent3 2 2 2 4 3 2 2 2 2" xfId="28856" xr:uid="{F5CDE7B6-AC9F-49D6-92A2-55B6665D041B}"/>
    <cellStyle name="20% - Accent3 2 2 2 4 3 2 2 3" xfId="21490" xr:uid="{5B8BDD9D-1B37-4E6A-BA12-8F752B9AC601}"/>
    <cellStyle name="20% - Accent3 2 2 2 4 3 2 3" xfId="10440" xr:uid="{84ED0448-8CDA-4E6B-8336-5DB0092C585F}"/>
    <cellStyle name="20% - Accent3 2 2 2 4 3 2 3 2" xfId="25174" xr:uid="{C36B4E64-3D48-4E4B-A9E9-5044D2EB0214}"/>
    <cellStyle name="20% - Accent3 2 2 2 4 3 2 4" xfId="17808" xr:uid="{C1816A3A-5253-4429-B9DE-7E3B771EE286}"/>
    <cellStyle name="20% - Accent3 2 2 2 4 3 3" xfId="4915" xr:uid="{998A8AB8-B6C5-4A28-B694-82A9C72E645F}"/>
    <cellStyle name="20% - Accent3 2 2 2 4 3 3 2" xfId="12281" xr:uid="{A7139F38-1BE6-4174-93A7-39783ABFF47A}"/>
    <cellStyle name="20% - Accent3 2 2 2 4 3 3 2 2" xfId="27015" xr:uid="{FFB5737B-92EF-464F-AD70-1B5FF6A83478}"/>
    <cellStyle name="20% - Accent3 2 2 2 4 3 3 3" xfId="19649" xr:uid="{CFDDCC6F-C040-42BC-AA2D-4660F1BF0ABE}"/>
    <cellStyle name="20% - Accent3 2 2 2 4 3 4" xfId="8599" xr:uid="{CC15453D-1884-4C97-AF26-69FD2910E8D1}"/>
    <cellStyle name="20% - Accent3 2 2 2 4 3 4 2" xfId="23333" xr:uid="{EEC3A395-A031-445D-9910-0272F818B05B}"/>
    <cellStyle name="20% - Accent3 2 2 2 4 3 5" xfId="15967" xr:uid="{9875AB66-E9F4-45EF-9B2A-57F933109D03}"/>
    <cellStyle name="20% - Accent3 2 2 2 4 4" xfId="2154" xr:uid="{016AC7E9-5BCD-48E9-937E-06BF07395940}"/>
    <cellStyle name="20% - Accent3 2 2 2 4 4 2" xfId="5836" xr:uid="{316D2DF6-B4F8-4D89-8259-37070DFD1035}"/>
    <cellStyle name="20% - Accent3 2 2 2 4 4 2 2" xfId="13202" xr:uid="{23E03EB7-FC92-4C0E-93EA-7987A3F6AA0D}"/>
    <cellStyle name="20% - Accent3 2 2 2 4 4 2 2 2" xfId="27936" xr:uid="{3B8C0EAA-7245-4743-9C4B-C3C4FB9660C1}"/>
    <cellStyle name="20% - Accent3 2 2 2 4 4 2 3" xfId="20570" xr:uid="{F19540BA-A3FE-41CB-98F8-055DF1BF2FD0}"/>
    <cellStyle name="20% - Accent3 2 2 2 4 4 3" xfId="9520" xr:uid="{B372461F-0774-44CE-A50F-93CCD7BA161C}"/>
    <cellStyle name="20% - Accent3 2 2 2 4 4 3 2" xfId="24254" xr:uid="{CDC6E52E-9405-4D3D-8522-69F539485C6C}"/>
    <cellStyle name="20% - Accent3 2 2 2 4 4 4" xfId="16888" xr:uid="{C0F4E23F-F7D9-4BF9-A83D-BF320401647A}"/>
    <cellStyle name="20% - Accent3 2 2 2 4 5" xfId="3995" xr:uid="{FDA43DC9-5EDD-4CDF-96AB-AC4F2589F1A1}"/>
    <cellStyle name="20% - Accent3 2 2 2 4 5 2" xfId="11361" xr:uid="{678C48BA-88CD-42FD-896E-CFBB74A5B1AC}"/>
    <cellStyle name="20% - Accent3 2 2 2 4 5 2 2" xfId="26095" xr:uid="{EB069DD2-A6E1-4A6E-9670-6A7CFBAF1979}"/>
    <cellStyle name="20% - Accent3 2 2 2 4 5 3" xfId="18729" xr:uid="{F08A6CB0-7321-44A7-856C-9B793C6C9A97}"/>
    <cellStyle name="20% - Accent3 2 2 2 4 6" xfId="7679" xr:uid="{0BE658AC-1773-4CAF-A55C-7842D150D79F}"/>
    <cellStyle name="20% - Accent3 2 2 2 4 6 2" xfId="22413" xr:uid="{C7F777B1-870A-4931-8EF8-EAAFE885AF88}"/>
    <cellStyle name="20% - Accent3 2 2 2 4 7" xfId="15047" xr:uid="{60C505F0-6119-4F8E-934C-A38F9A294B83}"/>
    <cellStyle name="20% - Accent3 2 2 2 5" xfId="543" xr:uid="{03D40BB4-DA7F-41E9-8450-F770BE76447D}"/>
    <cellStyle name="20% - Accent3 2 2 2 5 2" xfId="1463" xr:uid="{B844FEF2-62FD-4DB6-801A-4AE2AA2120E7}"/>
    <cellStyle name="20% - Accent3 2 2 2 5 2 2" xfId="3304" xr:uid="{9628748C-7766-4D38-8D0D-6BAEA3D0CEF7}"/>
    <cellStyle name="20% - Accent3 2 2 2 5 2 2 2" xfId="6986" xr:uid="{6A5258C4-61AB-4FEC-9989-3BEDC492AB88}"/>
    <cellStyle name="20% - Accent3 2 2 2 5 2 2 2 2" xfId="14352" xr:uid="{C2535E2B-FD6A-4238-970D-7C209AAF35CE}"/>
    <cellStyle name="20% - Accent3 2 2 2 5 2 2 2 2 2" xfId="29086" xr:uid="{7F4CF20C-ECD3-4DC5-9F32-434B8BE99CE6}"/>
    <cellStyle name="20% - Accent3 2 2 2 5 2 2 2 3" xfId="21720" xr:uid="{7D795D8F-2AA7-4CB3-BD34-6119BAE14163}"/>
    <cellStyle name="20% - Accent3 2 2 2 5 2 2 3" xfId="10670" xr:uid="{22908A6C-4213-4517-8E58-B16F98392288}"/>
    <cellStyle name="20% - Accent3 2 2 2 5 2 2 3 2" xfId="25404" xr:uid="{A42236E8-BEC3-484A-B269-F2453C45D0B6}"/>
    <cellStyle name="20% - Accent3 2 2 2 5 2 2 4" xfId="18038" xr:uid="{A0947978-7598-492A-8DEB-58D1D70D3132}"/>
    <cellStyle name="20% - Accent3 2 2 2 5 2 3" xfId="5145" xr:uid="{C27AE39F-2D18-47BB-AEEB-B2335F7A7143}"/>
    <cellStyle name="20% - Accent3 2 2 2 5 2 3 2" xfId="12511" xr:uid="{4D12290F-1C74-4BA7-B020-4D5BE4A4CA74}"/>
    <cellStyle name="20% - Accent3 2 2 2 5 2 3 2 2" xfId="27245" xr:uid="{A2316D96-A941-407A-A85B-14028842D9C0}"/>
    <cellStyle name="20% - Accent3 2 2 2 5 2 3 3" xfId="19879" xr:uid="{7C1D1773-0E74-4A1C-9562-EE028C32CF88}"/>
    <cellStyle name="20% - Accent3 2 2 2 5 2 4" xfId="8829" xr:uid="{CC258845-D35A-44AA-AFFC-814F4A08FE73}"/>
    <cellStyle name="20% - Accent3 2 2 2 5 2 4 2" xfId="23563" xr:uid="{D4964F55-7F73-4151-B453-5CDBE2278CA6}"/>
    <cellStyle name="20% - Accent3 2 2 2 5 2 5" xfId="16197" xr:uid="{C7207588-F108-4033-8ECB-38D4F8166B46}"/>
    <cellStyle name="20% - Accent3 2 2 2 5 3" xfId="2384" xr:uid="{D61B7E4F-9AB0-49CA-8C83-11EAEEAC1820}"/>
    <cellStyle name="20% - Accent3 2 2 2 5 3 2" xfId="6066" xr:uid="{8CF9E4E2-E432-4D29-9FD4-7DEE61B6D1E1}"/>
    <cellStyle name="20% - Accent3 2 2 2 5 3 2 2" xfId="13432" xr:uid="{9209072F-FB1A-4F5E-A756-888469FFFE50}"/>
    <cellStyle name="20% - Accent3 2 2 2 5 3 2 2 2" xfId="28166" xr:uid="{361E3A4C-161C-45AB-B690-F1FB9B7D9EFB}"/>
    <cellStyle name="20% - Accent3 2 2 2 5 3 2 3" xfId="20800" xr:uid="{7A2492BC-3D32-48DE-A8A9-1D1D77137A05}"/>
    <cellStyle name="20% - Accent3 2 2 2 5 3 3" xfId="9750" xr:uid="{ECCF2CFB-D9D0-46F3-A7FA-A1EDF0FB19DD}"/>
    <cellStyle name="20% - Accent3 2 2 2 5 3 3 2" xfId="24484" xr:uid="{36B5B256-E116-407B-899E-8BA977584A60}"/>
    <cellStyle name="20% - Accent3 2 2 2 5 3 4" xfId="17118" xr:uid="{4431AEDE-8EA6-456A-B75D-24AC87947BA9}"/>
    <cellStyle name="20% - Accent3 2 2 2 5 4" xfId="4225" xr:uid="{EDB663A9-CA31-45FF-9382-AE5348420003}"/>
    <cellStyle name="20% - Accent3 2 2 2 5 4 2" xfId="11591" xr:uid="{A847ED60-199A-46A6-9AE2-2B79FAC4377C}"/>
    <cellStyle name="20% - Accent3 2 2 2 5 4 2 2" xfId="26325" xr:uid="{5CBC7F4F-FB91-4871-B21A-5015DD956705}"/>
    <cellStyle name="20% - Accent3 2 2 2 5 4 3" xfId="18959" xr:uid="{FBF06538-33D4-443F-A576-0B4D71B38C83}"/>
    <cellStyle name="20% - Accent3 2 2 2 5 5" xfId="7909" xr:uid="{A1B54D31-1BF0-499B-A6BC-7DDDEB8373F6}"/>
    <cellStyle name="20% - Accent3 2 2 2 5 5 2" xfId="22643" xr:uid="{2D4C4C8B-7144-46FE-8A23-48E9E73C12C5}"/>
    <cellStyle name="20% - Accent3 2 2 2 5 6" xfId="15277" xr:uid="{CAEBAC86-6182-412A-81D0-6B33038017C0}"/>
    <cellStyle name="20% - Accent3 2 2 2 6" xfId="1003" xr:uid="{3602550A-7AD8-43FF-911D-A8CF734CC0E6}"/>
    <cellStyle name="20% - Accent3 2 2 2 6 2" xfId="2844" xr:uid="{39169BEE-BD0B-4387-98A9-9E1031D903B3}"/>
    <cellStyle name="20% - Accent3 2 2 2 6 2 2" xfId="6526" xr:uid="{83D7C523-DEB4-4C08-9651-B7048730BEB2}"/>
    <cellStyle name="20% - Accent3 2 2 2 6 2 2 2" xfId="13892" xr:uid="{5997508A-234F-42A7-8219-0E858E5CA181}"/>
    <cellStyle name="20% - Accent3 2 2 2 6 2 2 2 2" xfId="28626" xr:uid="{2BA04668-3DC7-4758-BCC4-6DA69AB5382A}"/>
    <cellStyle name="20% - Accent3 2 2 2 6 2 2 3" xfId="21260" xr:uid="{FF8B6B6D-D7FE-4836-843C-AA73B7B3662A}"/>
    <cellStyle name="20% - Accent3 2 2 2 6 2 3" xfId="10210" xr:uid="{0CBD643E-1BA5-4DDD-B4E5-83E481FC0780}"/>
    <cellStyle name="20% - Accent3 2 2 2 6 2 3 2" xfId="24944" xr:uid="{2463A0E2-6D48-4786-957E-276C4A25BF8F}"/>
    <cellStyle name="20% - Accent3 2 2 2 6 2 4" xfId="17578" xr:uid="{23C6C2D8-7DBB-49F5-B915-2DE1D490D034}"/>
    <cellStyle name="20% - Accent3 2 2 2 6 3" xfId="4685" xr:uid="{84653245-3127-4E80-994D-3864B29FBDF4}"/>
    <cellStyle name="20% - Accent3 2 2 2 6 3 2" xfId="12051" xr:uid="{F4A51E98-4BF9-4754-8A3C-798A38C99819}"/>
    <cellStyle name="20% - Accent3 2 2 2 6 3 2 2" xfId="26785" xr:uid="{B47D38DE-A10C-4E4E-B3FB-15598306496D}"/>
    <cellStyle name="20% - Accent3 2 2 2 6 3 3" xfId="19419" xr:uid="{DDDA5650-0F94-45DD-BD0A-BB931C05872A}"/>
    <cellStyle name="20% - Accent3 2 2 2 6 4" xfId="8369" xr:uid="{724F9B17-3D0D-4F5F-89E2-B21419207A89}"/>
    <cellStyle name="20% - Accent3 2 2 2 6 4 2" xfId="23103" xr:uid="{348DAEB3-1298-431A-ABA4-F5F80E079328}"/>
    <cellStyle name="20% - Accent3 2 2 2 6 5" xfId="15737" xr:uid="{E4D4754D-4875-47BD-A61E-26BAA3013EF1}"/>
    <cellStyle name="20% - Accent3 2 2 2 7" xfId="1924" xr:uid="{DA52A1AD-0C04-4AC9-B7A3-90448D7F64D9}"/>
    <cellStyle name="20% - Accent3 2 2 2 7 2" xfId="5606" xr:uid="{660E6E1C-D566-4D21-BDDF-5039230AD4F6}"/>
    <cellStyle name="20% - Accent3 2 2 2 7 2 2" xfId="12972" xr:uid="{6E7FF454-7450-41E2-A9BF-3735CC8199FA}"/>
    <cellStyle name="20% - Accent3 2 2 2 7 2 2 2" xfId="27706" xr:uid="{74F8D3FA-885F-4280-A8C3-AEB5F78493A8}"/>
    <cellStyle name="20% - Accent3 2 2 2 7 2 3" xfId="20340" xr:uid="{549C2789-510B-4A91-B29A-ED9354C5AC82}"/>
    <cellStyle name="20% - Accent3 2 2 2 7 3" xfId="9290" xr:uid="{868D6DF8-7607-45DA-9C91-7F43EDA6DA51}"/>
    <cellStyle name="20% - Accent3 2 2 2 7 3 2" xfId="24024" xr:uid="{D4E593F4-C9A6-4698-BA8A-E5F7E6D7F322}"/>
    <cellStyle name="20% - Accent3 2 2 2 7 4" xfId="16658" xr:uid="{093F7C41-17C4-478A-B94C-E3637E27F961}"/>
    <cellStyle name="20% - Accent3 2 2 2 8" xfId="3765" xr:uid="{F1DDD1FF-03B8-416B-9ADC-EFDC2E0543FA}"/>
    <cellStyle name="20% - Accent3 2 2 2 8 2" xfId="11131" xr:uid="{F4775C94-3D70-4E81-B80F-B59D620D8207}"/>
    <cellStyle name="20% - Accent3 2 2 2 8 2 2" xfId="25865" xr:uid="{BE4C351C-194F-452D-ADD8-4E2AB2EE1222}"/>
    <cellStyle name="20% - Accent3 2 2 2 8 3" xfId="18499" xr:uid="{1BE4BC36-CA45-4DB7-BD32-650D7C4470A8}"/>
    <cellStyle name="20% - Accent3 2 2 2 9" xfId="7449" xr:uid="{5E821312-8ECE-42E7-8047-2B96073B0789}"/>
    <cellStyle name="20% - Accent3 2 2 2 9 2" xfId="22183" xr:uid="{6C4ED55C-FA90-409A-A4B8-3C08711B7B1A}"/>
    <cellStyle name="20% - Accent3 2 2 3" xfId="122" xr:uid="{A4F405D2-3E6A-4D5B-9B8E-653B71094465}"/>
    <cellStyle name="20% - Accent3 2 2 3 2" xfId="254" xr:uid="{406C3FD0-53FB-44F3-BBDC-8CB3D7B0C408}"/>
    <cellStyle name="20% - Accent3 2 2 3 2 2" xfId="484" xr:uid="{1DEA3804-61D1-45B5-8E95-AC9081710CF8}"/>
    <cellStyle name="20% - Accent3 2 2 3 2 2 2" xfId="944" xr:uid="{EE53AB8E-1698-4975-96B9-F17607B8028F}"/>
    <cellStyle name="20% - Accent3 2 2 3 2 2 2 2" xfId="1864" xr:uid="{72D2DCD3-AF8F-4F2D-A26A-1EF4E360CF01}"/>
    <cellStyle name="20% - Accent3 2 2 3 2 2 2 2 2" xfId="3705" xr:uid="{48CD12FF-92EA-4A35-9AD6-8D9EC3FA4F81}"/>
    <cellStyle name="20% - Accent3 2 2 3 2 2 2 2 2 2" xfId="7387" xr:uid="{7E3D05E4-AB05-473A-86D5-67590860B31F}"/>
    <cellStyle name="20% - Accent3 2 2 3 2 2 2 2 2 2 2" xfId="14753" xr:uid="{5FD387CA-CD83-42D5-95F6-BCC27B3129E0}"/>
    <cellStyle name="20% - Accent3 2 2 3 2 2 2 2 2 2 2 2" xfId="29487" xr:uid="{D7420E59-D517-4255-9D33-6230E3BB4C71}"/>
    <cellStyle name="20% - Accent3 2 2 3 2 2 2 2 2 2 3" xfId="22121" xr:uid="{C965C58B-7EB8-438A-8443-33110A76E142}"/>
    <cellStyle name="20% - Accent3 2 2 3 2 2 2 2 2 3" xfId="11071" xr:uid="{54570F15-C8AC-4BA4-BF89-E58B2E139B45}"/>
    <cellStyle name="20% - Accent3 2 2 3 2 2 2 2 2 3 2" xfId="25805" xr:uid="{2044EF17-C7B2-4BAF-B984-B6C421CD4163}"/>
    <cellStyle name="20% - Accent3 2 2 3 2 2 2 2 2 4" xfId="18439" xr:uid="{83AD6725-3A74-4FF6-B921-F782435B77DE}"/>
    <cellStyle name="20% - Accent3 2 2 3 2 2 2 2 3" xfId="5546" xr:uid="{D8628546-7121-4243-94B5-F442E01FCB10}"/>
    <cellStyle name="20% - Accent3 2 2 3 2 2 2 2 3 2" xfId="12912" xr:uid="{08346C58-0D43-4EEB-A7CB-81D7C061B673}"/>
    <cellStyle name="20% - Accent3 2 2 3 2 2 2 2 3 2 2" xfId="27646" xr:uid="{CCC5E067-549E-4241-BA41-D65AECBD5FBD}"/>
    <cellStyle name="20% - Accent3 2 2 3 2 2 2 2 3 3" xfId="20280" xr:uid="{63D70201-DFAF-4556-BE4C-F88DEE3295B3}"/>
    <cellStyle name="20% - Accent3 2 2 3 2 2 2 2 4" xfId="9230" xr:uid="{78268545-DBD8-450D-8C6F-8C6D7744997F}"/>
    <cellStyle name="20% - Accent3 2 2 3 2 2 2 2 4 2" xfId="23964" xr:uid="{8B277480-17B3-4BA0-96AA-4E4560F33C3F}"/>
    <cellStyle name="20% - Accent3 2 2 3 2 2 2 2 5" xfId="16598" xr:uid="{A5F7B350-5B66-4549-B181-150DFDA4440A}"/>
    <cellStyle name="20% - Accent3 2 2 3 2 2 2 3" xfId="2785" xr:uid="{182E3FFB-4D6D-45AF-8F14-CF75D9B1ED58}"/>
    <cellStyle name="20% - Accent3 2 2 3 2 2 2 3 2" xfId="6467" xr:uid="{9360AD8C-7BD7-4303-8AD1-FC48FA555984}"/>
    <cellStyle name="20% - Accent3 2 2 3 2 2 2 3 2 2" xfId="13833" xr:uid="{2BCBE077-8C87-4C8A-B2E6-D69E1D5EE3B7}"/>
    <cellStyle name="20% - Accent3 2 2 3 2 2 2 3 2 2 2" xfId="28567" xr:uid="{7D5C054D-F23E-44B8-BCD4-BD745A08CE50}"/>
    <cellStyle name="20% - Accent3 2 2 3 2 2 2 3 2 3" xfId="21201" xr:uid="{B046A7D2-A06F-4FF6-B1B8-492944C852DE}"/>
    <cellStyle name="20% - Accent3 2 2 3 2 2 2 3 3" xfId="10151" xr:uid="{57CAF12E-6FE2-4DE7-ABB2-8A201D22A778}"/>
    <cellStyle name="20% - Accent3 2 2 3 2 2 2 3 3 2" xfId="24885" xr:uid="{1FA18195-0C98-418D-91E2-98EA2ECB8DF3}"/>
    <cellStyle name="20% - Accent3 2 2 3 2 2 2 3 4" xfId="17519" xr:uid="{CEBA36BB-934F-4F68-9961-C5901988FBAA}"/>
    <cellStyle name="20% - Accent3 2 2 3 2 2 2 4" xfId="4626" xr:uid="{FFB81FBB-5F82-4759-A4C2-4EF931A6920A}"/>
    <cellStyle name="20% - Accent3 2 2 3 2 2 2 4 2" xfId="11992" xr:uid="{F9DD9B3D-2FFA-4473-953F-57915A90DE28}"/>
    <cellStyle name="20% - Accent3 2 2 3 2 2 2 4 2 2" xfId="26726" xr:uid="{9F477DD3-088D-4BEC-9D44-793694B21831}"/>
    <cellStyle name="20% - Accent3 2 2 3 2 2 2 4 3" xfId="19360" xr:uid="{06A1D509-4ECA-4A48-97B6-10A6C30BD044}"/>
    <cellStyle name="20% - Accent3 2 2 3 2 2 2 5" xfId="8310" xr:uid="{16501570-8CC2-42B7-BAE8-64C48BC53041}"/>
    <cellStyle name="20% - Accent3 2 2 3 2 2 2 5 2" xfId="23044" xr:uid="{A4299EBD-3A48-4C26-AB7A-AB4856A82903}"/>
    <cellStyle name="20% - Accent3 2 2 3 2 2 2 6" xfId="15678" xr:uid="{2CAD091D-ADC6-4058-82A5-F7B42ABECDD7}"/>
    <cellStyle name="20% - Accent3 2 2 3 2 2 3" xfId="1404" xr:uid="{E5CDC2A1-5AB6-47E8-A4A9-FFB5714309FD}"/>
    <cellStyle name="20% - Accent3 2 2 3 2 2 3 2" xfId="3245" xr:uid="{05AE9801-2094-4B58-851A-141CE92C035D}"/>
    <cellStyle name="20% - Accent3 2 2 3 2 2 3 2 2" xfId="6927" xr:uid="{71387909-A368-472A-870A-BB1874E348CA}"/>
    <cellStyle name="20% - Accent3 2 2 3 2 2 3 2 2 2" xfId="14293" xr:uid="{D6CE313C-FBCB-4718-9C50-9B43AEEDCEED}"/>
    <cellStyle name="20% - Accent3 2 2 3 2 2 3 2 2 2 2" xfId="29027" xr:uid="{598B6669-812E-4CCF-8473-07DA1EF89AD5}"/>
    <cellStyle name="20% - Accent3 2 2 3 2 2 3 2 2 3" xfId="21661" xr:uid="{4463E49C-ED4E-4E9A-A991-DA8080E23479}"/>
    <cellStyle name="20% - Accent3 2 2 3 2 2 3 2 3" xfId="10611" xr:uid="{E0EFCFFF-F89D-435D-8DBD-FDF2C305DE62}"/>
    <cellStyle name="20% - Accent3 2 2 3 2 2 3 2 3 2" xfId="25345" xr:uid="{4F9AE4AE-5BBE-4DDD-AF69-E77E0628EFF9}"/>
    <cellStyle name="20% - Accent3 2 2 3 2 2 3 2 4" xfId="17979" xr:uid="{B3542E91-29C1-4496-8E85-E11BBB659D78}"/>
    <cellStyle name="20% - Accent3 2 2 3 2 2 3 3" xfId="5086" xr:uid="{664248AD-3876-4D6C-9D18-3778EF1B0977}"/>
    <cellStyle name="20% - Accent3 2 2 3 2 2 3 3 2" xfId="12452" xr:uid="{C1445466-D0A9-4BC7-AE74-0C7170FAF023}"/>
    <cellStyle name="20% - Accent3 2 2 3 2 2 3 3 2 2" xfId="27186" xr:uid="{ED0D4836-98CA-4B57-BAFB-B18500E243BD}"/>
    <cellStyle name="20% - Accent3 2 2 3 2 2 3 3 3" xfId="19820" xr:uid="{5208974B-8CF7-4DE1-B9A2-5574C1EBC884}"/>
    <cellStyle name="20% - Accent3 2 2 3 2 2 3 4" xfId="8770" xr:uid="{B3D30537-0C89-4636-8E4E-958E6E2FADB7}"/>
    <cellStyle name="20% - Accent3 2 2 3 2 2 3 4 2" xfId="23504" xr:uid="{7651BB29-4C0A-4B27-BCC3-33B261E6C10B}"/>
    <cellStyle name="20% - Accent3 2 2 3 2 2 3 5" xfId="16138" xr:uid="{1BA585E2-55B8-42FB-91BB-F94066A594A9}"/>
    <cellStyle name="20% - Accent3 2 2 3 2 2 4" xfId="2325" xr:uid="{2B9DDBB2-5246-454F-B974-C7B34CC1FB45}"/>
    <cellStyle name="20% - Accent3 2 2 3 2 2 4 2" xfId="6007" xr:uid="{1EDE4D7F-0E90-4A27-A8B4-69C9F5682938}"/>
    <cellStyle name="20% - Accent3 2 2 3 2 2 4 2 2" xfId="13373" xr:uid="{1DCF5F88-DF81-4E90-9608-86C973F6C2F6}"/>
    <cellStyle name="20% - Accent3 2 2 3 2 2 4 2 2 2" xfId="28107" xr:uid="{FB073439-0F85-4861-AA2E-F531ABC98454}"/>
    <cellStyle name="20% - Accent3 2 2 3 2 2 4 2 3" xfId="20741" xr:uid="{B0A0C9B1-8DD3-4D0D-BA10-1C695A3316D0}"/>
    <cellStyle name="20% - Accent3 2 2 3 2 2 4 3" xfId="9691" xr:uid="{1664765E-2C9B-4392-B4B9-C4445DE786F2}"/>
    <cellStyle name="20% - Accent3 2 2 3 2 2 4 3 2" xfId="24425" xr:uid="{DAA6ECC3-F922-45A3-AA8F-304AD74714C6}"/>
    <cellStyle name="20% - Accent3 2 2 3 2 2 4 4" xfId="17059" xr:uid="{4AF2815A-85F0-4063-9E57-CC4CE08B71AB}"/>
    <cellStyle name="20% - Accent3 2 2 3 2 2 5" xfId="4166" xr:uid="{032F35F9-3628-4C0B-ADF3-7C9E570C8BFB}"/>
    <cellStyle name="20% - Accent3 2 2 3 2 2 5 2" xfId="11532" xr:uid="{85B66E48-3073-41C4-A756-C64636D61A48}"/>
    <cellStyle name="20% - Accent3 2 2 3 2 2 5 2 2" xfId="26266" xr:uid="{FEBAA138-E184-4AB0-BEDC-AD14CABAF3EF}"/>
    <cellStyle name="20% - Accent3 2 2 3 2 2 5 3" xfId="18900" xr:uid="{9B5D8EB5-4986-482D-A5EC-6CC928B5D285}"/>
    <cellStyle name="20% - Accent3 2 2 3 2 2 6" xfId="7850" xr:uid="{3D9A0E73-A41F-4090-A6CD-1A1092E09D2C}"/>
    <cellStyle name="20% - Accent3 2 2 3 2 2 6 2" xfId="22584" xr:uid="{24B27587-CB5F-4556-8904-E2641FD38D3F}"/>
    <cellStyle name="20% - Accent3 2 2 3 2 2 7" xfId="15218" xr:uid="{7C6C9B81-ED7B-414F-91F9-A491B8C8920E}"/>
    <cellStyle name="20% - Accent3 2 2 3 2 3" xfId="714" xr:uid="{CFE0A3F0-640F-496F-858D-72AEB46BA21A}"/>
    <cellStyle name="20% - Accent3 2 2 3 2 3 2" xfId="1634" xr:uid="{0556D816-5B33-43BF-93C4-7F210FBB8EAC}"/>
    <cellStyle name="20% - Accent3 2 2 3 2 3 2 2" xfId="3475" xr:uid="{165202DC-ED91-408E-836C-78EECCDD2673}"/>
    <cellStyle name="20% - Accent3 2 2 3 2 3 2 2 2" xfId="7157" xr:uid="{4F3A5911-943D-43D7-8E56-5D29652F6591}"/>
    <cellStyle name="20% - Accent3 2 2 3 2 3 2 2 2 2" xfId="14523" xr:uid="{0A0CB151-3E2B-4608-99C8-AB53A18DEBAB}"/>
    <cellStyle name="20% - Accent3 2 2 3 2 3 2 2 2 2 2" xfId="29257" xr:uid="{0192C212-D578-4EB1-B1FB-5A0059D4C06C}"/>
    <cellStyle name="20% - Accent3 2 2 3 2 3 2 2 2 3" xfId="21891" xr:uid="{4773CB9D-E583-4804-82B4-426DB62D70AF}"/>
    <cellStyle name="20% - Accent3 2 2 3 2 3 2 2 3" xfId="10841" xr:uid="{5B38CCB2-28CE-4813-8AC1-BEE6708CFB0C}"/>
    <cellStyle name="20% - Accent3 2 2 3 2 3 2 2 3 2" xfId="25575" xr:uid="{355CCD72-2D8D-4BE8-9534-1B5E00415DAF}"/>
    <cellStyle name="20% - Accent3 2 2 3 2 3 2 2 4" xfId="18209" xr:uid="{A388E88A-9DD5-47AF-AF2B-6321665071F7}"/>
    <cellStyle name="20% - Accent3 2 2 3 2 3 2 3" xfId="5316" xr:uid="{564D8295-0FA2-49B4-9255-1D7AAF087579}"/>
    <cellStyle name="20% - Accent3 2 2 3 2 3 2 3 2" xfId="12682" xr:uid="{53EDF9D2-7ED8-4136-8A00-083E51DE131D}"/>
    <cellStyle name="20% - Accent3 2 2 3 2 3 2 3 2 2" xfId="27416" xr:uid="{3AE1505D-3FB2-4109-8CA8-7D37810C0276}"/>
    <cellStyle name="20% - Accent3 2 2 3 2 3 2 3 3" xfId="20050" xr:uid="{9237464B-DD89-45C0-B63D-B2CADE331EB1}"/>
    <cellStyle name="20% - Accent3 2 2 3 2 3 2 4" xfId="9000" xr:uid="{0AECAE2A-A75E-4454-AD63-90C5A9E9577B}"/>
    <cellStyle name="20% - Accent3 2 2 3 2 3 2 4 2" xfId="23734" xr:uid="{BAB84A4C-FA31-4067-AB17-906F32D29B49}"/>
    <cellStyle name="20% - Accent3 2 2 3 2 3 2 5" xfId="16368" xr:uid="{4E48B7E7-11AB-48D2-B290-76A7532F54BA}"/>
    <cellStyle name="20% - Accent3 2 2 3 2 3 3" xfId="2555" xr:uid="{C00AF831-5E24-403D-BE58-7AB101701F31}"/>
    <cellStyle name="20% - Accent3 2 2 3 2 3 3 2" xfId="6237" xr:uid="{11AFCBE2-C814-4B78-8818-3810A849D801}"/>
    <cellStyle name="20% - Accent3 2 2 3 2 3 3 2 2" xfId="13603" xr:uid="{D5B440F6-C659-470C-A028-4FFB18A59CE7}"/>
    <cellStyle name="20% - Accent3 2 2 3 2 3 3 2 2 2" xfId="28337" xr:uid="{92426094-7D38-4BC9-8423-441C6AA8476E}"/>
    <cellStyle name="20% - Accent3 2 2 3 2 3 3 2 3" xfId="20971" xr:uid="{9872D74E-EFB7-4EA1-8E70-55425E74A802}"/>
    <cellStyle name="20% - Accent3 2 2 3 2 3 3 3" xfId="9921" xr:uid="{416D4D68-C294-4AF3-BC18-733B0A9D8903}"/>
    <cellStyle name="20% - Accent3 2 2 3 2 3 3 3 2" xfId="24655" xr:uid="{8FE1A5F8-98B1-4B43-8B92-5FCD943EB75E}"/>
    <cellStyle name="20% - Accent3 2 2 3 2 3 3 4" xfId="17289" xr:uid="{94C790C9-FC74-45A3-AFA3-46D113622DAF}"/>
    <cellStyle name="20% - Accent3 2 2 3 2 3 4" xfId="4396" xr:uid="{CE1EB21B-A621-437C-BED4-053FED584D79}"/>
    <cellStyle name="20% - Accent3 2 2 3 2 3 4 2" xfId="11762" xr:uid="{EDBE0FA0-BF1C-46E2-BE66-AC7E758A715B}"/>
    <cellStyle name="20% - Accent3 2 2 3 2 3 4 2 2" xfId="26496" xr:uid="{61FA7C94-FEC7-46BB-B699-5ADF5C4C79A8}"/>
    <cellStyle name="20% - Accent3 2 2 3 2 3 4 3" xfId="19130" xr:uid="{6974258D-437E-4577-B2D1-64F6FA1DE30C}"/>
    <cellStyle name="20% - Accent3 2 2 3 2 3 5" xfId="8080" xr:uid="{78CC7CEB-E43A-4513-BC9D-7FD85E81455C}"/>
    <cellStyle name="20% - Accent3 2 2 3 2 3 5 2" xfId="22814" xr:uid="{E8FE83C1-50A2-403A-9A66-80B59493FF51}"/>
    <cellStyle name="20% - Accent3 2 2 3 2 3 6" xfId="15448" xr:uid="{6287C878-862E-4CF8-A689-C18F14479A12}"/>
    <cellStyle name="20% - Accent3 2 2 3 2 4" xfId="1174" xr:uid="{CAD195BB-1963-4860-A239-5E80D6D2A8D7}"/>
    <cellStyle name="20% - Accent3 2 2 3 2 4 2" xfId="3015" xr:uid="{7734641B-BEBC-4293-AA9E-C406D5A0078C}"/>
    <cellStyle name="20% - Accent3 2 2 3 2 4 2 2" xfId="6697" xr:uid="{DAD070AA-4590-450A-9A7A-0593D2FC6BB4}"/>
    <cellStyle name="20% - Accent3 2 2 3 2 4 2 2 2" xfId="14063" xr:uid="{C7790684-5680-4038-BEDF-4FB9D4BD6742}"/>
    <cellStyle name="20% - Accent3 2 2 3 2 4 2 2 2 2" xfId="28797" xr:uid="{B6F5541B-3CE5-4C2E-ACC4-18FCBA834625}"/>
    <cellStyle name="20% - Accent3 2 2 3 2 4 2 2 3" xfId="21431" xr:uid="{2DD6AE01-BEF0-4E33-965B-6EB98D41E4A6}"/>
    <cellStyle name="20% - Accent3 2 2 3 2 4 2 3" xfId="10381" xr:uid="{7F434D2A-D4CF-400A-9FE6-352DF5EDDDD2}"/>
    <cellStyle name="20% - Accent3 2 2 3 2 4 2 3 2" xfId="25115" xr:uid="{58DA0CD7-45FA-4B82-B69A-78EB050939B7}"/>
    <cellStyle name="20% - Accent3 2 2 3 2 4 2 4" xfId="17749" xr:uid="{C450FE14-20B0-4DD5-9344-214FF62B4A35}"/>
    <cellStyle name="20% - Accent3 2 2 3 2 4 3" xfId="4856" xr:uid="{D9726F63-9A3E-4CD5-A747-E6E4AAD692FF}"/>
    <cellStyle name="20% - Accent3 2 2 3 2 4 3 2" xfId="12222" xr:uid="{87A7B3B1-D788-46D4-8EFE-A0BBDFE9A478}"/>
    <cellStyle name="20% - Accent3 2 2 3 2 4 3 2 2" xfId="26956" xr:uid="{F599EB64-049B-4D23-91A3-7EC851F85E35}"/>
    <cellStyle name="20% - Accent3 2 2 3 2 4 3 3" xfId="19590" xr:uid="{325E2F33-2F91-48DB-919B-134ED728BE1A}"/>
    <cellStyle name="20% - Accent3 2 2 3 2 4 4" xfId="8540" xr:uid="{E557F2B1-D92F-44E4-966D-4A06616C488E}"/>
    <cellStyle name="20% - Accent3 2 2 3 2 4 4 2" xfId="23274" xr:uid="{1F6D6BFC-554D-4A8D-B2AB-F29F78504C8A}"/>
    <cellStyle name="20% - Accent3 2 2 3 2 4 5" xfId="15908" xr:uid="{2F79A65D-E99F-4120-B6F3-A3B951955788}"/>
    <cellStyle name="20% - Accent3 2 2 3 2 5" xfId="2095" xr:uid="{46950FD2-4C61-4E0B-BAD1-70EA6A4BE4F8}"/>
    <cellStyle name="20% - Accent3 2 2 3 2 5 2" xfId="5777" xr:uid="{F70E0F4B-4627-4FFE-BDE9-D1DC6D38D97A}"/>
    <cellStyle name="20% - Accent3 2 2 3 2 5 2 2" xfId="13143" xr:uid="{77A8D952-6B72-4818-B365-2F46246BEECF}"/>
    <cellStyle name="20% - Accent3 2 2 3 2 5 2 2 2" xfId="27877" xr:uid="{3FD50B76-0E8A-42F7-9653-67E20DFFC39F}"/>
    <cellStyle name="20% - Accent3 2 2 3 2 5 2 3" xfId="20511" xr:uid="{34C38918-AB3B-4C67-8628-7D69224AA475}"/>
    <cellStyle name="20% - Accent3 2 2 3 2 5 3" xfId="9461" xr:uid="{4FFD2593-6739-43A9-9D90-AAA4D856C8C6}"/>
    <cellStyle name="20% - Accent3 2 2 3 2 5 3 2" xfId="24195" xr:uid="{1C8E83DF-AEA7-4C1E-ACB1-F80D5A3D1A97}"/>
    <cellStyle name="20% - Accent3 2 2 3 2 5 4" xfId="16829" xr:uid="{729FB27E-34D6-414D-B45A-26F7BC94182D}"/>
    <cellStyle name="20% - Accent3 2 2 3 2 6" xfId="3936" xr:uid="{9E1472CA-BBFD-44B1-A81A-28D0DB548B91}"/>
    <cellStyle name="20% - Accent3 2 2 3 2 6 2" xfId="11302" xr:uid="{A3FD4238-879F-4A46-88F8-FF8F18175858}"/>
    <cellStyle name="20% - Accent3 2 2 3 2 6 2 2" xfId="26036" xr:uid="{C25D2D8F-564B-48E6-A4C7-396B02B5AE84}"/>
    <cellStyle name="20% - Accent3 2 2 3 2 6 3" xfId="18670" xr:uid="{7003B4FE-AA63-4FA3-8E82-3B9E9F8689D8}"/>
    <cellStyle name="20% - Accent3 2 2 3 2 7" xfId="7620" xr:uid="{EED0A936-6400-4E6C-A3F4-511339468542}"/>
    <cellStyle name="20% - Accent3 2 2 3 2 7 2" xfId="22354" xr:uid="{ADF626F2-94F4-4ADC-A315-AE3118E768B0}"/>
    <cellStyle name="20% - Accent3 2 2 3 2 8" xfId="14988" xr:uid="{3EB66757-FA3F-461C-BEF4-D3FD02D2ED74}"/>
    <cellStyle name="20% - Accent3 2 2 3 3" xfId="369" xr:uid="{460A03C3-2D98-40D8-B7BE-6B3E6D3A8A5B}"/>
    <cellStyle name="20% - Accent3 2 2 3 3 2" xfId="829" xr:uid="{27CDFC2A-5FC1-4C9F-ABB8-027F008ABCC7}"/>
    <cellStyle name="20% - Accent3 2 2 3 3 2 2" xfId="1749" xr:uid="{E487188F-4AE6-4845-9D0F-8723C5DF3B18}"/>
    <cellStyle name="20% - Accent3 2 2 3 3 2 2 2" xfId="3590" xr:uid="{6B50E777-5337-4B1C-A384-CB856A6D3916}"/>
    <cellStyle name="20% - Accent3 2 2 3 3 2 2 2 2" xfId="7272" xr:uid="{038175DB-624E-41F6-B406-14AB6A933F83}"/>
    <cellStyle name="20% - Accent3 2 2 3 3 2 2 2 2 2" xfId="14638" xr:uid="{27D920FD-9ED1-4581-8722-D4D9B6F0D038}"/>
    <cellStyle name="20% - Accent3 2 2 3 3 2 2 2 2 2 2" xfId="29372" xr:uid="{7F61085E-35F6-4530-99E1-769A2B87C0EB}"/>
    <cellStyle name="20% - Accent3 2 2 3 3 2 2 2 2 3" xfId="22006" xr:uid="{5307DDF7-0001-4711-A091-004505C039DF}"/>
    <cellStyle name="20% - Accent3 2 2 3 3 2 2 2 3" xfId="10956" xr:uid="{E2A4C778-6AE7-4E67-B69D-7BC7D8404A09}"/>
    <cellStyle name="20% - Accent3 2 2 3 3 2 2 2 3 2" xfId="25690" xr:uid="{97C3FEF0-0A99-428D-A2BD-90678E11C84F}"/>
    <cellStyle name="20% - Accent3 2 2 3 3 2 2 2 4" xfId="18324" xr:uid="{24EFF631-CA8E-4C2B-8775-98682ADB0D45}"/>
    <cellStyle name="20% - Accent3 2 2 3 3 2 2 3" xfId="5431" xr:uid="{B74F5C42-F0D4-4747-B650-110AD3AE8D4F}"/>
    <cellStyle name="20% - Accent3 2 2 3 3 2 2 3 2" xfId="12797" xr:uid="{0D5F9B7D-ADCE-43E2-91FF-954848181C45}"/>
    <cellStyle name="20% - Accent3 2 2 3 3 2 2 3 2 2" xfId="27531" xr:uid="{B8648EA9-F103-4FCA-9BC6-18D9755F06A6}"/>
    <cellStyle name="20% - Accent3 2 2 3 3 2 2 3 3" xfId="20165" xr:uid="{262B7454-A2F9-471C-ABFE-5271F0CA3A36}"/>
    <cellStyle name="20% - Accent3 2 2 3 3 2 2 4" xfId="9115" xr:uid="{0B3C4B57-293A-4F81-98BF-B309F1317F04}"/>
    <cellStyle name="20% - Accent3 2 2 3 3 2 2 4 2" xfId="23849" xr:uid="{97A79F71-08DF-4522-98A8-29DDCE68C6B8}"/>
    <cellStyle name="20% - Accent3 2 2 3 3 2 2 5" xfId="16483" xr:uid="{8B4FC728-FD59-4040-99C0-BB3BE8169BB9}"/>
    <cellStyle name="20% - Accent3 2 2 3 3 2 3" xfId="2670" xr:uid="{0606D7F2-2081-4CB4-BCC8-842080D6D26A}"/>
    <cellStyle name="20% - Accent3 2 2 3 3 2 3 2" xfId="6352" xr:uid="{A36C7080-1B05-47B6-890A-0906FDA553B8}"/>
    <cellStyle name="20% - Accent3 2 2 3 3 2 3 2 2" xfId="13718" xr:uid="{7F416EC2-717E-4F2F-B08C-9E78A74F02C1}"/>
    <cellStyle name="20% - Accent3 2 2 3 3 2 3 2 2 2" xfId="28452" xr:uid="{1189EABA-911F-40E6-A0BE-B4B20EB72EC6}"/>
    <cellStyle name="20% - Accent3 2 2 3 3 2 3 2 3" xfId="21086" xr:uid="{E1945A22-7529-45A9-B015-714663390166}"/>
    <cellStyle name="20% - Accent3 2 2 3 3 2 3 3" xfId="10036" xr:uid="{42D3D63C-2EAE-4A6C-A7D7-E021D98EF899}"/>
    <cellStyle name="20% - Accent3 2 2 3 3 2 3 3 2" xfId="24770" xr:uid="{899C62C2-526E-4AD4-96DA-0062AA27E284}"/>
    <cellStyle name="20% - Accent3 2 2 3 3 2 3 4" xfId="17404" xr:uid="{5822647E-C6BF-43DC-8D93-72051FF81F89}"/>
    <cellStyle name="20% - Accent3 2 2 3 3 2 4" xfId="4511" xr:uid="{5E6DBC8C-34AD-4F0F-96E0-9558D1E84AC7}"/>
    <cellStyle name="20% - Accent3 2 2 3 3 2 4 2" xfId="11877" xr:uid="{ECC096EB-574F-428A-8A4F-913176EA5473}"/>
    <cellStyle name="20% - Accent3 2 2 3 3 2 4 2 2" xfId="26611" xr:uid="{9DF1BAB0-BDED-4A56-804B-6E436FA0EAC2}"/>
    <cellStyle name="20% - Accent3 2 2 3 3 2 4 3" xfId="19245" xr:uid="{5FECBF71-3BD6-412D-967E-51B3BAF32DF2}"/>
    <cellStyle name="20% - Accent3 2 2 3 3 2 5" xfId="8195" xr:uid="{E694139D-37C4-4A93-AC18-9B2A531FBAAC}"/>
    <cellStyle name="20% - Accent3 2 2 3 3 2 5 2" xfId="22929" xr:uid="{0458123C-97F4-4377-9AD5-AD919E23C971}"/>
    <cellStyle name="20% - Accent3 2 2 3 3 2 6" xfId="15563" xr:uid="{3EE814B7-4E2D-414C-B552-2963D0AF5327}"/>
    <cellStyle name="20% - Accent3 2 2 3 3 3" xfId="1289" xr:uid="{196BCC1D-D233-4AF4-858F-718537EC06F4}"/>
    <cellStyle name="20% - Accent3 2 2 3 3 3 2" xfId="3130" xr:uid="{D659868C-72AF-47F3-8276-B73939C85EE2}"/>
    <cellStyle name="20% - Accent3 2 2 3 3 3 2 2" xfId="6812" xr:uid="{0001595E-F5E2-4E27-945F-0DAC8272DC5C}"/>
    <cellStyle name="20% - Accent3 2 2 3 3 3 2 2 2" xfId="14178" xr:uid="{BDBEC6B6-0450-4E2F-8C67-5E533FCA5033}"/>
    <cellStyle name="20% - Accent3 2 2 3 3 3 2 2 2 2" xfId="28912" xr:uid="{1CA252C3-CC5F-4FB3-BD73-7D495338E8B2}"/>
    <cellStyle name="20% - Accent3 2 2 3 3 3 2 2 3" xfId="21546" xr:uid="{47B08F17-DB23-46E0-A1BD-C570609536E7}"/>
    <cellStyle name="20% - Accent3 2 2 3 3 3 2 3" xfId="10496" xr:uid="{E1FA03BE-6972-4849-AE6D-D5E64E868B53}"/>
    <cellStyle name="20% - Accent3 2 2 3 3 3 2 3 2" xfId="25230" xr:uid="{06FF00B2-EA25-46E0-A15C-08027833A551}"/>
    <cellStyle name="20% - Accent3 2 2 3 3 3 2 4" xfId="17864" xr:uid="{47942D49-14EF-4995-B6E3-D0854B96B761}"/>
    <cellStyle name="20% - Accent3 2 2 3 3 3 3" xfId="4971" xr:uid="{B48F9E77-3551-4755-B247-A62D40CE8C4B}"/>
    <cellStyle name="20% - Accent3 2 2 3 3 3 3 2" xfId="12337" xr:uid="{21559BE9-A739-44F1-B10C-435E3DE5B617}"/>
    <cellStyle name="20% - Accent3 2 2 3 3 3 3 2 2" xfId="27071" xr:uid="{8CB01D6C-F259-4AFC-8107-ADDF5613F3F3}"/>
    <cellStyle name="20% - Accent3 2 2 3 3 3 3 3" xfId="19705" xr:uid="{BFCB2112-1B61-4277-AA6F-168FBC596D3E}"/>
    <cellStyle name="20% - Accent3 2 2 3 3 3 4" xfId="8655" xr:uid="{7CA89F74-43C9-4B41-A9CF-F74F2DEAD195}"/>
    <cellStyle name="20% - Accent3 2 2 3 3 3 4 2" xfId="23389" xr:uid="{0A5B56D8-D127-4D9B-BC1B-9952E714B271}"/>
    <cellStyle name="20% - Accent3 2 2 3 3 3 5" xfId="16023" xr:uid="{8CEF75CC-7093-4D3E-BE50-A6BADA733114}"/>
    <cellStyle name="20% - Accent3 2 2 3 3 4" xfId="2210" xr:uid="{9A34BFEF-FE9A-4163-AB55-AE115F49A62A}"/>
    <cellStyle name="20% - Accent3 2 2 3 3 4 2" xfId="5892" xr:uid="{479B91DB-3BD0-48ED-8B97-48D33EB0B072}"/>
    <cellStyle name="20% - Accent3 2 2 3 3 4 2 2" xfId="13258" xr:uid="{2941C1B6-046F-4D73-9EBC-E331BC39C32B}"/>
    <cellStyle name="20% - Accent3 2 2 3 3 4 2 2 2" xfId="27992" xr:uid="{E95BD5D4-CE8F-4512-9B75-B8C309DE0CB8}"/>
    <cellStyle name="20% - Accent3 2 2 3 3 4 2 3" xfId="20626" xr:uid="{811DA6D4-B229-44B3-881A-27561F8335FB}"/>
    <cellStyle name="20% - Accent3 2 2 3 3 4 3" xfId="9576" xr:uid="{663A1109-F360-403E-A8DC-1180F1D511CC}"/>
    <cellStyle name="20% - Accent3 2 2 3 3 4 3 2" xfId="24310" xr:uid="{306CD133-177E-439B-8AC6-61381DB56DD3}"/>
    <cellStyle name="20% - Accent3 2 2 3 3 4 4" xfId="16944" xr:uid="{5ECD291E-D9E1-4C0C-83BB-232C01199870}"/>
    <cellStyle name="20% - Accent3 2 2 3 3 5" xfId="4051" xr:uid="{40FCE7C9-ED48-4F73-8746-B2559FF6E030}"/>
    <cellStyle name="20% - Accent3 2 2 3 3 5 2" xfId="11417" xr:uid="{4C44F5CC-0FF6-4D39-A14E-0D9951D557F5}"/>
    <cellStyle name="20% - Accent3 2 2 3 3 5 2 2" xfId="26151" xr:uid="{3DE049B5-0B32-453E-A0E5-A36A11352294}"/>
    <cellStyle name="20% - Accent3 2 2 3 3 5 3" xfId="18785" xr:uid="{D335132C-942D-4C8E-AAAB-BA508D1E0488}"/>
    <cellStyle name="20% - Accent3 2 2 3 3 6" xfId="7735" xr:uid="{EA0BA4A6-B888-4450-B3C7-93FFD43C68A7}"/>
    <cellStyle name="20% - Accent3 2 2 3 3 6 2" xfId="22469" xr:uid="{F435EC8B-82B5-4555-ACFF-91634A6015D6}"/>
    <cellStyle name="20% - Accent3 2 2 3 3 7" xfId="15103" xr:uid="{639888C6-0333-43F0-BCC5-450ECE11C62B}"/>
    <cellStyle name="20% - Accent3 2 2 3 4" xfId="599" xr:uid="{DCCB69C2-2A6D-4074-BA89-8628E407ACEE}"/>
    <cellStyle name="20% - Accent3 2 2 3 4 2" xfId="1519" xr:uid="{3E081FCB-6296-40D3-9937-BA498D7610E2}"/>
    <cellStyle name="20% - Accent3 2 2 3 4 2 2" xfId="3360" xr:uid="{068D514A-936E-41D6-BAE0-D0CB424B327C}"/>
    <cellStyle name="20% - Accent3 2 2 3 4 2 2 2" xfId="7042" xr:uid="{D610F8E6-F00A-44E8-8A22-ECC8790AB89C}"/>
    <cellStyle name="20% - Accent3 2 2 3 4 2 2 2 2" xfId="14408" xr:uid="{19A2898E-BC08-4D88-AE30-5A34D16281CE}"/>
    <cellStyle name="20% - Accent3 2 2 3 4 2 2 2 2 2" xfId="29142" xr:uid="{841F24D2-8AD5-42BB-841C-DAABA0AD5271}"/>
    <cellStyle name="20% - Accent3 2 2 3 4 2 2 2 3" xfId="21776" xr:uid="{1808DFDA-0121-4699-A939-702564C65466}"/>
    <cellStyle name="20% - Accent3 2 2 3 4 2 2 3" xfId="10726" xr:uid="{07F25D4A-EA92-43F0-813B-A816D39229D6}"/>
    <cellStyle name="20% - Accent3 2 2 3 4 2 2 3 2" xfId="25460" xr:uid="{B88F2976-8CE8-41E6-B8FD-49DD7A2040F0}"/>
    <cellStyle name="20% - Accent3 2 2 3 4 2 2 4" xfId="18094" xr:uid="{4DF199E9-15A3-4213-8093-ED4F19322EA4}"/>
    <cellStyle name="20% - Accent3 2 2 3 4 2 3" xfId="5201" xr:uid="{F40E5ECE-A9AA-4EE2-B8C6-5FAC555A1112}"/>
    <cellStyle name="20% - Accent3 2 2 3 4 2 3 2" xfId="12567" xr:uid="{F4016F96-E132-4CF9-968F-C96B0AD4079C}"/>
    <cellStyle name="20% - Accent3 2 2 3 4 2 3 2 2" xfId="27301" xr:uid="{BF2E5B45-2167-4B75-AF04-AE8606584EB9}"/>
    <cellStyle name="20% - Accent3 2 2 3 4 2 3 3" xfId="19935" xr:uid="{F7EDE265-7AC4-47A5-BBC7-1F8A139AE73C}"/>
    <cellStyle name="20% - Accent3 2 2 3 4 2 4" xfId="8885" xr:uid="{99CB7376-C439-4C81-A748-C27859EBDDE9}"/>
    <cellStyle name="20% - Accent3 2 2 3 4 2 4 2" xfId="23619" xr:uid="{B5B85FD3-03EC-4DD3-99B3-0C242E869970}"/>
    <cellStyle name="20% - Accent3 2 2 3 4 2 5" xfId="16253" xr:uid="{B440156E-9464-46D1-AD44-21FDE08F9B47}"/>
    <cellStyle name="20% - Accent3 2 2 3 4 3" xfId="2440" xr:uid="{A1A85F66-6AE8-4FDC-A3B7-D636908DBFEC}"/>
    <cellStyle name="20% - Accent3 2 2 3 4 3 2" xfId="6122" xr:uid="{4FC34BBA-F9C0-4A71-A201-F2D4E69AB018}"/>
    <cellStyle name="20% - Accent3 2 2 3 4 3 2 2" xfId="13488" xr:uid="{97D0305A-35C4-4364-AE72-7C37106E33F7}"/>
    <cellStyle name="20% - Accent3 2 2 3 4 3 2 2 2" xfId="28222" xr:uid="{2D75B2DE-39EF-4796-ADD9-DF3CB438E6A3}"/>
    <cellStyle name="20% - Accent3 2 2 3 4 3 2 3" xfId="20856" xr:uid="{0BEB4749-E218-4E2D-9F20-074A35755D58}"/>
    <cellStyle name="20% - Accent3 2 2 3 4 3 3" xfId="9806" xr:uid="{A620B9C8-B2D6-415E-B072-8397E7D104F6}"/>
    <cellStyle name="20% - Accent3 2 2 3 4 3 3 2" xfId="24540" xr:uid="{65FBE0C5-FA98-486E-98BB-161DD5A3720A}"/>
    <cellStyle name="20% - Accent3 2 2 3 4 3 4" xfId="17174" xr:uid="{CA913A08-756B-4493-BF92-BF87A68E5055}"/>
    <cellStyle name="20% - Accent3 2 2 3 4 4" xfId="4281" xr:uid="{86419AA9-AF21-454E-BACF-17B7860CE6F2}"/>
    <cellStyle name="20% - Accent3 2 2 3 4 4 2" xfId="11647" xr:uid="{4543488F-E36A-42A5-B28A-EE0D4614B9F9}"/>
    <cellStyle name="20% - Accent3 2 2 3 4 4 2 2" xfId="26381" xr:uid="{72AA1855-FB1B-4B3C-9773-A9E6F4F31B66}"/>
    <cellStyle name="20% - Accent3 2 2 3 4 4 3" xfId="19015" xr:uid="{60265FC8-E545-41D9-9F76-995B7937BD6D}"/>
    <cellStyle name="20% - Accent3 2 2 3 4 5" xfId="7965" xr:uid="{DE92D45E-D355-4684-8527-CE19F07FDE67}"/>
    <cellStyle name="20% - Accent3 2 2 3 4 5 2" xfId="22699" xr:uid="{7507D93E-C23F-4E8E-B73F-671928A42856}"/>
    <cellStyle name="20% - Accent3 2 2 3 4 6" xfId="15333" xr:uid="{B268C6D0-F154-4AF0-AC0E-A335E086BE7D}"/>
    <cellStyle name="20% - Accent3 2 2 3 5" xfId="1059" xr:uid="{EB7094B5-184E-4B61-8A01-A860931EEA52}"/>
    <cellStyle name="20% - Accent3 2 2 3 5 2" xfId="2900" xr:uid="{21F33A08-BF80-472A-AD74-4A6CDAFC11C0}"/>
    <cellStyle name="20% - Accent3 2 2 3 5 2 2" xfId="6582" xr:uid="{A9CD4B00-BA08-4305-984E-4FCB72BECE84}"/>
    <cellStyle name="20% - Accent3 2 2 3 5 2 2 2" xfId="13948" xr:uid="{28E1818B-AC05-4294-AE67-D01C07A6A162}"/>
    <cellStyle name="20% - Accent3 2 2 3 5 2 2 2 2" xfId="28682" xr:uid="{978E0EE6-F46D-45C6-B746-1310F7B5226C}"/>
    <cellStyle name="20% - Accent3 2 2 3 5 2 2 3" xfId="21316" xr:uid="{E88C4250-61E9-417C-8573-3BC36D4C2791}"/>
    <cellStyle name="20% - Accent3 2 2 3 5 2 3" xfId="10266" xr:uid="{5E0BDB0C-481F-40F2-851C-48BD2C263EFA}"/>
    <cellStyle name="20% - Accent3 2 2 3 5 2 3 2" xfId="25000" xr:uid="{DCBB961D-9037-469E-AD16-C1AE39C119C8}"/>
    <cellStyle name="20% - Accent3 2 2 3 5 2 4" xfId="17634" xr:uid="{0493E85B-D110-42A5-A1FD-E562F25EE409}"/>
    <cellStyle name="20% - Accent3 2 2 3 5 3" xfId="4741" xr:uid="{C1C0860B-E94E-42D1-B530-C71EC4FD795C}"/>
    <cellStyle name="20% - Accent3 2 2 3 5 3 2" xfId="12107" xr:uid="{B2A994F1-C168-4A4A-A916-26FAA1E11B82}"/>
    <cellStyle name="20% - Accent3 2 2 3 5 3 2 2" xfId="26841" xr:uid="{7EADF6C7-F106-4BB7-AA9E-79543DA27380}"/>
    <cellStyle name="20% - Accent3 2 2 3 5 3 3" xfId="19475" xr:uid="{1B1FCD47-EFD8-43AE-AC0B-D8B11D01F8AD}"/>
    <cellStyle name="20% - Accent3 2 2 3 5 4" xfId="8425" xr:uid="{15558C06-4F21-4173-AE56-FE79F2D4F4DB}"/>
    <cellStyle name="20% - Accent3 2 2 3 5 4 2" xfId="23159" xr:uid="{904A84A7-AD80-4D49-8179-79CEB5560395}"/>
    <cellStyle name="20% - Accent3 2 2 3 5 5" xfId="15793" xr:uid="{31B1127B-1136-4904-8C37-118A0E74B868}"/>
    <cellStyle name="20% - Accent3 2 2 3 6" xfId="1980" xr:uid="{72FEED02-555B-40CA-946E-9DA1C8E81DB9}"/>
    <cellStyle name="20% - Accent3 2 2 3 6 2" xfId="5662" xr:uid="{0A9EF359-5D02-42D3-8A8A-E386C9391536}"/>
    <cellStyle name="20% - Accent3 2 2 3 6 2 2" xfId="13028" xr:uid="{F9B56BEB-021E-44F7-B5E2-DB14CA5AACBA}"/>
    <cellStyle name="20% - Accent3 2 2 3 6 2 2 2" xfId="27762" xr:uid="{829F0E27-FAEB-411D-941F-E3B6A5853735}"/>
    <cellStyle name="20% - Accent3 2 2 3 6 2 3" xfId="20396" xr:uid="{CDE45643-1EFB-48D4-97B5-3BC4CE032744}"/>
    <cellStyle name="20% - Accent3 2 2 3 6 3" xfId="9346" xr:uid="{179004E3-7AAF-4317-861E-994AD5AAD11F}"/>
    <cellStyle name="20% - Accent3 2 2 3 6 3 2" xfId="24080" xr:uid="{905131C7-2010-4FBC-83C7-9BA6FF1236DD}"/>
    <cellStyle name="20% - Accent3 2 2 3 6 4" xfId="16714" xr:uid="{B1C663CD-A1A4-4872-99CD-FFFD56A0F580}"/>
    <cellStyle name="20% - Accent3 2 2 3 7" xfId="3821" xr:uid="{D24FE121-7C09-4021-8168-28E1A15CF3FC}"/>
    <cellStyle name="20% - Accent3 2 2 3 7 2" xfId="11187" xr:uid="{EF629E13-72E8-4627-A382-A244B0B9A3CE}"/>
    <cellStyle name="20% - Accent3 2 2 3 7 2 2" xfId="25921" xr:uid="{F5404ADE-6ECB-4783-A62D-CC81E3DF44B0}"/>
    <cellStyle name="20% - Accent3 2 2 3 7 3" xfId="18555" xr:uid="{43719EDB-CF95-40DD-9494-05F897B84953}"/>
    <cellStyle name="20% - Accent3 2 2 3 8" xfId="7505" xr:uid="{05635935-2F15-4B1B-801D-28283B8108E9}"/>
    <cellStyle name="20% - Accent3 2 2 3 8 2" xfId="22239" xr:uid="{CD4C510D-34E2-4EF3-8FEC-46BDD74F356F}"/>
    <cellStyle name="20% - Accent3 2 2 3 9" xfId="14873" xr:uid="{D324ACB4-B126-4FB1-8B12-349B54B70B7C}"/>
    <cellStyle name="20% - Accent3 2 2 4" xfId="197" xr:uid="{36C212C3-B22B-42DD-B165-99B048784E12}"/>
    <cellStyle name="20% - Accent3 2 2 4 2" xfId="427" xr:uid="{A2EF4EF4-A974-404D-B890-4AF8E50CE0B1}"/>
    <cellStyle name="20% - Accent3 2 2 4 2 2" xfId="887" xr:uid="{14613CB0-17EA-42A7-B988-D19F1FBC1166}"/>
    <cellStyle name="20% - Accent3 2 2 4 2 2 2" xfId="1807" xr:uid="{A753A7EE-646A-479C-ACF1-8C8C3C7612BC}"/>
    <cellStyle name="20% - Accent3 2 2 4 2 2 2 2" xfId="3648" xr:uid="{328CD8CB-F248-45CE-9A46-25D50A12C31E}"/>
    <cellStyle name="20% - Accent3 2 2 4 2 2 2 2 2" xfId="7330" xr:uid="{40A8A27C-3AA6-4468-86A5-611751BE3768}"/>
    <cellStyle name="20% - Accent3 2 2 4 2 2 2 2 2 2" xfId="14696" xr:uid="{55E60EA5-C3E9-442A-81D3-7DF9C3F4033C}"/>
    <cellStyle name="20% - Accent3 2 2 4 2 2 2 2 2 2 2" xfId="29430" xr:uid="{E571797B-801D-48D4-8F5B-F1F2F60967D4}"/>
    <cellStyle name="20% - Accent3 2 2 4 2 2 2 2 2 3" xfId="22064" xr:uid="{A8BB6633-D3C6-43A5-9B3F-1C1D8F6839D9}"/>
    <cellStyle name="20% - Accent3 2 2 4 2 2 2 2 3" xfId="11014" xr:uid="{D64DA95D-5F9F-4BCA-B2F5-335ED7AB9C16}"/>
    <cellStyle name="20% - Accent3 2 2 4 2 2 2 2 3 2" xfId="25748" xr:uid="{7085C292-BD67-4760-8630-FBD4F3AE7B4F}"/>
    <cellStyle name="20% - Accent3 2 2 4 2 2 2 2 4" xfId="18382" xr:uid="{2EBCFF59-94ED-44C6-9601-E55904BB4E74}"/>
    <cellStyle name="20% - Accent3 2 2 4 2 2 2 3" xfId="5489" xr:uid="{48AC7F1B-94A1-4522-A302-A8738F3FF881}"/>
    <cellStyle name="20% - Accent3 2 2 4 2 2 2 3 2" xfId="12855" xr:uid="{0F323A7F-1342-4B49-BF04-9AECE44A9184}"/>
    <cellStyle name="20% - Accent3 2 2 4 2 2 2 3 2 2" xfId="27589" xr:uid="{03061AE0-C2F7-4D0C-856E-0F4B71A96782}"/>
    <cellStyle name="20% - Accent3 2 2 4 2 2 2 3 3" xfId="20223" xr:uid="{3EE12292-48B0-42F4-86B1-54D29E48A810}"/>
    <cellStyle name="20% - Accent3 2 2 4 2 2 2 4" xfId="9173" xr:uid="{A7C77CBC-6030-4AFD-A67C-422293F657C9}"/>
    <cellStyle name="20% - Accent3 2 2 4 2 2 2 4 2" xfId="23907" xr:uid="{302CA19C-2F49-4E8F-AAED-35D2706A9337}"/>
    <cellStyle name="20% - Accent3 2 2 4 2 2 2 5" xfId="16541" xr:uid="{87868668-4A79-4ADC-99BF-462052649802}"/>
    <cellStyle name="20% - Accent3 2 2 4 2 2 3" xfId="2728" xr:uid="{4087C732-3ABD-4210-9BE1-E7D0B84ACB38}"/>
    <cellStyle name="20% - Accent3 2 2 4 2 2 3 2" xfId="6410" xr:uid="{E4ADB242-EC92-4D3B-8E00-DF17AA024F0D}"/>
    <cellStyle name="20% - Accent3 2 2 4 2 2 3 2 2" xfId="13776" xr:uid="{0AF75367-CD15-4368-B146-7E19C5EEFB09}"/>
    <cellStyle name="20% - Accent3 2 2 4 2 2 3 2 2 2" xfId="28510" xr:uid="{4CBE6366-1F7A-48E2-97B7-F04D49FAC30D}"/>
    <cellStyle name="20% - Accent3 2 2 4 2 2 3 2 3" xfId="21144" xr:uid="{EE35A736-37A9-4A8F-988C-D90298C3D9FF}"/>
    <cellStyle name="20% - Accent3 2 2 4 2 2 3 3" xfId="10094" xr:uid="{F8564383-89B9-425C-B9F0-5CC56AD59449}"/>
    <cellStyle name="20% - Accent3 2 2 4 2 2 3 3 2" xfId="24828" xr:uid="{B8F4C329-5F59-4EB6-A74B-C6E5713EBDC7}"/>
    <cellStyle name="20% - Accent3 2 2 4 2 2 3 4" xfId="17462" xr:uid="{1C590011-1817-4C4E-B6D0-80A7C51E763D}"/>
    <cellStyle name="20% - Accent3 2 2 4 2 2 4" xfId="4569" xr:uid="{3A2F53C0-EF97-456C-8DA6-326335206EF8}"/>
    <cellStyle name="20% - Accent3 2 2 4 2 2 4 2" xfId="11935" xr:uid="{3E0D327D-D910-4DD8-8ABF-67D0164C6E0F}"/>
    <cellStyle name="20% - Accent3 2 2 4 2 2 4 2 2" xfId="26669" xr:uid="{430C2BC9-1AFC-47F7-A930-84C95546EB84}"/>
    <cellStyle name="20% - Accent3 2 2 4 2 2 4 3" xfId="19303" xr:uid="{6938609D-A1CF-487A-A687-AF95C642FE1D}"/>
    <cellStyle name="20% - Accent3 2 2 4 2 2 5" xfId="8253" xr:uid="{F2F62223-7994-486B-9649-2D03334A601B}"/>
    <cellStyle name="20% - Accent3 2 2 4 2 2 5 2" xfId="22987" xr:uid="{9EE9A4EE-332D-45D0-A1D9-D8A454FEBBAF}"/>
    <cellStyle name="20% - Accent3 2 2 4 2 2 6" xfId="15621" xr:uid="{4DF6B28E-0395-400F-97A5-62354C9782BC}"/>
    <cellStyle name="20% - Accent3 2 2 4 2 3" xfId="1347" xr:uid="{2B901059-106B-4132-851A-62DD9AF66139}"/>
    <cellStyle name="20% - Accent3 2 2 4 2 3 2" xfId="3188" xr:uid="{10274DCE-B7AD-4457-996A-D9242BC3EAF4}"/>
    <cellStyle name="20% - Accent3 2 2 4 2 3 2 2" xfId="6870" xr:uid="{F587D843-EA68-42A5-A767-327DB9D8131E}"/>
    <cellStyle name="20% - Accent3 2 2 4 2 3 2 2 2" xfId="14236" xr:uid="{A145F74C-C3D0-4693-BA26-C20501A6D10C}"/>
    <cellStyle name="20% - Accent3 2 2 4 2 3 2 2 2 2" xfId="28970" xr:uid="{119D0960-4470-4C56-BB96-0CF47B7C260D}"/>
    <cellStyle name="20% - Accent3 2 2 4 2 3 2 2 3" xfId="21604" xr:uid="{1D47DFF4-1C09-46AE-84ED-80802D18E565}"/>
    <cellStyle name="20% - Accent3 2 2 4 2 3 2 3" xfId="10554" xr:uid="{BA399931-5A2B-4916-914A-507FF1B08DDF}"/>
    <cellStyle name="20% - Accent3 2 2 4 2 3 2 3 2" xfId="25288" xr:uid="{259324D9-502B-44F4-8367-7733D7F75FD1}"/>
    <cellStyle name="20% - Accent3 2 2 4 2 3 2 4" xfId="17922" xr:uid="{0F1094C4-5462-4C23-8F7F-06C7FB40D122}"/>
    <cellStyle name="20% - Accent3 2 2 4 2 3 3" xfId="5029" xr:uid="{22BA78DB-17B2-479C-8AA2-D90844AC8BBC}"/>
    <cellStyle name="20% - Accent3 2 2 4 2 3 3 2" xfId="12395" xr:uid="{29AE8059-9310-4971-A170-054C4D799842}"/>
    <cellStyle name="20% - Accent3 2 2 4 2 3 3 2 2" xfId="27129" xr:uid="{34DF8F35-92EF-43EC-8E03-DCB8663CFDB0}"/>
    <cellStyle name="20% - Accent3 2 2 4 2 3 3 3" xfId="19763" xr:uid="{44ED4C37-1CC4-47EA-BF6E-CB5294B86EA6}"/>
    <cellStyle name="20% - Accent3 2 2 4 2 3 4" xfId="8713" xr:uid="{17D028E2-98E9-4EEA-8229-B001F5680B23}"/>
    <cellStyle name="20% - Accent3 2 2 4 2 3 4 2" xfId="23447" xr:uid="{F60D65BA-E025-400D-B3EB-C586D4F96A51}"/>
    <cellStyle name="20% - Accent3 2 2 4 2 3 5" xfId="16081" xr:uid="{009B9333-AECC-42EE-906A-2A806EC18AC7}"/>
    <cellStyle name="20% - Accent3 2 2 4 2 4" xfId="2268" xr:uid="{A74EC609-451E-40C5-9D16-EBA9C7ABD38E}"/>
    <cellStyle name="20% - Accent3 2 2 4 2 4 2" xfId="5950" xr:uid="{D3A861CF-69A6-400B-AAA3-30AB123D093E}"/>
    <cellStyle name="20% - Accent3 2 2 4 2 4 2 2" xfId="13316" xr:uid="{2E21A40D-B86D-4CFD-8134-6A2A008435CA}"/>
    <cellStyle name="20% - Accent3 2 2 4 2 4 2 2 2" xfId="28050" xr:uid="{42E6D133-73C7-4872-A9C8-4E80BE76FBF3}"/>
    <cellStyle name="20% - Accent3 2 2 4 2 4 2 3" xfId="20684" xr:uid="{53F615B6-3B9A-46F0-9EAD-1C00230EC67B}"/>
    <cellStyle name="20% - Accent3 2 2 4 2 4 3" xfId="9634" xr:uid="{52184179-E506-463A-8633-F1F9F4790300}"/>
    <cellStyle name="20% - Accent3 2 2 4 2 4 3 2" xfId="24368" xr:uid="{D7FFA2A9-8205-4AFC-8171-1FD34E5E64D0}"/>
    <cellStyle name="20% - Accent3 2 2 4 2 4 4" xfId="17002" xr:uid="{2C43FD97-9404-4CCB-BBD0-82AABC073B73}"/>
    <cellStyle name="20% - Accent3 2 2 4 2 5" xfId="4109" xr:uid="{5D115892-5F86-4642-B2FE-5F2479D10BD8}"/>
    <cellStyle name="20% - Accent3 2 2 4 2 5 2" xfId="11475" xr:uid="{D6F3BD38-753F-41C2-A0CC-010FB47750DF}"/>
    <cellStyle name="20% - Accent3 2 2 4 2 5 2 2" xfId="26209" xr:uid="{0E3A84C5-CB4E-4B6A-8D2E-B7AC23510FE0}"/>
    <cellStyle name="20% - Accent3 2 2 4 2 5 3" xfId="18843" xr:uid="{BDA72565-D4ED-454E-9993-8647E5174647}"/>
    <cellStyle name="20% - Accent3 2 2 4 2 6" xfId="7793" xr:uid="{F5AED394-D753-4B77-A62C-B8E61A04C527}"/>
    <cellStyle name="20% - Accent3 2 2 4 2 6 2" xfId="22527" xr:uid="{F8761DBC-DDEE-4E6C-8D58-D63C78FE10D9}"/>
    <cellStyle name="20% - Accent3 2 2 4 2 7" xfId="15161" xr:uid="{1A83D0A6-A3BD-4420-91B1-52DB9129CC21}"/>
    <cellStyle name="20% - Accent3 2 2 4 3" xfId="657" xr:uid="{B1D0D86E-5C1C-42C0-A313-0753E6B00290}"/>
    <cellStyle name="20% - Accent3 2 2 4 3 2" xfId="1577" xr:uid="{EA52EE64-0944-4431-A1EE-359A3278997C}"/>
    <cellStyle name="20% - Accent3 2 2 4 3 2 2" xfId="3418" xr:uid="{2EFA1F0A-5C7C-4E02-A448-96844DC2D95B}"/>
    <cellStyle name="20% - Accent3 2 2 4 3 2 2 2" xfId="7100" xr:uid="{41167F17-FF02-41F0-8996-2BC97CFC0376}"/>
    <cellStyle name="20% - Accent3 2 2 4 3 2 2 2 2" xfId="14466" xr:uid="{8C6DA82A-3148-4E51-A0DA-165260D0F16F}"/>
    <cellStyle name="20% - Accent3 2 2 4 3 2 2 2 2 2" xfId="29200" xr:uid="{F3A65DB8-2AA1-4363-95DA-468201DA8E87}"/>
    <cellStyle name="20% - Accent3 2 2 4 3 2 2 2 3" xfId="21834" xr:uid="{199CE04D-C154-468D-A088-98FACE0046F9}"/>
    <cellStyle name="20% - Accent3 2 2 4 3 2 2 3" xfId="10784" xr:uid="{92EE206A-93EB-45D9-9CC0-896361CFE9AF}"/>
    <cellStyle name="20% - Accent3 2 2 4 3 2 2 3 2" xfId="25518" xr:uid="{29D5D940-ECA3-4E91-9143-2B768DAB44C7}"/>
    <cellStyle name="20% - Accent3 2 2 4 3 2 2 4" xfId="18152" xr:uid="{92EA18F7-A884-489E-8938-C45877BA315A}"/>
    <cellStyle name="20% - Accent3 2 2 4 3 2 3" xfId="5259" xr:uid="{DE85EC39-853B-4EBC-882E-5E7E4B505745}"/>
    <cellStyle name="20% - Accent3 2 2 4 3 2 3 2" xfId="12625" xr:uid="{03CCEBA1-86F5-4D2C-82EC-4824C632574F}"/>
    <cellStyle name="20% - Accent3 2 2 4 3 2 3 2 2" xfId="27359" xr:uid="{D4063F7F-BBF8-4FD8-AC21-845125F8FCA3}"/>
    <cellStyle name="20% - Accent3 2 2 4 3 2 3 3" xfId="19993" xr:uid="{724BC161-59F5-422B-943F-BB34D0942FE3}"/>
    <cellStyle name="20% - Accent3 2 2 4 3 2 4" xfId="8943" xr:uid="{3FA775DD-8BB4-43D7-9D65-4E2304A31AB3}"/>
    <cellStyle name="20% - Accent3 2 2 4 3 2 4 2" xfId="23677" xr:uid="{9BB7759B-F664-4F52-92BC-545C677FD028}"/>
    <cellStyle name="20% - Accent3 2 2 4 3 2 5" xfId="16311" xr:uid="{EB5F3DD9-B005-44FC-B594-E38325D70A0B}"/>
    <cellStyle name="20% - Accent3 2 2 4 3 3" xfId="2498" xr:uid="{283F7E5B-5E86-4F4F-9452-0330952FF1A7}"/>
    <cellStyle name="20% - Accent3 2 2 4 3 3 2" xfId="6180" xr:uid="{56E40198-3946-4BCA-ABB1-8B239C1A2205}"/>
    <cellStyle name="20% - Accent3 2 2 4 3 3 2 2" xfId="13546" xr:uid="{F8F79077-C14C-494B-8750-F8E9F13EDF04}"/>
    <cellStyle name="20% - Accent3 2 2 4 3 3 2 2 2" xfId="28280" xr:uid="{73507982-3DDB-4ABE-8C4A-D7A51A74226F}"/>
    <cellStyle name="20% - Accent3 2 2 4 3 3 2 3" xfId="20914" xr:uid="{1CC73187-6298-4225-B8EA-FC4F3B5F1F2E}"/>
    <cellStyle name="20% - Accent3 2 2 4 3 3 3" xfId="9864" xr:uid="{D72009D8-7C5A-4788-BAD3-F3C528BADAE7}"/>
    <cellStyle name="20% - Accent3 2 2 4 3 3 3 2" xfId="24598" xr:uid="{F9D81394-5869-4331-9F68-24B7FD7412EE}"/>
    <cellStyle name="20% - Accent3 2 2 4 3 3 4" xfId="17232" xr:uid="{86388AB1-0813-4696-97BC-BB10219E0741}"/>
    <cellStyle name="20% - Accent3 2 2 4 3 4" xfId="4339" xr:uid="{0EC907BE-1AA1-4238-B7C7-43C3AF9F447C}"/>
    <cellStyle name="20% - Accent3 2 2 4 3 4 2" xfId="11705" xr:uid="{791D19F6-80F6-4638-AF87-5775D7CC97D2}"/>
    <cellStyle name="20% - Accent3 2 2 4 3 4 2 2" xfId="26439" xr:uid="{09B6086F-50C3-4BDE-8F33-3CF60D593297}"/>
    <cellStyle name="20% - Accent3 2 2 4 3 4 3" xfId="19073" xr:uid="{F3A8C47B-A7BC-4657-8A29-3CA45172A742}"/>
    <cellStyle name="20% - Accent3 2 2 4 3 5" xfId="8023" xr:uid="{B34AA26D-C6A2-4487-99C9-C85CD3E9B5E4}"/>
    <cellStyle name="20% - Accent3 2 2 4 3 5 2" xfId="22757" xr:uid="{CF7EEB80-547A-4556-98DB-7BB9246EEBFE}"/>
    <cellStyle name="20% - Accent3 2 2 4 3 6" xfId="15391" xr:uid="{A76BA294-6D66-4E76-817B-313C399E336E}"/>
    <cellStyle name="20% - Accent3 2 2 4 4" xfId="1117" xr:uid="{98EA5270-05FC-4131-9CAE-BB5ECEAF2A64}"/>
    <cellStyle name="20% - Accent3 2 2 4 4 2" xfId="2958" xr:uid="{3E32FEE3-B026-474E-A270-9F987397CFA5}"/>
    <cellStyle name="20% - Accent3 2 2 4 4 2 2" xfId="6640" xr:uid="{A142A22F-5DCB-4D95-BCEB-B17348C97024}"/>
    <cellStyle name="20% - Accent3 2 2 4 4 2 2 2" xfId="14006" xr:uid="{96C586DE-33F0-4928-8038-9C2EB0B27C60}"/>
    <cellStyle name="20% - Accent3 2 2 4 4 2 2 2 2" xfId="28740" xr:uid="{4B02C4D7-BA65-4A52-AB0E-69E29A642DF8}"/>
    <cellStyle name="20% - Accent3 2 2 4 4 2 2 3" xfId="21374" xr:uid="{E9E3025B-6510-4196-8C18-896F875E1F2D}"/>
    <cellStyle name="20% - Accent3 2 2 4 4 2 3" xfId="10324" xr:uid="{4034BC61-F460-48FA-96D6-A550E0A92D26}"/>
    <cellStyle name="20% - Accent3 2 2 4 4 2 3 2" xfId="25058" xr:uid="{7B9AAB0F-B7B7-4928-B89C-6D518058A5EB}"/>
    <cellStyle name="20% - Accent3 2 2 4 4 2 4" xfId="17692" xr:uid="{7CDF0D89-760A-445E-80EA-E8E14BFD4120}"/>
    <cellStyle name="20% - Accent3 2 2 4 4 3" xfId="4799" xr:uid="{CD02CDE3-AE11-475C-A7F2-299C02564042}"/>
    <cellStyle name="20% - Accent3 2 2 4 4 3 2" xfId="12165" xr:uid="{DE9BE900-D544-4B48-BA04-6CBE8B88E90F}"/>
    <cellStyle name="20% - Accent3 2 2 4 4 3 2 2" xfId="26899" xr:uid="{D2FDF764-B2A9-4A0E-AE92-A8E901989785}"/>
    <cellStyle name="20% - Accent3 2 2 4 4 3 3" xfId="19533" xr:uid="{D04AB775-49E4-4C78-A2A7-5F548B45BA7E}"/>
    <cellStyle name="20% - Accent3 2 2 4 4 4" xfId="8483" xr:uid="{88A35D57-2B33-456F-8746-92DA5165784F}"/>
    <cellStyle name="20% - Accent3 2 2 4 4 4 2" xfId="23217" xr:uid="{2FED5D09-3BD2-4CE1-BE6B-7DA6859A6752}"/>
    <cellStyle name="20% - Accent3 2 2 4 4 5" xfId="15851" xr:uid="{22383BB5-10CD-48EE-B849-C35CB85BA384}"/>
    <cellStyle name="20% - Accent3 2 2 4 5" xfId="2038" xr:uid="{39CA4709-5367-4DB1-8F39-233FD907DFC1}"/>
    <cellStyle name="20% - Accent3 2 2 4 5 2" xfId="5720" xr:uid="{FE2B2367-8A4E-4506-8CD9-06BAF8CABBB9}"/>
    <cellStyle name="20% - Accent3 2 2 4 5 2 2" xfId="13086" xr:uid="{40B4EFFD-39FE-4428-AB53-774292A0C7A6}"/>
    <cellStyle name="20% - Accent3 2 2 4 5 2 2 2" xfId="27820" xr:uid="{F8D17EBA-C31C-4C18-AE07-E450F7EE2892}"/>
    <cellStyle name="20% - Accent3 2 2 4 5 2 3" xfId="20454" xr:uid="{8BC2867F-56DD-42BA-BC28-F7B07D1025C1}"/>
    <cellStyle name="20% - Accent3 2 2 4 5 3" xfId="9404" xr:uid="{041F77A2-88B0-44DD-8687-D3E053B72A1D}"/>
    <cellStyle name="20% - Accent3 2 2 4 5 3 2" xfId="24138" xr:uid="{1EB04629-6C08-4FBE-8C0A-FDAB0F729061}"/>
    <cellStyle name="20% - Accent3 2 2 4 5 4" xfId="16772" xr:uid="{878633B3-BF0D-4244-A087-E41462962A53}"/>
    <cellStyle name="20% - Accent3 2 2 4 6" xfId="3879" xr:uid="{0B83C22F-7F0C-4B2F-BFDA-613451514F16}"/>
    <cellStyle name="20% - Accent3 2 2 4 6 2" xfId="11245" xr:uid="{E8FC87B8-8250-42DF-9A71-FD4C41CAEA37}"/>
    <cellStyle name="20% - Accent3 2 2 4 6 2 2" xfId="25979" xr:uid="{9A0695E0-E429-4A84-BB65-C5F824502A01}"/>
    <cellStyle name="20% - Accent3 2 2 4 6 3" xfId="18613" xr:uid="{5E16CAC6-AEB2-433F-A55F-D11507648300}"/>
    <cellStyle name="20% - Accent3 2 2 4 7" xfId="7563" xr:uid="{8AAD70DD-7528-4811-A2FD-F98899A2C029}"/>
    <cellStyle name="20% - Accent3 2 2 4 7 2" xfId="22297" xr:uid="{93291B67-1A4D-48A8-8330-3D142BC75429}"/>
    <cellStyle name="20% - Accent3 2 2 4 8" xfId="14931" xr:uid="{17A91FBF-B4E1-4AAF-990B-8E9AD8267BDF}"/>
    <cellStyle name="20% - Accent3 2 2 5" xfId="312" xr:uid="{BB75F549-F3A8-4789-972A-236646DFC6A4}"/>
    <cellStyle name="20% - Accent3 2 2 5 2" xfId="772" xr:uid="{BAEF5FB0-A3C3-40B4-A8B3-F1F8DAD06374}"/>
    <cellStyle name="20% - Accent3 2 2 5 2 2" xfId="1692" xr:uid="{A629161D-C9F4-414F-8062-88DE8438C7E8}"/>
    <cellStyle name="20% - Accent3 2 2 5 2 2 2" xfId="3533" xr:uid="{660A0B3A-6C58-4E07-8442-B264DAB18F87}"/>
    <cellStyle name="20% - Accent3 2 2 5 2 2 2 2" xfId="7215" xr:uid="{5351E5B9-1363-4473-8EF4-643F6CC679D2}"/>
    <cellStyle name="20% - Accent3 2 2 5 2 2 2 2 2" xfId="14581" xr:uid="{C3BCE6A8-5BE9-466C-9597-9F8168DD7402}"/>
    <cellStyle name="20% - Accent3 2 2 5 2 2 2 2 2 2" xfId="29315" xr:uid="{A171E180-60FC-46DA-87C6-E65CD0E1390E}"/>
    <cellStyle name="20% - Accent3 2 2 5 2 2 2 2 3" xfId="21949" xr:uid="{18F3A57B-93EA-4DD7-9DC5-8B181538D559}"/>
    <cellStyle name="20% - Accent3 2 2 5 2 2 2 3" xfId="10899" xr:uid="{5BEC518B-048A-47F9-870D-64E70883EE7C}"/>
    <cellStyle name="20% - Accent3 2 2 5 2 2 2 3 2" xfId="25633" xr:uid="{2625BC40-4AC9-4B33-B44D-4DE70426EDF3}"/>
    <cellStyle name="20% - Accent3 2 2 5 2 2 2 4" xfId="18267" xr:uid="{D1706689-5215-441E-9912-1FA6DBCE3087}"/>
    <cellStyle name="20% - Accent3 2 2 5 2 2 3" xfId="5374" xr:uid="{114817D2-C12F-4EE1-AAC0-6052B94A6FDF}"/>
    <cellStyle name="20% - Accent3 2 2 5 2 2 3 2" xfId="12740" xr:uid="{97D676E3-0022-4EE8-9D32-58248401527F}"/>
    <cellStyle name="20% - Accent3 2 2 5 2 2 3 2 2" xfId="27474" xr:uid="{50673143-2711-490A-A560-72386DE0EBBC}"/>
    <cellStyle name="20% - Accent3 2 2 5 2 2 3 3" xfId="20108" xr:uid="{1DA7B829-E4E4-4EA8-942E-55CF9E763740}"/>
    <cellStyle name="20% - Accent3 2 2 5 2 2 4" xfId="9058" xr:uid="{7F8437BB-088A-4CE9-A7BC-46EA4F51F0F7}"/>
    <cellStyle name="20% - Accent3 2 2 5 2 2 4 2" xfId="23792" xr:uid="{05F4AD57-16B9-4500-B1F4-5091D9F63153}"/>
    <cellStyle name="20% - Accent3 2 2 5 2 2 5" xfId="16426" xr:uid="{1E93575E-990A-4101-B166-F0E6DF6C3AE0}"/>
    <cellStyle name="20% - Accent3 2 2 5 2 3" xfId="2613" xr:uid="{2823D849-1853-40F0-A935-86D56BB8E566}"/>
    <cellStyle name="20% - Accent3 2 2 5 2 3 2" xfId="6295" xr:uid="{7CCE4DEF-3782-4ED2-97C4-7F6351AEB561}"/>
    <cellStyle name="20% - Accent3 2 2 5 2 3 2 2" xfId="13661" xr:uid="{662016AB-7074-434B-B37C-139E0A140A84}"/>
    <cellStyle name="20% - Accent3 2 2 5 2 3 2 2 2" xfId="28395" xr:uid="{DB18EE46-9C20-4C9B-AAEB-AA4C509E7CE9}"/>
    <cellStyle name="20% - Accent3 2 2 5 2 3 2 3" xfId="21029" xr:uid="{0BA58D0B-73DC-4CC3-B677-7769D32AD8F9}"/>
    <cellStyle name="20% - Accent3 2 2 5 2 3 3" xfId="9979" xr:uid="{8B24FC80-1BAF-4D48-8F1B-ADE7D44714B4}"/>
    <cellStyle name="20% - Accent3 2 2 5 2 3 3 2" xfId="24713" xr:uid="{2F1C4222-A3F0-45FB-ADB0-2BBC369F8E93}"/>
    <cellStyle name="20% - Accent3 2 2 5 2 3 4" xfId="17347" xr:uid="{340BFCD0-CE23-4721-864B-9998C11FAFF4}"/>
    <cellStyle name="20% - Accent3 2 2 5 2 4" xfId="4454" xr:uid="{1D4CB4CE-83AC-4A0F-B988-6771145C8E3E}"/>
    <cellStyle name="20% - Accent3 2 2 5 2 4 2" xfId="11820" xr:uid="{D37B0C82-4326-4F78-A166-47783A0BC2BE}"/>
    <cellStyle name="20% - Accent3 2 2 5 2 4 2 2" xfId="26554" xr:uid="{912FAC29-E71D-4B93-AAE0-72F9371F8BAA}"/>
    <cellStyle name="20% - Accent3 2 2 5 2 4 3" xfId="19188" xr:uid="{C9721119-0DE6-486C-AB65-AC165BEFE707}"/>
    <cellStyle name="20% - Accent3 2 2 5 2 5" xfId="8138" xr:uid="{E49CFCA1-F651-44E2-AC0B-4065C3002081}"/>
    <cellStyle name="20% - Accent3 2 2 5 2 5 2" xfId="22872" xr:uid="{F21EB6DF-230B-4563-A2A5-7E5F38222A83}"/>
    <cellStyle name="20% - Accent3 2 2 5 2 6" xfId="15506" xr:uid="{42147866-6827-4535-A84E-DCE431C09627}"/>
    <cellStyle name="20% - Accent3 2 2 5 3" xfId="1232" xr:uid="{2F6B41AE-689B-4809-BD9B-69C8DD3DACC6}"/>
    <cellStyle name="20% - Accent3 2 2 5 3 2" xfId="3073" xr:uid="{10ECCE64-DAA0-4AD8-95DC-7FC7BE659266}"/>
    <cellStyle name="20% - Accent3 2 2 5 3 2 2" xfId="6755" xr:uid="{C85F7963-0F70-4218-BFFC-C9866B5D229A}"/>
    <cellStyle name="20% - Accent3 2 2 5 3 2 2 2" xfId="14121" xr:uid="{AF1700B2-1FF3-4FC6-A16C-29786C3BF53F}"/>
    <cellStyle name="20% - Accent3 2 2 5 3 2 2 2 2" xfId="28855" xr:uid="{E00D787B-9749-4DC7-9AB8-EABF20284EC7}"/>
    <cellStyle name="20% - Accent3 2 2 5 3 2 2 3" xfId="21489" xr:uid="{319DE0E5-1868-4B18-A742-B7D8191A408D}"/>
    <cellStyle name="20% - Accent3 2 2 5 3 2 3" xfId="10439" xr:uid="{E56D2970-9E31-4E11-BEC2-A2DC0ABF2CB2}"/>
    <cellStyle name="20% - Accent3 2 2 5 3 2 3 2" xfId="25173" xr:uid="{BA36705A-4B8D-487F-B83C-1188DCE3650C}"/>
    <cellStyle name="20% - Accent3 2 2 5 3 2 4" xfId="17807" xr:uid="{656029E9-73CF-4213-BBD8-6EDA7A052ABC}"/>
    <cellStyle name="20% - Accent3 2 2 5 3 3" xfId="4914" xr:uid="{2C70E6A9-F666-4678-832E-4F90F2281E73}"/>
    <cellStyle name="20% - Accent3 2 2 5 3 3 2" xfId="12280" xr:uid="{43F70701-4C2F-4D07-B6E3-D58A5E236E14}"/>
    <cellStyle name="20% - Accent3 2 2 5 3 3 2 2" xfId="27014" xr:uid="{CEB5C5C5-3769-4867-80E7-68AC3A3AC6F9}"/>
    <cellStyle name="20% - Accent3 2 2 5 3 3 3" xfId="19648" xr:uid="{1C851343-978D-4DB7-A485-DB052BA1485E}"/>
    <cellStyle name="20% - Accent3 2 2 5 3 4" xfId="8598" xr:uid="{1D58F5EA-CCAB-459D-99ED-12F96EBCCBF2}"/>
    <cellStyle name="20% - Accent3 2 2 5 3 4 2" xfId="23332" xr:uid="{56A3C174-9999-4A0E-B357-DB55EECABE99}"/>
    <cellStyle name="20% - Accent3 2 2 5 3 5" xfId="15966" xr:uid="{B2BF763C-6264-4FAC-9988-A66BBF9E069F}"/>
    <cellStyle name="20% - Accent3 2 2 5 4" xfId="2153" xr:uid="{4B41E58E-5EDF-4196-9AC8-C26E7028BCD6}"/>
    <cellStyle name="20% - Accent3 2 2 5 4 2" xfId="5835" xr:uid="{EAE3388C-681F-4C6D-B600-39DAE63D0167}"/>
    <cellStyle name="20% - Accent3 2 2 5 4 2 2" xfId="13201" xr:uid="{5BAC0AF7-D474-462D-9AA9-E7F5D8A7F005}"/>
    <cellStyle name="20% - Accent3 2 2 5 4 2 2 2" xfId="27935" xr:uid="{FFB2806B-2346-437A-94E4-54C30756DD57}"/>
    <cellStyle name="20% - Accent3 2 2 5 4 2 3" xfId="20569" xr:uid="{2A4392D2-F2CB-42B8-8B09-02103E43D956}"/>
    <cellStyle name="20% - Accent3 2 2 5 4 3" xfId="9519" xr:uid="{0B649018-CF83-4069-B982-34E505A0A4A0}"/>
    <cellStyle name="20% - Accent3 2 2 5 4 3 2" xfId="24253" xr:uid="{1EB1F1F5-741B-40BE-A096-39ADA19633F7}"/>
    <cellStyle name="20% - Accent3 2 2 5 4 4" xfId="16887" xr:uid="{7CBD94B7-1E2B-4F31-99B0-FA25D780DE23}"/>
    <cellStyle name="20% - Accent3 2 2 5 5" xfId="3994" xr:uid="{96383DAC-EA8B-44D0-9BE9-B117261D304C}"/>
    <cellStyle name="20% - Accent3 2 2 5 5 2" xfId="11360" xr:uid="{1CE86DAA-A85F-4CAC-95DD-021E7BE9D0F5}"/>
    <cellStyle name="20% - Accent3 2 2 5 5 2 2" xfId="26094" xr:uid="{1B43A0F9-CC80-4AE2-8846-E21CD3469387}"/>
    <cellStyle name="20% - Accent3 2 2 5 5 3" xfId="18728" xr:uid="{2A166A54-4712-4E4F-A79D-204670D5E857}"/>
    <cellStyle name="20% - Accent3 2 2 5 6" xfId="7678" xr:uid="{EEB15DE7-73FA-4AF1-8408-7B6580BEF56B}"/>
    <cellStyle name="20% - Accent3 2 2 5 6 2" xfId="22412" xr:uid="{7BA27DD5-7C30-468E-B8CC-3B6F1CA12599}"/>
    <cellStyle name="20% - Accent3 2 2 5 7" xfId="15046" xr:uid="{87E67185-1146-4BF0-AB86-A80EB3BF5568}"/>
    <cellStyle name="20% - Accent3 2 2 6" xfId="542" xr:uid="{F1462599-631A-4FAA-AE90-76C0BFFDA989}"/>
    <cellStyle name="20% - Accent3 2 2 6 2" xfId="1462" xr:uid="{556317A7-58F3-43FB-8DFE-79A55967D2EC}"/>
    <cellStyle name="20% - Accent3 2 2 6 2 2" xfId="3303" xr:uid="{4B8FEA4D-3418-4C16-B456-8108D2ABE25E}"/>
    <cellStyle name="20% - Accent3 2 2 6 2 2 2" xfId="6985" xr:uid="{47B2E9E0-6D58-492B-91AC-DACC9F25A76C}"/>
    <cellStyle name="20% - Accent3 2 2 6 2 2 2 2" xfId="14351" xr:uid="{FB9DEE97-AA80-4ED7-A9CF-E90DF720E0A9}"/>
    <cellStyle name="20% - Accent3 2 2 6 2 2 2 2 2" xfId="29085" xr:uid="{BCDDDE0A-5EDE-47A2-987E-9C25B1A72E6C}"/>
    <cellStyle name="20% - Accent3 2 2 6 2 2 2 3" xfId="21719" xr:uid="{7BA25BA6-DD7E-4331-B6E4-5C5B7CB323EA}"/>
    <cellStyle name="20% - Accent3 2 2 6 2 2 3" xfId="10669" xr:uid="{931114A6-6B3C-49BD-AD78-1C2C04E3F04F}"/>
    <cellStyle name="20% - Accent3 2 2 6 2 2 3 2" xfId="25403" xr:uid="{4FDE169E-2F2D-443B-B0AA-2199CF0E18ED}"/>
    <cellStyle name="20% - Accent3 2 2 6 2 2 4" xfId="18037" xr:uid="{29544730-743A-4227-A939-EF23F443BB47}"/>
    <cellStyle name="20% - Accent3 2 2 6 2 3" xfId="5144" xr:uid="{AB5B092C-F429-4495-8C40-D107B6F0DB8C}"/>
    <cellStyle name="20% - Accent3 2 2 6 2 3 2" xfId="12510" xr:uid="{58BF485D-88D5-415D-9587-483DBDC7B5CE}"/>
    <cellStyle name="20% - Accent3 2 2 6 2 3 2 2" xfId="27244" xr:uid="{CD754BD9-C517-4C78-9E9B-6FEEE69333BB}"/>
    <cellStyle name="20% - Accent3 2 2 6 2 3 3" xfId="19878" xr:uid="{B725AC94-C2D2-48E4-AAC3-EDEDAC509F4B}"/>
    <cellStyle name="20% - Accent3 2 2 6 2 4" xfId="8828" xr:uid="{0BECCEA5-DA61-4AB2-A973-D10B385C6122}"/>
    <cellStyle name="20% - Accent3 2 2 6 2 4 2" xfId="23562" xr:uid="{09B6C637-CC9D-44EB-B58F-7C6C12AB8ADB}"/>
    <cellStyle name="20% - Accent3 2 2 6 2 5" xfId="16196" xr:uid="{EB01AF41-E004-437B-B4D0-531C4B4CEC56}"/>
    <cellStyle name="20% - Accent3 2 2 6 3" xfId="2383" xr:uid="{274D05FD-386E-41E4-9E20-28DC0DBF1418}"/>
    <cellStyle name="20% - Accent3 2 2 6 3 2" xfId="6065" xr:uid="{11E794DD-D595-48D8-8652-069E3144B189}"/>
    <cellStyle name="20% - Accent3 2 2 6 3 2 2" xfId="13431" xr:uid="{0B118ED9-15A0-4E78-B450-B6B7279C5258}"/>
    <cellStyle name="20% - Accent3 2 2 6 3 2 2 2" xfId="28165" xr:uid="{8974121B-A223-4632-92BB-0302C2C7AD6D}"/>
    <cellStyle name="20% - Accent3 2 2 6 3 2 3" xfId="20799" xr:uid="{387235C7-E3F1-4A42-ABD7-A2531FB05690}"/>
    <cellStyle name="20% - Accent3 2 2 6 3 3" xfId="9749" xr:uid="{19F5EDC5-9FEA-4B56-B04A-CAD21155210E}"/>
    <cellStyle name="20% - Accent3 2 2 6 3 3 2" xfId="24483" xr:uid="{EF884A6F-6F22-4069-9BBA-76F42D942F38}"/>
    <cellStyle name="20% - Accent3 2 2 6 3 4" xfId="17117" xr:uid="{60403F39-24C9-40A2-BD8C-B8E9C0D8A514}"/>
    <cellStyle name="20% - Accent3 2 2 6 4" xfId="4224" xr:uid="{308D12BB-E2B5-49F8-A6FE-186B240BC950}"/>
    <cellStyle name="20% - Accent3 2 2 6 4 2" xfId="11590" xr:uid="{37F244D9-8431-4B74-A0F9-40DE48B3F470}"/>
    <cellStyle name="20% - Accent3 2 2 6 4 2 2" xfId="26324" xr:uid="{63607062-B6D5-46D1-9E78-A684BF7C2B8F}"/>
    <cellStyle name="20% - Accent3 2 2 6 4 3" xfId="18958" xr:uid="{6B39821D-EA34-4175-9626-8833E4C57F36}"/>
    <cellStyle name="20% - Accent3 2 2 6 5" xfId="7908" xr:uid="{DDC4BDB1-BD29-4C1B-AC1F-E0D9AA6128B2}"/>
    <cellStyle name="20% - Accent3 2 2 6 5 2" xfId="22642" xr:uid="{E5232B04-F792-4B62-9578-F600C6A381B7}"/>
    <cellStyle name="20% - Accent3 2 2 6 6" xfId="15276" xr:uid="{433C5B99-B10D-47DD-9169-B1B26C30DDBC}"/>
    <cellStyle name="20% - Accent3 2 2 7" xfId="1002" xr:uid="{56B397E7-12B6-4A28-8CA0-5ABAB286F9AA}"/>
    <cellStyle name="20% - Accent3 2 2 7 2" xfId="2843" xr:uid="{C6B24D29-DD07-4AB6-BB25-16E0101FA035}"/>
    <cellStyle name="20% - Accent3 2 2 7 2 2" xfId="6525" xr:uid="{926EE59B-3978-46AB-A78B-75A4BC199644}"/>
    <cellStyle name="20% - Accent3 2 2 7 2 2 2" xfId="13891" xr:uid="{27E454A4-C89B-4C8E-929B-43BFE8746EB6}"/>
    <cellStyle name="20% - Accent3 2 2 7 2 2 2 2" xfId="28625" xr:uid="{01AD7D34-60FC-447B-81F2-FFD8BD2EA43E}"/>
    <cellStyle name="20% - Accent3 2 2 7 2 2 3" xfId="21259" xr:uid="{2D3709A6-D7AD-4C2B-B915-FA62102C1933}"/>
    <cellStyle name="20% - Accent3 2 2 7 2 3" xfId="10209" xr:uid="{7333EC61-8BD4-46BD-9EFD-B1845AC5540B}"/>
    <cellStyle name="20% - Accent3 2 2 7 2 3 2" xfId="24943" xr:uid="{B33F0D7C-B26F-4269-9CE5-066CD46890F9}"/>
    <cellStyle name="20% - Accent3 2 2 7 2 4" xfId="17577" xr:uid="{C087E422-C109-4C15-AE10-19FFFC259046}"/>
    <cellStyle name="20% - Accent3 2 2 7 3" xfId="4684" xr:uid="{57631B50-AD00-4995-B16E-876F0CA8B6C8}"/>
    <cellStyle name="20% - Accent3 2 2 7 3 2" xfId="12050" xr:uid="{9A063266-AAF1-44EF-B31E-1F3637B8C7C9}"/>
    <cellStyle name="20% - Accent3 2 2 7 3 2 2" xfId="26784" xr:uid="{22C90B5F-A220-450E-86DD-92F48470990F}"/>
    <cellStyle name="20% - Accent3 2 2 7 3 3" xfId="19418" xr:uid="{AFA03DF2-6402-4F0F-BD93-E634A48610F0}"/>
    <cellStyle name="20% - Accent3 2 2 7 4" xfId="8368" xr:uid="{5FF1DB9E-EDDE-44DC-8BE4-BE6D64DD1C74}"/>
    <cellStyle name="20% - Accent3 2 2 7 4 2" xfId="23102" xr:uid="{3A199406-53DE-4F80-AFD3-90337DAAF56B}"/>
    <cellStyle name="20% - Accent3 2 2 7 5" xfId="15736" xr:uid="{71608044-B63A-473F-B8D3-56B25E8B012C}"/>
    <cellStyle name="20% - Accent3 2 2 8" xfId="1923" xr:uid="{655E3A65-6FBC-4DFE-A086-1D3D4E0842E7}"/>
    <cellStyle name="20% - Accent3 2 2 8 2" xfId="5605" xr:uid="{DC0F916B-3537-41F3-8995-040033C5A3B3}"/>
    <cellStyle name="20% - Accent3 2 2 8 2 2" xfId="12971" xr:uid="{651DB2B2-FABE-469C-80ED-14C477607023}"/>
    <cellStyle name="20% - Accent3 2 2 8 2 2 2" xfId="27705" xr:uid="{1A9EB15C-D91D-4F9E-8881-D57E2E50DC04}"/>
    <cellStyle name="20% - Accent3 2 2 8 2 3" xfId="20339" xr:uid="{819BD638-9A5F-4218-B0CB-FF7CF34D4A8A}"/>
    <cellStyle name="20% - Accent3 2 2 8 3" xfId="9289" xr:uid="{8F36B45B-6038-489A-A608-A0F9B3D347FA}"/>
    <cellStyle name="20% - Accent3 2 2 8 3 2" xfId="24023" xr:uid="{256639A9-C28A-497A-A59A-55D2DF9DB077}"/>
    <cellStyle name="20% - Accent3 2 2 8 4" xfId="16657" xr:uid="{A2211416-0250-4E5E-8381-B7E48C1CA133}"/>
    <cellStyle name="20% - Accent3 2 2 9" xfId="3764" xr:uid="{17D03A5C-D1A8-4203-83E1-016AF9AA6364}"/>
    <cellStyle name="20% - Accent3 2 2 9 2" xfId="11130" xr:uid="{6CFC2A29-B1C9-443E-8425-CDA0EC113A80}"/>
    <cellStyle name="20% - Accent3 2 2 9 2 2" xfId="25864" xr:uid="{B3D7050D-F49E-467F-B847-5E514A6734D8}"/>
    <cellStyle name="20% - Accent3 2 2 9 3" xfId="18498" xr:uid="{F02EB3A3-F97A-404A-BF26-AF018C2129F0}"/>
    <cellStyle name="20% - Accent3 2 3" xfId="27" xr:uid="{F4E9AAD1-D601-40C7-90D7-DD160599D536}"/>
    <cellStyle name="20% - Accent3 2 3 10" xfId="14818" xr:uid="{CA743EEA-B47C-4A93-8E98-A64FC49E0513}"/>
    <cellStyle name="20% - Accent3 2 3 2" xfId="124" xr:uid="{12C60B5E-0315-4FEA-AEA1-8C11E061AFFB}"/>
    <cellStyle name="20% - Accent3 2 3 2 2" xfId="256" xr:uid="{238EDD81-8B0A-496A-AD14-F384B1F1201C}"/>
    <cellStyle name="20% - Accent3 2 3 2 2 2" xfId="486" xr:uid="{7CDB287E-2958-4B3A-BE67-345B960F232C}"/>
    <cellStyle name="20% - Accent3 2 3 2 2 2 2" xfId="946" xr:uid="{855CA8D3-75E8-4311-BF30-F3A5BAA2ADC8}"/>
    <cellStyle name="20% - Accent3 2 3 2 2 2 2 2" xfId="1866" xr:uid="{C158EC65-0CB6-43FC-9883-8988A376D3C9}"/>
    <cellStyle name="20% - Accent3 2 3 2 2 2 2 2 2" xfId="3707" xr:uid="{22743F2A-1E39-4036-9844-4FA7E8934ED1}"/>
    <cellStyle name="20% - Accent3 2 3 2 2 2 2 2 2 2" xfId="7389" xr:uid="{B2D555F5-C3F1-4D9B-A6C4-834C4FF40AD5}"/>
    <cellStyle name="20% - Accent3 2 3 2 2 2 2 2 2 2 2" xfId="14755" xr:uid="{B32B6C55-018F-4AFB-9F82-1C8882E90548}"/>
    <cellStyle name="20% - Accent3 2 3 2 2 2 2 2 2 2 2 2" xfId="29489" xr:uid="{73BB424E-8112-431D-B4AE-704F47A3C3B5}"/>
    <cellStyle name="20% - Accent3 2 3 2 2 2 2 2 2 2 3" xfId="22123" xr:uid="{ED616B9F-C7BC-44B4-9EBF-C09636118037}"/>
    <cellStyle name="20% - Accent3 2 3 2 2 2 2 2 2 3" xfId="11073" xr:uid="{73E20EDE-505F-4D41-A1EF-2F1106D61258}"/>
    <cellStyle name="20% - Accent3 2 3 2 2 2 2 2 2 3 2" xfId="25807" xr:uid="{4A4FC0E7-0226-4A75-9B25-7497AFC556C2}"/>
    <cellStyle name="20% - Accent3 2 3 2 2 2 2 2 2 4" xfId="18441" xr:uid="{40B92F42-0936-4DF9-9FCE-504810E5A315}"/>
    <cellStyle name="20% - Accent3 2 3 2 2 2 2 2 3" xfId="5548" xr:uid="{EAE1375B-3B0E-4449-91B1-E17438C342B0}"/>
    <cellStyle name="20% - Accent3 2 3 2 2 2 2 2 3 2" xfId="12914" xr:uid="{A57EDD59-53D6-4BE7-8D71-5970080316D6}"/>
    <cellStyle name="20% - Accent3 2 3 2 2 2 2 2 3 2 2" xfId="27648" xr:uid="{F5CE97F4-2D2F-4FE9-94E4-07C28E346354}"/>
    <cellStyle name="20% - Accent3 2 3 2 2 2 2 2 3 3" xfId="20282" xr:uid="{8BEA9F1F-27AF-4D2E-A305-5B9B920A83D3}"/>
    <cellStyle name="20% - Accent3 2 3 2 2 2 2 2 4" xfId="9232" xr:uid="{87B1BB26-74B6-4E69-B975-1C15EC0126A2}"/>
    <cellStyle name="20% - Accent3 2 3 2 2 2 2 2 4 2" xfId="23966" xr:uid="{74ED303D-6F3C-469E-9FCD-41DEA6E3A287}"/>
    <cellStyle name="20% - Accent3 2 3 2 2 2 2 2 5" xfId="16600" xr:uid="{72A151BE-4F02-4560-850B-C72F5DB4B37D}"/>
    <cellStyle name="20% - Accent3 2 3 2 2 2 2 3" xfId="2787" xr:uid="{787DAE3A-0CB8-4E2C-82D8-E81AADDA3D08}"/>
    <cellStyle name="20% - Accent3 2 3 2 2 2 2 3 2" xfId="6469" xr:uid="{90BA1787-C068-4443-8DBB-3D64CB2775C3}"/>
    <cellStyle name="20% - Accent3 2 3 2 2 2 2 3 2 2" xfId="13835" xr:uid="{EE809B5B-646A-415C-8A06-3D293A69EF3B}"/>
    <cellStyle name="20% - Accent3 2 3 2 2 2 2 3 2 2 2" xfId="28569" xr:uid="{1DC18B62-A23D-4497-84B0-B58CE69A5CE0}"/>
    <cellStyle name="20% - Accent3 2 3 2 2 2 2 3 2 3" xfId="21203" xr:uid="{1ABDD2B0-932A-4830-BC7D-8154F006AC8C}"/>
    <cellStyle name="20% - Accent3 2 3 2 2 2 2 3 3" xfId="10153" xr:uid="{B801AA02-8AE7-4269-AB78-B7C39B36997B}"/>
    <cellStyle name="20% - Accent3 2 3 2 2 2 2 3 3 2" xfId="24887" xr:uid="{79BE0B7D-79F8-4DA5-8E22-6D92C7A81045}"/>
    <cellStyle name="20% - Accent3 2 3 2 2 2 2 3 4" xfId="17521" xr:uid="{3E594B2A-0B89-4017-A647-1ED01280D001}"/>
    <cellStyle name="20% - Accent3 2 3 2 2 2 2 4" xfId="4628" xr:uid="{C17D976F-0FA4-4323-91B3-09BE1038A831}"/>
    <cellStyle name="20% - Accent3 2 3 2 2 2 2 4 2" xfId="11994" xr:uid="{EBBBA821-88C7-41AB-B8EF-80659B710454}"/>
    <cellStyle name="20% - Accent3 2 3 2 2 2 2 4 2 2" xfId="26728" xr:uid="{BF408E17-AF1C-4E64-8436-E32FE3B6066F}"/>
    <cellStyle name="20% - Accent3 2 3 2 2 2 2 4 3" xfId="19362" xr:uid="{FCB28D9D-497D-40F1-9989-86D96E8B7CAA}"/>
    <cellStyle name="20% - Accent3 2 3 2 2 2 2 5" xfId="8312" xr:uid="{2EB82C35-0EA6-45C8-8798-335802A7A6FD}"/>
    <cellStyle name="20% - Accent3 2 3 2 2 2 2 5 2" xfId="23046" xr:uid="{41D2F4AD-8C46-4C70-9277-3AFC5C692250}"/>
    <cellStyle name="20% - Accent3 2 3 2 2 2 2 6" xfId="15680" xr:uid="{C80A0412-A13B-413D-923E-AB565F6158B3}"/>
    <cellStyle name="20% - Accent3 2 3 2 2 2 3" xfId="1406" xr:uid="{7073B791-629F-4B6C-BF82-2DDB03EC4F14}"/>
    <cellStyle name="20% - Accent3 2 3 2 2 2 3 2" xfId="3247" xr:uid="{9747B8ED-57BD-411F-A532-B256A9C8C1F3}"/>
    <cellStyle name="20% - Accent3 2 3 2 2 2 3 2 2" xfId="6929" xr:uid="{AD10EAE6-7742-49EF-9D3E-5C012EE7C7FC}"/>
    <cellStyle name="20% - Accent3 2 3 2 2 2 3 2 2 2" xfId="14295" xr:uid="{D0D34AC8-5B17-4B17-92EC-0779B6EA515E}"/>
    <cellStyle name="20% - Accent3 2 3 2 2 2 3 2 2 2 2" xfId="29029" xr:uid="{E0B0EA03-A1BF-46FC-A269-F968D8BC557B}"/>
    <cellStyle name="20% - Accent3 2 3 2 2 2 3 2 2 3" xfId="21663" xr:uid="{155961E6-DA4D-442E-ABDF-EF21E11D6AA9}"/>
    <cellStyle name="20% - Accent3 2 3 2 2 2 3 2 3" xfId="10613" xr:uid="{F248402F-6B4D-4A31-9188-3457240BB1E0}"/>
    <cellStyle name="20% - Accent3 2 3 2 2 2 3 2 3 2" xfId="25347" xr:uid="{68628FA0-82B3-451D-BC17-EBD9C261B742}"/>
    <cellStyle name="20% - Accent3 2 3 2 2 2 3 2 4" xfId="17981" xr:uid="{9E329E56-F2EA-423E-9A14-8EED59773E5F}"/>
    <cellStyle name="20% - Accent3 2 3 2 2 2 3 3" xfId="5088" xr:uid="{07C8C44A-F7E3-4ACC-9492-5C0B01181E2D}"/>
    <cellStyle name="20% - Accent3 2 3 2 2 2 3 3 2" xfId="12454" xr:uid="{5EA48242-771E-42E2-8648-3D0AD27659F3}"/>
    <cellStyle name="20% - Accent3 2 3 2 2 2 3 3 2 2" xfId="27188" xr:uid="{20D052BE-AA6B-483E-A242-E1C99F7818A0}"/>
    <cellStyle name="20% - Accent3 2 3 2 2 2 3 3 3" xfId="19822" xr:uid="{987E96C1-A054-4463-A18D-84F43DA6FD95}"/>
    <cellStyle name="20% - Accent3 2 3 2 2 2 3 4" xfId="8772" xr:uid="{7A766BD9-F882-4FB4-9D04-ACB116B906BB}"/>
    <cellStyle name="20% - Accent3 2 3 2 2 2 3 4 2" xfId="23506" xr:uid="{4C376FA3-0D48-44A2-966A-B21E7E46C719}"/>
    <cellStyle name="20% - Accent3 2 3 2 2 2 3 5" xfId="16140" xr:uid="{AF32CC08-9E0D-4D49-A793-C1F16E65C27C}"/>
    <cellStyle name="20% - Accent3 2 3 2 2 2 4" xfId="2327" xr:uid="{42A56B82-59E9-40DD-BF17-C9BE378FBD77}"/>
    <cellStyle name="20% - Accent3 2 3 2 2 2 4 2" xfId="6009" xr:uid="{E9A40355-0C74-4ED8-A117-193F1D1933DD}"/>
    <cellStyle name="20% - Accent3 2 3 2 2 2 4 2 2" xfId="13375" xr:uid="{07EBC8FB-23AC-4AA4-A2BE-B1A37656F1F7}"/>
    <cellStyle name="20% - Accent3 2 3 2 2 2 4 2 2 2" xfId="28109" xr:uid="{67771324-5697-483C-A603-B44DCB8B891F}"/>
    <cellStyle name="20% - Accent3 2 3 2 2 2 4 2 3" xfId="20743" xr:uid="{82035B52-663A-4E49-B8E9-BD9C1FDE9A12}"/>
    <cellStyle name="20% - Accent3 2 3 2 2 2 4 3" xfId="9693" xr:uid="{0712C57B-A463-4B84-A09E-47AA705E6CB1}"/>
    <cellStyle name="20% - Accent3 2 3 2 2 2 4 3 2" xfId="24427" xr:uid="{92CBF602-A47F-4D0C-A8EB-2521E0DEDA83}"/>
    <cellStyle name="20% - Accent3 2 3 2 2 2 4 4" xfId="17061" xr:uid="{C66087A3-1AD3-4C87-9001-22DB1DB48026}"/>
    <cellStyle name="20% - Accent3 2 3 2 2 2 5" xfId="4168" xr:uid="{3C93B128-0BDC-4B08-AD13-02AA9DEA5745}"/>
    <cellStyle name="20% - Accent3 2 3 2 2 2 5 2" xfId="11534" xr:uid="{D01333CA-5970-4D1F-81B0-70B99DD73045}"/>
    <cellStyle name="20% - Accent3 2 3 2 2 2 5 2 2" xfId="26268" xr:uid="{07654779-690B-4738-82F8-CC1637E4AAC7}"/>
    <cellStyle name="20% - Accent3 2 3 2 2 2 5 3" xfId="18902" xr:uid="{1957C138-2152-4DAE-9FE1-D3447FDBD5C6}"/>
    <cellStyle name="20% - Accent3 2 3 2 2 2 6" xfId="7852" xr:uid="{52C4B0B5-CD49-4650-A67D-A89ACD128F45}"/>
    <cellStyle name="20% - Accent3 2 3 2 2 2 6 2" xfId="22586" xr:uid="{B560216D-6208-4DFB-8D55-3308826EAD87}"/>
    <cellStyle name="20% - Accent3 2 3 2 2 2 7" xfId="15220" xr:uid="{05CFD516-04EA-47F9-9057-ADA06E370844}"/>
    <cellStyle name="20% - Accent3 2 3 2 2 3" xfId="716" xr:uid="{78E0E5E4-59AF-4B54-AF7E-957445C66F19}"/>
    <cellStyle name="20% - Accent3 2 3 2 2 3 2" xfId="1636" xr:uid="{FAAC69E1-40EC-40A0-AF9F-4E7F688D1EF0}"/>
    <cellStyle name="20% - Accent3 2 3 2 2 3 2 2" xfId="3477" xr:uid="{35A28301-FD27-4C4F-AF8F-702E1B1181E0}"/>
    <cellStyle name="20% - Accent3 2 3 2 2 3 2 2 2" xfId="7159" xr:uid="{19C8149C-76DD-4312-BD7A-6C32CB0FFE49}"/>
    <cellStyle name="20% - Accent3 2 3 2 2 3 2 2 2 2" xfId="14525" xr:uid="{218B22EB-DBED-4572-8084-AFF13294D772}"/>
    <cellStyle name="20% - Accent3 2 3 2 2 3 2 2 2 2 2" xfId="29259" xr:uid="{74D08F69-DD77-4244-95A0-017568439A39}"/>
    <cellStyle name="20% - Accent3 2 3 2 2 3 2 2 2 3" xfId="21893" xr:uid="{8B892FC0-E278-453E-967E-BAD8772B37C8}"/>
    <cellStyle name="20% - Accent3 2 3 2 2 3 2 2 3" xfId="10843" xr:uid="{97D1AB22-1B89-4AF9-9775-B2A9E7947F80}"/>
    <cellStyle name="20% - Accent3 2 3 2 2 3 2 2 3 2" xfId="25577" xr:uid="{81CE8CE7-FC72-45CA-BD2E-395C607718D7}"/>
    <cellStyle name="20% - Accent3 2 3 2 2 3 2 2 4" xfId="18211" xr:uid="{D3574B49-24FF-404B-9231-F583D51F72B0}"/>
    <cellStyle name="20% - Accent3 2 3 2 2 3 2 3" xfId="5318" xr:uid="{61FC99F1-CEE3-45D7-8BD9-C5D7917713FA}"/>
    <cellStyle name="20% - Accent3 2 3 2 2 3 2 3 2" xfId="12684" xr:uid="{19A540B9-BF50-4810-A725-9AC54FDA060D}"/>
    <cellStyle name="20% - Accent3 2 3 2 2 3 2 3 2 2" xfId="27418" xr:uid="{392CEF4F-1BAF-4EDE-876A-BD740844D72D}"/>
    <cellStyle name="20% - Accent3 2 3 2 2 3 2 3 3" xfId="20052" xr:uid="{F9053021-54D6-4C4D-96CF-B26682D667CB}"/>
    <cellStyle name="20% - Accent3 2 3 2 2 3 2 4" xfId="9002" xr:uid="{22915679-7AC4-43ED-AB0E-C6D7C0C40D18}"/>
    <cellStyle name="20% - Accent3 2 3 2 2 3 2 4 2" xfId="23736" xr:uid="{3C80FE5F-92E8-4961-960D-78E5E665180C}"/>
    <cellStyle name="20% - Accent3 2 3 2 2 3 2 5" xfId="16370" xr:uid="{C467E67B-D272-4256-AD00-BC63D3F30739}"/>
    <cellStyle name="20% - Accent3 2 3 2 2 3 3" xfId="2557" xr:uid="{52D9F888-A274-4D7D-90CF-A793830E7949}"/>
    <cellStyle name="20% - Accent3 2 3 2 2 3 3 2" xfId="6239" xr:uid="{C78F9C72-918D-4B14-8101-F38BA16F1961}"/>
    <cellStyle name="20% - Accent3 2 3 2 2 3 3 2 2" xfId="13605" xr:uid="{6397E4F8-5A10-496E-A4F3-7D2C98BA4865}"/>
    <cellStyle name="20% - Accent3 2 3 2 2 3 3 2 2 2" xfId="28339" xr:uid="{C71AFE8B-340F-4202-8935-B0AE8A1C9903}"/>
    <cellStyle name="20% - Accent3 2 3 2 2 3 3 2 3" xfId="20973" xr:uid="{318B4264-9468-43BC-B2C8-DB0CF9FBF417}"/>
    <cellStyle name="20% - Accent3 2 3 2 2 3 3 3" xfId="9923" xr:uid="{D9CCBFAB-92B7-43CC-89A8-E715A35E3A95}"/>
    <cellStyle name="20% - Accent3 2 3 2 2 3 3 3 2" xfId="24657" xr:uid="{9FE4C81A-A986-4174-93EA-DBD93C74B6F8}"/>
    <cellStyle name="20% - Accent3 2 3 2 2 3 3 4" xfId="17291" xr:uid="{5E8F8BFD-DCDC-4943-AD27-2CA07D948FFA}"/>
    <cellStyle name="20% - Accent3 2 3 2 2 3 4" xfId="4398" xr:uid="{91D74125-8712-4FA7-B56E-A5925E606827}"/>
    <cellStyle name="20% - Accent3 2 3 2 2 3 4 2" xfId="11764" xr:uid="{0E9E16BE-E5F2-4A28-9B5C-0EA8FFBD1F04}"/>
    <cellStyle name="20% - Accent3 2 3 2 2 3 4 2 2" xfId="26498" xr:uid="{660F6FCF-D893-4D78-BC8B-5F79AB37BAE1}"/>
    <cellStyle name="20% - Accent3 2 3 2 2 3 4 3" xfId="19132" xr:uid="{F334C331-088D-4BBC-A681-3060FF6A8DA5}"/>
    <cellStyle name="20% - Accent3 2 3 2 2 3 5" xfId="8082" xr:uid="{6827DC75-7DA5-4CE6-AF25-45F58B7FDCFF}"/>
    <cellStyle name="20% - Accent3 2 3 2 2 3 5 2" xfId="22816" xr:uid="{A51973FF-1A6C-4BF5-B3AA-F5874053296A}"/>
    <cellStyle name="20% - Accent3 2 3 2 2 3 6" xfId="15450" xr:uid="{DE616984-6F8F-4DDA-B9AC-364134853731}"/>
    <cellStyle name="20% - Accent3 2 3 2 2 4" xfId="1176" xr:uid="{D36F6C3C-3A6D-4CB1-A842-092B0A65A4AC}"/>
    <cellStyle name="20% - Accent3 2 3 2 2 4 2" xfId="3017" xr:uid="{7C1B1507-B7C0-416A-9B4C-42E8777F401E}"/>
    <cellStyle name="20% - Accent3 2 3 2 2 4 2 2" xfId="6699" xr:uid="{2941D435-765E-4D48-8097-638116B663E3}"/>
    <cellStyle name="20% - Accent3 2 3 2 2 4 2 2 2" xfId="14065" xr:uid="{49925425-626C-4580-A0AE-B24DF630D0F0}"/>
    <cellStyle name="20% - Accent3 2 3 2 2 4 2 2 2 2" xfId="28799" xr:uid="{34F6A039-4077-4650-9053-37AFD3C7DA23}"/>
    <cellStyle name="20% - Accent3 2 3 2 2 4 2 2 3" xfId="21433" xr:uid="{C3DCA82F-69AF-49C4-A3AD-8177473C5EB9}"/>
    <cellStyle name="20% - Accent3 2 3 2 2 4 2 3" xfId="10383" xr:uid="{BFA94B00-BA33-4672-9A70-AA37DCB2BF7C}"/>
    <cellStyle name="20% - Accent3 2 3 2 2 4 2 3 2" xfId="25117" xr:uid="{61B9F02E-7BBF-4899-A1FC-B2093D780DF4}"/>
    <cellStyle name="20% - Accent3 2 3 2 2 4 2 4" xfId="17751" xr:uid="{FE28143A-A625-4616-A407-011FEC2A2431}"/>
    <cellStyle name="20% - Accent3 2 3 2 2 4 3" xfId="4858" xr:uid="{F1BFB676-0616-4E4A-9477-9111BFE257BE}"/>
    <cellStyle name="20% - Accent3 2 3 2 2 4 3 2" xfId="12224" xr:uid="{C84A70A1-D140-4F7D-8E7A-56094E0660F7}"/>
    <cellStyle name="20% - Accent3 2 3 2 2 4 3 2 2" xfId="26958" xr:uid="{C2601C8F-54BF-4159-9EE8-DFBA5EDA2B6C}"/>
    <cellStyle name="20% - Accent3 2 3 2 2 4 3 3" xfId="19592" xr:uid="{073DE602-632B-46C3-B279-47643F88025A}"/>
    <cellStyle name="20% - Accent3 2 3 2 2 4 4" xfId="8542" xr:uid="{C4FFC0E6-0F54-46CD-9FB3-CA6D9CE63951}"/>
    <cellStyle name="20% - Accent3 2 3 2 2 4 4 2" xfId="23276" xr:uid="{B93CC2DC-42F8-46A4-A028-A54B249B7172}"/>
    <cellStyle name="20% - Accent3 2 3 2 2 4 5" xfId="15910" xr:uid="{303D06F5-3B8D-4D26-89BB-E410DB7E755B}"/>
    <cellStyle name="20% - Accent3 2 3 2 2 5" xfId="2097" xr:uid="{F7588BCB-2018-473D-BB00-AE0EFFDF2FA5}"/>
    <cellStyle name="20% - Accent3 2 3 2 2 5 2" xfId="5779" xr:uid="{523739B4-3DAE-4FA8-91E1-71EA4D675323}"/>
    <cellStyle name="20% - Accent3 2 3 2 2 5 2 2" xfId="13145" xr:uid="{603AFE94-C9AA-45DF-A133-4BAF711F66A3}"/>
    <cellStyle name="20% - Accent3 2 3 2 2 5 2 2 2" xfId="27879" xr:uid="{3420CEDC-2482-459D-80F0-3ABDDF163E59}"/>
    <cellStyle name="20% - Accent3 2 3 2 2 5 2 3" xfId="20513" xr:uid="{06001820-B367-430A-B3E4-77D7BD965E97}"/>
    <cellStyle name="20% - Accent3 2 3 2 2 5 3" xfId="9463" xr:uid="{2D52027D-1ECA-4E21-8A80-EABD8535899C}"/>
    <cellStyle name="20% - Accent3 2 3 2 2 5 3 2" xfId="24197" xr:uid="{3940791B-A8C3-4A85-94A3-38DF14212F0B}"/>
    <cellStyle name="20% - Accent3 2 3 2 2 5 4" xfId="16831" xr:uid="{5182DD7D-91A4-4902-9EA8-5E5C146B475F}"/>
    <cellStyle name="20% - Accent3 2 3 2 2 6" xfId="3938" xr:uid="{9A205581-5A4F-4D3C-8955-8ABC099FCCF8}"/>
    <cellStyle name="20% - Accent3 2 3 2 2 6 2" xfId="11304" xr:uid="{FCC2A5B3-80FD-4A1E-9255-DE3143F1D231}"/>
    <cellStyle name="20% - Accent3 2 3 2 2 6 2 2" xfId="26038" xr:uid="{A7D239CB-283C-41AC-88B3-9C77697AB94A}"/>
    <cellStyle name="20% - Accent3 2 3 2 2 6 3" xfId="18672" xr:uid="{BA6A56D1-5DFF-480B-8A21-C78AB0C7C2D4}"/>
    <cellStyle name="20% - Accent3 2 3 2 2 7" xfId="7622" xr:uid="{01A2D9EC-957B-4677-A358-68634F0FC009}"/>
    <cellStyle name="20% - Accent3 2 3 2 2 7 2" xfId="22356" xr:uid="{10FD71AA-578B-49A0-B4FB-A99465BB92A0}"/>
    <cellStyle name="20% - Accent3 2 3 2 2 8" xfId="14990" xr:uid="{2CC8BBB3-AC2E-4878-9D0E-EFE7EC2FDFD3}"/>
    <cellStyle name="20% - Accent3 2 3 2 3" xfId="371" xr:uid="{1CACC816-8AE7-4226-B540-4C4D6788AC2B}"/>
    <cellStyle name="20% - Accent3 2 3 2 3 2" xfId="831" xr:uid="{0E5A70F9-E297-4F75-93C0-9869C3024E4A}"/>
    <cellStyle name="20% - Accent3 2 3 2 3 2 2" xfId="1751" xr:uid="{D8A2CC58-073F-44B9-857D-8133013D88C7}"/>
    <cellStyle name="20% - Accent3 2 3 2 3 2 2 2" xfId="3592" xr:uid="{537A039A-8FC2-45B2-BE38-5A88E5DBF7BD}"/>
    <cellStyle name="20% - Accent3 2 3 2 3 2 2 2 2" xfId="7274" xr:uid="{74C23086-3673-4899-BDD5-9B3142F3A46F}"/>
    <cellStyle name="20% - Accent3 2 3 2 3 2 2 2 2 2" xfId="14640" xr:uid="{E360FDCF-E4F4-40BB-9E0C-014ECF0EB41C}"/>
    <cellStyle name="20% - Accent3 2 3 2 3 2 2 2 2 2 2" xfId="29374" xr:uid="{51220C46-C975-4842-BF99-99E69CBB1A94}"/>
    <cellStyle name="20% - Accent3 2 3 2 3 2 2 2 2 3" xfId="22008" xr:uid="{0D10D638-836A-49D9-836E-581C8FAB0561}"/>
    <cellStyle name="20% - Accent3 2 3 2 3 2 2 2 3" xfId="10958" xr:uid="{3A04B5B7-F568-4D05-AA8C-5CFEBBC856D7}"/>
    <cellStyle name="20% - Accent3 2 3 2 3 2 2 2 3 2" xfId="25692" xr:uid="{3E43B14D-9300-4986-AD93-388250D8998A}"/>
    <cellStyle name="20% - Accent3 2 3 2 3 2 2 2 4" xfId="18326" xr:uid="{34F10D0F-DB68-44E0-95B8-AC3A196B5B58}"/>
    <cellStyle name="20% - Accent3 2 3 2 3 2 2 3" xfId="5433" xr:uid="{BF1F6CA1-09D0-41D9-8E2C-9EAC4775D243}"/>
    <cellStyle name="20% - Accent3 2 3 2 3 2 2 3 2" xfId="12799" xr:uid="{EE58BD0E-EA8D-4D74-BA8F-05AAFD674E6B}"/>
    <cellStyle name="20% - Accent3 2 3 2 3 2 2 3 2 2" xfId="27533" xr:uid="{FF77BF76-B0B9-41A2-B7B4-14750284202B}"/>
    <cellStyle name="20% - Accent3 2 3 2 3 2 2 3 3" xfId="20167" xr:uid="{1A767202-8478-4983-8CA9-4FC77F8D26E6}"/>
    <cellStyle name="20% - Accent3 2 3 2 3 2 2 4" xfId="9117" xr:uid="{B555F589-9662-46DB-84C6-1EEB5014882F}"/>
    <cellStyle name="20% - Accent3 2 3 2 3 2 2 4 2" xfId="23851" xr:uid="{A8337341-7205-4E29-B7CF-CA5218255CC0}"/>
    <cellStyle name="20% - Accent3 2 3 2 3 2 2 5" xfId="16485" xr:uid="{841DCD82-AFDA-440B-BC40-172C6488FAC0}"/>
    <cellStyle name="20% - Accent3 2 3 2 3 2 3" xfId="2672" xr:uid="{9B8C93AA-E819-47C1-BDE0-DA45E41A8FDF}"/>
    <cellStyle name="20% - Accent3 2 3 2 3 2 3 2" xfId="6354" xr:uid="{B00FE224-D449-4D1D-982A-FF4303C37AF0}"/>
    <cellStyle name="20% - Accent3 2 3 2 3 2 3 2 2" xfId="13720" xr:uid="{4AA361F9-BD20-4A39-B495-BFBC1D38C423}"/>
    <cellStyle name="20% - Accent3 2 3 2 3 2 3 2 2 2" xfId="28454" xr:uid="{AF4C47ED-BBF9-4958-8217-71B9B5545C49}"/>
    <cellStyle name="20% - Accent3 2 3 2 3 2 3 2 3" xfId="21088" xr:uid="{CA4B0CF1-65E8-49CE-BE56-B55E0FAD10C1}"/>
    <cellStyle name="20% - Accent3 2 3 2 3 2 3 3" xfId="10038" xr:uid="{61397A82-318E-453E-A217-DE2259BC9809}"/>
    <cellStyle name="20% - Accent3 2 3 2 3 2 3 3 2" xfId="24772" xr:uid="{F5716300-B313-43A7-A506-24B110D7468E}"/>
    <cellStyle name="20% - Accent3 2 3 2 3 2 3 4" xfId="17406" xr:uid="{7D287D8E-F82D-4CB8-A287-666F7EFF034B}"/>
    <cellStyle name="20% - Accent3 2 3 2 3 2 4" xfId="4513" xr:uid="{693846DE-0D0D-4C53-BFFE-A4FAE8B9D3FC}"/>
    <cellStyle name="20% - Accent3 2 3 2 3 2 4 2" xfId="11879" xr:uid="{994AC2C1-00DB-4F31-BC42-8E8C18B711CA}"/>
    <cellStyle name="20% - Accent3 2 3 2 3 2 4 2 2" xfId="26613" xr:uid="{067504FA-A1DB-4DAF-8FEA-D04379F1BCCA}"/>
    <cellStyle name="20% - Accent3 2 3 2 3 2 4 3" xfId="19247" xr:uid="{CF9971FC-58B7-4D8F-A545-3D0C4FC84E5D}"/>
    <cellStyle name="20% - Accent3 2 3 2 3 2 5" xfId="8197" xr:uid="{9CAAEE22-1A96-445C-905E-309DFF63C58A}"/>
    <cellStyle name="20% - Accent3 2 3 2 3 2 5 2" xfId="22931" xr:uid="{80AC0926-E078-4F70-834F-CD213F5BE0AF}"/>
    <cellStyle name="20% - Accent3 2 3 2 3 2 6" xfId="15565" xr:uid="{FAEBCD07-DD18-4BD5-B695-F2A3F2380093}"/>
    <cellStyle name="20% - Accent3 2 3 2 3 3" xfId="1291" xr:uid="{F6CAD8BA-887E-4E41-8214-50194663E8DF}"/>
    <cellStyle name="20% - Accent3 2 3 2 3 3 2" xfId="3132" xr:uid="{FF30923D-5410-4F23-9A4F-621E4AB76254}"/>
    <cellStyle name="20% - Accent3 2 3 2 3 3 2 2" xfId="6814" xr:uid="{23BCCD4A-9832-437B-B73B-8587ED351262}"/>
    <cellStyle name="20% - Accent3 2 3 2 3 3 2 2 2" xfId="14180" xr:uid="{D617D678-8694-4650-B0B8-7617A7702AFD}"/>
    <cellStyle name="20% - Accent3 2 3 2 3 3 2 2 2 2" xfId="28914" xr:uid="{DAECDBC1-974C-4D2B-BA99-F62607A081DE}"/>
    <cellStyle name="20% - Accent3 2 3 2 3 3 2 2 3" xfId="21548" xr:uid="{F667E8AB-3448-4B00-9989-A76A7921AB10}"/>
    <cellStyle name="20% - Accent3 2 3 2 3 3 2 3" xfId="10498" xr:uid="{B292F33A-39BC-4D13-A2DA-8339775AFE88}"/>
    <cellStyle name="20% - Accent3 2 3 2 3 3 2 3 2" xfId="25232" xr:uid="{080B7CDD-2992-420F-A8B6-4E773AEB68C1}"/>
    <cellStyle name="20% - Accent3 2 3 2 3 3 2 4" xfId="17866" xr:uid="{92022389-39C7-4666-9B5D-735C90AD73D1}"/>
    <cellStyle name="20% - Accent3 2 3 2 3 3 3" xfId="4973" xr:uid="{BEF9F228-8FA6-46DB-92DB-D733E9198499}"/>
    <cellStyle name="20% - Accent3 2 3 2 3 3 3 2" xfId="12339" xr:uid="{249168C7-1E56-450B-A35E-51F92BEE54B4}"/>
    <cellStyle name="20% - Accent3 2 3 2 3 3 3 2 2" xfId="27073" xr:uid="{4E612B48-BDB6-421F-83B5-68370DD9A8A1}"/>
    <cellStyle name="20% - Accent3 2 3 2 3 3 3 3" xfId="19707" xr:uid="{CE5D9A31-1EC6-4A25-B318-BE2CBFE16619}"/>
    <cellStyle name="20% - Accent3 2 3 2 3 3 4" xfId="8657" xr:uid="{B960751D-5755-4FF7-BD64-6C0558421110}"/>
    <cellStyle name="20% - Accent3 2 3 2 3 3 4 2" xfId="23391" xr:uid="{E21DF978-01B3-4473-BA81-1BF88BA58A54}"/>
    <cellStyle name="20% - Accent3 2 3 2 3 3 5" xfId="16025" xr:uid="{A3A6DA2C-4129-4FD8-8336-7F12844DFA06}"/>
    <cellStyle name="20% - Accent3 2 3 2 3 4" xfId="2212" xr:uid="{65B147A9-19FB-4899-BE2F-F9315109E086}"/>
    <cellStyle name="20% - Accent3 2 3 2 3 4 2" xfId="5894" xr:uid="{6FDBC5E2-B244-4204-B703-F0646578AA17}"/>
    <cellStyle name="20% - Accent3 2 3 2 3 4 2 2" xfId="13260" xr:uid="{4D7B1825-C609-483F-BD20-C6B79F2E9227}"/>
    <cellStyle name="20% - Accent3 2 3 2 3 4 2 2 2" xfId="27994" xr:uid="{F096AD8F-FFC5-4F10-94B6-490CA11B09A0}"/>
    <cellStyle name="20% - Accent3 2 3 2 3 4 2 3" xfId="20628" xr:uid="{A29A7658-DA58-4B89-88DD-F60D722C4C3F}"/>
    <cellStyle name="20% - Accent3 2 3 2 3 4 3" xfId="9578" xr:uid="{B4B040D0-9C7C-4E50-BE59-FF96F8EC7AA8}"/>
    <cellStyle name="20% - Accent3 2 3 2 3 4 3 2" xfId="24312" xr:uid="{0597320E-4C84-4031-AEC9-812CD15A380E}"/>
    <cellStyle name="20% - Accent3 2 3 2 3 4 4" xfId="16946" xr:uid="{0255A7A7-A5D8-47AC-8E13-1E91E3100A54}"/>
    <cellStyle name="20% - Accent3 2 3 2 3 5" xfId="4053" xr:uid="{634BD1A6-BF8E-44C8-AE2E-B420C6F91533}"/>
    <cellStyle name="20% - Accent3 2 3 2 3 5 2" xfId="11419" xr:uid="{681182B9-C53B-42D3-97F2-8B8099B498F8}"/>
    <cellStyle name="20% - Accent3 2 3 2 3 5 2 2" xfId="26153" xr:uid="{90D27C6C-9085-40D7-A2EB-07E3255063EE}"/>
    <cellStyle name="20% - Accent3 2 3 2 3 5 3" xfId="18787" xr:uid="{781BCF0C-F485-4744-85BF-333E6C253988}"/>
    <cellStyle name="20% - Accent3 2 3 2 3 6" xfId="7737" xr:uid="{32A10C94-47E9-4DC0-8B3B-EEE8A475EEFE}"/>
    <cellStyle name="20% - Accent3 2 3 2 3 6 2" xfId="22471" xr:uid="{21CBA371-06C3-4046-A7AF-1C4EF076FA32}"/>
    <cellStyle name="20% - Accent3 2 3 2 3 7" xfId="15105" xr:uid="{28F06EC3-4CF9-4DAB-A571-3E2654D2ACE3}"/>
    <cellStyle name="20% - Accent3 2 3 2 4" xfId="601" xr:uid="{73DA74D1-A87E-4435-996E-DC6993A6ABDB}"/>
    <cellStyle name="20% - Accent3 2 3 2 4 2" xfId="1521" xr:uid="{51336829-F25A-46E3-AE54-07FA85AEB222}"/>
    <cellStyle name="20% - Accent3 2 3 2 4 2 2" xfId="3362" xr:uid="{D22234F5-4D9B-4CE5-9FC3-3532A0F06EF5}"/>
    <cellStyle name="20% - Accent3 2 3 2 4 2 2 2" xfId="7044" xr:uid="{B1BFECE0-3796-49E5-B91E-810A1183F04C}"/>
    <cellStyle name="20% - Accent3 2 3 2 4 2 2 2 2" xfId="14410" xr:uid="{784D67CA-949E-47A7-8F18-3AA239667ADF}"/>
    <cellStyle name="20% - Accent3 2 3 2 4 2 2 2 2 2" xfId="29144" xr:uid="{C5381CBA-7E8E-4055-B6F8-85AD0D405489}"/>
    <cellStyle name="20% - Accent3 2 3 2 4 2 2 2 3" xfId="21778" xr:uid="{AFE61496-0150-4EE2-B74C-D31C7C17406C}"/>
    <cellStyle name="20% - Accent3 2 3 2 4 2 2 3" xfId="10728" xr:uid="{47A876BC-A852-4CCC-B235-504E0AD7D131}"/>
    <cellStyle name="20% - Accent3 2 3 2 4 2 2 3 2" xfId="25462" xr:uid="{27980718-B082-4D68-9A78-165FA5F9F286}"/>
    <cellStyle name="20% - Accent3 2 3 2 4 2 2 4" xfId="18096" xr:uid="{9545BCF0-F18B-486D-BD52-9B02CB6B4D29}"/>
    <cellStyle name="20% - Accent3 2 3 2 4 2 3" xfId="5203" xr:uid="{67311C7C-FE93-4870-8949-33D8A2BFCDE8}"/>
    <cellStyle name="20% - Accent3 2 3 2 4 2 3 2" xfId="12569" xr:uid="{F94CE409-3360-42C5-9EDC-EABE9869EAA1}"/>
    <cellStyle name="20% - Accent3 2 3 2 4 2 3 2 2" xfId="27303" xr:uid="{E41D9615-82D8-4A6F-8C84-279422588FB3}"/>
    <cellStyle name="20% - Accent3 2 3 2 4 2 3 3" xfId="19937" xr:uid="{6D11AFD2-98C5-4137-87FF-6591AE8DDF63}"/>
    <cellStyle name="20% - Accent3 2 3 2 4 2 4" xfId="8887" xr:uid="{BB60ED65-A456-46AB-9195-92A85181C15C}"/>
    <cellStyle name="20% - Accent3 2 3 2 4 2 4 2" xfId="23621" xr:uid="{FBFC6554-5C3C-4445-A9A6-32C4901A3DB3}"/>
    <cellStyle name="20% - Accent3 2 3 2 4 2 5" xfId="16255" xr:uid="{3CDD1E35-0E8E-48FA-B681-41C475C596F7}"/>
    <cellStyle name="20% - Accent3 2 3 2 4 3" xfId="2442" xr:uid="{6F86A976-FD9C-4FB9-9C4A-46C6A30EBE1A}"/>
    <cellStyle name="20% - Accent3 2 3 2 4 3 2" xfId="6124" xr:uid="{09F527DF-B4FE-45E5-B197-C1898131B33C}"/>
    <cellStyle name="20% - Accent3 2 3 2 4 3 2 2" xfId="13490" xr:uid="{E466E278-A308-47B9-B874-D4AEDC044AB9}"/>
    <cellStyle name="20% - Accent3 2 3 2 4 3 2 2 2" xfId="28224" xr:uid="{40FDAD6E-0F40-4DD7-8893-8B2D2160F590}"/>
    <cellStyle name="20% - Accent3 2 3 2 4 3 2 3" xfId="20858" xr:uid="{C0C26846-5257-42E8-A1BB-AC3507E3AA5A}"/>
    <cellStyle name="20% - Accent3 2 3 2 4 3 3" xfId="9808" xr:uid="{FDF1DF29-EA21-4E53-91A8-0F3A3EE963E9}"/>
    <cellStyle name="20% - Accent3 2 3 2 4 3 3 2" xfId="24542" xr:uid="{7E6F52F1-1E8E-4571-82C9-3473A6812195}"/>
    <cellStyle name="20% - Accent3 2 3 2 4 3 4" xfId="17176" xr:uid="{5C964C6A-A83B-437F-BC5D-7AAEE47BC19C}"/>
    <cellStyle name="20% - Accent3 2 3 2 4 4" xfId="4283" xr:uid="{3B80E597-EE56-4787-BA98-EF1AD4434791}"/>
    <cellStyle name="20% - Accent3 2 3 2 4 4 2" xfId="11649" xr:uid="{CBF37DB1-C4A7-4CEA-8F7C-3B116461BC12}"/>
    <cellStyle name="20% - Accent3 2 3 2 4 4 2 2" xfId="26383" xr:uid="{C554F1F9-4A99-42F8-970D-F00F962238EE}"/>
    <cellStyle name="20% - Accent3 2 3 2 4 4 3" xfId="19017" xr:uid="{33444DE7-7D38-4217-9EDB-B5017D31A1B3}"/>
    <cellStyle name="20% - Accent3 2 3 2 4 5" xfId="7967" xr:uid="{5802406D-C917-4B2C-9F86-9FBBA15DE338}"/>
    <cellStyle name="20% - Accent3 2 3 2 4 5 2" xfId="22701" xr:uid="{6AF00068-FFB8-4B12-A28D-ED5C514EF3E3}"/>
    <cellStyle name="20% - Accent3 2 3 2 4 6" xfId="15335" xr:uid="{C1F2D947-4AA2-4EC3-9B41-42FDD6348E74}"/>
    <cellStyle name="20% - Accent3 2 3 2 5" xfId="1061" xr:uid="{A3F94987-975C-43B8-AA60-FD2F7E918F7A}"/>
    <cellStyle name="20% - Accent3 2 3 2 5 2" xfId="2902" xr:uid="{CF42C586-62FE-4334-9A43-8D1FEC468B5B}"/>
    <cellStyle name="20% - Accent3 2 3 2 5 2 2" xfId="6584" xr:uid="{10C71911-02F2-4B93-83A7-A3F768DF0C66}"/>
    <cellStyle name="20% - Accent3 2 3 2 5 2 2 2" xfId="13950" xr:uid="{D5F3334E-860D-4BC2-9E44-4DD37FA5B050}"/>
    <cellStyle name="20% - Accent3 2 3 2 5 2 2 2 2" xfId="28684" xr:uid="{01BB6626-2A66-4422-A70B-CD4EED30453D}"/>
    <cellStyle name="20% - Accent3 2 3 2 5 2 2 3" xfId="21318" xr:uid="{C3B69C5E-D8AE-4D4D-BB38-D691BAB5055E}"/>
    <cellStyle name="20% - Accent3 2 3 2 5 2 3" xfId="10268" xr:uid="{7FC4C510-D850-462A-97DE-6E9BCEF40DE7}"/>
    <cellStyle name="20% - Accent3 2 3 2 5 2 3 2" xfId="25002" xr:uid="{CB1BEABF-76A6-4717-8A0F-FB62A0679EFB}"/>
    <cellStyle name="20% - Accent3 2 3 2 5 2 4" xfId="17636" xr:uid="{191E6D57-9AD0-4E6E-9555-28B9DB685B12}"/>
    <cellStyle name="20% - Accent3 2 3 2 5 3" xfId="4743" xr:uid="{04DE0B6E-1DE7-4BF2-A2B2-A06FC1736E02}"/>
    <cellStyle name="20% - Accent3 2 3 2 5 3 2" xfId="12109" xr:uid="{A06919A7-D14B-4400-B0C8-DE72C8D7986A}"/>
    <cellStyle name="20% - Accent3 2 3 2 5 3 2 2" xfId="26843" xr:uid="{FDCDB2DC-0F1F-4D99-A07B-19C5C73B5C4A}"/>
    <cellStyle name="20% - Accent3 2 3 2 5 3 3" xfId="19477" xr:uid="{D2E4D047-F762-4772-B8B2-BC53AD1D603F}"/>
    <cellStyle name="20% - Accent3 2 3 2 5 4" xfId="8427" xr:uid="{C29C417E-857E-4AEB-8087-B7A5EDD2B6A5}"/>
    <cellStyle name="20% - Accent3 2 3 2 5 4 2" xfId="23161" xr:uid="{EF5A7C21-656C-4D8D-919E-05E2E09B6BAA}"/>
    <cellStyle name="20% - Accent3 2 3 2 5 5" xfId="15795" xr:uid="{91DABEA5-41D9-43D9-8ACE-F1708812946E}"/>
    <cellStyle name="20% - Accent3 2 3 2 6" xfId="1982" xr:uid="{D91E10C7-6725-4993-886D-2BDE7721563D}"/>
    <cellStyle name="20% - Accent3 2 3 2 6 2" xfId="5664" xr:uid="{68E68103-CF53-4EE3-ABF2-94962138708E}"/>
    <cellStyle name="20% - Accent3 2 3 2 6 2 2" xfId="13030" xr:uid="{F6F0894A-2205-4632-BD91-B2F55C991479}"/>
    <cellStyle name="20% - Accent3 2 3 2 6 2 2 2" xfId="27764" xr:uid="{276A59AC-7AD8-4C02-B144-11B930726F62}"/>
    <cellStyle name="20% - Accent3 2 3 2 6 2 3" xfId="20398" xr:uid="{B5280D86-E88E-46E3-B526-929F881AA0BB}"/>
    <cellStyle name="20% - Accent3 2 3 2 6 3" xfId="9348" xr:uid="{AEA26BFF-03B1-4071-9259-52BCD6E6D9F1}"/>
    <cellStyle name="20% - Accent3 2 3 2 6 3 2" xfId="24082" xr:uid="{5D1FA174-D444-4766-843D-42B239CAC9F2}"/>
    <cellStyle name="20% - Accent3 2 3 2 6 4" xfId="16716" xr:uid="{0DB24D4D-C200-4B15-B8D9-5D851095FDAF}"/>
    <cellStyle name="20% - Accent3 2 3 2 7" xfId="3823" xr:uid="{82579333-DBA2-4AD8-B520-E7A8C7C2B1FD}"/>
    <cellStyle name="20% - Accent3 2 3 2 7 2" xfId="11189" xr:uid="{B7E8FDBA-AB66-4D79-8368-BD3BB14C4AF7}"/>
    <cellStyle name="20% - Accent3 2 3 2 7 2 2" xfId="25923" xr:uid="{1D458F1E-F0A5-433C-8915-26BBB698D37B}"/>
    <cellStyle name="20% - Accent3 2 3 2 7 3" xfId="18557" xr:uid="{188A1E13-5426-4268-A0DD-6DD2ED6021C4}"/>
    <cellStyle name="20% - Accent3 2 3 2 8" xfId="7507" xr:uid="{139AB816-0BE8-432F-99AA-EEF5CB0AAA92}"/>
    <cellStyle name="20% - Accent3 2 3 2 8 2" xfId="22241" xr:uid="{B09E19DA-FDD3-4599-9121-B4742395CF05}"/>
    <cellStyle name="20% - Accent3 2 3 2 9" xfId="14875" xr:uid="{5460956F-4CA0-410C-A851-04C9404A3A36}"/>
    <cellStyle name="20% - Accent3 2 3 3" xfId="199" xr:uid="{5ADC05BF-C948-4AD1-AF07-270936FE532A}"/>
    <cellStyle name="20% - Accent3 2 3 3 2" xfId="429" xr:uid="{DC1B3218-8F85-42A6-88B4-033782CD4471}"/>
    <cellStyle name="20% - Accent3 2 3 3 2 2" xfId="889" xr:uid="{36A7C096-FF15-4F82-B3D6-A923F292796E}"/>
    <cellStyle name="20% - Accent3 2 3 3 2 2 2" xfId="1809" xr:uid="{584D5C22-D91D-433A-9BB8-1A2DC88DC0D8}"/>
    <cellStyle name="20% - Accent3 2 3 3 2 2 2 2" xfId="3650" xr:uid="{A43F9E31-AE42-4C4B-85CC-227A89894A96}"/>
    <cellStyle name="20% - Accent3 2 3 3 2 2 2 2 2" xfId="7332" xr:uid="{4FCED76D-78E6-4FA7-9A8B-521EAEFF0EE5}"/>
    <cellStyle name="20% - Accent3 2 3 3 2 2 2 2 2 2" xfId="14698" xr:uid="{8CF094B3-C838-4C63-9D9D-4DDDA54E0EAD}"/>
    <cellStyle name="20% - Accent3 2 3 3 2 2 2 2 2 2 2" xfId="29432" xr:uid="{6C84B526-BB3D-49B3-994C-A4B872EEDF3A}"/>
    <cellStyle name="20% - Accent3 2 3 3 2 2 2 2 2 3" xfId="22066" xr:uid="{3716CBFF-3DF2-49BA-9F53-42E6960ACD83}"/>
    <cellStyle name="20% - Accent3 2 3 3 2 2 2 2 3" xfId="11016" xr:uid="{0B238576-B32E-4926-9AFF-8FE6BD7BDBB4}"/>
    <cellStyle name="20% - Accent3 2 3 3 2 2 2 2 3 2" xfId="25750" xr:uid="{F902E209-E7AB-4CB6-8CCD-C218273FAB74}"/>
    <cellStyle name="20% - Accent3 2 3 3 2 2 2 2 4" xfId="18384" xr:uid="{B5323CDC-01F4-4349-B40D-5F9687BD0988}"/>
    <cellStyle name="20% - Accent3 2 3 3 2 2 2 3" xfId="5491" xr:uid="{BFC71B90-F1C6-404B-B245-C204250EF419}"/>
    <cellStyle name="20% - Accent3 2 3 3 2 2 2 3 2" xfId="12857" xr:uid="{FD33B100-92E1-4AF8-95F4-FAD31550FDD4}"/>
    <cellStyle name="20% - Accent3 2 3 3 2 2 2 3 2 2" xfId="27591" xr:uid="{4E46D127-D9E8-434C-BC67-C602FEB68AE9}"/>
    <cellStyle name="20% - Accent3 2 3 3 2 2 2 3 3" xfId="20225" xr:uid="{14136FFB-798C-4196-ABCE-1F26EE7ECF66}"/>
    <cellStyle name="20% - Accent3 2 3 3 2 2 2 4" xfId="9175" xr:uid="{9BD66B35-690F-4D3B-B140-33210DDEFE8C}"/>
    <cellStyle name="20% - Accent3 2 3 3 2 2 2 4 2" xfId="23909" xr:uid="{2CCF58DC-3ECE-44EB-8512-8F84B4A8A4A5}"/>
    <cellStyle name="20% - Accent3 2 3 3 2 2 2 5" xfId="16543" xr:uid="{2CC35A2E-671E-497E-A2CC-4FFAA24B8807}"/>
    <cellStyle name="20% - Accent3 2 3 3 2 2 3" xfId="2730" xr:uid="{EE3C3566-20CE-400A-8882-1CB151A4CE4C}"/>
    <cellStyle name="20% - Accent3 2 3 3 2 2 3 2" xfId="6412" xr:uid="{B5273B74-35AF-4239-BA8E-60AC7B60A5EB}"/>
    <cellStyle name="20% - Accent3 2 3 3 2 2 3 2 2" xfId="13778" xr:uid="{37FC4667-8668-4812-9866-03646B677DD8}"/>
    <cellStyle name="20% - Accent3 2 3 3 2 2 3 2 2 2" xfId="28512" xr:uid="{DBBC3697-A0AC-4F39-99F7-5D45C651591E}"/>
    <cellStyle name="20% - Accent3 2 3 3 2 2 3 2 3" xfId="21146" xr:uid="{5A1C500A-AA5E-4259-8852-796971B583A2}"/>
    <cellStyle name="20% - Accent3 2 3 3 2 2 3 3" xfId="10096" xr:uid="{8CDBF589-1B3F-4B0B-AF52-65C401465C4C}"/>
    <cellStyle name="20% - Accent3 2 3 3 2 2 3 3 2" xfId="24830" xr:uid="{B52E6D77-22C3-43CB-8643-B9421BDE44DD}"/>
    <cellStyle name="20% - Accent3 2 3 3 2 2 3 4" xfId="17464" xr:uid="{723B1D0E-9EDA-4C65-B247-CD8B1F780F8D}"/>
    <cellStyle name="20% - Accent3 2 3 3 2 2 4" xfId="4571" xr:uid="{5961BF01-890A-4788-9B41-A281FD270353}"/>
    <cellStyle name="20% - Accent3 2 3 3 2 2 4 2" xfId="11937" xr:uid="{5A6F89D4-9434-402F-BC7F-AC6719934601}"/>
    <cellStyle name="20% - Accent3 2 3 3 2 2 4 2 2" xfId="26671" xr:uid="{C05E22B3-1044-4B2A-ADF4-5CE4FB12FF9B}"/>
    <cellStyle name="20% - Accent3 2 3 3 2 2 4 3" xfId="19305" xr:uid="{F132D71C-C7EB-442C-8CAA-911FE1E525AA}"/>
    <cellStyle name="20% - Accent3 2 3 3 2 2 5" xfId="8255" xr:uid="{0DD33001-7621-4A81-979E-97598CC0328D}"/>
    <cellStyle name="20% - Accent3 2 3 3 2 2 5 2" xfId="22989" xr:uid="{837B82F0-994D-47FF-8B33-1A505333A7D2}"/>
    <cellStyle name="20% - Accent3 2 3 3 2 2 6" xfId="15623" xr:uid="{2C26C7A8-2D95-4CAD-BF74-382E2C37F73C}"/>
    <cellStyle name="20% - Accent3 2 3 3 2 3" xfId="1349" xr:uid="{A48B2991-E79F-4EBB-8A46-C9BCAD55E963}"/>
    <cellStyle name="20% - Accent3 2 3 3 2 3 2" xfId="3190" xr:uid="{3B1C0DCD-76E5-4101-A11C-CA752221E473}"/>
    <cellStyle name="20% - Accent3 2 3 3 2 3 2 2" xfId="6872" xr:uid="{37AD3709-9A31-4786-819C-97A426376E87}"/>
    <cellStyle name="20% - Accent3 2 3 3 2 3 2 2 2" xfId="14238" xr:uid="{6454EFC4-BA63-4473-9824-2C05124CD93A}"/>
    <cellStyle name="20% - Accent3 2 3 3 2 3 2 2 2 2" xfId="28972" xr:uid="{02C88B17-0F2C-4A5C-9EFC-FF0765F3AA11}"/>
    <cellStyle name="20% - Accent3 2 3 3 2 3 2 2 3" xfId="21606" xr:uid="{2D9537A2-528C-4B7B-8FAC-29701B41AC2C}"/>
    <cellStyle name="20% - Accent3 2 3 3 2 3 2 3" xfId="10556" xr:uid="{CA3A8454-F8E9-45DC-965A-15C5BF992DD9}"/>
    <cellStyle name="20% - Accent3 2 3 3 2 3 2 3 2" xfId="25290" xr:uid="{4241ECFD-567E-4D90-B21C-AF35A129CCB2}"/>
    <cellStyle name="20% - Accent3 2 3 3 2 3 2 4" xfId="17924" xr:uid="{4EFF0617-E2BB-4425-BE76-BF8D0D169CB1}"/>
    <cellStyle name="20% - Accent3 2 3 3 2 3 3" xfId="5031" xr:uid="{0056ADBA-8B3C-4192-9144-35B8E8353E14}"/>
    <cellStyle name="20% - Accent3 2 3 3 2 3 3 2" xfId="12397" xr:uid="{97B36156-46E6-4E12-BA65-2FB2C9D0CC8A}"/>
    <cellStyle name="20% - Accent3 2 3 3 2 3 3 2 2" xfId="27131" xr:uid="{E7416B39-568C-48B6-8218-1FE57C96BC4B}"/>
    <cellStyle name="20% - Accent3 2 3 3 2 3 3 3" xfId="19765" xr:uid="{0F784537-F354-409D-A3E1-658D93EDA9FD}"/>
    <cellStyle name="20% - Accent3 2 3 3 2 3 4" xfId="8715" xr:uid="{2EDDE067-705C-443F-9A8E-490BEE9E3DB7}"/>
    <cellStyle name="20% - Accent3 2 3 3 2 3 4 2" xfId="23449" xr:uid="{65695717-42CD-401A-84B1-DA17A633FE9C}"/>
    <cellStyle name="20% - Accent3 2 3 3 2 3 5" xfId="16083" xr:uid="{BF0B9DD3-C7BD-4FFC-8512-D7AB4A4DC3D3}"/>
    <cellStyle name="20% - Accent3 2 3 3 2 4" xfId="2270" xr:uid="{0C8C719E-D202-4887-8A6F-A6E80EFA7582}"/>
    <cellStyle name="20% - Accent3 2 3 3 2 4 2" xfId="5952" xr:uid="{F72E975D-F9FD-4AF9-A826-1E30CD4A0981}"/>
    <cellStyle name="20% - Accent3 2 3 3 2 4 2 2" xfId="13318" xr:uid="{8B910C52-CA57-4507-B41E-D70F5B45F0D0}"/>
    <cellStyle name="20% - Accent3 2 3 3 2 4 2 2 2" xfId="28052" xr:uid="{11259498-72F1-4036-BA34-A4AC9DC0BD0F}"/>
    <cellStyle name="20% - Accent3 2 3 3 2 4 2 3" xfId="20686" xr:uid="{D85A38AD-969A-4517-9AC5-8B529EED87F7}"/>
    <cellStyle name="20% - Accent3 2 3 3 2 4 3" xfId="9636" xr:uid="{09335D54-C329-4617-A078-7149F4CB3941}"/>
    <cellStyle name="20% - Accent3 2 3 3 2 4 3 2" xfId="24370" xr:uid="{1B8F5463-6E73-4E32-8BAC-58F20DF5BD10}"/>
    <cellStyle name="20% - Accent3 2 3 3 2 4 4" xfId="17004" xr:uid="{B0D484A5-93D2-471E-AC97-4F643901AB23}"/>
    <cellStyle name="20% - Accent3 2 3 3 2 5" xfId="4111" xr:uid="{574E007C-EB0D-4686-9951-39838B19A6DC}"/>
    <cellStyle name="20% - Accent3 2 3 3 2 5 2" xfId="11477" xr:uid="{41E7F822-B020-46AA-8FDC-DDA1A8675112}"/>
    <cellStyle name="20% - Accent3 2 3 3 2 5 2 2" xfId="26211" xr:uid="{E2191C4D-37C3-4C71-B9A5-18066117682F}"/>
    <cellStyle name="20% - Accent3 2 3 3 2 5 3" xfId="18845" xr:uid="{F4356377-99C0-4D3E-981C-39BA787C8B4B}"/>
    <cellStyle name="20% - Accent3 2 3 3 2 6" xfId="7795" xr:uid="{482EC3DD-3729-41A3-A92A-DAD642B2F441}"/>
    <cellStyle name="20% - Accent3 2 3 3 2 6 2" xfId="22529" xr:uid="{5C6EBFD0-474C-4AEE-B40C-A31C4D155285}"/>
    <cellStyle name="20% - Accent3 2 3 3 2 7" xfId="15163" xr:uid="{9494EE27-5F6F-4ED6-B8B5-BC74CE951911}"/>
    <cellStyle name="20% - Accent3 2 3 3 3" xfId="659" xr:uid="{23B8745E-E3F3-4DDA-85BA-8FF01B6DB456}"/>
    <cellStyle name="20% - Accent3 2 3 3 3 2" xfId="1579" xr:uid="{1BFA3349-8EA4-4264-9D42-A297AB3D8000}"/>
    <cellStyle name="20% - Accent3 2 3 3 3 2 2" xfId="3420" xr:uid="{31F8B50E-492E-47F5-A074-65B004A88819}"/>
    <cellStyle name="20% - Accent3 2 3 3 3 2 2 2" xfId="7102" xr:uid="{15B736E3-BC5D-4D7C-915D-DC7B156134FF}"/>
    <cellStyle name="20% - Accent3 2 3 3 3 2 2 2 2" xfId="14468" xr:uid="{1A6A9894-54FB-4B41-8C1D-C409B7BE63DF}"/>
    <cellStyle name="20% - Accent3 2 3 3 3 2 2 2 2 2" xfId="29202" xr:uid="{2F968CC1-1A9E-4554-B1F7-3A0EFD36A293}"/>
    <cellStyle name="20% - Accent3 2 3 3 3 2 2 2 3" xfId="21836" xr:uid="{0F819AAF-0997-4562-8689-82B24C02E3A5}"/>
    <cellStyle name="20% - Accent3 2 3 3 3 2 2 3" xfId="10786" xr:uid="{2258C201-81F2-458A-83E9-44B006304D35}"/>
    <cellStyle name="20% - Accent3 2 3 3 3 2 2 3 2" xfId="25520" xr:uid="{411676DC-FE32-4281-89B5-EA93285CFF2C}"/>
    <cellStyle name="20% - Accent3 2 3 3 3 2 2 4" xfId="18154" xr:uid="{DDD4F9B9-0FDC-4501-B516-8612A394A55E}"/>
    <cellStyle name="20% - Accent3 2 3 3 3 2 3" xfId="5261" xr:uid="{CCC4DB2A-5D8E-42C7-932C-CEF893B34FC8}"/>
    <cellStyle name="20% - Accent3 2 3 3 3 2 3 2" xfId="12627" xr:uid="{D4D015EE-C6B6-44EC-8EA4-563A8761533E}"/>
    <cellStyle name="20% - Accent3 2 3 3 3 2 3 2 2" xfId="27361" xr:uid="{734949B7-D54E-452F-8FAD-D2A743745B10}"/>
    <cellStyle name="20% - Accent3 2 3 3 3 2 3 3" xfId="19995" xr:uid="{9A4F70EA-7486-43DA-9808-195F3C159A2E}"/>
    <cellStyle name="20% - Accent3 2 3 3 3 2 4" xfId="8945" xr:uid="{5CB051AE-B05E-4F94-9586-6D22F85AE3D0}"/>
    <cellStyle name="20% - Accent3 2 3 3 3 2 4 2" xfId="23679" xr:uid="{FB239E6A-7D51-4C29-AF03-02196EE1216E}"/>
    <cellStyle name="20% - Accent3 2 3 3 3 2 5" xfId="16313" xr:uid="{771AAD05-805D-40A8-AD01-CA7ADEB70F31}"/>
    <cellStyle name="20% - Accent3 2 3 3 3 3" xfId="2500" xr:uid="{B6F2F70B-EBCA-41E2-8412-200586C70A4B}"/>
    <cellStyle name="20% - Accent3 2 3 3 3 3 2" xfId="6182" xr:uid="{F6DE878B-CA86-42F4-8850-2B5795C11C2F}"/>
    <cellStyle name="20% - Accent3 2 3 3 3 3 2 2" xfId="13548" xr:uid="{0A9BC426-D36A-4F1A-8942-712CAB9437EB}"/>
    <cellStyle name="20% - Accent3 2 3 3 3 3 2 2 2" xfId="28282" xr:uid="{02FD9C8C-23D3-48DD-96E7-AB7022DFB73D}"/>
    <cellStyle name="20% - Accent3 2 3 3 3 3 2 3" xfId="20916" xr:uid="{54CDBC82-A694-4A3B-BD3C-29C52B3CE3C0}"/>
    <cellStyle name="20% - Accent3 2 3 3 3 3 3" xfId="9866" xr:uid="{7ECB8BD1-C454-43F5-8E69-8BDB158D5B8C}"/>
    <cellStyle name="20% - Accent3 2 3 3 3 3 3 2" xfId="24600" xr:uid="{02C3C587-7516-48A7-BB57-EF2F53CEC552}"/>
    <cellStyle name="20% - Accent3 2 3 3 3 3 4" xfId="17234" xr:uid="{04ABE09E-117F-433C-951D-07A0BEF3956E}"/>
    <cellStyle name="20% - Accent3 2 3 3 3 4" xfId="4341" xr:uid="{DB62650D-6AB4-4184-9AB0-0D24D6D286E1}"/>
    <cellStyle name="20% - Accent3 2 3 3 3 4 2" xfId="11707" xr:uid="{777B997E-DF24-4142-9EE6-E775175A279A}"/>
    <cellStyle name="20% - Accent3 2 3 3 3 4 2 2" xfId="26441" xr:uid="{603C97D9-0D38-4C17-9D09-31B57EBB0BD1}"/>
    <cellStyle name="20% - Accent3 2 3 3 3 4 3" xfId="19075" xr:uid="{96FB539B-169E-4153-AD6C-92DB74D17E04}"/>
    <cellStyle name="20% - Accent3 2 3 3 3 5" xfId="8025" xr:uid="{2AF18841-AF2E-4743-A02C-A5D29E30A1C5}"/>
    <cellStyle name="20% - Accent3 2 3 3 3 5 2" xfId="22759" xr:uid="{09EBBA94-B457-4F18-9C61-BDE5B9727397}"/>
    <cellStyle name="20% - Accent3 2 3 3 3 6" xfId="15393" xr:uid="{5A9BFC10-2305-4D7B-B9EA-3421E602A178}"/>
    <cellStyle name="20% - Accent3 2 3 3 4" xfId="1119" xr:uid="{66B324A2-98DE-4445-9AAF-902F75833BC6}"/>
    <cellStyle name="20% - Accent3 2 3 3 4 2" xfId="2960" xr:uid="{D470CCEE-418F-4064-BE8C-5FFA510CBD29}"/>
    <cellStyle name="20% - Accent3 2 3 3 4 2 2" xfId="6642" xr:uid="{A0E4ED52-8CF6-4B91-ADBD-BA1EED2D603D}"/>
    <cellStyle name="20% - Accent3 2 3 3 4 2 2 2" xfId="14008" xr:uid="{2053F716-D693-4BB7-9ABE-698B3AC0BAF6}"/>
    <cellStyle name="20% - Accent3 2 3 3 4 2 2 2 2" xfId="28742" xr:uid="{31FA6C4C-36EC-4EE8-A2DF-2231DABF7F73}"/>
    <cellStyle name="20% - Accent3 2 3 3 4 2 2 3" xfId="21376" xr:uid="{81A3B85A-591B-4E46-87A3-38929485538A}"/>
    <cellStyle name="20% - Accent3 2 3 3 4 2 3" xfId="10326" xr:uid="{549B1CE4-D0CB-4611-A4BB-6B8FD209342E}"/>
    <cellStyle name="20% - Accent3 2 3 3 4 2 3 2" xfId="25060" xr:uid="{C09EDC38-90A9-41BC-9097-7E6D01307DEA}"/>
    <cellStyle name="20% - Accent3 2 3 3 4 2 4" xfId="17694" xr:uid="{179100ED-8709-4039-A681-182A7BC2D1FE}"/>
    <cellStyle name="20% - Accent3 2 3 3 4 3" xfId="4801" xr:uid="{BA8CB6D1-0E30-4552-AA9B-807BF1F096D6}"/>
    <cellStyle name="20% - Accent3 2 3 3 4 3 2" xfId="12167" xr:uid="{845E7897-2390-45DB-902C-2645F997646A}"/>
    <cellStyle name="20% - Accent3 2 3 3 4 3 2 2" xfId="26901" xr:uid="{BF6047FC-0C15-4250-9794-C9DDD67221FE}"/>
    <cellStyle name="20% - Accent3 2 3 3 4 3 3" xfId="19535" xr:uid="{000DA8BB-280A-4BFF-BD54-99D97CE8331B}"/>
    <cellStyle name="20% - Accent3 2 3 3 4 4" xfId="8485" xr:uid="{69DB0641-DB23-4BCF-9D0A-BD583512A9DA}"/>
    <cellStyle name="20% - Accent3 2 3 3 4 4 2" xfId="23219" xr:uid="{2A9C8877-230E-4DA8-94EE-DC2330896CFE}"/>
    <cellStyle name="20% - Accent3 2 3 3 4 5" xfId="15853" xr:uid="{B35DC70C-85B6-44DA-BD7A-DBDA1DD40F74}"/>
    <cellStyle name="20% - Accent3 2 3 3 5" xfId="2040" xr:uid="{AA55CD29-FC1E-41CB-8CB7-DA9AE41F1DFF}"/>
    <cellStyle name="20% - Accent3 2 3 3 5 2" xfId="5722" xr:uid="{1F8899B2-0CE3-4241-9E60-50CADF85D88A}"/>
    <cellStyle name="20% - Accent3 2 3 3 5 2 2" xfId="13088" xr:uid="{2EE97493-2ED8-484F-93CC-D97EB09626E1}"/>
    <cellStyle name="20% - Accent3 2 3 3 5 2 2 2" xfId="27822" xr:uid="{ADE2D16B-80C0-4710-A613-D7DAF0A61DBC}"/>
    <cellStyle name="20% - Accent3 2 3 3 5 2 3" xfId="20456" xr:uid="{2F1EB6FE-1C1F-40CD-B274-CC447A6C9580}"/>
    <cellStyle name="20% - Accent3 2 3 3 5 3" xfId="9406" xr:uid="{3B610A2F-A96B-41A8-B991-6CD9987D19F4}"/>
    <cellStyle name="20% - Accent3 2 3 3 5 3 2" xfId="24140" xr:uid="{7207F6A8-410D-4B05-8F91-5D275C9E8436}"/>
    <cellStyle name="20% - Accent3 2 3 3 5 4" xfId="16774" xr:uid="{971361F5-C61A-4E4E-9837-D80E334B81AD}"/>
    <cellStyle name="20% - Accent3 2 3 3 6" xfId="3881" xr:uid="{05DBE934-A29B-4C7D-B04B-D72D23B0CA37}"/>
    <cellStyle name="20% - Accent3 2 3 3 6 2" xfId="11247" xr:uid="{62AF81CF-16C7-4375-8348-A9BF50BE4F02}"/>
    <cellStyle name="20% - Accent3 2 3 3 6 2 2" xfId="25981" xr:uid="{0A19B15E-FDA2-4F67-AE9D-1CAC1144DB99}"/>
    <cellStyle name="20% - Accent3 2 3 3 6 3" xfId="18615" xr:uid="{FCBF3593-5EA8-4B0B-8BBB-0F4F67CFF190}"/>
    <cellStyle name="20% - Accent3 2 3 3 7" xfId="7565" xr:uid="{A89B209E-CDE1-4F82-8225-62AB819B5CBC}"/>
    <cellStyle name="20% - Accent3 2 3 3 7 2" xfId="22299" xr:uid="{68A2A227-B86F-4F61-9EC0-4D928D21731F}"/>
    <cellStyle name="20% - Accent3 2 3 3 8" xfId="14933" xr:uid="{935B3373-D9A9-4DCD-9B12-052E32AD66E6}"/>
    <cellStyle name="20% - Accent3 2 3 4" xfId="314" xr:uid="{58900686-BD13-4999-8539-2DEF619B35DB}"/>
    <cellStyle name="20% - Accent3 2 3 4 2" xfId="774" xr:uid="{91A80DCD-9E37-45C0-9902-CE63CC67C322}"/>
    <cellStyle name="20% - Accent3 2 3 4 2 2" xfId="1694" xr:uid="{F1D32502-F3DD-4FA1-8840-0EE44DD9C00B}"/>
    <cellStyle name="20% - Accent3 2 3 4 2 2 2" xfId="3535" xr:uid="{92A1D2B8-2CD0-4925-9F02-338E00F585BD}"/>
    <cellStyle name="20% - Accent3 2 3 4 2 2 2 2" xfId="7217" xr:uid="{A73A15CE-E009-4E7F-B43D-C28132EDDA68}"/>
    <cellStyle name="20% - Accent3 2 3 4 2 2 2 2 2" xfId="14583" xr:uid="{A9204E06-3223-4FA2-8FFF-2B612E41CF6D}"/>
    <cellStyle name="20% - Accent3 2 3 4 2 2 2 2 2 2" xfId="29317" xr:uid="{F08823A2-1608-4A73-8B97-3F0D469A73F8}"/>
    <cellStyle name="20% - Accent3 2 3 4 2 2 2 2 3" xfId="21951" xr:uid="{29FD5B8B-0B77-4B70-BAE1-D12E8A1573F4}"/>
    <cellStyle name="20% - Accent3 2 3 4 2 2 2 3" xfId="10901" xr:uid="{0A296B82-85BC-43AF-AB89-ED5263A9DD23}"/>
    <cellStyle name="20% - Accent3 2 3 4 2 2 2 3 2" xfId="25635" xr:uid="{9991404E-458C-4C9B-95D3-96F3217032E2}"/>
    <cellStyle name="20% - Accent3 2 3 4 2 2 2 4" xfId="18269" xr:uid="{9CDE0658-D02F-4B07-90BD-AE0FB51265BC}"/>
    <cellStyle name="20% - Accent3 2 3 4 2 2 3" xfId="5376" xr:uid="{8BD7F0F9-784F-4F13-8F6E-361C051BA8BC}"/>
    <cellStyle name="20% - Accent3 2 3 4 2 2 3 2" xfId="12742" xr:uid="{E714B29F-BEE0-439B-9B60-12E2229626AC}"/>
    <cellStyle name="20% - Accent3 2 3 4 2 2 3 2 2" xfId="27476" xr:uid="{9A8B4833-EA8C-4649-9EB7-585B0417CB88}"/>
    <cellStyle name="20% - Accent3 2 3 4 2 2 3 3" xfId="20110" xr:uid="{CE4CA1FA-8362-4ABC-835D-695144ACE377}"/>
    <cellStyle name="20% - Accent3 2 3 4 2 2 4" xfId="9060" xr:uid="{A0A9745F-0697-4153-841B-98BDFC84B10C}"/>
    <cellStyle name="20% - Accent3 2 3 4 2 2 4 2" xfId="23794" xr:uid="{12B018CA-4EEE-4A2B-99E2-DC50242CC6A9}"/>
    <cellStyle name="20% - Accent3 2 3 4 2 2 5" xfId="16428" xr:uid="{688A560F-7D02-43AD-85D2-99221BFE0B99}"/>
    <cellStyle name="20% - Accent3 2 3 4 2 3" xfId="2615" xr:uid="{67492D46-3F55-4E3C-8C1E-428D76C01CA0}"/>
    <cellStyle name="20% - Accent3 2 3 4 2 3 2" xfId="6297" xr:uid="{EECFA3DD-B1B4-4D53-8734-9C783ED09740}"/>
    <cellStyle name="20% - Accent3 2 3 4 2 3 2 2" xfId="13663" xr:uid="{C6A53404-5DE7-4984-9D11-3AB825408612}"/>
    <cellStyle name="20% - Accent3 2 3 4 2 3 2 2 2" xfId="28397" xr:uid="{9881711C-0796-4B5C-A8B4-D2C7DC3DD076}"/>
    <cellStyle name="20% - Accent3 2 3 4 2 3 2 3" xfId="21031" xr:uid="{0655317F-1E71-421D-92C7-C40BE01FF003}"/>
    <cellStyle name="20% - Accent3 2 3 4 2 3 3" xfId="9981" xr:uid="{D68064C8-8F96-4F3F-B28E-085C13E67285}"/>
    <cellStyle name="20% - Accent3 2 3 4 2 3 3 2" xfId="24715" xr:uid="{DD4904DA-1C02-4D49-BE16-E1F412DC5E29}"/>
    <cellStyle name="20% - Accent3 2 3 4 2 3 4" xfId="17349" xr:uid="{09D6758E-CE09-44F8-B313-9E5DEE72E205}"/>
    <cellStyle name="20% - Accent3 2 3 4 2 4" xfId="4456" xr:uid="{55695ED8-A8EE-4506-9F97-196C3C81AC13}"/>
    <cellStyle name="20% - Accent3 2 3 4 2 4 2" xfId="11822" xr:uid="{81C0C51E-2B8B-4F31-A37C-8BD059037262}"/>
    <cellStyle name="20% - Accent3 2 3 4 2 4 2 2" xfId="26556" xr:uid="{7EA7FEE0-E4C6-4D2B-842A-6C76DA2FE345}"/>
    <cellStyle name="20% - Accent3 2 3 4 2 4 3" xfId="19190" xr:uid="{B881E410-7805-4B80-B7B9-2FFEDB089D3C}"/>
    <cellStyle name="20% - Accent3 2 3 4 2 5" xfId="8140" xr:uid="{C310B96A-BBF7-445F-A34B-735DD8626BC5}"/>
    <cellStyle name="20% - Accent3 2 3 4 2 5 2" xfId="22874" xr:uid="{D9A39EDD-98FE-47E8-A04C-09B7432D48F7}"/>
    <cellStyle name="20% - Accent3 2 3 4 2 6" xfId="15508" xr:uid="{D6A72F1D-FCD6-4ED9-82A5-25F375E4C806}"/>
    <cellStyle name="20% - Accent3 2 3 4 3" xfId="1234" xr:uid="{CB467443-F7F2-4718-9E8E-447A79123685}"/>
    <cellStyle name="20% - Accent3 2 3 4 3 2" xfId="3075" xr:uid="{798A948E-5F5C-4436-8594-A85C96D35C4A}"/>
    <cellStyle name="20% - Accent3 2 3 4 3 2 2" xfId="6757" xr:uid="{7EBD357C-F486-4115-BDAF-04379529AD4A}"/>
    <cellStyle name="20% - Accent3 2 3 4 3 2 2 2" xfId="14123" xr:uid="{17B2E027-08DD-475E-B5A3-11F0BB0BDBE4}"/>
    <cellStyle name="20% - Accent3 2 3 4 3 2 2 2 2" xfId="28857" xr:uid="{86138B7C-4EB9-442C-9EFE-BFF6B0C2B741}"/>
    <cellStyle name="20% - Accent3 2 3 4 3 2 2 3" xfId="21491" xr:uid="{F1ED8636-67B9-444E-8787-B7A41A7CCE80}"/>
    <cellStyle name="20% - Accent3 2 3 4 3 2 3" xfId="10441" xr:uid="{C3B725A6-13B2-42C2-AEFB-3B7C3E46AF90}"/>
    <cellStyle name="20% - Accent3 2 3 4 3 2 3 2" xfId="25175" xr:uid="{76493492-6DC1-42B0-9FAA-E93E6C7532BF}"/>
    <cellStyle name="20% - Accent3 2 3 4 3 2 4" xfId="17809" xr:uid="{6D07C177-3D91-40A0-A4F9-11BEB1D38CA9}"/>
    <cellStyle name="20% - Accent3 2 3 4 3 3" xfId="4916" xr:uid="{529A97F7-5D5A-42A5-803C-AECE9FEA5666}"/>
    <cellStyle name="20% - Accent3 2 3 4 3 3 2" xfId="12282" xr:uid="{D1DD5702-8F35-41A3-8889-44410CDC2D75}"/>
    <cellStyle name="20% - Accent3 2 3 4 3 3 2 2" xfId="27016" xr:uid="{C9EEB336-9AB5-4375-8311-1375D9A06865}"/>
    <cellStyle name="20% - Accent3 2 3 4 3 3 3" xfId="19650" xr:uid="{E588F8C3-18EA-40FF-87BF-75A1612A3454}"/>
    <cellStyle name="20% - Accent3 2 3 4 3 4" xfId="8600" xr:uid="{B72E706A-F713-439E-A128-6867CA2F0289}"/>
    <cellStyle name="20% - Accent3 2 3 4 3 4 2" xfId="23334" xr:uid="{CA8931A2-2B8E-41E5-924E-AF5828155F89}"/>
    <cellStyle name="20% - Accent3 2 3 4 3 5" xfId="15968" xr:uid="{A4C07309-BAE1-43AE-855C-4E12FF4DDED5}"/>
    <cellStyle name="20% - Accent3 2 3 4 4" xfId="2155" xr:uid="{C586D09F-3F30-44F9-AACA-310EC25DD013}"/>
    <cellStyle name="20% - Accent3 2 3 4 4 2" xfId="5837" xr:uid="{0C0BB1C3-113D-4380-B2D6-8BFB20B8A0D5}"/>
    <cellStyle name="20% - Accent3 2 3 4 4 2 2" xfId="13203" xr:uid="{0AE48D15-98AD-46C6-AD05-E07C36F5E510}"/>
    <cellStyle name="20% - Accent3 2 3 4 4 2 2 2" xfId="27937" xr:uid="{D2FE016D-641D-4FD5-8090-DB625C75B3B1}"/>
    <cellStyle name="20% - Accent3 2 3 4 4 2 3" xfId="20571" xr:uid="{38471500-671A-4774-A420-14EC47047AD8}"/>
    <cellStyle name="20% - Accent3 2 3 4 4 3" xfId="9521" xr:uid="{4F5F919E-9995-45D2-9FD8-D4BB16E7EDE6}"/>
    <cellStyle name="20% - Accent3 2 3 4 4 3 2" xfId="24255" xr:uid="{0A7AA191-74C5-415F-9F46-D0F0B1878670}"/>
    <cellStyle name="20% - Accent3 2 3 4 4 4" xfId="16889" xr:uid="{6562E204-7C44-417E-95A1-2909149D5C17}"/>
    <cellStyle name="20% - Accent3 2 3 4 5" xfId="3996" xr:uid="{DF67977B-52C4-4903-B04F-F2C36F34A0DC}"/>
    <cellStyle name="20% - Accent3 2 3 4 5 2" xfId="11362" xr:uid="{A92A088F-0CF2-4B63-A847-1D4D300439A3}"/>
    <cellStyle name="20% - Accent3 2 3 4 5 2 2" xfId="26096" xr:uid="{F165CCF6-B9EB-4125-8EC2-D69A7FBC57ED}"/>
    <cellStyle name="20% - Accent3 2 3 4 5 3" xfId="18730" xr:uid="{42E89FAC-A15F-402C-B335-822E0E3F367F}"/>
    <cellStyle name="20% - Accent3 2 3 4 6" xfId="7680" xr:uid="{9EC611D8-17F1-4EBC-B834-CF41233457B9}"/>
    <cellStyle name="20% - Accent3 2 3 4 6 2" xfId="22414" xr:uid="{A2F4A19B-6A60-4FA9-A1E7-1B6176044827}"/>
    <cellStyle name="20% - Accent3 2 3 4 7" xfId="15048" xr:uid="{F4D98643-A47A-4DEA-9694-80762E6F894A}"/>
    <cellStyle name="20% - Accent3 2 3 5" xfId="544" xr:uid="{80AB0C66-054C-44BD-BF42-AD494E0BFDC8}"/>
    <cellStyle name="20% - Accent3 2 3 5 2" xfId="1464" xr:uid="{DA6B404B-29B4-48A9-9FC5-D4597D21B279}"/>
    <cellStyle name="20% - Accent3 2 3 5 2 2" xfId="3305" xr:uid="{BBF0B477-2DE4-4485-A26E-2C2313C0F42F}"/>
    <cellStyle name="20% - Accent3 2 3 5 2 2 2" xfId="6987" xr:uid="{71E8EECE-B592-42A4-981C-0FC041510E8F}"/>
    <cellStyle name="20% - Accent3 2 3 5 2 2 2 2" xfId="14353" xr:uid="{1A75C9F4-D8C8-45B9-92C2-E9265E73569D}"/>
    <cellStyle name="20% - Accent3 2 3 5 2 2 2 2 2" xfId="29087" xr:uid="{9980B8FE-84F9-4F9C-8F99-9B11AA773E90}"/>
    <cellStyle name="20% - Accent3 2 3 5 2 2 2 3" xfId="21721" xr:uid="{4B59E003-0FC6-4F08-BD31-F11D39524DA7}"/>
    <cellStyle name="20% - Accent3 2 3 5 2 2 3" xfId="10671" xr:uid="{2DDEE5F9-7DEB-4FA3-BD2F-3DD80358733A}"/>
    <cellStyle name="20% - Accent3 2 3 5 2 2 3 2" xfId="25405" xr:uid="{3217B3DE-032D-4843-B19F-DB1E7B3A596F}"/>
    <cellStyle name="20% - Accent3 2 3 5 2 2 4" xfId="18039" xr:uid="{D6FB88A5-F48D-4071-9170-108543C2AD84}"/>
    <cellStyle name="20% - Accent3 2 3 5 2 3" xfId="5146" xr:uid="{62192A3B-78F0-4CC0-B895-8827538E0515}"/>
    <cellStyle name="20% - Accent3 2 3 5 2 3 2" xfId="12512" xr:uid="{1D241E0C-A8BC-4339-B9BB-B9C9541B0F22}"/>
    <cellStyle name="20% - Accent3 2 3 5 2 3 2 2" xfId="27246" xr:uid="{9BD02B97-938C-4CA1-A04D-6FDAA5F5E999}"/>
    <cellStyle name="20% - Accent3 2 3 5 2 3 3" xfId="19880" xr:uid="{8CBEAC01-5AFF-46E4-A3BE-B3FAAF76A421}"/>
    <cellStyle name="20% - Accent3 2 3 5 2 4" xfId="8830" xr:uid="{2589D92A-DC6E-48B3-A3CC-C2CF9F651A49}"/>
    <cellStyle name="20% - Accent3 2 3 5 2 4 2" xfId="23564" xr:uid="{3BA572BC-F76C-4CDD-940F-3B3E8653FE02}"/>
    <cellStyle name="20% - Accent3 2 3 5 2 5" xfId="16198" xr:uid="{B308E7C5-296F-4237-9BC3-2ABCF834558A}"/>
    <cellStyle name="20% - Accent3 2 3 5 3" xfId="2385" xr:uid="{F05531A1-BB3F-4A32-AEEA-46362AE00B5A}"/>
    <cellStyle name="20% - Accent3 2 3 5 3 2" xfId="6067" xr:uid="{A82D1A89-C734-4EBC-8631-2DF8DD46BA4B}"/>
    <cellStyle name="20% - Accent3 2 3 5 3 2 2" xfId="13433" xr:uid="{C19FB49E-B86A-4154-86C5-00A071CC063C}"/>
    <cellStyle name="20% - Accent3 2 3 5 3 2 2 2" xfId="28167" xr:uid="{0D4FF4E0-A6B7-4782-919E-3968058E11DA}"/>
    <cellStyle name="20% - Accent3 2 3 5 3 2 3" xfId="20801" xr:uid="{40C4D800-A8B6-4B8E-B838-0EF6E5F9665F}"/>
    <cellStyle name="20% - Accent3 2 3 5 3 3" xfId="9751" xr:uid="{311E9C15-6724-42CF-9819-A7A57D4E64C0}"/>
    <cellStyle name="20% - Accent3 2 3 5 3 3 2" xfId="24485" xr:uid="{3B05395C-6980-4EDE-AC61-2D790373F202}"/>
    <cellStyle name="20% - Accent3 2 3 5 3 4" xfId="17119" xr:uid="{C9D1161B-ED50-4ACD-AF16-ED8525009F80}"/>
    <cellStyle name="20% - Accent3 2 3 5 4" xfId="4226" xr:uid="{EB44CFB7-DC40-425D-B835-677C11FDA100}"/>
    <cellStyle name="20% - Accent3 2 3 5 4 2" xfId="11592" xr:uid="{AC73465E-8253-4216-925B-287DE21E09D9}"/>
    <cellStyle name="20% - Accent3 2 3 5 4 2 2" xfId="26326" xr:uid="{F0C23D08-A7B2-48D4-89AC-BD6A35C0F548}"/>
    <cellStyle name="20% - Accent3 2 3 5 4 3" xfId="18960" xr:uid="{439FCF17-5CF3-40EE-9FC2-087A44847742}"/>
    <cellStyle name="20% - Accent3 2 3 5 5" xfId="7910" xr:uid="{625F2AEF-7FFF-4FB0-99B2-9B0DA4D39D64}"/>
    <cellStyle name="20% - Accent3 2 3 5 5 2" xfId="22644" xr:uid="{5A10AB00-EEB9-40BA-9C45-7EEB23B855C1}"/>
    <cellStyle name="20% - Accent3 2 3 5 6" xfId="15278" xr:uid="{24F6F392-F50D-4250-A597-74125B2A041F}"/>
    <cellStyle name="20% - Accent3 2 3 6" xfId="1004" xr:uid="{4C1962DA-4646-4DA0-9FB4-64CBC7EA6F41}"/>
    <cellStyle name="20% - Accent3 2 3 6 2" xfId="2845" xr:uid="{C246F0FA-D8A7-4381-95EE-D71938176E5E}"/>
    <cellStyle name="20% - Accent3 2 3 6 2 2" xfId="6527" xr:uid="{7B1767B4-A00C-4872-8B4E-45ED573CE79D}"/>
    <cellStyle name="20% - Accent3 2 3 6 2 2 2" xfId="13893" xr:uid="{8898DA31-32CF-4848-ADAA-1F32AAB91989}"/>
    <cellStyle name="20% - Accent3 2 3 6 2 2 2 2" xfId="28627" xr:uid="{283DFA76-B059-402A-BA8C-2D3BC863A81C}"/>
    <cellStyle name="20% - Accent3 2 3 6 2 2 3" xfId="21261" xr:uid="{1E2DA560-469F-4BB9-8493-7D9521CDDED6}"/>
    <cellStyle name="20% - Accent3 2 3 6 2 3" xfId="10211" xr:uid="{AE5B8CC5-3904-4DE1-AFCA-8D58488A3A9F}"/>
    <cellStyle name="20% - Accent3 2 3 6 2 3 2" xfId="24945" xr:uid="{97418475-40BB-4B2C-8679-AFC4DB4FB1F6}"/>
    <cellStyle name="20% - Accent3 2 3 6 2 4" xfId="17579" xr:uid="{9BE3A054-B032-4F57-AFD5-1CD9AF630E89}"/>
    <cellStyle name="20% - Accent3 2 3 6 3" xfId="4686" xr:uid="{07F0F14B-E57E-4D98-B269-03AB9AF0A434}"/>
    <cellStyle name="20% - Accent3 2 3 6 3 2" xfId="12052" xr:uid="{DA3D155F-2F98-4C96-9E1F-0780CD6D303E}"/>
    <cellStyle name="20% - Accent3 2 3 6 3 2 2" xfId="26786" xr:uid="{E7520250-2F48-4437-8243-650FDCA3E1A9}"/>
    <cellStyle name="20% - Accent3 2 3 6 3 3" xfId="19420" xr:uid="{0A0BF502-39EA-45CF-B12C-367D4FCDAB7E}"/>
    <cellStyle name="20% - Accent3 2 3 6 4" xfId="8370" xr:uid="{4E88D9BD-8835-439B-8053-7C9B251115B6}"/>
    <cellStyle name="20% - Accent3 2 3 6 4 2" xfId="23104" xr:uid="{0D1A9F8B-62CC-44EF-8BBD-6D185BECC522}"/>
    <cellStyle name="20% - Accent3 2 3 6 5" xfId="15738" xr:uid="{DAB4CBD5-9241-4C3E-965C-8B4D0447DFEF}"/>
    <cellStyle name="20% - Accent3 2 3 7" xfId="1925" xr:uid="{93D247F5-79B7-440E-82D4-1E011418B1D0}"/>
    <cellStyle name="20% - Accent3 2 3 7 2" xfId="5607" xr:uid="{2992F89A-602B-4D84-90D0-0EB5F7286F16}"/>
    <cellStyle name="20% - Accent3 2 3 7 2 2" xfId="12973" xr:uid="{85992A5C-E11C-4067-8C75-1D40732DF6B6}"/>
    <cellStyle name="20% - Accent3 2 3 7 2 2 2" xfId="27707" xr:uid="{96B2F823-48C8-447D-8855-0BFB20271631}"/>
    <cellStyle name="20% - Accent3 2 3 7 2 3" xfId="20341" xr:uid="{7BFC50E0-5D43-4D54-9987-2E951CFDEC46}"/>
    <cellStyle name="20% - Accent3 2 3 7 3" xfId="9291" xr:uid="{374A6AD1-7B26-4837-B88A-97E3B65423D6}"/>
    <cellStyle name="20% - Accent3 2 3 7 3 2" xfId="24025" xr:uid="{564B52D7-DEEB-428B-85F3-10EB5143F1D7}"/>
    <cellStyle name="20% - Accent3 2 3 7 4" xfId="16659" xr:uid="{B16A8C7F-9A0C-451A-892A-B1971E693A48}"/>
    <cellStyle name="20% - Accent3 2 3 8" xfId="3766" xr:uid="{9AC554A4-6DE5-4723-A3A6-6AE78867ED88}"/>
    <cellStyle name="20% - Accent3 2 3 8 2" xfId="11132" xr:uid="{0BD1ECE5-80F7-4FE0-AEAD-EB2E7E4B4F88}"/>
    <cellStyle name="20% - Accent3 2 3 8 2 2" xfId="25866" xr:uid="{875CCE10-8539-4DF9-86FE-232A5E88EDE5}"/>
    <cellStyle name="20% - Accent3 2 3 8 3" xfId="18500" xr:uid="{C0AA2E5C-EEEE-469F-B24B-C5341408F0BF}"/>
    <cellStyle name="20% - Accent3 2 3 9" xfId="7450" xr:uid="{5E354603-1DD5-4752-B2C3-7B9338A22722}"/>
    <cellStyle name="20% - Accent3 2 3 9 2" xfId="22184" xr:uid="{21950D72-D402-423A-B28F-12EA4D59070D}"/>
    <cellStyle name="20% - Accent3 2 4" xfId="121" xr:uid="{1C930812-65A1-4291-B6AA-C4B5F8E60250}"/>
    <cellStyle name="20% - Accent3 2 4 2" xfId="253" xr:uid="{D64E0632-8ED2-40F0-BEDB-1AC99C6C1BB5}"/>
    <cellStyle name="20% - Accent3 2 4 2 2" xfId="483" xr:uid="{39494274-03A2-42AF-AE52-CA46631BE1B6}"/>
    <cellStyle name="20% - Accent3 2 4 2 2 2" xfId="943" xr:uid="{01F10D83-7CC3-4D62-9031-0F0C359FAE85}"/>
    <cellStyle name="20% - Accent3 2 4 2 2 2 2" xfId="1863" xr:uid="{CACC8A40-E93A-42BE-A0EE-5A6F48A617D1}"/>
    <cellStyle name="20% - Accent3 2 4 2 2 2 2 2" xfId="3704" xr:uid="{C5E5FF39-9899-4ED1-BB52-5703E1C3E04A}"/>
    <cellStyle name="20% - Accent3 2 4 2 2 2 2 2 2" xfId="7386" xr:uid="{B8D63FE4-B5EA-4199-89F9-031301F20295}"/>
    <cellStyle name="20% - Accent3 2 4 2 2 2 2 2 2 2" xfId="14752" xr:uid="{BD7E5669-F3B3-4E97-95D2-2F2B65DDF40D}"/>
    <cellStyle name="20% - Accent3 2 4 2 2 2 2 2 2 2 2" xfId="29486" xr:uid="{E2D6A757-5DBA-4A29-9F07-A77861BF5A60}"/>
    <cellStyle name="20% - Accent3 2 4 2 2 2 2 2 2 3" xfId="22120" xr:uid="{285484FE-CAA9-4D85-9C11-DD0413797191}"/>
    <cellStyle name="20% - Accent3 2 4 2 2 2 2 2 3" xfId="11070" xr:uid="{2F21F7AD-927C-4060-83BE-8731CD01531D}"/>
    <cellStyle name="20% - Accent3 2 4 2 2 2 2 2 3 2" xfId="25804" xr:uid="{9C367DC9-124A-4A24-B21B-3DDEC3A8D280}"/>
    <cellStyle name="20% - Accent3 2 4 2 2 2 2 2 4" xfId="18438" xr:uid="{68BCBC2C-1F25-4101-886E-096BA1B745F3}"/>
    <cellStyle name="20% - Accent3 2 4 2 2 2 2 3" xfId="5545" xr:uid="{9CC06D96-ABB9-4BC0-8BE5-56F7CA37707E}"/>
    <cellStyle name="20% - Accent3 2 4 2 2 2 2 3 2" xfId="12911" xr:uid="{DEDB2C2C-52BD-45F5-B516-C3E2A6B04616}"/>
    <cellStyle name="20% - Accent3 2 4 2 2 2 2 3 2 2" xfId="27645" xr:uid="{82AE72B4-13B2-48B9-AB57-75D89CF08D40}"/>
    <cellStyle name="20% - Accent3 2 4 2 2 2 2 3 3" xfId="20279" xr:uid="{6FD0B79C-4123-4D24-9B70-5F95E6AE7D32}"/>
    <cellStyle name="20% - Accent3 2 4 2 2 2 2 4" xfId="9229" xr:uid="{837EEA45-9B87-44CB-A3F5-1BE06970899F}"/>
    <cellStyle name="20% - Accent3 2 4 2 2 2 2 4 2" xfId="23963" xr:uid="{6752517D-D2FD-4124-9CEF-D9D0FF5695F6}"/>
    <cellStyle name="20% - Accent3 2 4 2 2 2 2 5" xfId="16597" xr:uid="{F323A102-85B7-4C82-B05E-6DE25AD60A6A}"/>
    <cellStyle name="20% - Accent3 2 4 2 2 2 3" xfId="2784" xr:uid="{F2409F5C-9527-4910-96A9-D4EC8F7CEA1F}"/>
    <cellStyle name="20% - Accent3 2 4 2 2 2 3 2" xfId="6466" xr:uid="{A2AD54A0-349B-4984-A5CF-9598D6B53BA9}"/>
    <cellStyle name="20% - Accent3 2 4 2 2 2 3 2 2" xfId="13832" xr:uid="{84889423-E962-462A-85A8-D28BA4E1BDFE}"/>
    <cellStyle name="20% - Accent3 2 4 2 2 2 3 2 2 2" xfId="28566" xr:uid="{5B3B7515-ED12-47E0-B4E9-9CCDF0380058}"/>
    <cellStyle name="20% - Accent3 2 4 2 2 2 3 2 3" xfId="21200" xr:uid="{F94EB3E0-7AB1-47F9-80BF-022150723BBD}"/>
    <cellStyle name="20% - Accent3 2 4 2 2 2 3 3" xfId="10150" xr:uid="{9ABF38A9-04DF-438E-B97F-DB7189121DB9}"/>
    <cellStyle name="20% - Accent3 2 4 2 2 2 3 3 2" xfId="24884" xr:uid="{9D5CEBA2-CE56-493E-82E2-EE7571582C4C}"/>
    <cellStyle name="20% - Accent3 2 4 2 2 2 3 4" xfId="17518" xr:uid="{772054BF-8F10-4446-8E22-C0FC17882DA8}"/>
    <cellStyle name="20% - Accent3 2 4 2 2 2 4" xfId="4625" xr:uid="{1CB4188D-E6A9-4683-834C-218019B0F71A}"/>
    <cellStyle name="20% - Accent3 2 4 2 2 2 4 2" xfId="11991" xr:uid="{427F11E0-60D9-4668-882A-509DA7AD94ED}"/>
    <cellStyle name="20% - Accent3 2 4 2 2 2 4 2 2" xfId="26725" xr:uid="{CD9F7846-35C4-4E60-A0EC-0ACFE72A67B0}"/>
    <cellStyle name="20% - Accent3 2 4 2 2 2 4 3" xfId="19359" xr:uid="{3FF9285D-0C54-4BA6-8561-9D03D1ED3347}"/>
    <cellStyle name="20% - Accent3 2 4 2 2 2 5" xfId="8309" xr:uid="{627F750D-AE67-4A46-96DB-C5CFC255C47E}"/>
    <cellStyle name="20% - Accent3 2 4 2 2 2 5 2" xfId="23043" xr:uid="{3A1D4FA5-D506-4D53-BD46-DAE99B9A0F43}"/>
    <cellStyle name="20% - Accent3 2 4 2 2 2 6" xfId="15677" xr:uid="{0D144EE1-2647-42AF-BA6F-83755F781D87}"/>
    <cellStyle name="20% - Accent3 2 4 2 2 3" xfId="1403" xr:uid="{C257F5EF-F8C6-4B6E-AD51-D82149F8C0C3}"/>
    <cellStyle name="20% - Accent3 2 4 2 2 3 2" xfId="3244" xr:uid="{8BA1F848-CA60-41AE-9F98-3D526C15078D}"/>
    <cellStyle name="20% - Accent3 2 4 2 2 3 2 2" xfId="6926" xr:uid="{8DB86C36-3A33-468E-AC7A-3EFEE989C21F}"/>
    <cellStyle name="20% - Accent3 2 4 2 2 3 2 2 2" xfId="14292" xr:uid="{636411AC-E393-461C-ADD1-8BFF0B9EF581}"/>
    <cellStyle name="20% - Accent3 2 4 2 2 3 2 2 2 2" xfId="29026" xr:uid="{151E89E1-9FA4-4773-8C73-ECAAE7FF2DBB}"/>
    <cellStyle name="20% - Accent3 2 4 2 2 3 2 2 3" xfId="21660" xr:uid="{415FC093-7DDE-4EE3-B8CA-BE2870E2449A}"/>
    <cellStyle name="20% - Accent3 2 4 2 2 3 2 3" xfId="10610" xr:uid="{E1277563-E081-44FA-921F-6F9E2241184A}"/>
    <cellStyle name="20% - Accent3 2 4 2 2 3 2 3 2" xfId="25344" xr:uid="{CD3AFE3F-F002-4644-8271-534F5CC31C2C}"/>
    <cellStyle name="20% - Accent3 2 4 2 2 3 2 4" xfId="17978" xr:uid="{1F1F2066-EC42-4825-9FB4-B38107DE01B7}"/>
    <cellStyle name="20% - Accent3 2 4 2 2 3 3" xfId="5085" xr:uid="{B6ABA0DA-C0E2-48A4-8DDE-4E79D2A63634}"/>
    <cellStyle name="20% - Accent3 2 4 2 2 3 3 2" xfId="12451" xr:uid="{E19A4944-F3DF-4127-9733-7C326BE476F2}"/>
    <cellStyle name="20% - Accent3 2 4 2 2 3 3 2 2" xfId="27185" xr:uid="{8BD3B28B-0A4F-4D13-BB41-8446E0B67BB7}"/>
    <cellStyle name="20% - Accent3 2 4 2 2 3 3 3" xfId="19819" xr:uid="{30566BB4-8A89-49B3-AA8A-9E98D898BF3D}"/>
    <cellStyle name="20% - Accent3 2 4 2 2 3 4" xfId="8769" xr:uid="{06BEBC9F-6E06-4F7D-9BE8-C5577D0049F4}"/>
    <cellStyle name="20% - Accent3 2 4 2 2 3 4 2" xfId="23503" xr:uid="{C6CBCBD3-E6D7-4D40-BF70-DCCD449C4AB1}"/>
    <cellStyle name="20% - Accent3 2 4 2 2 3 5" xfId="16137" xr:uid="{B3F65021-84B4-48F9-B6E7-0944D991BB5E}"/>
    <cellStyle name="20% - Accent3 2 4 2 2 4" xfId="2324" xr:uid="{79F52C4B-92FF-4F05-B1C5-C81D0AF111EC}"/>
    <cellStyle name="20% - Accent3 2 4 2 2 4 2" xfId="6006" xr:uid="{D3D069B0-765C-401F-8552-27BB6AC5E6A1}"/>
    <cellStyle name="20% - Accent3 2 4 2 2 4 2 2" xfId="13372" xr:uid="{6804E3F5-9554-4A6D-80F9-B0DC50E04EFC}"/>
    <cellStyle name="20% - Accent3 2 4 2 2 4 2 2 2" xfId="28106" xr:uid="{DA1986A1-6EAC-4A36-B172-A645C3D635F1}"/>
    <cellStyle name="20% - Accent3 2 4 2 2 4 2 3" xfId="20740" xr:uid="{C00B04C6-E31D-4415-8ED4-6940D9211A1D}"/>
    <cellStyle name="20% - Accent3 2 4 2 2 4 3" xfId="9690" xr:uid="{CB5A1D63-F6B2-46C4-B978-6FD3B1F8A8F6}"/>
    <cellStyle name="20% - Accent3 2 4 2 2 4 3 2" xfId="24424" xr:uid="{72DC3F1A-4E6C-4901-82F1-5F528BA570A8}"/>
    <cellStyle name="20% - Accent3 2 4 2 2 4 4" xfId="17058" xr:uid="{8A6BA761-0AA9-4920-83DD-12A7B08DE75A}"/>
    <cellStyle name="20% - Accent3 2 4 2 2 5" xfId="4165" xr:uid="{8AFAF855-A8BB-4BFA-93D8-D747078A0C6A}"/>
    <cellStyle name="20% - Accent3 2 4 2 2 5 2" xfId="11531" xr:uid="{C61AFC51-5167-4D9E-B7F9-3CBAB3F95E4D}"/>
    <cellStyle name="20% - Accent3 2 4 2 2 5 2 2" xfId="26265" xr:uid="{E3A76AAD-66F1-4A24-94BA-FCD6416005CB}"/>
    <cellStyle name="20% - Accent3 2 4 2 2 5 3" xfId="18899" xr:uid="{F71E0DCE-DF32-40F1-B3B1-C58317B1281B}"/>
    <cellStyle name="20% - Accent3 2 4 2 2 6" xfId="7849" xr:uid="{EC06EF1B-F18A-4310-BB7A-78B88C8B3F6D}"/>
    <cellStyle name="20% - Accent3 2 4 2 2 6 2" xfId="22583" xr:uid="{F425BB57-6D8E-4832-A07D-643767C9257C}"/>
    <cellStyle name="20% - Accent3 2 4 2 2 7" xfId="15217" xr:uid="{2D5646A8-3B92-483D-A993-39A59B85CF93}"/>
    <cellStyle name="20% - Accent3 2 4 2 3" xfId="713" xr:uid="{332B2804-47A4-4E5F-9DB4-B1CE06B2AA27}"/>
    <cellStyle name="20% - Accent3 2 4 2 3 2" xfId="1633" xr:uid="{12215072-FD9A-47BE-B353-58F61C917BD3}"/>
    <cellStyle name="20% - Accent3 2 4 2 3 2 2" xfId="3474" xr:uid="{29751D8A-05C8-4376-9800-AE9366D5B90E}"/>
    <cellStyle name="20% - Accent3 2 4 2 3 2 2 2" xfId="7156" xr:uid="{3FE6A544-8983-4C8D-902A-FA48E9AC7DE5}"/>
    <cellStyle name="20% - Accent3 2 4 2 3 2 2 2 2" xfId="14522" xr:uid="{62F4E4C2-8C46-4624-990B-AF6D8B9B29FA}"/>
    <cellStyle name="20% - Accent3 2 4 2 3 2 2 2 2 2" xfId="29256" xr:uid="{B1C7129B-94F2-4D81-841D-AB02804C892F}"/>
    <cellStyle name="20% - Accent3 2 4 2 3 2 2 2 3" xfId="21890" xr:uid="{FE3C08EF-E37F-4556-B032-A8A86BF1DCCF}"/>
    <cellStyle name="20% - Accent3 2 4 2 3 2 2 3" xfId="10840" xr:uid="{BBFB526A-2FA5-4966-8784-4B51281299D6}"/>
    <cellStyle name="20% - Accent3 2 4 2 3 2 2 3 2" xfId="25574" xr:uid="{E2A117E6-780E-47C0-A96E-E803A2B24F05}"/>
    <cellStyle name="20% - Accent3 2 4 2 3 2 2 4" xfId="18208" xr:uid="{6F61898D-07E5-40F4-83FD-98C99F7DEB73}"/>
    <cellStyle name="20% - Accent3 2 4 2 3 2 3" xfId="5315" xr:uid="{F37EDA73-89CA-44A4-BDCB-2D3A044BAC67}"/>
    <cellStyle name="20% - Accent3 2 4 2 3 2 3 2" xfId="12681" xr:uid="{063D1CEB-BD80-4140-9DE7-9117F9050EE1}"/>
    <cellStyle name="20% - Accent3 2 4 2 3 2 3 2 2" xfId="27415" xr:uid="{DD943FDB-5A2A-432A-A3CB-54ABD1CA3810}"/>
    <cellStyle name="20% - Accent3 2 4 2 3 2 3 3" xfId="20049" xr:uid="{39F2242D-C69C-48DD-A01B-E9712D41CB01}"/>
    <cellStyle name="20% - Accent3 2 4 2 3 2 4" xfId="8999" xr:uid="{E5AA37C8-BAD2-4455-85EB-0F06B98BBDBC}"/>
    <cellStyle name="20% - Accent3 2 4 2 3 2 4 2" xfId="23733" xr:uid="{08C10B29-6812-4329-8ABC-F3E9A4BCC8B8}"/>
    <cellStyle name="20% - Accent3 2 4 2 3 2 5" xfId="16367" xr:uid="{0238E634-EF60-4166-970E-396EFE380E4D}"/>
    <cellStyle name="20% - Accent3 2 4 2 3 3" xfId="2554" xr:uid="{30750B40-E73E-4E16-9C7E-8C82930FE86B}"/>
    <cellStyle name="20% - Accent3 2 4 2 3 3 2" xfId="6236" xr:uid="{D91CCAB4-2085-45D3-B39A-65CC14CCD474}"/>
    <cellStyle name="20% - Accent3 2 4 2 3 3 2 2" xfId="13602" xr:uid="{C478AB14-3958-4E8E-96FF-5774022915A9}"/>
    <cellStyle name="20% - Accent3 2 4 2 3 3 2 2 2" xfId="28336" xr:uid="{A86B8595-43F2-48B8-8B03-6AEC73A9031B}"/>
    <cellStyle name="20% - Accent3 2 4 2 3 3 2 3" xfId="20970" xr:uid="{11DAE0F4-1585-4C4C-855F-4F94173C5812}"/>
    <cellStyle name="20% - Accent3 2 4 2 3 3 3" xfId="9920" xr:uid="{8801267B-A8CA-4D71-95B6-E22A8D2F82C5}"/>
    <cellStyle name="20% - Accent3 2 4 2 3 3 3 2" xfId="24654" xr:uid="{6E9265DA-4880-48B0-BB5D-A5A090BF84DF}"/>
    <cellStyle name="20% - Accent3 2 4 2 3 3 4" xfId="17288" xr:uid="{6C0471FB-0099-44F8-B55B-39793BE99026}"/>
    <cellStyle name="20% - Accent3 2 4 2 3 4" xfId="4395" xr:uid="{1E44D562-9C74-47DE-A4AC-EFA0F019C1BC}"/>
    <cellStyle name="20% - Accent3 2 4 2 3 4 2" xfId="11761" xr:uid="{65373E4B-E78A-4984-A7F5-F9EA55967453}"/>
    <cellStyle name="20% - Accent3 2 4 2 3 4 2 2" xfId="26495" xr:uid="{BA1536B6-AD35-4D81-99B4-5756CED69390}"/>
    <cellStyle name="20% - Accent3 2 4 2 3 4 3" xfId="19129" xr:uid="{CA64136F-9998-4080-BAC7-FC074146CA13}"/>
    <cellStyle name="20% - Accent3 2 4 2 3 5" xfId="8079" xr:uid="{D113BA20-0014-4687-A97A-6FD0687ED6B3}"/>
    <cellStyle name="20% - Accent3 2 4 2 3 5 2" xfId="22813" xr:uid="{50BB9DA6-E846-471C-B839-6B9C347E2C66}"/>
    <cellStyle name="20% - Accent3 2 4 2 3 6" xfId="15447" xr:uid="{A9BD9101-3B08-484C-97BA-217B61D05744}"/>
    <cellStyle name="20% - Accent3 2 4 2 4" xfId="1173" xr:uid="{88560623-AB24-44F2-9C89-5126FE9924C4}"/>
    <cellStyle name="20% - Accent3 2 4 2 4 2" xfId="3014" xr:uid="{C63611FC-23E9-4EF8-9A10-9978ECED6803}"/>
    <cellStyle name="20% - Accent3 2 4 2 4 2 2" xfId="6696" xr:uid="{A1D2C2CC-8682-494F-814C-C02CAC8873A0}"/>
    <cellStyle name="20% - Accent3 2 4 2 4 2 2 2" xfId="14062" xr:uid="{C4DE61E5-9325-49D6-BFB7-8138937FAEDE}"/>
    <cellStyle name="20% - Accent3 2 4 2 4 2 2 2 2" xfId="28796" xr:uid="{F34D75EB-4B2D-4521-B778-5BC01F4A3F46}"/>
    <cellStyle name="20% - Accent3 2 4 2 4 2 2 3" xfId="21430" xr:uid="{36C7D2C3-9A01-4189-BCDC-8638A9912C4A}"/>
    <cellStyle name="20% - Accent3 2 4 2 4 2 3" xfId="10380" xr:uid="{29BA9359-B17B-444D-BAF7-39330725E75C}"/>
    <cellStyle name="20% - Accent3 2 4 2 4 2 3 2" xfId="25114" xr:uid="{C586C44C-4FC8-41BA-9E53-AD5EBFF1C828}"/>
    <cellStyle name="20% - Accent3 2 4 2 4 2 4" xfId="17748" xr:uid="{8F41697F-7E05-4F2C-9190-1104EE2358E1}"/>
    <cellStyle name="20% - Accent3 2 4 2 4 3" xfId="4855" xr:uid="{0624D640-B330-42F6-B005-18BF9E605ED6}"/>
    <cellStyle name="20% - Accent3 2 4 2 4 3 2" xfId="12221" xr:uid="{4EA3692F-6AEB-4A18-8362-D8A00AB44F68}"/>
    <cellStyle name="20% - Accent3 2 4 2 4 3 2 2" xfId="26955" xr:uid="{674E2042-B69A-4F63-B23B-9AB8D43AC5E6}"/>
    <cellStyle name="20% - Accent3 2 4 2 4 3 3" xfId="19589" xr:uid="{97587EFE-20F0-4F86-BCAD-F19F86D61E46}"/>
    <cellStyle name="20% - Accent3 2 4 2 4 4" xfId="8539" xr:uid="{2B79A429-A155-497C-B8B3-A6712F27D351}"/>
    <cellStyle name="20% - Accent3 2 4 2 4 4 2" xfId="23273" xr:uid="{8771DCA0-F13F-49E5-A6A3-61EFD71F9CAC}"/>
    <cellStyle name="20% - Accent3 2 4 2 4 5" xfId="15907" xr:uid="{0F1C8040-B182-4A9D-B368-1CD36A66CE3B}"/>
    <cellStyle name="20% - Accent3 2 4 2 5" xfId="2094" xr:uid="{86848322-BBC6-4D8A-BECD-40E8C081A315}"/>
    <cellStyle name="20% - Accent3 2 4 2 5 2" xfId="5776" xr:uid="{1F45CF63-07A6-4741-858B-158A0BB02CBB}"/>
    <cellStyle name="20% - Accent3 2 4 2 5 2 2" xfId="13142" xr:uid="{560A9F28-C29F-4679-B1B9-CC02E3C1F05D}"/>
    <cellStyle name="20% - Accent3 2 4 2 5 2 2 2" xfId="27876" xr:uid="{33D3CCB3-1641-48CF-8975-5A68B8398471}"/>
    <cellStyle name="20% - Accent3 2 4 2 5 2 3" xfId="20510" xr:uid="{CB293696-D38C-4148-8345-FBFA08897338}"/>
    <cellStyle name="20% - Accent3 2 4 2 5 3" xfId="9460" xr:uid="{2824E4EB-C79F-466C-A3E5-CA8F501015F3}"/>
    <cellStyle name="20% - Accent3 2 4 2 5 3 2" xfId="24194" xr:uid="{1D35232B-34E5-4CD8-955F-3045895E0267}"/>
    <cellStyle name="20% - Accent3 2 4 2 5 4" xfId="16828" xr:uid="{1A0C8B85-7F5D-4F77-98CA-C3C3B61AFF15}"/>
    <cellStyle name="20% - Accent3 2 4 2 6" xfId="3935" xr:uid="{D84DF5F9-6155-4703-8666-E3E37919C38C}"/>
    <cellStyle name="20% - Accent3 2 4 2 6 2" xfId="11301" xr:uid="{3A2EA868-9E52-4D3E-81BD-7F0E3FA384D3}"/>
    <cellStyle name="20% - Accent3 2 4 2 6 2 2" xfId="26035" xr:uid="{AC70BB31-7230-4790-8944-F6CE33BF2370}"/>
    <cellStyle name="20% - Accent3 2 4 2 6 3" xfId="18669" xr:uid="{28723575-3B4D-4D6C-BC9F-7AEA8FAF8501}"/>
    <cellStyle name="20% - Accent3 2 4 2 7" xfId="7619" xr:uid="{16F7EE11-EC79-4E73-966D-8F1F046C5473}"/>
    <cellStyle name="20% - Accent3 2 4 2 7 2" xfId="22353" xr:uid="{085155A4-6CF9-437C-8ACE-D556116B68FB}"/>
    <cellStyle name="20% - Accent3 2 4 2 8" xfId="14987" xr:uid="{00732184-47EF-4DAE-BE19-BF7569033791}"/>
    <cellStyle name="20% - Accent3 2 4 3" xfId="368" xr:uid="{D81692BB-94E6-41E7-AD60-5DC54AF4D366}"/>
    <cellStyle name="20% - Accent3 2 4 3 2" xfId="828" xr:uid="{3BA79887-06FA-4815-8DCE-A3B04F617F3D}"/>
    <cellStyle name="20% - Accent3 2 4 3 2 2" xfId="1748" xr:uid="{21395EE9-FFF1-4C69-B9C8-4FF27E740482}"/>
    <cellStyle name="20% - Accent3 2 4 3 2 2 2" xfId="3589" xr:uid="{DC01E0DF-E9F7-4357-A2E2-4C29FB41C6C0}"/>
    <cellStyle name="20% - Accent3 2 4 3 2 2 2 2" xfId="7271" xr:uid="{C6FB0824-9E80-4776-91DE-7118CC2B9E68}"/>
    <cellStyle name="20% - Accent3 2 4 3 2 2 2 2 2" xfId="14637" xr:uid="{DA7F54A3-CF3B-4831-BD62-D88E34E1DE60}"/>
    <cellStyle name="20% - Accent3 2 4 3 2 2 2 2 2 2" xfId="29371" xr:uid="{445D8B26-0D57-49A0-8BE1-C965990CCB89}"/>
    <cellStyle name="20% - Accent3 2 4 3 2 2 2 2 3" xfId="22005" xr:uid="{CA68C233-EE80-469D-A0C8-2567F700B094}"/>
    <cellStyle name="20% - Accent3 2 4 3 2 2 2 3" xfId="10955" xr:uid="{AA2094F1-B71F-49B4-AB7C-7D779E19D5DA}"/>
    <cellStyle name="20% - Accent3 2 4 3 2 2 2 3 2" xfId="25689" xr:uid="{F1C4374C-FDA8-4D17-A355-CB50772BCB12}"/>
    <cellStyle name="20% - Accent3 2 4 3 2 2 2 4" xfId="18323" xr:uid="{036669B6-C83C-4EAB-9B8C-50A13897DB5C}"/>
    <cellStyle name="20% - Accent3 2 4 3 2 2 3" xfId="5430" xr:uid="{A7FD25DE-6B1C-421A-ABDB-52C0BB277679}"/>
    <cellStyle name="20% - Accent3 2 4 3 2 2 3 2" xfId="12796" xr:uid="{46B801C6-02A1-487F-820C-A95A19799B78}"/>
    <cellStyle name="20% - Accent3 2 4 3 2 2 3 2 2" xfId="27530" xr:uid="{B2E47F5A-AADF-4599-81F1-30187034A5C9}"/>
    <cellStyle name="20% - Accent3 2 4 3 2 2 3 3" xfId="20164" xr:uid="{163A23BE-816F-4025-9A69-2F2C9435F83F}"/>
    <cellStyle name="20% - Accent3 2 4 3 2 2 4" xfId="9114" xr:uid="{9B7D80B6-D384-40AB-8487-8FBA052DC5E5}"/>
    <cellStyle name="20% - Accent3 2 4 3 2 2 4 2" xfId="23848" xr:uid="{26E9EB8D-82CD-4160-B889-6187F7B51F86}"/>
    <cellStyle name="20% - Accent3 2 4 3 2 2 5" xfId="16482" xr:uid="{EB6850BE-61EE-426E-B4A2-EB190E82FEAB}"/>
    <cellStyle name="20% - Accent3 2 4 3 2 3" xfId="2669" xr:uid="{E9A29259-AC7A-41AA-8302-E7CF630DE033}"/>
    <cellStyle name="20% - Accent3 2 4 3 2 3 2" xfId="6351" xr:uid="{F8F23FE0-76AF-4026-9B9F-BE77E0B671F6}"/>
    <cellStyle name="20% - Accent3 2 4 3 2 3 2 2" xfId="13717" xr:uid="{3EE8964B-F12C-4636-BC5C-81B00689134F}"/>
    <cellStyle name="20% - Accent3 2 4 3 2 3 2 2 2" xfId="28451" xr:uid="{2FA1613E-1329-48EA-AC7C-DE972A3B8709}"/>
    <cellStyle name="20% - Accent3 2 4 3 2 3 2 3" xfId="21085" xr:uid="{647E777B-3838-4909-A8B2-B71E2C89872C}"/>
    <cellStyle name="20% - Accent3 2 4 3 2 3 3" xfId="10035" xr:uid="{C1776C1D-CD0A-4735-9A32-5984BB264AAA}"/>
    <cellStyle name="20% - Accent3 2 4 3 2 3 3 2" xfId="24769" xr:uid="{7248A373-FE0F-4DFB-9553-25A099ED17D4}"/>
    <cellStyle name="20% - Accent3 2 4 3 2 3 4" xfId="17403" xr:uid="{EE3E2914-59FD-4FC7-8481-A60530E7C0BD}"/>
    <cellStyle name="20% - Accent3 2 4 3 2 4" xfId="4510" xr:uid="{C01C8139-25F5-42A1-BD1E-6D37248B2251}"/>
    <cellStyle name="20% - Accent3 2 4 3 2 4 2" xfId="11876" xr:uid="{9F3673CE-EA1A-448D-A4A8-900472C03774}"/>
    <cellStyle name="20% - Accent3 2 4 3 2 4 2 2" xfId="26610" xr:uid="{81BC476B-DD8D-48ED-889C-A6F67EA8606F}"/>
    <cellStyle name="20% - Accent3 2 4 3 2 4 3" xfId="19244" xr:uid="{08E88789-6ABA-417D-B68F-CABB23DE74DD}"/>
    <cellStyle name="20% - Accent3 2 4 3 2 5" xfId="8194" xr:uid="{9E236463-DB72-4387-9AA9-914BB62ABA2D}"/>
    <cellStyle name="20% - Accent3 2 4 3 2 5 2" xfId="22928" xr:uid="{31BEA803-C48F-4CE9-BADD-03548A0BC6AA}"/>
    <cellStyle name="20% - Accent3 2 4 3 2 6" xfId="15562" xr:uid="{17C0FA16-2D6A-4A72-84B3-0CD948C7EC9D}"/>
    <cellStyle name="20% - Accent3 2 4 3 3" xfId="1288" xr:uid="{29E84A2D-8667-4094-AECD-4375C3D55C59}"/>
    <cellStyle name="20% - Accent3 2 4 3 3 2" xfId="3129" xr:uid="{1EBEDE46-73AE-4363-A67E-23C6A8C458FE}"/>
    <cellStyle name="20% - Accent3 2 4 3 3 2 2" xfId="6811" xr:uid="{4BDF1175-EC10-457E-B7AF-2280E00C020E}"/>
    <cellStyle name="20% - Accent3 2 4 3 3 2 2 2" xfId="14177" xr:uid="{A6EEF2F9-0EF9-4083-BECD-BF33D0F8DFA5}"/>
    <cellStyle name="20% - Accent3 2 4 3 3 2 2 2 2" xfId="28911" xr:uid="{2FAFAF7E-F734-4257-9A18-6A1320F47F60}"/>
    <cellStyle name="20% - Accent3 2 4 3 3 2 2 3" xfId="21545" xr:uid="{B02AFA3F-EBE1-4FCE-9DF1-AB73E0B52F2F}"/>
    <cellStyle name="20% - Accent3 2 4 3 3 2 3" xfId="10495" xr:uid="{6D996A99-EACD-4BA0-BC50-CED98DCF6F6C}"/>
    <cellStyle name="20% - Accent3 2 4 3 3 2 3 2" xfId="25229" xr:uid="{561C572F-1C33-4642-AE18-B88FB4997773}"/>
    <cellStyle name="20% - Accent3 2 4 3 3 2 4" xfId="17863" xr:uid="{AAB3F567-2822-46E5-B2ED-04AAD01C7E87}"/>
    <cellStyle name="20% - Accent3 2 4 3 3 3" xfId="4970" xr:uid="{CF379CC2-7DBF-4837-A796-4C02DA54BF71}"/>
    <cellStyle name="20% - Accent3 2 4 3 3 3 2" xfId="12336" xr:uid="{EF5E98E0-40FC-458D-B5F0-DE1239814483}"/>
    <cellStyle name="20% - Accent3 2 4 3 3 3 2 2" xfId="27070" xr:uid="{AAD6C567-0F4A-4569-A2F8-D1899641C96B}"/>
    <cellStyle name="20% - Accent3 2 4 3 3 3 3" xfId="19704" xr:uid="{9A2CE0E0-7929-4990-B71B-3D1A26316556}"/>
    <cellStyle name="20% - Accent3 2 4 3 3 4" xfId="8654" xr:uid="{DA12E030-B8D3-42F2-A1FD-64A4E8E788BA}"/>
    <cellStyle name="20% - Accent3 2 4 3 3 4 2" xfId="23388" xr:uid="{800F89D7-B5C3-4CB5-B47A-481C1ED78169}"/>
    <cellStyle name="20% - Accent3 2 4 3 3 5" xfId="16022" xr:uid="{EACCD556-0E8B-4081-A8BE-2C0CE7F100E6}"/>
    <cellStyle name="20% - Accent3 2 4 3 4" xfId="2209" xr:uid="{7C0AB706-D9D8-40EC-BE95-4567691C0008}"/>
    <cellStyle name="20% - Accent3 2 4 3 4 2" xfId="5891" xr:uid="{6F4C3634-4D8F-4B86-A75A-387048333F13}"/>
    <cellStyle name="20% - Accent3 2 4 3 4 2 2" xfId="13257" xr:uid="{883EE9B8-0B7D-406F-8B7F-42066FF60D5A}"/>
    <cellStyle name="20% - Accent3 2 4 3 4 2 2 2" xfId="27991" xr:uid="{E9DAC1A6-7FDC-473E-BACB-049FA6EC8D83}"/>
    <cellStyle name="20% - Accent3 2 4 3 4 2 3" xfId="20625" xr:uid="{668DBE89-7532-47CD-A192-D307C0FBBA80}"/>
    <cellStyle name="20% - Accent3 2 4 3 4 3" xfId="9575" xr:uid="{E076A370-BEE1-4013-A627-B44EBA7FDFAE}"/>
    <cellStyle name="20% - Accent3 2 4 3 4 3 2" xfId="24309" xr:uid="{209822E3-71F9-4114-A6F0-80C4E583CF49}"/>
    <cellStyle name="20% - Accent3 2 4 3 4 4" xfId="16943" xr:uid="{31E30E37-3F43-4DDD-8AEC-7E2291B279E9}"/>
    <cellStyle name="20% - Accent3 2 4 3 5" xfId="4050" xr:uid="{7BE1616F-571E-4529-962D-715719325049}"/>
    <cellStyle name="20% - Accent3 2 4 3 5 2" xfId="11416" xr:uid="{41AC8C93-1612-4878-B041-284A1D64A171}"/>
    <cellStyle name="20% - Accent3 2 4 3 5 2 2" xfId="26150" xr:uid="{80DC8B51-9934-4378-B9AE-76C758E6C254}"/>
    <cellStyle name="20% - Accent3 2 4 3 5 3" xfId="18784" xr:uid="{2A63C8E2-A7BC-48E0-A8A9-8C612C3407B4}"/>
    <cellStyle name="20% - Accent3 2 4 3 6" xfId="7734" xr:uid="{4777817C-29EC-428B-B318-D97BBA12D15B}"/>
    <cellStyle name="20% - Accent3 2 4 3 6 2" xfId="22468" xr:uid="{6604A457-0EDC-4435-A2F6-0AAB0D574F4F}"/>
    <cellStyle name="20% - Accent3 2 4 3 7" xfId="15102" xr:uid="{35D2A94A-E343-48E3-A8B8-B4DB837C615F}"/>
    <cellStyle name="20% - Accent3 2 4 4" xfId="598" xr:uid="{ABE30F31-6287-44D0-9829-65DF7E5125B8}"/>
    <cellStyle name="20% - Accent3 2 4 4 2" xfId="1518" xr:uid="{8F1EF350-809C-4E15-8E98-1E5127AA08CA}"/>
    <cellStyle name="20% - Accent3 2 4 4 2 2" xfId="3359" xr:uid="{B9A95732-29CD-4C75-A9BB-EEA90D47EC2A}"/>
    <cellStyle name="20% - Accent3 2 4 4 2 2 2" xfId="7041" xr:uid="{5B0A819F-988F-4223-B0F0-E762FCDD5CB3}"/>
    <cellStyle name="20% - Accent3 2 4 4 2 2 2 2" xfId="14407" xr:uid="{541B00A4-FDA0-47B1-AF51-FEEFAED5FBE5}"/>
    <cellStyle name="20% - Accent3 2 4 4 2 2 2 2 2" xfId="29141" xr:uid="{DFF1D959-7807-4E78-B300-E4EF6AE49D95}"/>
    <cellStyle name="20% - Accent3 2 4 4 2 2 2 3" xfId="21775" xr:uid="{CCF68FC5-198B-493E-B9C4-9B0FC9DF607B}"/>
    <cellStyle name="20% - Accent3 2 4 4 2 2 3" xfId="10725" xr:uid="{FD08DCF2-7F71-4B3A-AFC5-C7CA7AE49AA8}"/>
    <cellStyle name="20% - Accent3 2 4 4 2 2 3 2" xfId="25459" xr:uid="{5F8884F6-562A-4939-994B-0CE9384BDC2F}"/>
    <cellStyle name="20% - Accent3 2 4 4 2 2 4" xfId="18093" xr:uid="{70DD10A1-54E5-4DC7-BBAC-84519D2D1A24}"/>
    <cellStyle name="20% - Accent3 2 4 4 2 3" xfId="5200" xr:uid="{59ADA6FB-7C7F-49F1-B681-58264C55006B}"/>
    <cellStyle name="20% - Accent3 2 4 4 2 3 2" xfId="12566" xr:uid="{E257F0F3-0B89-4716-AF79-10CD1BA4D0A9}"/>
    <cellStyle name="20% - Accent3 2 4 4 2 3 2 2" xfId="27300" xr:uid="{515A7C5D-2404-4CB4-B433-3FD1F2B25B29}"/>
    <cellStyle name="20% - Accent3 2 4 4 2 3 3" xfId="19934" xr:uid="{C838EB55-5562-40E6-8E0F-2389DA374158}"/>
    <cellStyle name="20% - Accent3 2 4 4 2 4" xfId="8884" xr:uid="{1841A64E-8F5D-49E3-88F0-C97AD1038DB2}"/>
    <cellStyle name="20% - Accent3 2 4 4 2 4 2" xfId="23618" xr:uid="{1E1BF6AA-05E3-453A-8D7A-5751600AB8A5}"/>
    <cellStyle name="20% - Accent3 2 4 4 2 5" xfId="16252" xr:uid="{511EDE92-19C1-4634-8629-5852A0E7508E}"/>
    <cellStyle name="20% - Accent3 2 4 4 3" xfId="2439" xr:uid="{456A036B-4BAF-430A-82C0-7EE98535B723}"/>
    <cellStyle name="20% - Accent3 2 4 4 3 2" xfId="6121" xr:uid="{A22FA896-03CF-44AE-BC9E-B13FD22F77B5}"/>
    <cellStyle name="20% - Accent3 2 4 4 3 2 2" xfId="13487" xr:uid="{B6BBA25F-9CD1-4073-BEEC-A99F5B262CAB}"/>
    <cellStyle name="20% - Accent3 2 4 4 3 2 2 2" xfId="28221" xr:uid="{DA876D90-52F9-411F-84D3-512E1E930CF6}"/>
    <cellStyle name="20% - Accent3 2 4 4 3 2 3" xfId="20855" xr:uid="{5226ED42-1955-4EC1-8AAF-A171BA43601B}"/>
    <cellStyle name="20% - Accent3 2 4 4 3 3" xfId="9805" xr:uid="{16BF070C-5345-4357-9ECC-DB1944D1F07F}"/>
    <cellStyle name="20% - Accent3 2 4 4 3 3 2" xfId="24539" xr:uid="{59ECB579-CFB7-414D-842F-F0B0E3E84782}"/>
    <cellStyle name="20% - Accent3 2 4 4 3 4" xfId="17173" xr:uid="{215A134E-491C-49C4-9289-569C7459E919}"/>
    <cellStyle name="20% - Accent3 2 4 4 4" xfId="4280" xr:uid="{01F382C8-D8C9-4C66-8C52-740B15143AD6}"/>
    <cellStyle name="20% - Accent3 2 4 4 4 2" xfId="11646" xr:uid="{E2B16AB6-28B9-4DA8-8C41-D6883AC11AB7}"/>
    <cellStyle name="20% - Accent3 2 4 4 4 2 2" xfId="26380" xr:uid="{38135125-D85E-466B-9570-745B4DA46899}"/>
    <cellStyle name="20% - Accent3 2 4 4 4 3" xfId="19014" xr:uid="{6A23F9EC-0068-4EA6-A40A-1929C7967D52}"/>
    <cellStyle name="20% - Accent3 2 4 4 5" xfId="7964" xr:uid="{4EF5176A-7DF3-4571-810B-A10009DE9618}"/>
    <cellStyle name="20% - Accent3 2 4 4 5 2" xfId="22698" xr:uid="{F2C5D69A-2350-4736-B8CA-C9AC88D8A006}"/>
    <cellStyle name="20% - Accent3 2 4 4 6" xfId="15332" xr:uid="{E6156DDD-0CDB-4246-8BFF-AFB206112516}"/>
    <cellStyle name="20% - Accent3 2 4 5" xfId="1058" xr:uid="{A8B8649C-DE9B-468B-9B48-9BAE0DBB5E7D}"/>
    <cellStyle name="20% - Accent3 2 4 5 2" xfId="2899" xr:uid="{8194CE9B-1EAB-4AA5-B969-EEBE4234EBBA}"/>
    <cellStyle name="20% - Accent3 2 4 5 2 2" xfId="6581" xr:uid="{92C55BB0-ABE1-48C7-89F7-A21435A6AEAA}"/>
    <cellStyle name="20% - Accent3 2 4 5 2 2 2" xfId="13947" xr:uid="{8778876F-7CE2-467C-A80F-7F88CAD796A8}"/>
    <cellStyle name="20% - Accent3 2 4 5 2 2 2 2" xfId="28681" xr:uid="{9488EADC-0203-454A-BF72-CFC2926A7F6F}"/>
    <cellStyle name="20% - Accent3 2 4 5 2 2 3" xfId="21315" xr:uid="{751282FD-ECD8-4D69-9A10-AECEC7B9B941}"/>
    <cellStyle name="20% - Accent3 2 4 5 2 3" xfId="10265" xr:uid="{7ED41EB0-E526-4EB7-8007-E45F090C373D}"/>
    <cellStyle name="20% - Accent3 2 4 5 2 3 2" xfId="24999" xr:uid="{9E3A7838-B8DD-4F54-A3EA-316DE2EDD979}"/>
    <cellStyle name="20% - Accent3 2 4 5 2 4" xfId="17633" xr:uid="{6F0FED33-D6A4-4E98-AF3E-D4254C2DAE1B}"/>
    <cellStyle name="20% - Accent3 2 4 5 3" xfId="4740" xr:uid="{70D3EFF8-E6B9-45CC-9748-BB87AC630D99}"/>
    <cellStyle name="20% - Accent3 2 4 5 3 2" xfId="12106" xr:uid="{30125AA9-CEEB-4BD0-9F4B-A7F052CF3D36}"/>
    <cellStyle name="20% - Accent3 2 4 5 3 2 2" xfId="26840" xr:uid="{8944CCAD-FA17-41A8-BAB4-845A0DEE7599}"/>
    <cellStyle name="20% - Accent3 2 4 5 3 3" xfId="19474" xr:uid="{747A283C-C469-45AA-AF21-3558650B3A31}"/>
    <cellStyle name="20% - Accent3 2 4 5 4" xfId="8424" xr:uid="{644F6D61-D972-44D4-B18F-B3F52AA77A57}"/>
    <cellStyle name="20% - Accent3 2 4 5 4 2" xfId="23158" xr:uid="{AFFC52CA-0A78-4AAB-89F1-9C230B0E58F8}"/>
    <cellStyle name="20% - Accent3 2 4 5 5" xfId="15792" xr:uid="{476A7B78-B016-4C15-A36E-AEDCC1D8975C}"/>
    <cellStyle name="20% - Accent3 2 4 6" xfId="1979" xr:uid="{35F60980-4BC9-494A-AB1E-352044D856D7}"/>
    <cellStyle name="20% - Accent3 2 4 6 2" xfId="5661" xr:uid="{4A43A44B-8426-491D-BCAD-B12E90611F73}"/>
    <cellStyle name="20% - Accent3 2 4 6 2 2" xfId="13027" xr:uid="{4C01ED21-A76A-4774-9BF6-DD172397341D}"/>
    <cellStyle name="20% - Accent3 2 4 6 2 2 2" xfId="27761" xr:uid="{20E09FA4-C1DD-4843-978C-E7B0B02E1E08}"/>
    <cellStyle name="20% - Accent3 2 4 6 2 3" xfId="20395" xr:uid="{12786FC0-2689-4973-AC3B-28C95633CE66}"/>
    <cellStyle name="20% - Accent3 2 4 6 3" xfId="9345" xr:uid="{37ECFEBF-E5EE-42BA-841D-638B398AE83E}"/>
    <cellStyle name="20% - Accent3 2 4 6 3 2" xfId="24079" xr:uid="{1BD74513-8629-45D9-BBDF-01FEC6057D4C}"/>
    <cellStyle name="20% - Accent3 2 4 6 4" xfId="16713" xr:uid="{EA703689-AC02-4C32-B01C-7755E420476D}"/>
    <cellStyle name="20% - Accent3 2 4 7" xfId="3820" xr:uid="{4A3195FA-8AB0-454B-8D04-623963F85080}"/>
    <cellStyle name="20% - Accent3 2 4 7 2" xfId="11186" xr:uid="{2FDF78C0-DB1F-4203-A9D7-874989516B4D}"/>
    <cellStyle name="20% - Accent3 2 4 7 2 2" xfId="25920" xr:uid="{0E73D227-A5CA-46ED-A8D9-841F58AD2340}"/>
    <cellStyle name="20% - Accent3 2 4 7 3" xfId="18554" xr:uid="{68FC8A2A-8EE9-4151-87CF-4A1E8ECE9D1E}"/>
    <cellStyle name="20% - Accent3 2 4 8" xfId="7504" xr:uid="{2F4D62B8-1E49-460C-BAA0-EF8C5CAB86C6}"/>
    <cellStyle name="20% - Accent3 2 4 8 2" xfId="22238" xr:uid="{2A462669-40B6-4CF2-A9C9-781775B2B297}"/>
    <cellStyle name="20% - Accent3 2 4 9" xfId="14872" xr:uid="{B0A6BB8C-6495-405D-B3DD-A0531CE2078C}"/>
    <cellStyle name="20% - Accent3 2 5" xfId="196" xr:uid="{CEE4702D-121F-4379-9A51-F43F905D4399}"/>
    <cellStyle name="20% - Accent3 2 5 2" xfId="426" xr:uid="{220F8CB6-0352-42EE-8A59-5BA2D6B4D5FA}"/>
    <cellStyle name="20% - Accent3 2 5 2 2" xfId="886" xr:uid="{D30A6AE4-C9CB-414B-BC0F-063D35246F41}"/>
    <cellStyle name="20% - Accent3 2 5 2 2 2" xfId="1806" xr:uid="{DA7961AD-56BC-41F0-B0A1-937F014D6740}"/>
    <cellStyle name="20% - Accent3 2 5 2 2 2 2" xfId="3647" xr:uid="{02760F58-ED08-4338-BDD3-1EE12F9CBA31}"/>
    <cellStyle name="20% - Accent3 2 5 2 2 2 2 2" xfId="7329" xr:uid="{8E082993-1160-4102-8002-6E7D8687E7F6}"/>
    <cellStyle name="20% - Accent3 2 5 2 2 2 2 2 2" xfId="14695" xr:uid="{184E92EA-8E4C-43A5-8B2B-7A5DF5CBBDEF}"/>
    <cellStyle name="20% - Accent3 2 5 2 2 2 2 2 2 2" xfId="29429" xr:uid="{D72548FD-59D1-4585-AB38-20FF26E53683}"/>
    <cellStyle name="20% - Accent3 2 5 2 2 2 2 2 3" xfId="22063" xr:uid="{8E248415-6C87-4F5D-B828-182C1026737B}"/>
    <cellStyle name="20% - Accent3 2 5 2 2 2 2 3" xfId="11013" xr:uid="{D4D0C65F-B343-46B9-975B-C84626EAC5BB}"/>
    <cellStyle name="20% - Accent3 2 5 2 2 2 2 3 2" xfId="25747" xr:uid="{7FF9F1C8-2D1A-4CC5-ADB7-0AA8B7C8A96B}"/>
    <cellStyle name="20% - Accent3 2 5 2 2 2 2 4" xfId="18381" xr:uid="{B3204B5E-0626-496D-94CB-009745218D87}"/>
    <cellStyle name="20% - Accent3 2 5 2 2 2 3" xfId="5488" xr:uid="{9C9EFDDE-3FB2-4C17-913C-9BF1CB0A400C}"/>
    <cellStyle name="20% - Accent3 2 5 2 2 2 3 2" xfId="12854" xr:uid="{5427653B-641D-4ADB-BF76-4B8B8B5F7553}"/>
    <cellStyle name="20% - Accent3 2 5 2 2 2 3 2 2" xfId="27588" xr:uid="{B242067D-56FF-4954-B688-74EC9D67FF6E}"/>
    <cellStyle name="20% - Accent3 2 5 2 2 2 3 3" xfId="20222" xr:uid="{33BFB158-C8D6-4ED8-B011-D17533792398}"/>
    <cellStyle name="20% - Accent3 2 5 2 2 2 4" xfId="9172" xr:uid="{F9CF69F0-E3E7-4E7A-ADF4-61C32CE54D32}"/>
    <cellStyle name="20% - Accent3 2 5 2 2 2 4 2" xfId="23906" xr:uid="{678AE49F-8AE3-4CB0-BC3D-0133CD3F4C28}"/>
    <cellStyle name="20% - Accent3 2 5 2 2 2 5" xfId="16540" xr:uid="{EB6AF122-0C72-47BD-8AAA-3D317A548D61}"/>
    <cellStyle name="20% - Accent3 2 5 2 2 3" xfId="2727" xr:uid="{DEE5BC1B-2F14-488D-9CF0-2A7D5E66C4B3}"/>
    <cellStyle name="20% - Accent3 2 5 2 2 3 2" xfId="6409" xr:uid="{6E420D47-0554-4848-B06B-E4048A0DF602}"/>
    <cellStyle name="20% - Accent3 2 5 2 2 3 2 2" xfId="13775" xr:uid="{945E46BE-3DAA-4131-A54F-EB232468A181}"/>
    <cellStyle name="20% - Accent3 2 5 2 2 3 2 2 2" xfId="28509" xr:uid="{AD655DDC-5248-4E54-9120-C1618790D694}"/>
    <cellStyle name="20% - Accent3 2 5 2 2 3 2 3" xfId="21143" xr:uid="{DE13BA9A-18DF-4743-9820-461722DDD43F}"/>
    <cellStyle name="20% - Accent3 2 5 2 2 3 3" xfId="10093" xr:uid="{F8EE0109-A3B8-45F5-B7D7-4240EF3AEF81}"/>
    <cellStyle name="20% - Accent3 2 5 2 2 3 3 2" xfId="24827" xr:uid="{04696659-E65A-49C6-8733-3E32234A5E42}"/>
    <cellStyle name="20% - Accent3 2 5 2 2 3 4" xfId="17461" xr:uid="{533EC1F4-5012-4610-89D4-58E48BA51CBC}"/>
    <cellStyle name="20% - Accent3 2 5 2 2 4" xfId="4568" xr:uid="{F0A97FFA-443E-456B-858D-591BB7B82D0D}"/>
    <cellStyle name="20% - Accent3 2 5 2 2 4 2" xfId="11934" xr:uid="{276E0C59-6C84-4660-9ADF-28FC75AD6FF3}"/>
    <cellStyle name="20% - Accent3 2 5 2 2 4 2 2" xfId="26668" xr:uid="{86028769-A14D-4EC0-B93D-AAA565652C3E}"/>
    <cellStyle name="20% - Accent3 2 5 2 2 4 3" xfId="19302" xr:uid="{217037E6-6784-4FC3-84ED-F1BB7A25A789}"/>
    <cellStyle name="20% - Accent3 2 5 2 2 5" xfId="8252" xr:uid="{8D22F492-39BC-42DC-AB13-A2AB87FD9F07}"/>
    <cellStyle name="20% - Accent3 2 5 2 2 5 2" xfId="22986" xr:uid="{514C2305-816B-410D-8A0E-A3EFF8A65574}"/>
    <cellStyle name="20% - Accent3 2 5 2 2 6" xfId="15620" xr:uid="{E8010DFE-13C0-40D9-82FD-E0610402056F}"/>
    <cellStyle name="20% - Accent3 2 5 2 3" xfId="1346" xr:uid="{3D325B9D-2E2D-4C0C-93FC-60C82D2DCFB3}"/>
    <cellStyle name="20% - Accent3 2 5 2 3 2" xfId="3187" xr:uid="{5501F725-2249-4729-B8E5-E698BC86A90A}"/>
    <cellStyle name="20% - Accent3 2 5 2 3 2 2" xfId="6869" xr:uid="{8D19A3CA-E15F-4925-870D-47E2AEB47181}"/>
    <cellStyle name="20% - Accent3 2 5 2 3 2 2 2" xfId="14235" xr:uid="{412D6076-95B9-4946-B598-5850A59DEF59}"/>
    <cellStyle name="20% - Accent3 2 5 2 3 2 2 2 2" xfId="28969" xr:uid="{95CD3BF3-5C8C-4B06-B36D-0C7F5317852D}"/>
    <cellStyle name="20% - Accent3 2 5 2 3 2 2 3" xfId="21603" xr:uid="{33A59E6E-7917-460C-A8A3-EB5F9F8F6EE9}"/>
    <cellStyle name="20% - Accent3 2 5 2 3 2 3" xfId="10553" xr:uid="{883AB848-E7B6-4123-A740-4E92E65EBD69}"/>
    <cellStyle name="20% - Accent3 2 5 2 3 2 3 2" xfId="25287" xr:uid="{5ABBE47B-CCFC-4989-9185-42ECCF4E83F4}"/>
    <cellStyle name="20% - Accent3 2 5 2 3 2 4" xfId="17921" xr:uid="{41B42C4D-2137-433E-903A-FE886718B61D}"/>
    <cellStyle name="20% - Accent3 2 5 2 3 3" xfId="5028" xr:uid="{3EAD434B-DD78-45C1-97C7-981B89AE2E08}"/>
    <cellStyle name="20% - Accent3 2 5 2 3 3 2" xfId="12394" xr:uid="{60E9A97D-3916-4105-B5EE-9F484CFB948E}"/>
    <cellStyle name="20% - Accent3 2 5 2 3 3 2 2" xfId="27128" xr:uid="{6221A43A-A19D-444D-8236-5A9A8027262E}"/>
    <cellStyle name="20% - Accent3 2 5 2 3 3 3" xfId="19762" xr:uid="{E4599A2B-F697-40BF-B0EA-1C43B73760CD}"/>
    <cellStyle name="20% - Accent3 2 5 2 3 4" xfId="8712" xr:uid="{B33EE0AA-55B7-4F03-B84F-D9BF3C68947E}"/>
    <cellStyle name="20% - Accent3 2 5 2 3 4 2" xfId="23446" xr:uid="{15CD0EB1-BCDD-4C6F-91BA-0E6EA87D79B5}"/>
    <cellStyle name="20% - Accent3 2 5 2 3 5" xfId="16080" xr:uid="{32C66E3C-079B-49B9-9B3E-644263C471D1}"/>
    <cellStyle name="20% - Accent3 2 5 2 4" xfId="2267" xr:uid="{0B97A732-0FD1-47AA-B798-68BB4345CCD2}"/>
    <cellStyle name="20% - Accent3 2 5 2 4 2" xfId="5949" xr:uid="{A884CFBB-8E30-4285-923F-4ED7B7779304}"/>
    <cellStyle name="20% - Accent3 2 5 2 4 2 2" xfId="13315" xr:uid="{7DF01109-82D7-4A95-AEC4-6CAA1D92E590}"/>
    <cellStyle name="20% - Accent3 2 5 2 4 2 2 2" xfId="28049" xr:uid="{FA4B2E76-05E3-475F-8A66-E66F25AB2BEB}"/>
    <cellStyle name="20% - Accent3 2 5 2 4 2 3" xfId="20683" xr:uid="{8C831AC8-E0EE-4315-8B16-D8D1581F0B52}"/>
    <cellStyle name="20% - Accent3 2 5 2 4 3" xfId="9633" xr:uid="{0B75B145-C452-4BB0-85F7-AFA7F4B656F1}"/>
    <cellStyle name="20% - Accent3 2 5 2 4 3 2" xfId="24367" xr:uid="{A2016106-C7EF-47AF-934F-E2FF1772FAA7}"/>
    <cellStyle name="20% - Accent3 2 5 2 4 4" xfId="17001" xr:uid="{1A8F8CF8-E519-49B8-B732-6EE10C78EE76}"/>
    <cellStyle name="20% - Accent3 2 5 2 5" xfId="4108" xr:uid="{43898B9F-758E-4105-AB85-1CCB77B9D143}"/>
    <cellStyle name="20% - Accent3 2 5 2 5 2" xfId="11474" xr:uid="{BEEDD9C7-0BC0-4147-BCBA-EAC4A17E4303}"/>
    <cellStyle name="20% - Accent3 2 5 2 5 2 2" xfId="26208" xr:uid="{4ABE1D51-1B20-4BF3-98CE-825819421F63}"/>
    <cellStyle name="20% - Accent3 2 5 2 5 3" xfId="18842" xr:uid="{57CC0F0A-9972-4478-B999-35C693616F88}"/>
    <cellStyle name="20% - Accent3 2 5 2 6" xfId="7792" xr:uid="{8AD566F7-447F-4B05-BB28-2918E20686BE}"/>
    <cellStyle name="20% - Accent3 2 5 2 6 2" xfId="22526" xr:uid="{8189F77D-899D-4AFC-88D4-6240D93CFF54}"/>
    <cellStyle name="20% - Accent3 2 5 2 7" xfId="15160" xr:uid="{F4F21AB3-7792-4AA5-AB99-E5DE98F1043A}"/>
    <cellStyle name="20% - Accent3 2 5 3" xfId="656" xr:uid="{DF6B05EA-0F2A-41FE-BEA5-4A98137986BD}"/>
    <cellStyle name="20% - Accent3 2 5 3 2" xfId="1576" xr:uid="{74EEF795-AECB-424B-AD27-E3169C69212D}"/>
    <cellStyle name="20% - Accent3 2 5 3 2 2" xfId="3417" xr:uid="{60689E1F-6D52-4793-9FA6-1351C669E152}"/>
    <cellStyle name="20% - Accent3 2 5 3 2 2 2" xfId="7099" xr:uid="{92D9B677-3E73-462B-8E61-32D97106FEA6}"/>
    <cellStyle name="20% - Accent3 2 5 3 2 2 2 2" xfId="14465" xr:uid="{2EB4BB69-C22A-417C-9FA9-AAB227A9965E}"/>
    <cellStyle name="20% - Accent3 2 5 3 2 2 2 2 2" xfId="29199" xr:uid="{69CA9300-658D-4168-9729-9F9B69A97E1D}"/>
    <cellStyle name="20% - Accent3 2 5 3 2 2 2 3" xfId="21833" xr:uid="{4445A37C-8191-4C64-B09A-D35826BB9944}"/>
    <cellStyle name="20% - Accent3 2 5 3 2 2 3" xfId="10783" xr:uid="{B095690D-24C5-49C1-9A02-9C039C510871}"/>
    <cellStyle name="20% - Accent3 2 5 3 2 2 3 2" xfId="25517" xr:uid="{63D6EDE2-8D1A-48CF-8C09-3233233B772A}"/>
    <cellStyle name="20% - Accent3 2 5 3 2 2 4" xfId="18151" xr:uid="{2AA712A3-8A87-47CD-B597-7DAC147A8534}"/>
    <cellStyle name="20% - Accent3 2 5 3 2 3" xfId="5258" xr:uid="{A261320F-F81D-41A7-8C6A-0D6402CEC0CC}"/>
    <cellStyle name="20% - Accent3 2 5 3 2 3 2" xfId="12624" xr:uid="{DF55B5B4-85ED-4CE6-8CBD-CA6C6AB7C197}"/>
    <cellStyle name="20% - Accent3 2 5 3 2 3 2 2" xfId="27358" xr:uid="{FCE126D3-AF4E-4BA3-B6A6-61E2967A8433}"/>
    <cellStyle name="20% - Accent3 2 5 3 2 3 3" xfId="19992" xr:uid="{2BEC0A54-B458-4883-BC22-4E3FAD6240E0}"/>
    <cellStyle name="20% - Accent3 2 5 3 2 4" xfId="8942" xr:uid="{096B1D77-5A60-4781-BE29-0FCAC242E516}"/>
    <cellStyle name="20% - Accent3 2 5 3 2 4 2" xfId="23676" xr:uid="{9E650026-4D2E-4CA0-9513-849A2DDD3BEE}"/>
    <cellStyle name="20% - Accent3 2 5 3 2 5" xfId="16310" xr:uid="{4D3598B1-7BD5-4065-B73A-985DD706E97A}"/>
    <cellStyle name="20% - Accent3 2 5 3 3" xfId="2497" xr:uid="{11CE29BC-FBEF-464E-8B26-01C4F78359B9}"/>
    <cellStyle name="20% - Accent3 2 5 3 3 2" xfId="6179" xr:uid="{4298EBBA-6FFD-498B-9BD9-5243B3A9251C}"/>
    <cellStyle name="20% - Accent3 2 5 3 3 2 2" xfId="13545" xr:uid="{BB99D792-9C95-46FD-9AE6-91FA5D84E0DC}"/>
    <cellStyle name="20% - Accent3 2 5 3 3 2 2 2" xfId="28279" xr:uid="{CF6330FA-4A25-4386-AC2B-5FEB3EC92C9F}"/>
    <cellStyle name="20% - Accent3 2 5 3 3 2 3" xfId="20913" xr:uid="{3FE21A02-CA8A-4FF3-B061-6173D30648A1}"/>
    <cellStyle name="20% - Accent3 2 5 3 3 3" xfId="9863" xr:uid="{77763740-C98D-4A05-AC45-F77701F89270}"/>
    <cellStyle name="20% - Accent3 2 5 3 3 3 2" xfId="24597" xr:uid="{9C31D810-7B64-43CF-8D09-ED6D9F503C0A}"/>
    <cellStyle name="20% - Accent3 2 5 3 3 4" xfId="17231" xr:uid="{0EC65444-C1D4-48D5-8EAE-AB9F4AFE9789}"/>
    <cellStyle name="20% - Accent3 2 5 3 4" xfId="4338" xr:uid="{75BEF209-828E-4F6E-85FC-B1615BF39F34}"/>
    <cellStyle name="20% - Accent3 2 5 3 4 2" xfId="11704" xr:uid="{F13CB8D3-EA80-43A9-8624-F3C4F9A50ADE}"/>
    <cellStyle name="20% - Accent3 2 5 3 4 2 2" xfId="26438" xr:uid="{F64F29E1-8E24-4494-BFC6-6B7FB0CAFCC8}"/>
    <cellStyle name="20% - Accent3 2 5 3 4 3" xfId="19072" xr:uid="{F520CB34-42F0-4A62-A148-A264FA60282D}"/>
    <cellStyle name="20% - Accent3 2 5 3 5" xfId="8022" xr:uid="{79C14489-861E-477D-A045-318BDF272980}"/>
    <cellStyle name="20% - Accent3 2 5 3 5 2" xfId="22756" xr:uid="{D8BFEC78-2F4A-4A9F-8FD7-A2B084B05B18}"/>
    <cellStyle name="20% - Accent3 2 5 3 6" xfId="15390" xr:uid="{F2ED12FD-E85F-4551-954B-BE39603B4225}"/>
    <cellStyle name="20% - Accent3 2 5 4" xfId="1116" xr:uid="{EF96579D-67E4-4041-B5A9-F31781F05D32}"/>
    <cellStyle name="20% - Accent3 2 5 4 2" xfId="2957" xr:uid="{47322CD6-1EE1-4DC2-B7A1-0AC5A139C4CA}"/>
    <cellStyle name="20% - Accent3 2 5 4 2 2" xfId="6639" xr:uid="{C4F59CF6-7C9E-474F-A1F5-0A594A60A505}"/>
    <cellStyle name="20% - Accent3 2 5 4 2 2 2" xfId="14005" xr:uid="{F8EB1CDB-14C2-4075-8E22-A83AC49B2E5A}"/>
    <cellStyle name="20% - Accent3 2 5 4 2 2 2 2" xfId="28739" xr:uid="{0B359662-5AC5-4CE2-9697-55634E83CBDE}"/>
    <cellStyle name="20% - Accent3 2 5 4 2 2 3" xfId="21373" xr:uid="{83D81983-FC4B-48F2-8FAC-7E91EF63199C}"/>
    <cellStyle name="20% - Accent3 2 5 4 2 3" xfId="10323" xr:uid="{3851F991-127C-4C8B-92E2-7CEA2247B0BB}"/>
    <cellStyle name="20% - Accent3 2 5 4 2 3 2" xfId="25057" xr:uid="{D1A95ECF-A131-4FCE-B376-DB4AB761805A}"/>
    <cellStyle name="20% - Accent3 2 5 4 2 4" xfId="17691" xr:uid="{6ECAA67B-C4B2-412E-BBC9-C8C0B6371832}"/>
    <cellStyle name="20% - Accent3 2 5 4 3" xfId="4798" xr:uid="{778B0741-FD6E-4618-80AE-DA92352022E6}"/>
    <cellStyle name="20% - Accent3 2 5 4 3 2" xfId="12164" xr:uid="{CF7D2BC7-2039-4148-B3DD-AD25EF4F8064}"/>
    <cellStyle name="20% - Accent3 2 5 4 3 2 2" xfId="26898" xr:uid="{E92BBDAE-52B5-4E96-BBF1-3A5309E19DCA}"/>
    <cellStyle name="20% - Accent3 2 5 4 3 3" xfId="19532" xr:uid="{6710B09A-C235-46D6-BCFF-59B2856A37D0}"/>
    <cellStyle name="20% - Accent3 2 5 4 4" xfId="8482" xr:uid="{87C6195C-C0E9-41EE-A80E-01C686504611}"/>
    <cellStyle name="20% - Accent3 2 5 4 4 2" xfId="23216" xr:uid="{577BC770-BA0D-4740-AC2C-48B3930C230A}"/>
    <cellStyle name="20% - Accent3 2 5 4 5" xfId="15850" xr:uid="{D327DB78-E906-41A6-B567-F14D3C5E9C7A}"/>
    <cellStyle name="20% - Accent3 2 5 5" xfId="2037" xr:uid="{6404E3A4-EB54-4C34-AEEF-92241EB5CB35}"/>
    <cellStyle name="20% - Accent3 2 5 5 2" xfId="5719" xr:uid="{412A8D73-092B-48C2-93AE-BA7B0471498E}"/>
    <cellStyle name="20% - Accent3 2 5 5 2 2" xfId="13085" xr:uid="{D94EF93D-FE31-431A-9EEE-9E3B42D8043A}"/>
    <cellStyle name="20% - Accent3 2 5 5 2 2 2" xfId="27819" xr:uid="{D0D2C9E2-3BD3-4E07-B3FB-06C2FB86C052}"/>
    <cellStyle name="20% - Accent3 2 5 5 2 3" xfId="20453" xr:uid="{05CAA4B8-CDF7-4561-83EF-D87AA174F06E}"/>
    <cellStyle name="20% - Accent3 2 5 5 3" xfId="9403" xr:uid="{C93E6ED2-B54A-4E97-8575-DE3624257671}"/>
    <cellStyle name="20% - Accent3 2 5 5 3 2" xfId="24137" xr:uid="{28B77BA0-4C22-4F7A-8332-C694273AB813}"/>
    <cellStyle name="20% - Accent3 2 5 5 4" xfId="16771" xr:uid="{5545DE5E-1D53-4B7F-9B4D-36B17DB27B7D}"/>
    <cellStyle name="20% - Accent3 2 5 6" xfId="3878" xr:uid="{65C27C12-4255-4211-B3C0-9E42CAF8BB00}"/>
    <cellStyle name="20% - Accent3 2 5 6 2" xfId="11244" xr:uid="{92F38F03-67F3-42E8-A946-953062F1A863}"/>
    <cellStyle name="20% - Accent3 2 5 6 2 2" xfId="25978" xr:uid="{37D5F76B-EB0A-409C-9477-0031179C05E0}"/>
    <cellStyle name="20% - Accent3 2 5 6 3" xfId="18612" xr:uid="{A1991575-A806-4D72-B05B-46FF74FEF8A7}"/>
    <cellStyle name="20% - Accent3 2 5 7" xfId="7562" xr:uid="{F082D7F8-D984-4161-ABF5-CB16606A0AA9}"/>
    <cellStyle name="20% - Accent3 2 5 7 2" xfId="22296" xr:uid="{F7578232-D94C-4724-9A81-91A27FFDB74E}"/>
    <cellStyle name="20% - Accent3 2 5 8" xfId="14930" xr:uid="{DC33FFEB-5FCF-4899-8EF1-05F4449DE488}"/>
    <cellStyle name="20% - Accent3 2 6" xfId="311" xr:uid="{B61CB314-75BA-4B6E-8857-EFDC36086616}"/>
    <cellStyle name="20% - Accent3 2 6 2" xfId="771" xr:uid="{08408DDE-D21E-4C65-AFC1-3B3391744D60}"/>
    <cellStyle name="20% - Accent3 2 6 2 2" xfId="1691" xr:uid="{52728F12-80B5-41C6-914D-E363B705511F}"/>
    <cellStyle name="20% - Accent3 2 6 2 2 2" xfId="3532" xr:uid="{5DFF5AA4-BACF-453D-9D92-A4A5B6C203F6}"/>
    <cellStyle name="20% - Accent3 2 6 2 2 2 2" xfId="7214" xr:uid="{A993EEFB-DB67-40C0-993D-BF71F41FDA5E}"/>
    <cellStyle name="20% - Accent3 2 6 2 2 2 2 2" xfId="14580" xr:uid="{E10057BE-BE71-42A5-BEB9-E4B0850FE27E}"/>
    <cellStyle name="20% - Accent3 2 6 2 2 2 2 2 2" xfId="29314" xr:uid="{6AE70F6F-584E-4931-B3B6-E503594CB54D}"/>
    <cellStyle name="20% - Accent3 2 6 2 2 2 2 3" xfId="21948" xr:uid="{1703EA47-9BD0-4E72-B87A-D809CF2CFE99}"/>
    <cellStyle name="20% - Accent3 2 6 2 2 2 3" xfId="10898" xr:uid="{D198EADD-3697-44BB-92BF-4A977661EAD4}"/>
    <cellStyle name="20% - Accent3 2 6 2 2 2 3 2" xfId="25632" xr:uid="{D7C54B7F-A02F-48DD-910A-5354218A7E9D}"/>
    <cellStyle name="20% - Accent3 2 6 2 2 2 4" xfId="18266" xr:uid="{6009AB5C-8FA3-462A-B2D1-E1A49AD22C20}"/>
    <cellStyle name="20% - Accent3 2 6 2 2 3" xfId="5373" xr:uid="{72E88973-DD6B-467D-909E-D1F988667341}"/>
    <cellStyle name="20% - Accent3 2 6 2 2 3 2" xfId="12739" xr:uid="{E63BCCFA-D667-4AF6-A7CC-2141F594489E}"/>
    <cellStyle name="20% - Accent3 2 6 2 2 3 2 2" xfId="27473" xr:uid="{88467E6F-4893-45D8-B7AE-B0092AACE436}"/>
    <cellStyle name="20% - Accent3 2 6 2 2 3 3" xfId="20107" xr:uid="{EEEE0745-2B5F-4CFB-8B3F-1B48B1EED2AF}"/>
    <cellStyle name="20% - Accent3 2 6 2 2 4" xfId="9057" xr:uid="{D397C87A-9EA4-42BB-8942-E0D8ECE26686}"/>
    <cellStyle name="20% - Accent3 2 6 2 2 4 2" xfId="23791" xr:uid="{687D0151-5953-459B-8D97-20557DA1EC2F}"/>
    <cellStyle name="20% - Accent3 2 6 2 2 5" xfId="16425" xr:uid="{AFEFCD42-F1D4-4680-9C69-9F6735D2D9D3}"/>
    <cellStyle name="20% - Accent3 2 6 2 3" xfId="2612" xr:uid="{C65CA14F-68A0-48B8-A6DB-57057C3F1464}"/>
    <cellStyle name="20% - Accent3 2 6 2 3 2" xfId="6294" xr:uid="{44EB32D6-C403-438D-94E4-C283B7316BE6}"/>
    <cellStyle name="20% - Accent3 2 6 2 3 2 2" xfId="13660" xr:uid="{718A131F-FE96-4472-9749-BC8E160D8404}"/>
    <cellStyle name="20% - Accent3 2 6 2 3 2 2 2" xfId="28394" xr:uid="{12502074-49D4-4E62-B1C9-7E67C60032AF}"/>
    <cellStyle name="20% - Accent3 2 6 2 3 2 3" xfId="21028" xr:uid="{E7CA38CB-6111-40DB-AF28-AB01589A1431}"/>
    <cellStyle name="20% - Accent3 2 6 2 3 3" xfId="9978" xr:uid="{249AE46F-7256-48DC-8C17-5ED8F686AE7A}"/>
    <cellStyle name="20% - Accent3 2 6 2 3 3 2" xfId="24712" xr:uid="{CB9BEC4D-E93D-4E99-A2E8-9F474BF51DDB}"/>
    <cellStyle name="20% - Accent3 2 6 2 3 4" xfId="17346" xr:uid="{81F9B14E-01E1-48AC-9BA2-2BEA881AEC76}"/>
    <cellStyle name="20% - Accent3 2 6 2 4" xfId="4453" xr:uid="{A7C51E17-0776-488F-AD8C-0D31F9853FF1}"/>
    <cellStyle name="20% - Accent3 2 6 2 4 2" xfId="11819" xr:uid="{174AEEF1-26EB-45B4-93F0-004B33947FD6}"/>
    <cellStyle name="20% - Accent3 2 6 2 4 2 2" xfId="26553" xr:uid="{5CF4E468-2BA4-432D-86A3-C6699A84C013}"/>
    <cellStyle name="20% - Accent3 2 6 2 4 3" xfId="19187" xr:uid="{14F48819-8A15-4A79-9AF7-9C3B690C73C0}"/>
    <cellStyle name="20% - Accent3 2 6 2 5" xfId="8137" xr:uid="{AE2596F5-84F2-42BA-9BB5-72C6F57DB6CF}"/>
    <cellStyle name="20% - Accent3 2 6 2 5 2" xfId="22871" xr:uid="{4218E82A-29BB-40FF-8B82-E635C590C562}"/>
    <cellStyle name="20% - Accent3 2 6 2 6" xfId="15505" xr:uid="{DEE1D39B-DA31-41EF-BB52-EE51D03D1C60}"/>
    <cellStyle name="20% - Accent3 2 6 3" xfId="1231" xr:uid="{0504F08D-2663-48F4-975C-062FF369CEDB}"/>
    <cellStyle name="20% - Accent3 2 6 3 2" xfId="3072" xr:uid="{E339C5FE-21C6-4DE0-9C14-648E1CB5F053}"/>
    <cellStyle name="20% - Accent3 2 6 3 2 2" xfId="6754" xr:uid="{8E559DC0-EAEE-479C-87C3-29752BEA7488}"/>
    <cellStyle name="20% - Accent3 2 6 3 2 2 2" xfId="14120" xr:uid="{FC5D0211-AE70-4540-B170-C886AD9634EB}"/>
    <cellStyle name="20% - Accent3 2 6 3 2 2 2 2" xfId="28854" xr:uid="{A869B938-B86A-4829-AE54-77FC3C858F9E}"/>
    <cellStyle name="20% - Accent3 2 6 3 2 2 3" xfId="21488" xr:uid="{F1D43988-8A4A-49EA-A079-A435150991BB}"/>
    <cellStyle name="20% - Accent3 2 6 3 2 3" xfId="10438" xr:uid="{16068E62-32B6-4AC9-9A94-9BFA665B8CC9}"/>
    <cellStyle name="20% - Accent3 2 6 3 2 3 2" xfId="25172" xr:uid="{AF69D04D-21F9-4340-90D9-58F5A40CD885}"/>
    <cellStyle name="20% - Accent3 2 6 3 2 4" xfId="17806" xr:uid="{053ABBF4-EA63-4FD6-850A-1DC435E90B3A}"/>
    <cellStyle name="20% - Accent3 2 6 3 3" xfId="4913" xr:uid="{CDB4C94E-2130-4670-BA69-54E6B54E7351}"/>
    <cellStyle name="20% - Accent3 2 6 3 3 2" xfId="12279" xr:uid="{08E4ECF4-04D1-4CA1-8B69-0F210B6B6B3F}"/>
    <cellStyle name="20% - Accent3 2 6 3 3 2 2" xfId="27013" xr:uid="{54ECB75F-DB27-48B2-AD42-28B2435AD86E}"/>
    <cellStyle name="20% - Accent3 2 6 3 3 3" xfId="19647" xr:uid="{A81E0D7A-B19B-4A75-969C-27A06D137448}"/>
    <cellStyle name="20% - Accent3 2 6 3 4" xfId="8597" xr:uid="{D503F5A0-D39B-4A11-8F41-A4D3F130CC08}"/>
    <cellStyle name="20% - Accent3 2 6 3 4 2" xfId="23331" xr:uid="{C6FB858F-1195-4497-8FD5-B7E05D7B3865}"/>
    <cellStyle name="20% - Accent3 2 6 3 5" xfId="15965" xr:uid="{1128A13D-FB1C-4E7D-9E59-530B35D13045}"/>
    <cellStyle name="20% - Accent3 2 6 4" xfId="2152" xr:uid="{CEF4BB43-A656-4138-9CE2-771A24BBB972}"/>
    <cellStyle name="20% - Accent3 2 6 4 2" xfId="5834" xr:uid="{F4AF00BA-D85B-4785-9266-FB219FFC61FB}"/>
    <cellStyle name="20% - Accent3 2 6 4 2 2" xfId="13200" xr:uid="{229C8EF8-5386-4136-A563-FE87D6D73D46}"/>
    <cellStyle name="20% - Accent3 2 6 4 2 2 2" xfId="27934" xr:uid="{B2C97CC8-0079-4C88-80C6-ADE33B65BB3A}"/>
    <cellStyle name="20% - Accent3 2 6 4 2 3" xfId="20568" xr:uid="{A08C46CF-9594-48D8-8B55-C4BC353B5784}"/>
    <cellStyle name="20% - Accent3 2 6 4 3" xfId="9518" xr:uid="{98FAAFFC-1ED6-4F84-9991-D04EAF093FFB}"/>
    <cellStyle name="20% - Accent3 2 6 4 3 2" xfId="24252" xr:uid="{40079B85-067C-4315-AEAF-88D817DB4648}"/>
    <cellStyle name="20% - Accent3 2 6 4 4" xfId="16886" xr:uid="{15FB924C-9A13-4D5B-820A-D1EA59D037CF}"/>
    <cellStyle name="20% - Accent3 2 6 5" xfId="3993" xr:uid="{E21CC321-4E47-4F07-81BA-C8558CDB4A2E}"/>
    <cellStyle name="20% - Accent3 2 6 5 2" xfId="11359" xr:uid="{8E719BC7-EDB5-4489-9623-82FA45F0DF70}"/>
    <cellStyle name="20% - Accent3 2 6 5 2 2" xfId="26093" xr:uid="{30473487-A8B7-4A45-B2AC-B805F8468EF3}"/>
    <cellStyle name="20% - Accent3 2 6 5 3" xfId="18727" xr:uid="{9D84D638-CF34-4D3F-BA65-501885AE9663}"/>
    <cellStyle name="20% - Accent3 2 6 6" xfId="7677" xr:uid="{CD69A1D9-5320-4528-8709-B83E0D2CBA99}"/>
    <cellStyle name="20% - Accent3 2 6 6 2" xfId="22411" xr:uid="{38CF465E-414D-4E0E-AC2E-DD81C978EA07}"/>
    <cellStyle name="20% - Accent3 2 6 7" xfId="15045" xr:uid="{6BBD5626-D297-4C8F-A3CA-3D56CBCEFB59}"/>
    <cellStyle name="20% - Accent3 2 7" xfId="541" xr:uid="{9A9A5C1E-F431-49EE-A3FF-9BAEF3A8117D}"/>
    <cellStyle name="20% - Accent3 2 7 2" xfId="1461" xr:uid="{519D90C5-AADD-45C2-8476-BA1B11053A48}"/>
    <cellStyle name="20% - Accent3 2 7 2 2" xfId="3302" xr:uid="{3DDCC81F-9CD9-4A90-A713-FD008DCE5380}"/>
    <cellStyle name="20% - Accent3 2 7 2 2 2" xfId="6984" xr:uid="{A6F89B0B-88F3-4DEA-9EDF-7B1A5519CE17}"/>
    <cellStyle name="20% - Accent3 2 7 2 2 2 2" xfId="14350" xr:uid="{7930033F-AB2C-4247-A61A-C2B12447F3D0}"/>
    <cellStyle name="20% - Accent3 2 7 2 2 2 2 2" xfId="29084" xr:uid="{A91884E8-271A-4C24-947D-9D7CDB9CC564}"/>
    <cellStyle name="20% - Accent3 2 7 2 2 2 3" xfId="21718" xr:uid="{21949D9F-3AB0-423C-9169-24EEE04722D7}"/>
    <cellStyle name="20% - Accent3 2 7 2 2 3" xfId="10668" xr:uid="{201DA0DD-DD3E-49D5-9534-61C5FF14917C}"/>
    <cellStyle name="20% - Accent3 2 7 2 2 3 2" xfId="25402" xr:uid="{5BD4283F-A100-4A8B-9226-DFB057C50B35}"/>
    <cellStyle name="20% - Accent3 2 7 2 2 4" xfId="18036" xr:uid="{19233CE0-D75B-49B4-A9C1-AB54CD2A9965}"/>
    <cellStyle name="20% - Accent3 2 7 2 3" xfId="5143" xr:uid="{DF536117-76F4-424B-A039-0298D114AC84}"/>
    <cellStyle name="20% - Accent3 2 7 2 3 2" xfId="12509" xr:uid="{C32390D4-3377-45BB-9FE2-CFC2C82B4137}"/>
    <cellStyle name="20% - Accent3 2 7 2 3 2 2" xfId="27243" xr:uid="{D69C30C4-880D-4817-B101-6F7FB50847B6}"/>
    <cellStyle name="20% - Accent3 2 7 2 3 3" xfId="19877" xr:uid="{AC244D9D-BBB1-4111-9189-22B854325035}"/>
    <cellStyle name="20% - Accent3 2 7 2 4" xfId="8827" xr:uid="{2AA57B20-9837-41E0-B553-524E709DD416}"/>
    <cellStyle name="20% - Accent3 2 7 2 4 2" xfId="23561" xr:uid="{4233529A-F8AE-4AC4-9F75-2A601A244BBA}"/>
    <cellStyle name="20% - Accent3 2 7 2 5" xfId="16195" xr:uid="{953C39D7-5A44-41A9-855D-C41A28C542D8}"/>
    <cellStyle name="20% - Accent3 2 7 3" xfId="2382" xr:uid="{BC91393E-F4DD-4113-B197-2899DF23FA04}"/>
    <cellStyle name="20% - Accent3 2 7 3 2" xfId="6064" xr:uid="{7D716B5B-97FB-4CD8-82E0-31F53DFA6BF9}"/>
    <cellStyle name="20% - Accent3 2 7 3 2 2" xfId="13430" xr:uid="{FE2A6FA9-4A41-42C5-9335-A6DE8941595F}"/>
    <cellStyle name="20% - Accent3 2 7 3 2 2 2" xfId="28164" xr:uid="{331618A3-0750-4022-B99E-D2EB6DBEAB4B}"/>
    <cellStyle name="20% - Accent3 2 7 3 2 3" xfId="20798" xr:uid="{8EC084BC-D9BD-41BE-AE90-FBAC21E2291B}"/>
    <cellStyle name="20% - Accent3 2 7 3 3" xfId="9748" xr:uid="{B6904995-E962-41D4-B490-C34674DAE48A}"/>
    <cellStyle name="20% - Accent3 2 7 3 3 2" xfId="24482" xr:uid="{DF458BB2-22C6-4516-A590-C6B1FA769463}"/>
    <cellStyle name="20% - Accent3 2 7 3 4" xfId="17116" xr:uid="{6716B868-4F36-4F28-9EE2-09FCDE87A7E7}"/>
    <cellStyle name="20% - Accent3 2 7 4" xfId="4223" xr:uid="{3DE2655E-544E-4160-9DCB-91E1AC4B20C7}"/>
    <cellStyle name="20% - Accent3 2 7 4 2" xfId="11589" xr:uid="{80A3391B-1387-487E-9B9A-D81A87D06215}"/>
    <cellStyle name="20% - Accent3 2 7 4 2 2" xfId="26323" xr:uid="{29F2BEA7-7A65-4B9E-9A31-703BFFDE66E6}"/>
    <cellStyle name="20% - Accent3 2 7 4 3" xfId="18957" xr:uid="{751D7B0D-0D9C-4B62-8D16-848D1E195F43}"/>
    <cellStyle name="20% - Accent3 2 7 5" xfId="7907" xr:uid="{BFB722AD-849E-44CC-A4BB-725697F0CC1D}"/>
    <cellStyle name="20% - Accent3 2 7 5 2" xfId="22641" xr:uid="{50BE365F-86C1-4B1F-B1C8-FC66D08B5A88}"/>
    <cellStyle name="20% - Accent3 2 7 6" xfId="15275" xr:uid="{A5D3E3A6-7A67-442C-AA7B-8F3DEF9D4426}"/>
    <cellStyle name="20% - Accent3 2 8" xfId="1001" xr:uid="{3BBA5FD3-1E09-4B8D-84F2-494C2C753AD0}"/>
    <cellStyle name="20% - Accent3 2 8 2" xfId="2842" xr:uid="{7B9692F6-5A18-415A-B05C-ED499767E55A}"/>
    <cellStyle name="20% - Accent3 2 8 2 2" xfId="6524" xr:uid="{AB1FDEDA-6CB9-4B6F-8550-14FAE78AB141}"/>
    <cellStyle name="20% - Accent3 2 8 2 2 2" xfId="13890" xr:uid="{25673A7F-C819-4F1D-AD74-AD333721CFB5}"/>
    <cellStyle name="20% - Accent3 2 8 2 2 2 2" xfId="28624" xr:uid="{81E23686-BEF7-47E3-A492-17A1AEA6C6E3}"/>
    <cellStyle name="20% - Accent3 2 8 2 2 3" xfId="21258" xr:uid="{18F17067-8EA7-4604-BD03-C4613899E902}"/>
    <cellStyle name="20% - Accent3 2 8 2 3" xfId="10208" xr:uid="{EB0F91BC-2F73-420F-B064-162EA2446AF0}"/>
    <cellStyle name="20% - Accent3 2 8 2 3 2" xfId="24942" xr:uid="{2B5B1016-BF51-4094-9ABA-5B510303F19B}"/>
    <cellStyle name="20% - Accent3 2 8 2 4" xfId="17576" xr:uid="{990640D7-0A3C-4555-9526-93AA0CB9554A}"/>
    <cellStyle name="20% - Accent3 2 8 3" xfId="4683" xr:uid="{566582C0-47DA-4B7C-A629-056B9305BDB4}"/>
    <cellStyle name="20% - Accent3 2 8 3 2" xfId="12049" xr:uid="{7B763202-557C-4C4D-83C5-7233859CE77E}"/>
    <cellStyle name="20% - Accent3 2 8 3 2 2" xfId="26783" xr:uid="{C5E8E15E-0132-476B-97F3-1395966335B7}"/>
    <cellStyle name="20% - Accent3 2 8 3 3" xfId="19417" xr:uid="{5FCD2496-1B53-459D-BF2E-2DEAF08D6FC2}"/>
    <cellStyle name="20% - Accent3 2 8 4" xfId="8367" xr:uid="{D5840A90-3425-4A78-A983-0468923D213D}"/>
    <cellStyle name="20% - Accent3 2 8 4 2" xfId="23101" xr:uid="{A6EFE824-1A80-4B95-A554-8F1989FA1518}"/>
    <cellStyle name="20% - Accent3 2 8 5" xfId="15735" xr:uid="{F91B1183-9E24-4EA4-97C1-792B3F31E893}"/>
    <cellStyle name="20% - Accent3 2 9" xfId="1922" xr:uid="{9244BDB7-2FFF-4B27-A4C8-B64FB8AB8A23}"/>
    <cellStyle name="20% - Accent3 2 9 2" xfId="5604" xr:uid="{A254CB2E-90C7-4E60-A2D5-A1C849B21F80}"/>
    <cellStyle name="20% - Accent3 2 9 2 2" xfId="12970" xr:uid="{A90920FE-1804-4C7C-828B-05C88B2811A8}"/>
    <cellStyle name="20% - Accent3 2 9 2 2 2" xfId="27704" xr:uid="{58CDA324-16B0-48B5-A3A1-6557096563D4}"/>
    <cellStyle name="20% - Accent3 2 9 2 3" xfId="20338" xr:uid="{504B102B-81A3-412C-BDB7-D56C79E551FA}"/>
    <cellStyle name="20% - Accent3 2 9 3" xfId="9288" xr:uid="{CB3C6EBD-235B-43D3-9BB6-3B0AE0552938}"/>
    <cellStyle name="20% - Accent3 2 9 3 2" xfId="24022" xr:uid="{B94B03FB-863E-4D09-82D3-1F6F2B02312A}"/>
    <cellStyle name="20% - Accent3 2 9 4" xfId="16656" xr:uid="{47429E19-1612-41C4-A208-367C01E0CA22}"/>
    <cellStyle name="20% - Accent4 2" xfId="28" xr:uid="{23263F17-3FBC-4182-AAE6-05703B036DE8}"/>
    <cellStyle name="20% - Accent4 2 10" xfId="3767" xr:uid="{44642E42-3A89-4FDA-97E9-207B0FEE9BA3}"/>
    <cellStyle name="20% - Accent4 2 10 2" xfId="11133" xr:uid="{D37ECF11-3753-44CE-9569-130775708B6C}"/>
    <cellStyle name="20% - Accent4 2 10 2 2" xfId="25867" xr:uid="{2D3F67A7-FAD7-4B63-8BE6-4ECD3C8669BC}"/>
    <cellStyle name="20% - Accent4 2 10 3" xfId="18501" xr:uid="{3FE8B855-7E50-4EDC-AFC9-6A053EE5E93F}"/>
    <cellStyle name="20% - Accent4 2 11" xfId="7451" xr:uid="{EC837BA7-D76D-4ABC-9F34-62044840A58C}"/>
    <cellStyle name="20% - Accent4 2 11 2" xfId="22185" xr:uid="{6E38DBFC-D3DF-4620-8D2C-4672442EB128}"/>
    <cellStyle name="20% - Accent4 2 12" xfId="14819" xr:uid="{376EE1F0-9197-4501-BA8B-C18E08000C9C}"/>
    <cellStyle name="20% - Accent4 2 2" xfId="29" xr:uid="{D292DF7B-2438-4D94-B050-998571F1014D}"/>
    <cellStyle name="20% - Accent4 2 2 10" xfId="7452" xr:uid="{28F93C6A-0526-4C8D-A98A-37FB3F325F14}"/>
    <cellStyle name="20% - Accent4 2 2 10 2" xfId="22186" xr:uid="{45D4C964-598C-4AB1-8EC0-43A367E20D2A}"/>
    <cellStyle name="20% - Accent4 2 2 11" xfId="14820" xr:uid="{489D1C5A-CC03-4154-B2A7-9D24656B4714}"/>
    <cellStyle name="20% - Accent4 2 2 2" xfId="30" xr:uid="{26F8BB46-EDF1-4344-960B-F19A0080AC0D}"/>
    <cellStyle name="20% - Accent4 2 2 2 10" xfId="14821" xr:uid="{72C670CC-B0D0-490E-993B-36BD7C52C439}"/>
    <cellStyle name="20% - Accent4 2 2 2 2" xfId="127" xr:uid="{3172D579-63C4-4AB1-A493-523B0E8C1DAC}"/>
    <cellStyle name="20% - Accent4 2 2 2 2 2" xfId="259" xr:uid="{E76FBFFB-DCDD-4D20-B8CE-048F4F5F34AF}"/>
    <cellStyle name="20% - Accent4 2 2 2 2 2 2" xfId="489" xr:uid="{70CD63DF-406D-45BB-A79F-F523E3454931}"/>
    <cellStyle name="20% - Accent4 2 2 2 2 2 2 2" xfId="949" xr:uid="{FD8AF33A-BF62-4722-80DC-057D7AB181FA}"/>
    <cellStyle name="20% - Accent4 2 2 2 2 2 2 2 2" xfId="1869" xr:uid="{6620BA0B-4B96-49D4-87E6-7F1E0CE4C3CE}"/>
    <cellStyle name="20% - Accent4 2 2 2 2 2 2 2 2 2" xfId="3710" xr:uid="{932CBC6F-B5DD-44F5-AEF0-5E6958A094D7}"/>
    <cellStyle name="20% - Accent4 2 2 2 2 2 2 2 2 2 2" xfId="7392" xr:uid="{37C6312A-D9E9-4EE2-ADED-7E1F0175F5B8}"/>
    <cellStyle name="20% - Accent4 2 2 2 2 2 2 2 2 2 2 2" xfId="14758" xr:uid="{35C536D8-D853-4332-8100-E9C64BF88CB9}"/>
    <cellStyle name="20% - Accent4 2 2 2 2 2 2 2 2 2 2 2 2" xfId="29492" xr:uid="{3BB7C9CE-8821-422F-A22A-5537E1866AD8}"/>
    <cellStyle name="20% - Accent4 2 2 2 2 2 2 2 2 2 2 3" xfId="22126" xr:uid="{F1F998C9-5223-4292-8DFB-D16223E5E321}"/>
    <cellStyle name="20% - Accent4 2 2 2 2 2 2 2 2 2 3" xfId="11076" xr:uid="{763E4C36-C169-47FB-8DF1-AB9A41AF4778}"/>
    <cellStyle name="20% - Accent4 2 2 2 2 2 2 2 2 2 3 2" xfId="25810" xr:uid="{A1E910AB-E1F7-4343-BA46-2C941708485C}"/>
    <cellStyle name="20% - Accent4 2 2 2 2 2 2 2 2 2 4" xfId="18444" xr:uid="{7603D470-4F0E-4FAD-B674-105E325CEB0F}"/>
    <cellStyle name="20% - Accent4 2 2 2 2 2 2 2 2 3" xfId="5551" xr:uid="{4071572A-5CF4-424B-B80E-A010AE2D5BF0}"/>
    <cellStyle name="20% - Accent4 2 2 2 2 2 2 2 2 3 2" xfId="12917" xr:uid="{8ADDCBD8-EB2B-4790-A1E4-0FB755033E2A}"/>
    <cellStyle name="20% - Accent4 2 2 2 2 2 2 2 2 3 2 2" xfId="27651" xr:uid="{54718E26-9630-4A7C-A697-BA421769701F}"/>
    <cellStyle name="20% - Accent4 2 2 2 2 2 2 2 2 3 3" xfId="20285" xr:uid="{A2165A3F-49ED-4FDF-8E0F-B7B195335E51}"/>
    <cellStyle name="20% - Accent4 2 2 2 2 2 2 2 2 4" xfId="9235" xr:uid="{C846D483-7648-4F18-BEDE-ABE787165A10}"/>
    <cellStyle name="20% - Accent4 2 2 2 2 2 2 2 2 4 2" xfId="23969" xr:uid="{4C621522-D3C8-4A05-8D7C-08FDA86EF16A}"/>
    <cellStyle name="20% - Accent4 2 2 2 2 2 2 2 2 5" xfId="16603" xr:uid="{E0CF71F6-42A6-4E1C-8B87-2E31B71C0A73}"/>
    <cellStyle name="20% - Accent4 2 2 2 2 2 2 2 3" xfId="2790" xr:uid="{45929D55-84B7-42F1-8372-F7E1964EB37E}"/>
    <cellStyle name="20% - Accent4 2 2 2 2 2 2 2 3 2" xfId="6472" xr:uid="{DA41E393-C35B-4A92-8F6F-EFBD680D1A67}"/>
    <cellStyle name="20% - Accent4 2 2 2 2 2 2 2 3 2 2" xfId="13838" xr:uid="{BA72F114-C463-46E0-8A60-4CB524A1803D}"/>
    <cellStyle name="20% - Accent4 2 2 2 2 2 2 2 3 2 2 2" xfId="28572" xr:uid="{A5A0B4CD-08E1-465D-BEDA-80260FFDE2AA}"/>
    <cellStyle name="20% - Accent4 2 2 2 2 2 2 2 3 2 3" xfId="21206" xr:uid="{CAFA68F9-45EB-42DA-8850-AAAE3D58A98D}"/>
    <cellStyle name="20% - Accent4 2 2 2 2 2 2 2 3 3" xfId="10156" xr:uid="{0001F072-0218-4E8C-9280-05BF0A3FE61A}"/>
    <cellStyle name="20% - Accent4 2 2 2 2 2 2 2 3 3 2" xfId="24890" xr:uid="{48F38784-3DEB-4642-825E-CE0FA0A229F0}"/>
    <cellStyle name="20% - Accent4 2 2 2 2 2 2 2 3 4" xfId="17524" xr:uid="{33BCA8A8-6CEE-4059-B5D0-78E426395F18}"/>
    <cellStyle name="20% - Accent4 2 2 2 2 2 2 2 4" xfId="4631" xr:uid="{7393FFB2-DFD2-40A6-A136-BAD54AEA8751}"/>
    <cellStyle name="20% - Accent4 2 2 2 2 2 2 2 4 2" xfId="11997" xr:uid="{CD11990E-ED05-49FB-A55D-93E907245A8C}"/>
    <cellStyle name="20% - Accent4 2 2 2 2 2 2 2 4 2 2" xfId="26731" xr:uid="{D4C9D108-FA02-44C3-9249-FF3482259631}"/>
    <cellStyle name="20% - Accent4 2 2 2 2 2 2 2 4 3" xfId="19365" xr:uid="{F93415AE-0B4A-418A-A3E2-AC3AF3EF0627}"/>
    <cellStyle name="20% - Accent4 2 2 2 2 2 2 2 5" xfId="8315" xr:uid="{C898E68A-D362-43EA-8562-4E9C650C3F48}"/>
    <cellStyle name="20% - Accent4 2 2 2 2 2 2 2 5 2" xfId="23049" xr:uid="{E78AB8F9-3E77-4E6C-84DE-CBB4B51B92D8}"/>
    <cellStyle name="20% - Accent4 2 2 2 2 2 2 2 6" xfId="15683" xr:uid="{F5A2D617-ED83-4E8B-ABB9-47703BE8E0B5}"/>
    <cellStyle name="20% - Accent4 2 2 2 2 2 2 3" xfId="1409" xr:uid="{29EEA182-4F13-4936-B483-FAC0665B4546}"/>
    <cellStyle name="20% - Accent4 2 2 2 2 2 2 3 2" xfId="3250" xr:uid="{3E0E361A-B266-4B1A-8A56-17CAA9ED77C6}"/>
    <cellStyle name="20% - Accent4 2 2 2 2 2 2 3 2 2" xfId="6932" xr:uid="{5154D0EF-846B-453E-B717-26987A5E6E13}"/>
    <cellStyle name="20% - Accent4 2 2 2 2 2 2 3 2 2 2" xfId="14298" xr:uid="{86A027D6-BD28-43E0-8881-14BAC8A7807A}"/>
    <cellStyle name="20% - Accent4 2 2 2 2 2 2 3 2 2 2 2" xfId="29032" xr:uid="{7539FE02-8095-4905-9EC7-2AB508ED4B6C}"/>
    <cellStyle name="20% - Accent4 2 2 2 2 2 2 3 2 2 3" xfId="21666" xr:uid="{CDD787DA-3282-4E66-A7F4-A08D8568D91B}"/>
    <cellStyle name="20% - Accent4 2 2 2 2 2 2 3 2 3" xfId="10616" xr:uid="{F5F45892-C3F8-4F09-ACA7-8801FAC0C7D7}"/>
    <cellStyle name="20% - Accent4 2 2 2 2 2 2 3 2 3 2" xfId="25350" xr:uid="{D85754AB-A699-4E6D-9037-273232279CAB}"/>
    <cellStyle name="20% - Accent4 2 2 2 2 2 2 3 2 4" xfId="17984" xr:uid="{D8563B21-6E5F-48F6-ADE3-B1BF87043675}"/>
    <cellStyle name="20% - Accent4 2 2 2 2 2 2 3 3" xfId="5091" xr:uid="{236BD051-A15F-4262-B59C-A885821B8BB8}"/>
    <cellStyle name="20% - Accent4 2 2 2 2 2 2 3 3 2" xfId="12457" xr:uid="{8D2CE08C-1F72-4107-8074-9E97A906D1FE}"/>
    <cellStyle name="20% - Accent4 2 2 2 2 2 2 3 3 2 2" xfId="27191" xr:uid="{A84120EC-FEF9-4D69-B9C9-62368480E5EF}"/>
    <cellStyle name="20% - Accent4 2 2 2 2 2 2 3 3 3" xfId="19825" xr:uid="{97A40DBD-9C8C-4AE2-9CE4-3AFA293DF74B}"/>
    <cellStyle name="20% - Accent4 2 2 2 2 2 2 3 4" xfId="8775" xr:uid="{E85E8F0F-DF4C-488E-9E71-BAA03E89DB8E}"/>
    <cellStyle name="20% - Accent4 2 2 2 2 2 2 3 4 2" xfId="23509" xr:uid="{A7734CEE-B9DC-4B72-9DA1-60CC80894C6B}"/>
    <cellStyle name="20% - Accent4 2 2 2 2 2 2 3 5" xfId="16143" xr:uid="{0CEF23CD-5EF1-4FB6-8C69-DE44FE3400B8}"/>
    <cellStyle name="20% - Accent4 2 2 2 2 2 2 4" xfId="2330" xr:uid="{A8A50839-0980-4E6F-BAE0-AAE0BF3BD9CB}"/>
    <cellStyle name="20% - Accent4 2 2 2 2 2 2 4 2" xfId="6012" xr:uid="{5E04EC84-1655-46F2-BA8F-4A804637F6E3}"/>
    <cellStyle name="20% - Accent4 2 2 2 2 2 2 4 2 2" xfId="13378" xr:uid="{0F4E1919-4687-463B-B2E9-D097D3EA882D}"/>
    <cellStyle name="20% - Accent4 2 2 2 2 2 2 4 2 2 2" xfId="28112" xr:uid="{2081B3DF-BA0D-4945-9D58-ED8CA4B32FE7}"/>
    <cellStyle name="20% - Accent4 2 2 2 2 2 2 4 2 3" xfId="20746" xr:uid="{35D1F24D-984D-43D8-8824-E108A3DB4FDB}"/>
    <cellStyle name="20% - Accent4 2 2 2 2 2 2 4 3" xfId="9696" xr:uid="{B59641A2-AA77-4140-84F1-8D893B888D53}"/>
    <cellStyle name="20% - Accent4 2 2 2 2 2 2 4 3 2" xfId="24430" xr:uid="{C5D30A3E-D3EB-4140-9421-A1AA0D9FCF1E}"/>
    <cellStyle name="20% - Accent4 2 2 2 2 2 2 4 4" xfId="17064" xr:uid="{A1651A8F-A081-434B-9F24-052BE76C03C9}"/>
    <cellStyle name="20% - Accent4 2 2 2 2 2 2 5" xfId="4171" xr:uid="{9C0BF6BE-711A-4D48-910C-9DDFAD158085}"/>
    <cellStyle name="20% - Accent4 2 2 2 2 2 2 5 2" xfId="11537" xr:uid="{5D6759EF-BF37-458A-AFED-4C948DC207F6}"/>
    <cellStyle name="20% - Accent4 2 2 2 2 2 2 5 2 2" xfId="26271" xr:uid="{AEC5C4D7-6257-4F8F-AA74-49E69C0DC078}"/>
    <cellStyle name="20% - Accent4 2 2 2 2 2 2 5 3" xfId="18905" xr:uid="{9561C2EC-B4F1-4C70-8B4D-A0CE9FAACBBB}"/>
    <cellStyle name="20% - Accent4 2 2 2 2 2 2 6" xfId="7855" xr:uid="{0989DAD3-C3A0-4B28-A7D0-C7FAD211D7CF}"/>
    <cellStyle name="20% - Accent4 2 2 2 2 2 2 6 2" xfId="22589" xr:uid="{3B4DDF29-4A7A-4BC9-BD07-F0258616BF3D}"/>
    <cellStyle name="20% - Accent4 2 2 2 2 2 2 7" xfId="15223" xr:uid="{442C48B0-7628-47B8-AA05-FA39A4A4F3D5}"/>
    <cellStyle name="20% - Accent4 2 2 2 2 2 3" xfId="719" xr:uid="{D3B6EB24-1716-4074-B679-D062DD1FEDE8}"/>
    <cellStyle name="20% - Accent4 2 2 2 2 2 3 2" xfId="1639" xr:uid="{628798D4-7CAC-4AED-ACE2-3CA5F1694D7F}"/>
    <cellStyle name="20% - Accent4 2 2 2 2 2 3 2 2" xfId="3480" xr:uid="{4A67B466-E9FD-4042-BE90-DF9918086DDB}"/>
    <cellStyle name="20% - Accent4 2 2 2 2 2 3 2 2 2" xfId="7162" xr:uid="{1E280112-22A5-4D59-AF70-C49973DD0784}"/>
    <cellStyle name="20% - Accent4 2 2 2 2 2 3 2 2 2 2" xfId="14528" xr:uid="{8CBF20F1-FAE1-41D7-9C2D-D2A6E104A109}"/>
    <cellStyle name="20% - Accent4 2 2 2 2 2 3 2 2 2 2 2" xfId="29262" xr:uid="{5DEB593C-C527-4A71-A9D4-943337AA62AE}"/>
    <cellStyle name="20% - Accent4 2 2 2 2 2 3 2 2 2 3" xfId="21896" xr:uid="{C435EC4D-11A3-4A87-8FE0-5CA86F3E4E27}"/>
    <cellStyle name="20% - Accent4 2 2 2 2 2 3 2 2 3" xfId="10846" xr:uid="{D47BDB62-34FA-4331-9EF4-1C5A079AB6A5}"/>
    <cellStyle name="20% - Accent4 2 2 2 2 2 3 2 2 3 2" xfId="25580" xr:uid="{46EC6153-83CD-483F-AA06-91BB87B7B204}"/>
    <cellStyle name="20% - Accent4 2 2 2 2 2 3 2 2 4" xfId="18214" xr:uid="{4531F4D9-0B8D-475B-B655-81AB03C3F08E}"/>
    <cellStyle name="20% - Accent4 2 2 2 2 2 3 2 3" xfId="5321" xr:uid="{627D1F05-D9B7-4912-B118-4A00F0BD797E}"/>
    <cellStyle name="20% - Accent4 2 2 2 2 2 3 2 3 2" xfId="12687" xr:uid="{18104539-47C6-4AD2-ACE8-0E6E895F8779}"/>
    <cellStyle name="20% - Accent4 2 2 2 2 2 3 2 3 2 2" xfId="27421" xr:uid="{83991ECB-8151-4398-9C22-08EB47BD1E66}"/>
    <cellStyle name="20% - Accent4 2 2 2 2 2 3 2 3 3" xfId="20055" xr:uid="{E9B43B1E-FBC4-4E94-A3D5-06A1A077C6AA}"/>
    <cellStyle name="20% - Accent4 2 2 2 2 2 3 2 4" xfId="9005" xr:uid="{07AC831A-2C0A-49F8-83E6-0D1865988C3C}"/>
    <cellStyle name="20% - Accent4 2 2 2 2 2 3 2 4 2" xfId="23739" xr:uid="{24C7D920-70B2-4ED5-B518-CF16C1B4B0CF}"/>
    <cellStyle name="20% - Accent4 2 2 2 2 2 3 2 5" xfId="16373" xr:uid="{6900CB33-D24E-4937-BDBC-3B202F91F4B4}"/>
    <cellStyle name="20% - Accent4 2 2 2 2 2 3 3" xfId="2560" xr:uid="{AAD74A31-2C7F-40D8-AB3A-B1D07BC263A9}"/>
    <cellStyle name="20% - Accent4 2 2 2 2 2 3 3 2" xfId="6242" xr:uid="{73C7E4E5-5D66-481F-89E6-B4BB81CC10A7}"/>
    <cellStyle name="20% - Accent4 2 2 2 2 2 3 3 2 2" xfId="13608" xr:uid="{D3EF3004-C673-4CC6-AEAE-DE15FCD597C6}"/>
    <cellStyle name="20% - Accent4 2 2 2 2 2 3 3 2 2 2" xfId="28342" xr:uid="{846F8202-CC9A-4667-BE25-43066EB3C43A}"/>
    <cellStyle name="20% - Accent4 2 2 2 2 2 3 3 2 3" xfId="20976" xr:uid="{C430D6A1-0F56-4B84-8817-2546A8DE37AD}"/>
    <cellStyle name="20% - Accent4 2 2 2 2 2 3 3 3" xfId="9926" xr:uid="{3396B59F-F6FC-4F13-9506-9E3E9A79511A}"/>
    <cellStyle name="20% - Accent4 2 2 2 2 2 3 3 3 2" xfId="24660" xr:uid="{B9D41A5B-0F7D-4547-BB16-606443CE847D}"/>
    <cellStyle name="20% - Accent4 2 2 2 2 2 3 3 4" xfId="17294" xr:uid="{FD3A5C62-597F-4911-B33E-3BB0FCD57E56}"/>
    <cellStyle name="20% - Accent4 2 2 2 2 2 3 4" xfId="4401" xr:uid="{393B6545-15DD-4D67-9AC3-FBE32B77F11E}"/>
    <cellStyle name="20% - Accent4 2 2 2 2 2 3 4 2" xfId="11767" xr:uid="{107D154F-D750-4459-9EE6-0908D03AE063}"/>
    <cellStyle name="20% - Accent4 2 2 2 2 2 3 4 2 2" xfId="26501" xr:uid="{0A3F135C-8673-467C-9103-A1628FC69146}"/>
    <cellStyle name="20% - Accent4 2 2 2 2 2 3 4 3" xfId="19135" xr:uid="{7D2BDC2B-3489-4332-AF6F-9AF2549C4C09}"/>
    <cellStyle name="20% - Accent4 2 2 2 2 2 3 5" xfId="8085" xr:uid="{4C89261A-AF11-4346-8A22-63F22E070E38}"/>
    <cellStyle name="20% - Accent4 2 2 2 2 2 3 5 2" xfId="22819" xr:uid="{2879E685-64F9-4F66-935E-1F2C4F15DDD6}"/>
    <cellStyle name="20% - Accent4 2 2 2 2 2 3 6" xfId="15453" xr:uid="{7D463238-9520-4A9F-8550-0C03D62C9179}"/>
    <cellStyle name="20% - Accent4 2 2 2 2 2 4" xfId="1179" xr:uid="{E5CD3E50-E4C8-40E9-BDD7-CCAE5FA6A057}"/>
    <cellStyle name="20% - Accent4 2 2 2 2 2 4 2" xfId="3020" xr:uid="{07DD6036-0E8F-4D5A-A4E0-4C1ED117E2FE}"/>
    <cellStyle name="20% - Accent4 2 2 2 2 2 4 2 2" xfId="6702" xr:uid="{A3BF253A-4BED-49F7-B158-7365FF972EA7}"/>
    <cellStyle name="20% - Accent4 2 2 2 2 2 4 2 2 2" xfId="14068" xr:uid="{F1129F42-AA69-469E-B747-0CD552DDE524}"/>
    <cellStyle name="20% - Accent4 2 2 2 2 2 4 2 2 2 2" xfId="28802" xr:uid="{A5068481-FCFC-4D86-AE61-F1723F521767}"/>
    <cellStyle name="20% - Accent4 2 2 2 2 2 4 2 2 3" xfId="21436" xr:uid="{498025F5-0EAA-4B64-8E5B-C908F0C2942A}"/>
    <cellStyle name="20% - Accent4 2 2 2 2 2 4 2 3" xfId="10386" xr:uid="{FFA49B1E-E3D8-49FC-922B-202F9FB5928A}"/>
    <cellStyle name="20% - Accent4 2 2 2 2 2 4 2 3 2" xfId="25120" xr:uid="{909BE99F-59F1-4E48-8AA1-4731FE007409}"/>
    <cellStyle name="20% - Accent4 2 2 2 2 2 4 2 4" xfId="17754" xr:uid="{8FA638DA-869A-4567-8087-B7361050DCE8}"/>
    <cellStyle name="20% - Accent4 2 2 2 2 2 4 3" xfId="4861" xr:uid="{C7E82DBF-FCA6-422C-9E77-AC2B33006CB0}"/>
    <cellStyle name="20% - Accent4 2 2 2 2 2 4 3 2" xfId="12227" xr:uid="{7562E140-3CB5-4146-93B5-CF226A4E95F8}"/>
    <cellStyle name="20% - Accent4 2 2 2 2 2 4 3 2 2" xfId="26961" xr:uid="{11AE8ADB-7A7A-4833-8414-177C7DA6D312}"/>
    <cellStyle name="20% - Accent4 2 2 2 2 2 4 3 3" xfId="19595" xr:uid="{4F6206BD-1D31-4191-BAF0-3CC6FF3CBF2C}"/>
    <cellStyle name="20% - Accent4 2 2 2 2 2 4 4" xfId="8545" xr:uid="{2A4E718E-F63E-4C3A-B33E-570D6CA8CC94}"/>
    <cellStyle name="20% - Accent4 2 2 2 2 2 4 4 2" xfId="23279" xr:uid="{B4640369-FFFE-446A-B2CA-3FCC377311D6}"/>
    <cellStyle name="20% - Accent4 2 2 2 2 2 4 5" xfId="15913" xr:uid="{DA70CAD1-937B-4A94-B2B8-B7451F10FFEF}"/>
    <cellStyle name="20% - Accent4 2 2 2 2 2 5" xfId="2100" xr:uid="{324EBEEB-3A58-42A6-85A3-B80ADE28AD4E}"/>
    <cellStyle name="20% - Accent4 2 2 2 2 2 5 2" xfId="5782" xr:uid="{A0C8A1AF-5A62-4AA8-B675-D98CF051059E}"/>
    <cellStyle name="20% - Accent4 2 2 2 2 2 5 2 2" xfId="13148" xr:uid="{C2676A6A-1990-449F-8DA1-1540FB450E44}"/>
    <cellStyle name="20% - Accent4 2 2 2 2 2 5 2 2 2" xfId="27882" xr:uid="{3D954502-7F47-460A-A903-0C0C1B9727F5}"/>
    <cellStyle name="20% - Accent4 2 2 2 2 2 5 2 3" xfId="20516" xr:uid="{F2FAAE2F-1596-4603-AFFF-693E1C2F9D06}"/>
    <cellStyle name="20% - Accent4 2 2 2 2 2 5 3" xfId="9466" xr:uid="{461368F0-8189-4584-A46D-535745FC0CB4}"/>
    <cellStyle name="20% - Accent4 2 2 2 2 2 5 3 2" xfId="24200" xr:uid="{BCA1D691-52D8-4A13-B146-22DD05491286}"/>
    <cellStyle name="20% - Accent4 2 2 2 2 2 5 4" xfId="16834" xr:uid="{4A06BC29-F825-4B69-9958-D21F467928E6}"/>
    <cellStyle name="20% - Accent4 2 2 2 2 2 6" xfId="3941" xr:uid="{0FED44E6-1D4D-4E88-9FAD-9E000C73D5A9}"/>
    <cellStyle name="20% - Accent4 2 2 2 2 2 6 2" xfId="11307" xr:uid="{3DCCEAC9-91C9-4B02-96CE-74949C262EC8}"/>
    <cellStyle name="20% - Accent4 2 2 2 2 2 6 2 2" xfId="26041" xr:uid="{1E7464DD-BC0C-413D-AF6D-64911ECC251C}"/>
    <cellStyle name="20% - Accent4 2 2 2 2 2 6 3" xfId="18675" xr:uid="{D3354AAA-D608-4B75-B294-8269EE047D77}"/>
    <cellStyle name="20% - Accent4 2 2 2 2 2 7" xfId="7625" xr:uid="{4A826E0E-C759-4A0C-8A5F-1FE79CBDEBA6}"/>
    <cellStyle name="20% - Accent4 2 2 2 2 2 7 2" xfId="22359" xr:uid="{C1ED9C59-ADDA-4BE2-AFC1-19CE109314ED}"/>
    <cellStyle name="20% - Accent4 2 2 2 2 2 8" xfId="14993" xr:uid="{07E7A11C-6D7E-41CD-BB12-0D7369DC85D1}"/>
    <cellStyle name="20% - Accent4 2 2 2 2 3" xfId="374" xr:uid="{6CD2CFDB-003A-444A-A51A-AFC3F9C67552}"/>
    <cellStyle name="20% - Accent4 2 2 2 2 3 2" xfId="834" xr:uid="{CF96971B-8B3D-4F21-92D2-868CEDCA386B}"/>
    <cellStyle name="20% - Accent4 2 2 2 2 3 2 2" xfId="1754" xr:uid="{A7430C7E-54B8-4DA0-B044-562C87DF4D92}"/>
    <cellStyle name="20% - Accent4 2 2 2 2 3 2 2 2" xfId="3595" xr:uid="{36EC6B58-26F5-4978-9DAD-90AA660F67BF}"/>
    <cellStyle name="20% - Accent4 2 2 2 2 3 2 2 2 2" xfId="7277" xr:uid="{BE68EEEC-1C4E-4022-B9A3-A8A7C8A29C61}"/>
    <cellStyle name="20% - Accent4 2 2 2 2 3 2 2 2 2 2" xfId="14643" xr:uid="{EE233EC6-3CE3-4C10-99F2-D817B03652F4}"/>
    <cellStyle name="20% - Accent4 2 2 2 2 3 2 2 2 2 2 2" xfId="29377" xr:uid="{92E65ED4-80D2-4F1A-A6C1-F0FD399E7F77}"/>
    <cellStyle name="20% - Accent4 2 2 2 2 3 2 2 2 2 3" xfId="22011" xr:uid="{82E63E8C-8FEB-46DD-A907-3BBC44FE4F1E}"/>
    <cellStyle name="20% - Accent4 2 2 2 2 3 2 2 2 3" xfId="10961" xr:uid="{A364E8B3-F821-4D05-A3F8-9F2AF80C5195}"/>
    <cellStyle name="20% - Accent4 2 2 2 2 3 2 2 2 3 2" xfId="25695" xr:uid="{784885DB-4B9F-4FFE-BFDB-6F11BD941A08}"/>
    <cellStyle name="20% - Accent4 2 2 2 2 3 2 2 2 4" xfId="18329" xr:uid="{A5D6D04D-FAD1-4AB4-8684-1FB7D084EE44}"/>
    <cellStyle name="20% - Accent4 2 2 2 2 3 2 2 3" xfId="5436" xr:uid="{31FE60AC-511E-4849-BB6A-F5A96407E8A5}"/>
    <cellStyle name="20% - Accent4 2 2 2 2 3 2 2 3 2" xfId="12802" xr:uid="{B8DA24D3-FDEE-4C2D-974B-5ADF8B5A51E5}"/>
    <cellStyle name="20% - Accent4 2 2 2 2 3 2 2 3 2 2" xfId="27536" xr:uid="{130BD04C-54FC-4F97-BC7F-FB7A462FDD52}"/>
    <cellStyle name="20% - Accent4 2 2 2 2 3 2 2 3 3" xfId="20170" xr:uid="{F70DD88A-2C10-4E04-9B31-BAB5590FEAEC}"/>
    <cellStyle name="20% - Accent4 2 2 2 2 3 2 2 4" xfId="9120" xr:uid="{462165B0-45B8-42DE-B2FE-D6AC877D2113}"/>
    <cellStyle name="20% - Accent4 2 2 2 2 3 2 2 4 2" xfId="23854" xr:uid="{DF225082-1B4B-44C2-9E43-EE2884FE2422}"/>
    <cellStyle name="20% - Accent4 2 2 2 2 3 2 2 5" xfId="16488" xr:uid="{1BBD543B-8A1A-4EBD-8065-C867E8D9D15D}"/>
    <cellStyle name="20% - Accent4 2 2 2 2 3 2 3" xfId="2675" xr:uid="{D92A12EB-D209-41F5-ABA4-415B37FB3BAB}"/>
    <cellStyle name="20% - Accent4 2 2 2 2 3 2 3 2" xfId="6357" xr:uid="{20E42F3D-06AB-4608-B523-A5447145358A}"/>
    <cellStyle name="20% - Accent4 2 2 2 2 3 2 3 2 2" xfId="13723" xr:uid="{378D7CAA-DF05-4A7D-9EE4-F21A29FD2D05}"/>
    <cellStyle name="20% - Accent4 2 2 2 2 3 2 3 2 2 2" xfId="28457" xr:uid="{769138F9-9317-4688-AEAA-1D635BA88444}"/>
    <cellStyle name="20% - Accent4 2 2 2 2 3 2 3 2 3" xfId="21091" xr:uid="{ABDB2135-F036-4A2D-9E4C-FEB84467D9E1}"/>
    <cellStyle name="20% - Accent4 2 2 2 2 3 2 3 3" xfId="10041" xr:uid="{33CE1811-E0E1-4B00-AA17-DBFDB3AE8668}"/>
    <cellStyle name="20% - Accent4 2 2 2 2 3 2 3 3 2" xfId="24775" xr:uid="{53710903-841D-4913-8263-7E8269575C3E}"/>
    <cellStyle name="20% - Accent4 2 2 2 2 3 2 3 4" xfId="17409" xr:uid="{D2CFCA2E-5AFC-4877-BB70-87F39D4635DD}"/>
    <cellStyle name="20% - Accent4 2 2 2 2 3 2 4" xfId="4516" xr:uid="{FC0A66F2-5640-4C40-ADAE-58B08B15F6F5}"/>
    <cellStyle name="20% - Accent4 2 2 2 2 3 2 4 2" xfId="11882" xr:uid="{27851D6E-066E-42E8-A3E3-CD7716B9BBE0}"/>
    <cellStyle name="20% - Accent4 2 2 2 2 3 2 4 2 2" xfId="26616" xr:uid="{3D1CC919-F12D-4BA5-A367-0C76B85C6889}"/>
    <cellStyle name="20% - Accent4 2 2 2 2 3 2 4 3" xfId="19250" xr:uid="{6CB79313-C0C9-42CA-B2D7-97CA209229B6}"/>
    <cellStyle name="20% - Accent4 2 2 2 2 3 2 5" xfId="8200" xr:uid="{6D703AE2-E3F9-4F3C-9736-0789F0EA17C8}"/>
    <cellStyle name="20% - Accent4 2 2 2 2 3 2 5 2" xfId="22934" xr:uid="{FA4CF800-D59A-47D4-B922-71AB3A39C9A9}"/>
    <cellStyle name="20% - Accent4 2 2 2 2 3 2 6" xfId="15568" xr:uid="{87EB9632-E722-4C30-8FFF-E27329B4A567}"/>
    <cellStyle name="20% - Accent4 2 2 2 2 3 3" xfId="1294" xr:uid="{84E6A37B-DBD3-45FF-B564-7B07DD370020}"/>
    <cellStyle name="20% - Accent4 2 2 2 2 3 3 2" xfId="3135" xr:uid="{6994A574-8BF7-4EF4-801E-48F72E4D932F}"/>
    <cellStyle name="20% - Accent4 2 2 2 2 3 3 2 2" xfId="6817" xr:uid="{B98A8CF0-0934-49E1-9EB9-8C2E32D78880}"/>
    <cellStyle name="20% - Accent4 2 2 2 2 3 3 2 2 2" xfId="14183" xr:uid="{D3DF5F4C-5123-4A1F-A7B1-5BB6808DA07B}"/>
    <cellStyle name="20% - Accent4 2 2 2 2 3 3 2 2 2 2" xfId="28917" xr:uid="{5DB530EF-2219-4313-B643-EA72FD109468}"/>
    <cellStyle name="20% - Accent4 2 2 2 2 3 3 2 2 3" xfId="21551" xr:uid="{96721ABF-35ED-493A-93BE-906E64857BAC}"/>
    <cellStyle name="20% - Accent4 2 2 2 2 3 3 2 3" xfId="10501" xr:uid="{32657090-3FCC-4519-AFFE-E05E6F8ED1DE}"/>
    <cellStyle name="20% - Accent4 2 2 2 2 3 3 2 3 2" xfId="25235" xr:uid="{2CEA6857-39F4-4FE4-8B83-182AD91DF64B}"/>
    <cellStyle name="20% - Accent4 2 2 2 2 3 3 2 4" xfId="17869" xr:uid="{F7BBE91D-634E-4694-B81D-B61DE81B6299}"/>
    <cellStyle name="20% - Accent4 2 2 2 2 3 3 3" xfId="4976" xr:uid="{4668CF85-9322-4D54-BDEC-A3B421531F13}"/>
    <cellStyle name="20% - Accent4 2 2 2 2 3 3 3 2" xfId="12342" xr:uid="{D797263F-D28A-46D7-AE58-0D228A904B91}"/>
    <cellStyle name="20% - Accent4 2 2 2 2 3 3 3 2 2" xfId="27076" xr:uid="{E68771AE-92DD-428B-8A71-5C059F7683B3}"/>
    <cellStyle name="20% - Accent4 2 2 2 2 3 3 3 3" xfId="19710" xr:uid="{AF2AF89F-1228-4A07-9B57-F8535D576B02}"/>
    <cellStyle name="20% - Accent4 2 2 2 2 3 3 4" xfId="8660" xr:uid="{3C0038D3-5471-4666-9130-751623A5EB11}"/>
    <cellStyle name="20% - Accent4 2 2 2 2 3 3 4 2" xfId="23394" xr:uid="{D6EFC702-6A22-4923-911D-61DB2CD7EF9D}"/>
    <cellStyle name="20% - Accent4 2 2 2 2 3 3 5" xfId="16028" xr:uid="{B9004AAE-C180-446A-B0FD-210A2C0239C8}"/>
    <cellStyle name="20% - Accent4 2 2 2 2 3 4" xfId="2215" xr:uid="{90B58442-8C7F-408E-B960-E581C100AACF}"/>
    <cellStyle name="20% - Accent4 2 2 2 2 3 4 2" xfId="5897" xr:uid="{20276AF3-A3CD-4129-BA91-0BC5DCEA6C34}"/>
    <cellStyle name="20% - Accent4 2 2 2 2 3 4 2 2" xfId="13263" xr:uid="{150E3B36-2E49-4273-921D-228A0E616FBE}"/>
    <cellStyle name="20% - Accent4 2 2 2 2 3 4 2 2 2" xfId="27997" xr:uid="{D1ED1D0B-4E68-43E0-A46E-1B343DFCFA8A}"/>
    <cellStyle name="20% - Accent4 2 2 2 2 3 4 2 3" xfId="20631" xr:uid="{0C0606D7-609F-4F9F-ADA5-54905D89088C}"/>
    <cellStyle name="20% - Accent4 2 2 2 2 3 4 3" xfId="9581" xr:uid="{94AD3F37-F191-4E3F-8FCC-E5C0B562C487}"/>
    <cellStyle name="20% - Accent4 2 2 2 2 3 4 3 2" xfId="24315" xr:uid="{1BCDDAB8-21CE-4A19-80F2-C3178138467C}"/>
    <cellStyle name="20% - Accent4 2 2 2 2 3 4 4" xfId="16949" xr:uid="{642C24E1-ACBE-48B0-B137-A6831BB98357}"/>
    <cellStyle name="20% - Accent4 2 2 2 2 3 5" xfId="4056" xr:uid="{AEB61478-EBFA-4D58-BD16-8717BAE4AFC6}"/>
    <cellStyle name="20% - Accent4 2 2 2 2 3 5 2" xfId="11422" xr:uid="{9EFAB0E5-B604-46E7-9CF8-0C71EB77DAC5}"/>
    <cellStyle name="20% - Accent4 2 2 2 2 3 5 2 2" xfId="26156" xr:uid="{0928107B-DD54-40E9-BD22-879A473AE1DD}"/>
    <cellStyle name="20% - Accent4 2 2 2 2 3 5 3" xfId="18790" xr:uid="{4CDD793D-D8F5-4ACD-B9D9-72F5768968E8}"/>
    <cellStyle name="20% - Accent4 2 2 2 2 3 6" xfId="7740" xr:uid="{D3532051-8F6B-41A5-AB4E-0EB8BE692CCF}"/>
    <cellStyle name="20% - Accent4 2 2 2 2 3 6 2" xfId="22474" xr:uid="{67014E1B-68B4-41E6-8C0D-D9E12EFF7326}"/>
    <cellStyle name="20% - Accent4 2 2 2 2 3 7" xfId="15108" xr:uid="{D8DB5668-5E8F-4102-8252-F748F486C0E9}"/>
    <cellStyle name="20% - Accent4 2 2 2 2 4" xfId="604" xr:uid="{E015913B-5A7C-4739-AE96-3ABFB4F8667F}"/>
    <cellStyle name="20% - Accent4 2 2 2 2 4 2" xfId="1524" xr:uid="{B8B88164-6DAB-4AA3-BA38-A2B948B932DF}"/>
    <cellStyle name="20% - Accent4 2 2 2 2 4 2 2" xfId="3365" xr:uid="{B3A79F88-685D-411C-B6E3-EE3179BEBC0F}"/>
    <cellStyle name="20% - Accent4 2 2 2 2 4 2 2 2" xfId="7047" xr:uid="{29F26C62-DC17-45F3-ACFB-EB79A258DAB3}"/>
    <cellStyle name="20% - Accent4 2 2 2 2 4 2 2 2 2" xfId="14413" xr:uid="{1B8D8D88-4432-4238-B0F8-82A571B5C589}"/>
    <cellStyle name="20% - Accent4 2 2 2 2 4 2 2 2 2 2" xfId="29147" xr:uid="{242C3C03-C56A-45F6-9790-A098ABBB19AF}"/>
    <cellStyle name="20% - Accent4 2 2 2 2 4 2 2 2 3" xfId="21781" xr:uid="{3CB07E69-4977-4E39-A59C-740ECCC25789}"/>
    <cellStyle name="20% - Accent4 2 2 2 2 4 2 2 3" xfId="10731" xr:uid="{F6E39236-9FD2-4913-8B1E-EB4A5D47A9CE}"/>
    <cellStyle name="20% - Accent4 2 2 2 2 4 2 2 3 2" xfId="25465" xr:uid="{BAD7473F-2C6C-4130-BFE1-F054CDF955ED}"/>
    <cellStyle name="20% - Accent4 2 2 2 2 4 2 2 4" xfId="18099" xr:uid="{F29880D0-8632-4827-BFE6-1DE086078915}"/>
    <cellStyle name="20% - Accent4 2 2 2 2 4 2 3" xfId="5206" xr:uid="{2203054E-EA47-4CAA-954C-B7F75DE80155}"/>
    <cellStyle name="20% - Accent4 2 2 2 2 4 2 3 2" xfId="12572" xr:uid="{5B5B7616-4EFB-42C1-B302-2F7BC07AACD4}"/>
    <cellStyle name="20% - Accent4 2 2 2 2 4 2 3 2 2" xfId="27306" xr:uid="{2931808C-B6C8-4E94-A37F-A688692E1351}"/>
    <cellStyle name="20% - Accent4 2 2 2 2 4 2 3 3" xfId="19940" xr:uid="{CBEAB509-41D3-4DAB-B031-DB0DFDC674FD}"/>
    <cellStyle name="20% - Accent4 2 2 2 2 4 2 4" xfId="8890" xr:uid="{89F05D93-0438-41B3-B0A2-F480EBE18180}"/>
    <cellStyle name="20% - Accent4 2 2 2 2 4 2 4 2" xfId="23624" xr:uid="{0DB3FFC9-0AD4-4821-B76C-514AEF60A2A8}"/>
    <cellStyle name="20% - Accent4 2 2 2 2 4 2 5" xfId="16258" xr:uid="{74AC17FC-64ED-4635-8057-7D00ECA7F5DF}"/>
    <cellStyle name="20% - Accent4 2 2 2 2 4 3" xfId="2445" xr:uid="{A767D1A2-B7B8-4464-B03E-330F4B0299C3}"/>
    <cellStyle name="20% - Accent4 2 2 2 2 4 3 2" xfId="6127" xr:uid="{69D813E6-FABE-4A70-BDEC-EBDA4000CE23}"/>
    <cellStyle name="20% - Accent4 2 2 2 2 4 3 2 2" xfId="13493" xr:uid="{B46B6724-0523-4AEE-8113-F1D1F1253956}"/>
    <cellStyle name="20% - Accent4 2 2 2 2 4 3 2 2 2" xfId="28227" xr:uid="{B127BDD6-EFB8-4530-853A-3B64111874D2}"/>
    <cellStyle name="20% - Accent4 2 2 2 2 4 3 2 3" xfId="20861" xr:uid="{FDF6983C-12CA-4682-AF66-7C6A908E1552}"/>
    <cellStyle name="20% - Accent4 2 2 2 2 4 3 3" xfId="9811" xr:uid="{FEBF7705-4292-4F17-A3FC-3AE6CC75E13D}"/>
    <cellStyle name="20% - Accent4 2 2 2 2 4 3 3 2" xfId="24545" xr:uid="{7D6854B7-29AF-4159-90F2-59098C4A6F2D}"/>
    <cellStyle name="20% - Accent4 2 2 2 2 4 3 4" xfId="17179" xr:uid="{20FDBF61-B513-4E25-BBCC-C8D3FD577537}"/>
    <cellStyle name="20% - Accent4 2 2 2 2 4 4" xfId="4286" xr:uid="{6A27496A-B890-4E24-840C-90E58B045E0D}"/>
    <cellStyle name="20% - Accent4 2 2 2 2 4 4 2" xfId="11652" xr:uid="{7493E23E-B1B1-4008-87A8-5F3C22335A23}"/>
    <cellStyle name="20% - Accent4 2 2 2 2 4 4 2 2" xfId="26386" xr:uid="{63B4A0EE-944A-4A2A-84CF-4C3FF15CB425}"/>
    <cellStyle name="20% - Accent4 2 2 2 2 4 4 3" xfId="19020" xr:uid="{9C191285-F3E1-4A92-8278-83145021A3BD}"/>
    <cellStyle name="20% - Accent4 2 2 2 2 4 5" xfId="7970" xr:uid="{FC6BAA26-86E1-4422-AEBA-AF5E2579C872}"/>
    <cellStyle name="20% - Accent4 2 2 2 2 4 5 2" xfId="22704" xr:uid="{89E015B8-FF57-475A-AD5C-AA1FEAF19977}"/>
    <cellStyle name="20% - Accent4 2 2 2 2 4 6" xfId="15338" xr:uid="{3428C1D5-2DEE-478E-8777-36D2CD7A6A4F}"/>
    <cellStyle name="20% - Accent4 2 2 2 2 5" xfId="1064" xr:uid="{FE236BDF-3B36-44E0-BB5B-8FB3C4790EE1}"/>
    <cellStyle name="20% - Accent4 2 2 2 2 5 2" xfId="2905" xr:uid="{F509D938-CC23-48F7-BFA7-3588CD9F427B}"/>
    <cellStyle name="20% - Accent4 2 2 2 2 5 2 2" xfId="6587" xr:uid="{A73BBEC2-8189-4D18-9302-46E0C4096A5E}"/>
    <cellStyle name="20% - Accent4 2 2 2 2 5 2 2 2" xfId="13953" xr:uid="{A044F9E0-A969-4CC0-B731-F9000A09C99F}"/>
    <cellStyle name="20% - Accent4 2 2 2 2 5 2 2 2 2" xfId="28687" xr:uid="{9BA2036A-D4BD-4BD3-A632-9884062F4F56}"/>
    <cellStyle name="20% - Accent4 2 2 2 2 5 2 2 3" xfId="21321" xr:uid="{30949C43-B9DF-495F-B926-9050887109AD}"/>
    <cellStyle name="20% - Accent4 2 2 2 2 5 2 3" xfId="10271" xr:uid="{F2A504F4-F6A9-42A7-9B44-87CE4C3613B9}"/>
    <cellStyle name="20% - Accent4 2 2 2 2 5 2 3 2" xfId="25005" xr:uid="{19F50256-20DE-4ED4-A114-77C08EA8694F}"/>
    <cellStyle name="20% - Accent4 2 2 2 2 5 2 4" xfId="17639" xr:uid="{D5B02C49-D0D0-4326-868E-3FB3380351C2}"/>
    <cellStyle name="20% - Accent4 2 2 2 2 5 3" xfId="4746" xr:uid="{37EE4C87-631D-4382-A599-D586EE3BDCAD}"/>
    <cellStyle name="20% - Accent4 2 2 2 2 5 3 2" xfId="12112" xr:uid="{3CBFDC9F-EE12-4098-A416-68A34D8CFC6F}"/>
    <cellStyle name="20% - Accent4 2 2 2 2 5 3 2 2" xfId="26846" xr:uid="{A0CCA8D6-CA79-41BF-9C21-A9F184849040}"/>
    <cellStyle name="20% - Accent4 2 2 2 2 5 3 3" xfId="19480" xr:uid="{8B8444B0-CD94-45A9-9EA1-DF52E489B14A}"/>
    <cellStyle name="20% - Accent4 2 2 2 2 5 4" xfId="8430" xr:uid="{084DBF37-3E23-4A8E-89D0-2CAFBA43E747}"/>
    <cellStyle name="20% - Accent4 2 2 2 2 5 4 2" xfId="23164" xr:uid="{24AFFE06-2E8A-46E6-BEA4-B77E37176071}"/>
    <cellStyle name="20% - Accent4 2 2 2 2 5 5" xfId="15798" xr:uid="{95807B88-7439-4608-8A01-D0385414639A}"/>
    <cellStyle name="20% - Accent4 2 2 2 2 6" xfId="1985" xr:uid="{DC572F10-2634-41B1-9AB6-692DDFA4A69A}"/>
    <cellStyle name="20% - Accent4 2 2 2 2 6 2" xfId="5667" xr:uid="{683814EE-14FC-4390-8088-376AE129CA83}"/>
    <cellStyle name="20% - Accent4 2 2 2 2 6 2 2" xfId="13033" xr:uid="{4E055500-DD16-469E-8346-C7A78155F3D3}"/>
    <cellStyle name="20% - Accent4 2 2 2 2 6 2 2 2" xfId="27767" xr:uid="{32422696-35B9-4DFD-BABF-7A930840929C}"/>
    <cellStyle name="20% - Accent4 2 2 2 2 6 2 3" xfId="20401" xr:uid="{4DE3BEC9-CD0F-449A-89A8-D4388F68D5A6}"/>
    <cellStyle name="20% - Accent4 2 2 2 2 6 3" xfId="9351" xr:uid="{99573136-54D3-4088-A48C-2AD09F7C2E4A}"/>
    <cellStyle name="20% - Accent4 2 2 2 2 6 3 2" xfId="24085" xr:uid="{69B7EF6E-4F8B-47AB-BB61-B63050F75146}"/>
    <cellStyle name="20% - Accent4 2 2 2 2 6 4" xfId="16719" xr:uid="{05B44363-B375-4C3F-A558-9938DC951B51}"/>
    <cellStyle name="20% - Accent4 2 2 2 2 7" xfId="3826" xr:uid="{2513476B-D8C5-4268-866E-C87099BB8F78}"/>
    <cellStyle name="20% - Accent4 2 2 2 2 7 2" xfId="11192" xr:uid="{339ABE40-84DF-42E8-9C84-65A8E91F6740}"/>
    <cellStyle name="20% - Accent4 2 2 2 2 7 2 2" xfId="25926" xr:uid="{BC0BFFA2-D2B8-4940-A04E-B099D7D793D5}"/>
    <cellStyle name="20% - Accent4 2 2 2 2 7 3" xfId="18560" xr:uid="{476AAD39-6EEB-4791-ACDA-1FF7210B7717}"/>
    <cellStyle name="20% - Accent4 2 2 2 2 8" xfId="7510" xr:uid="{0224269C-59FD-45B7-82AB-AA4DDFD24A58}"/>
    <cellStyle name="20% - Accent4 2 2 2 2 8 2" xfId="22244" xr:uid="{DE58C7C5-6B7D-40A9-8305-1B949D513850}"/>
    <cellStyle name="20% - Accent4 2 2 2 2 9" xfId="14878" xr:uid="{09FA4B29-3FBC-4650-B7D7-75E4FB821F4B}"/>
    <cellStyle name="20% - Accent4 2 2 2 3" xfId="202" xr:uid="{B8895125-2086-4770-9032-58B0DD4ECEDB}"/>
    <cellStyle name="20% - Accent4 2 2 2 3 2" xfId="432" xr:uid="{9AFF65A2-1A77-4788-90A3-45B8C2F5639E}"/>
    <cellStyle name="20% - Accent4 2 2 2 3 2 2" xfId="892" xr:uid="{1970D114-63EF-425D-8813-75C57FD53E7D}"/>
    <cellStyle name="20% - Accent4 2 2 2 3 2 2 2" xfId="1812" xr:uid="{D2FE2EDC-8033-49B2-BBAB-BBBD8327B63F}"/>
    <cellStyle name="20% - Accent4 2 2 2 3 2 2 2 2" xfId="3653" xr:uid="{B98F4A5D-50D3-465C-83CC-BE63FC0CC00A}"/>
    <cellStyle name="20% - Accent4 2 2 2 3 2 2 2 2 2" xfId="7335" xr:uid="{2788B1B2-20A0-44A8-B7D5-7F79B3DE5979}"/>
    <cellStyle name="20% - Accent4 2 2 2 3 2 2 2 2 2 2" xfId="14701" xr:uid="{D42F07EC-661A-4FC6-AF15-588B10A0C81F}"/>
    <cellStyle name="20% - Accent4 2 2 2 3 2 2 2 2 2 2 2" xfId="29435" xr:uid="{237F5A7D-7FD3-4873-9854-C21E2169BA1B}"/>
    <cellStyle name="20% - Accent4 2 2 2 3 2 2 2 2 2 3" xfId="22069" xr:uid="{6853E4A4-4269-4AD0-8762-15232A0192B2}"/>
    <cellStyle name="20% - Accent4 2 2 2 3 2 2 2 2 3" xfId="11019" xr:uid="{4B43B236-2A10-489B-81B2-3D36F618DAC3}"/>
    <cellStyle name="20% - Accent4 2 2 2 3 2 2 2 2 3 2" xfId="25753" xr:uid="{751E449B-4A4E-40FC-8E30-4E60E45C07D7}"/>
    <cellStyle name="20% - Accent4 2 2 2 3 2 2 2 2 4" xfId="18387" xr:uid="{91C9418C-3350-4232-8FD8-27E30693B500}"/>
    <cellStyle name="20% - Accent4 2 2 2 3 2 2 2 3" xfId="5494" xr:uid="{C01E7D25-1B9F-4D3B-AC3E-F800B6C8A97F}"/>
    <cellStyle name="20% - Accent4 2 2 2 3 2 2 2 3 2" xfId="12860" xr:uid="{EE930D7A-480D-463E-97AD-C0CC01CF7D3E}"/>
    <cellStyle name="20% - Accent4 2 2 2 3 2 2 2 3 2 2" xfId="27594" xr:uid="{5FC47A85-6569-4403-9745-CD676EBE0F12}"/>
    <cellStyle name="20% - Accent4 2 2 2 3 2 2 2 3 3" xfId="20228" xr:uid="{C6DC22F0-6054-4BC6-80E8-432F619C9002}"/>
    <cellStyle name="20% - Accent4 2 2 2 3 2 2 2 4" xfId="9178" xr:uid="{168F13DE-94AA-4522-9D21-C4526C32E883}"/>
    <cellStyle name="20% - Accent4 2 2 2 3 2 2 2 4 2" xfId="23912" xr:uid="{14A8FF68-6ABD-47EC-A843-1E9A60C20F91}"/>
    <cellStyle name="20% - Accent4 2 2 2 3 2 2 2 5" xfId="16546" xr:uid="{30BA8F40-502A-4556-B74B-5A5F72D611B7}"/>
    <cellStyle name="20% - Accent4 2 2 2 3 2 2 3" xfId="2733" xr:uid="{E814E0CE-65B7-46C6-BCD4-C064E6DC4B57}"/>
    <cellStyle name="20% - Accent4 2 2 2 3 2 2 3 2" xfId="6415" xr:uid="{97E1418A-F50B-470B-8CFA-8B717000B908}"/>
    <cellStyle name="20% - Accent4 2 2 2 3 2 2 3 2 2" xfId="13781" xr:uid="{6795EBD6-8A3B-4560-900A-E9CDD3D5377E}"/>
    <cellStyle name="20% - Accent4 2 2 2 3 2 2 3 2 2 2" xfId="28515" xr:uid="{607EC4CE-C665-43E7-809D-ACC838C7C914}"/>
    <cellStyle name="20% - Accent4 2 2 2 3 2 2 3 2 3" xfId="21149" xr:uid="{1D4FA0FF-9687-4157-82EC-926DA9C2DABD}"/>
    <cellStyle name="20% - Accent4 2 2 2 3 2 2 3 3" xfId="10099" xr:uid="{2EA83623-DF7C-4E06-B561-361F359FBB3D}"/>
    <cellStyle name="20% - Accent4 2 2 2 3 2 2 3 3 2" xfId="24833" xr:uid="{78FE4D19-70EA-42CB-9F19-BBEE3E8ECEDA}"/>
    <cellStyle name="20% - Accent4 2 2 2 3 2 2 3 4" xfId="17467" xr:uid="{DEA0FD6A-7284-45AE-9B1F-5F16B2BF6469}"/>
    <cellStyle name="20% - Accent4 2 2 2 3 2 2 4" xfId="4574" xr:uid="{416C3C23-630C-4834-B89A-F850E134E81C}"/>
    <cellStyle name="20% - Accent4 2 2 2 3 2 2 4 2" xfId="11940" xr:uid="{C2E94CE4-000A-423E-B4EC-041B5EF92C62}"/>
    <cellStyle name="20% - Accent4 2 2 2 3 2 2 4 2 2" xfId="26674" xr:uid="{6F812A03-C2BD-48DC-89BD-81F063607388}"/>
    <cellStyle name="20% - Accent4 2 2 2 3 2 2 4 3" xfId="19308" xr:uid="{13C5886F-E9F9-4592-B68D-D188C8EE449F}"/>
    <cellStyle name="20% - Accent4 2 2 2 3 2 2 5" xfId="8258" xr:uid="{953CEDDD-5192-4E92-88C1-79D8B5AA7AA3}"/>
    <cellStyle name="20% - Accent4 2 2 2 3 2 2 5 2" xfId="22992" xr:uid="{1B6FC5BB-5100-43E3-AF4C-E170F90ED67E}"/>
    <cellStyle name="20% - Accent4 2 2 2 3 2 2 6" xfId="15626" xr:uid="{724C0974-44EC-401C-8E1F-515098FC9333}"/>
    <cellStyle name="20% - Accent4 2 2 2 3 2 3" xfId="1352" xr:uid="{F54DF74C-4400-4B8C-B394-CC13AE057B87}"/>
    <cellStyle name="20% - Accent4 2 2 2 3 2 3 2" xfId="3193" xr:uid="{BC403898-45FA-4256-9060-E8AD1D5FABD6}"/>
    <cellStyle name="20% - Accent4 2 2 2 3 2 3 2 2" xfId="6875" xr:uid="{ACED67B9-3259-463F-AD63-08C6C8AC5640}"/>
    <cellStyle name="20% - Accent4 2 2 2 3 2 3 2 2 2" xfId="14241" xr:uid="{678B2CE2-31D7-4355-90BA-C9CFC585CE91}"/>
    <cellStyle name="20% - Accent4 2 2 2 3 2 3 2 2 2 2" xfId="28975" xr:uid="{3FA2FD78-41A3-4921-A860-5182975A0C39}"/>
    <cellStyle name="20% - Accent4 2 2 2 3 2 3 2 2 3" xfId="21609" xr:uid="{40B204A3-1E94-415C-B94D-C77F8F920B11}"/>
    <cellStyle name="20% - Accent4 2 2 2 3 2 3 2 3" xfId="10559" xr:uid="{9E1F2B3F-4F42-49E4-8D17-834C7251A846}"/>
    <cellStyle name="20% - Accent4 2 2 2 3 2 3 2 3 2" xfId="25293" xr:uid="{D31EBA29-BDA8-44C2-91FB-555CA46CC15C}"/>
    <cellStyle name="20% - Accent4 2 2 2 3 2 3 2 4" xfId="17927" xr:uid="{3D2C522C-C59C-459E-9D89-961E41328FBD}"/>
    <cellStyle name="20% - Accent4 2 2 2 3 2 3 3" xfId="5034" xr:uid="{58C27075-B78E-4F9A-88E7-91ECA2678FFC}"/>
    <cellStyle name="20% - Accent4 2 2 2 3 2 3 3 2" xfId="12400" xr:uid="{82B722B4-2E9C-445F-98F9-5F0BD63D3529}"/>
    <cellStyle name="20% - Accent4 2 2 2 3 2 3 3 2 2" xfId="27134" xr:uid="{F97B67DD-65D1-4457-BB4D-794EA6680D6D}"/>
    <cellStyle name="20% - Accent4 2 2 2 3 2 3 3 3" xfId="19768" xr:uid="{022DFED9-AE4B-4DEE-B957-44C596B163B0}"/>
    <cellStyle name="20% - Accent4 2 2 2 3 2 3 4" xfId="8718" xr:uid="{EA91EBC8-4741-4FC6-B5F4-E53378ACADF3}"/>
    <cellStyle name="20% - Accent4 2 2 2 3 2 3 4 2" xfId="23452" xr:uid="{6CBE9F81-D4D6-452F-98CE-4EDD7415374D}"/>
    <cellStyle name="20% - Accent4 2 2 2 3 2 3 5" xfId="16086" xr:uid="{54E3F0F4-0CF2-4B0A-95CE-A37547AF485C}"/>
    <cellStyle name="20% - Accent4 2 2 2 3 2 4" xfId="2273" xr:uid="{B9EAE3B4-D721-4384-A187-8EF9A776AEED}"/>
    <cellStyle name="20% - Accent4 2 2 2 3 2 4 2" xfId="5955" xr:uid="{062C3CCE-A8B5-4AC9-856C-7BAC210E0089}"/>
    <cellStyle name="20% - Accent4 2 2 2 3 2 4 2 2" xfId="13321" xr:uid="{7B0EEEFC-5F5A-49F3-82AD-4A0891B1341D}"/>
    <cellStyle name="20% - Accent4 2 2 2 3 2 4 2 2 2" xfId="28055" xr:uid="{191646E1-E1F2-42CB-B3E3-3FCAA9194F81}"/>
    <cellStyle name="20% - Accent4 2 2 2 3 2 4 2 3" xfId="20689" xr:uid="{D15911E5-8063-476B-98F8-8F84D25A5846}"/>
    <cellStyle name="20% - Accent4 2 2 2 3 2 4 3" xfId="9639" xr:uid="{741B8573-09B7-4771-989B-A0BCFC349A24}"/>
    <cellStyle name="20% - Accent4 2 2 2 3 2 4 3 2" xfId="24373" xr:uid="{7E221BAF-477D-4E87-B761-2527107775A7}"/>
    <cellStyle name="20% - Accent4 2 2 2 3 2 4 4" xfId="17007" xr:uid="{B9AB3200-0F60-4329-A0D1-094FF67FF66A}"/>
    <cellStyle name="20% - Accent4 2 2 2 3 2 5" xfId="4114" xr:uid="{B8D0AD2B-CDB7-442F-AB04-609581B6B85B}"/>
    <cellStyle name="20% - Accent4 2 2 2 3 2 5 2" xfId="11480" xr:uid="{F51498F6-8A95-4182-B381-88D0A0B623CF}"/>
    <cellStyle name="20% - Accent4 2 2 2 3 2 5 2 2" xfId="26214" xr:uid="{81A00257-F3D1-4E5D-AF5C-2AF7FB08CF3D}"/>
    <cellStyle name="20% - Accent4 2 2 2 3 2 5 3" xfId="18848" xr:uid="{2D72C45B-0EB0-419E-A4A5-0868A4AAAC0F}"/>
    <cellStyle name="20% - Accent4 2 2 2 3 2 6" xfId="7798" xr:uid="{E0106C04-A2DE-456A-88C3-DBEACC722341}"/>
    <cellStyle name="20% - Accent4 2 2 2 3 2 6 2" xfId="22532" xr:uid="{7B4CF24E-9C2A-4BAC-B16F-4BF209316C5F}"/>
    <cellStyle name="20% - Accent4 2 2 2 3 2 7" xfId="15166" xr:uid="{627F78DB-B907-4B55-9EA5-DAC7869AD5BD}"/>
    <cellStyle name="20% - Accent4 2 2 2 3 3" xfId="662" xr:uid="{0FB81E20-18F1-4241-8B9E-DDCF40C78689}"/>
    <cellStyle name="20% - Accent4 2 2 2 3 3 2" xfId="1582" xr:uid="{B6064850-22CE-46EB-9811-3951CC92B534}"/>
    <cellStyle name="20% - Accent4 2 2 2 3 3 2 2" xfId="3423" xr:uid="{FB490085-D0BD-435E-BE6E-B019E46857F0}"/>
    <cellStyle name="20% - Accent4 2 2 2 3 3 2 2 2" xfId="7105" xr:uid="{EB664D06-2396-4DBA-B1F1-703BE8961B14}"/>
    <cellStyle name="20% - Accent4 2 2 2 3 3 2 2 2 2" xfId="14471" xr:uid="{B01FDA9A-5F38-4F27-8164-F3DE3B6A32E4}"/>
    <cellStyle name="20% - Accent4 2 2 2 3 3 2 2 2 2 2" xfId="29205" xr:uid="{3089D318-2B41-4206-AE90-909D9F2CD9FA}"/>
    <cellStyle name="20% - Accent4 2 2 2 3 3 2 2 2 3" xfId="21839" xr:uid="{2A996C7A-C2C6-44BC-8998-8553EC0EBE07}"/>
    <cellStyle name="20% - Accent4 2 2 2 3 3 2 2 3" xfId="10789" xr:uid="{315E9314-1983-4D90-AA21-E017833B9594}"/>
    <cellStyle name="20% - Accent4 2 2 2 3 3 2 2 3 2" xfId="25523" xr:uid="{925E3F34-9CD6-4316-9323-4E5F4B9EBB84}"/>
    <cellStyle name="20% - Accent4 2 2 2 3 3 2 2 4" xfId="18157" xr:uid="{AAF07C29-A568-48CD-8067-A923692A2732}"/>
    <cellStyle name="20% - Accent4 2 2 2 3 3 2 3" xfId="5264" xr:uid="{E69E0822-C944-4877-BDED-ACC762054F04}"/>
    <cellStyle name="20% - Accent4 2 2 2 3 3 2 3 2" xfId="12630" xr:uid="{1A0DEBFB-E500-4811-AA5C-BCFBE8B005BD}"/>
    <cellStyle name="20% - Accent4 2 2 2 3 3 2 3 2 2" xfId="27364" xr:uid="{631C3A61-D339-452A-A5EF-F6353B753D73}"/>
    <cellStyle name="20% - Accent4 2 2 2 3 3 2 3 3" xfId="19998" xr:uid="{0371CD88-B295-4821-8375-9D1AC9CEAFC4}"/>
    <cellStyle name="20% - Accent4 2 2 2 3 3 2 4" xfId="8948" xr:uid="{6D1055B8-7E17-4654-8577-4166125D6AE4}"/>
    <cellStyle name="20% - Accent4 2 2 2 3 3 2 4 2" xfId="23682" xr:uid="{CFC21246-BDF8-41A1-9E89-9B6CF1533D08}"/>
    <cellStyle name="20% - Accent4 2 2 2 3 3 2 5" xfId="16316" xr:uid="{8DEF1E0D-8A82-4E82-9AE9-509C7DEEFE9A}"/>
    <cellStyle name="20% - Accent4 2 2 2 3 3 3" xfId="2503" xr:uid="{FD033241-81D1-4BAB-BF30-D452D3EA2154}"/>
    <cellStyle name="20% - Accent4 2 2 2 3 3 3 2" xfId="6185" xr:uid="{3B0573A6-FB6F-4920-A9B8-962ED6DC394C}"/>
    <cellStyle name="20% - Accent4 2 2 2 3 3 3 2 2" xfId="13551" xr:uid="{E4EF430C-6FB5-4C8C-8F1A-40CCE19CB5CF}"/>
    <cellStyle name="20% - Accent4 2 2 2 3 3 3 2 2 2" xfId="28285" xr:uid="{66CABE55-1C84-4DF8-BC46-F15A847BC7C0}"/>
    <cellStyle name="20% - Accent4 2 2 2 3 3 3 2 3" xfId="20919" xr:uid="{CAC3D1C0-489F-4C7A-A727-47EE75895926}"/>
    <cellStyle name="20% - Accent4 2 2 2 3 3 3 3" xfId="9869" xr:uid="{D5278CBD-D4A6-49FE-8C27-B837AE740622}"/>
    <cellStyle name="20% - Accent4 2 2 2 3 3 3 3 2" xfId="24603" xr:uid="{158F77EF-6F50-4BF3-BC08-D6391A5D4D59}"/>
    <cellStyle name="20% - Accent4 2 2 2 3 3 3 4" xfId="17237" xr:uid="{EC1D2BFD-39E0-4235-9914-EDF3CB15F5D3}"/>
    <cellStyle name="20% - Accent4 2 2 2 3 3 4" xfId="4344" xr:uid="{1E170307-EB77-4D10-8182-168C96040F55}"/>
    <cellStyle name="20% - Accent4 2 2 2 3 3 4 2" xfId="11710" xr:uid="{E017A2EA-7723-4F5B-9958-09E90E3C69D9}"/>
    <cellStyle name="20% - Accent4 2 2 2 3 3 4 2 2" xfId="26444" xr:uid="{3BA19C97-CC2A-4D71-8C98-B940A3C65F0A}"/>
    <cellStyle name="20% - Accent4 2 2 2 3 3 4 3" xfId="19078" xr:uid="{0995214F-D607-4B1F-AE44-99EBFC0E6668}"/>
    <cellStyle name="20% - Accent4 2 2 2 3 3 5" xfId="8028" xr:uid="{5561527A-3434-420E-9815-C783D1C9C321}"/>
    <cellStyle name="20% - Accent4 2 2 2 3 3 5 2" xfId="22762" xr:uid="{B1DC7D8D-ADE5-4FEC-A5A3-EFB391D89111}"/>
    <cellStyle name="20% - Accent4 2 2 2 3 3 6" xfId="15396" xr:uid="{49746705-F50C-4866-89EF-581098397805}"/>
    <cellStyle name="20% - Accent4 2 2 2 3 4" xfId="1122" xr:uid="{B7C003B2-DC48-4A73-A60A-FA9CE4014D0F}"/>
    <cellStyle name="20% - Accent4 2 2 2 3 4 2" xfId="2963" xr:uid="{16DC79A5-8EE3-406A-B372-8D65789ACFDF}"/>
    <cellStyle name="20% - Accent4 2 2 2 3 4 2 2" xfId="6645" xr:uid="{0CEE78F8-5228-4FFB-8E7D-BA6F52F7EA7D}"/>
    <cellStyle name="20% - Accent4 2 2 2 3 4 2 2 2" xfId="14011" xr:uid="{12D8EB17-440B-4CA4-B4E3-D916C9856DC3}"/>
    <cellStyle name="20% - Accent4 2 2 2 3 4 2 2 2 2" xfId="28745" xr:uid="{44ECB30C-EEF8-4A96-8B5B-E33C22D99D1B}"/>
    <cellStyle name="20% - Accent4 2 2 2 3 4 2 2 3" xfId="21379" xr:uid="{97723602-1E84-4DD2-A451-2848F7115FB0}"/>
    <cellStyle name="20% - Accent4 2 2 2 3 4 2 3" xfId="10329" xr:uid="{68F949CF-405D-4E92-ADDC-2E7A38F33094}"/>
    <cellStyle name="20% - Accent4 2 2 2 3 4 2 3 2" xfId="25063" xr:uid="{D489800F-21CE-4199-AB01-A90FABA26E94}"/>
    <cellStyle name="20% - Accent4 2 2 2 3 4 2 4" xfId="17697" xr:uid="{308353C9-1C40-4571-9468-150DCDF6AFC4}"/>
    <cellStyle name="20% - Accent4 2 2 2 3 4 3" xfId="4804" xr:uid="{8D0DF895-9977-4093-8EF7-EE880F143B15}"/>
    <cellStyle name="20% - Accent4 2 2 2 3 4 3 2" xfId="12170" xr:uid="{5F73BF31-B47D-4F59-ABA1-118A249CBE6C}"/>
    <cellStyle name="20% - Accent4 2 2 2 3 4 3 2 2" xfId="26904" xr:uid="{95F186CE-D7CD-49F0-A750-B6BAA7864A13}"/>
    <cellStyle name="20% - Accent4 2 2 2 3 4 3 3" xfId="19538" xr:uid="{63F6DF7F-18BE-4518-85BD-5E9EFBC1B07E}"/>
    <cellStyle name="20% - Accent4 2 2 2 3 4 4" xfId="8488" xr:uid="{69C3E08B-B3DF-435B-A724-A0987583869D}"/>
    <cellStyle name="20% - Accent4 2 2 2 3 4 4 2" xfId="23222" xr:uid="{ED133983-D67D-4475-8055-747E4BBDA77A}"/>
    <cellStyle name="20% - Accent4 2 2 2 3 4 5" xfId="15856" xr:uid="{64644B35-1EE2-4ED5-A2CA-CFFACAA0BFC8}"/>
    <cellStyle name="20% - Accent4 2 2 2 3 5" xfId="2043" xr:uid="{4FE868CA-5CC7-4EA9-BDE0-A7ABA145EDB2}"/>
    <cellStyle name="20% - Accent4 2 2 2 3 5 2" xfId="5725" xr:uid="{40E79099-307C-42BF-8937-0D7507D793E0}"/>
    <cellStyle name="20% - Accent4 2 2 2 3 5 2 2" xfId="13091" xr:uid="{1DA80264-2835-47C6-8B3F-38836DFC4007}"/>
    <cellStyle name="20% - Accent4 2 2 2 3 5 2 2 2" xfId="27825" xr:uid="{DE321CEE-71C4-46D4-931B-B5384A67A6A8}"/>
    <cellStyle name="20% - Accent4 2 2 2 3 5 2 3" xfId="20459" xr:uid="{64D9B584-44CD-4190-99CA-99DEDFB57CD3}"/>
    <cellStyle name="20% - Accent4 2 2 2 3 5 3" xfId="9409" xr:uid="{100DA332-08EE-4DC8-8DCB-904C7EFB2249}"/>
    <cellStyle name="20% - Accent4 2 2 2 3 5 3 2" xfId="24143" xr:uid="{26C6B683-42CF-407C-AEE6-8FD5093D396E}"/>
    <cellStyle name="20% - Accent4 2 2 2 3 5 4" xfId="16777" xr:uid="{9295845E-4661-4546-8506-BDECB03F5CED}"/>
    <cellStyle name="20% - Accent4 2 2 2 3 6" xfId="3884" xr:uid="{8F25FE76-6C06-4946-94BA-7307A6373740}"/>
    <cellStyle name="20% - Accent4 2 2 2 3 6 2" xfId="11250" xr:uid="{FEEA66D0-B269-4AC5-95CE-1BF1D7172E80}"/>
    <cellStyle name="20% - Accent4 2 2 2 3 6 2 2" xfId="25984" xr:uid="{08A6194B-C6A3-486F-ACB9-A98F01802B3A}"/>
    <cellStyle name="20% - Accent4 2 2 2 3 6 3" xfId="18618" xr:uid="{CFB5CF12-B623-468F-B8B2-891564EEAF57}"/>
    <cellStyle name="20% - Accent4 2 2 2 3 7" xfId="7568" xr:uid="{CED69472-22ED-4335-9D6C-B704FFF1495B}"/>
    <cellStyle name="20% - Accent4 2 2 2 3 7 2" xfId="22302" xr:uid="{0BA99216-CB0E-44B8-965F-8C6E7C44BA6C}"/>
    <cellStyle name="20% - Accent4 2 2 2 3 8" xfId="14936" xr:uid="{9CC473A1-D89B-4C21-B821-1271350FED59}"/>
    <cellStyle name="20% - Accent4 2 2 2 4" xfId="317" xr:uid="{9AF85C83-F5F7-4167-A956-088A3CEEC21C}"/>
    <cellStyle name="20% - Accent4 2 2 2 4 2" xfId="777" xr:uid="{62B0A0AD-3AF3-48FB-AB26-2D5C3C321377}"/>
    <cellStyle name="20% - Accent4 2 2 2 4 2 2" xfId="1697" xr:uid="{2C735B9D-E66D-41F9-9294-E0A5144D632D}"/>
    <cellStyle name="20% - Accent4 2 2 2 4 2 2 2" xfId="3538" xr:uid="{258D0977-EF54-4F9F-973E-C8F2909F0F76}"/>
    <cellStyle name="20% - Accent4 2 2 2 4 2 2 2 2" xfId="7220" xr:uid="{E2BAA9DD-C2DE-401B-AAA3-DB751F2C6EDD}"/>
    <cellStyle name="20% - Accent4 2 2 2 4 2 2 2 2 2" xfId="14586" xr:uid="{8BC53F96-F233-4ED1-A120-A06CCCCCE60A}"/>
    <cellStyle name="20% - Accent4 2 2 2 4 2 2 2 2 2 2" xfId="29320" xr:uid="{C476DB69-D830-4C70-B9DC-F076B40390C3}"/>
    <cellStyle name="20% - Accent4 2 2 2 4 2 2 2 2 3" xfId="21954" xr:uid="{763E44EA-2A60-49DC-BD68-5EA84F88CE86}"/>
    <cellStyle name="20% - Accent4 2 2 2 4 2 2 2 3" xfId="10904" xr:uid="{F47B1CE1-C0D2-498D-A5C4-C1DD4F1F1CF8}"/>
    <cellStyle name="20% - Accent4 2 2 2 4 2 2 2 3 2" xfId="25638" xr:uid="{81246F8B-09DE-4BEB-9F88-094110B8D502}"/>
    <cellStyle name="20% - Accent4 2 2 2 4 2 2 2 4" xfId="18272" xr:uid="{F73C36F4-DD92-4D30-A85A-66B3DE089381}"/>
    <cellStyle name="20% - Accent4 2 2 2 4 2 2 3" xfId="5379" xr:uid="{E82972CA-7915-4278-9A8A-284D4E40A59B}"/>
    <cellStyle name="20% - Accent4 2 2 2 4 2 2 3 2" xfId="12745" xr:uid="{B67713CB-4102-4B93-AD66-72AED9DDB8E4}"/>
    <cellStyle name="20% - Accent4 2 2 2 4 2 2 3 2 2" xfId="27479" xr:uid="{AC2BCEFA-0AEC-4B9E-A501-4220D49D9AF1}"/>
    <cellStyle name="20% - Accent4 2 2 2 4 2 2 3 3" xfId="20113" xr:uid="{81F5E59B-4984-4A50-9254-E1233204F892}"/>
    <cellStyle name="20% - Accent4 2 2 2 4 2 2 4" xfId="9063" xr:uid="{4422A11F-CB64-42F3-A8FC-E535B76379FB}"/>
    <cellStyle name="20% - Accent4 2 2 2 4 2 2 4 2" xfId="23797" xr:uid="{CDEED951-440F-44CB-872C-BD8BBA02BC6E}"/>
    <cellStyle name="20% - Accent4 2 2 2 4 2 2 5" xfId="16431" xr:uid="{4A5B7CA4-88F9-4F0F-B436-34F38451BB98}"/>
    <cellStyle name="20% - Accent4 2 2 2 4 2 3" xfId="2618" xr:uid="{35EAA88E-D876-4F15-BBF4-32E5B93CC3FC}"/>
    <cellStyle name="20% - Accent4 2 2 2 4 2 3 2" xfId="6300" xr:uid="{5C8406AF-D07E-4B0C-AE6A-21966AC8ED1E}"/>
    <cellStyle name="20% - Accent4 2 2 2 4 2 3 2 2" xfId="13666" xr:uid="{42CC444E-06BA-4FDD-BEAE-202EA91CBE4D}"/>
    <cellStyle name="20% - Accent4 2 2 2 4 2 3 2 2 2" xfId="28400" xr:uid="{0A5F03CE-A0CD-449B-93F3-1FE61B89471E}"/>
    <cellStyle name="20% - Accent4 2 2 2 4 2 3 2 3" xfId="21034" xr:uid="{DE98A8E7-BE20-494F-A81F-9FB8F6CEB033}"/>
    <cellStyle name="20% - Accent4 2 2 2 4 2 3 3" xfId="9984" xr:uid="{DB734BCE-7C43-4019-A2B3-D41775370B2C}"/>
    <cellStyle name="20% - Accent4 2 2 2 4 2 3 3 2" xfId="24718" xr:uid="{81B40A04-17F3-446F-8AC8-A0F698AC8658}"/>
    <cellStyle name="20% - Accent4 2 2 2 4 2 3 4" xfId="17352" xr:uid="{9C29F57C-31D2-4B37-94C7-A0028B73C9A5}"/>
    <cellStyle name="20% - Accent4 2 2 2 4 2 4" xfId="4459" xr:uid="{ECAA67A3-3E9C-409A-8AC9-DC9E5975394F}"/>
    <cellStyle name="20% - Accent4 2 2 2 4 2 4 2" xfId="11825" xr:uid="{9AE73A9D-03CE-4741-A6FD-7F9C096CA7B7}"/>
    <cellStyle name="20% - Accent4 2 2 2 4 2 4 2 2" xfId="26559" xr:uid="{5EA2E452-3742-4726-8443-F6E6C2DB0E49}"/>
    <cellStyle name="20% - Accent4 2 2 2 4 2 4 3" xfId="19193" xr:uid="{B9923213-DB11-40B7-BEA3-DA6B261F75D2}"/>
    <cellStyle name="20% - Accent4 2 2 2 4 2 5" xfId="8143" xr:uid="{E4226B8A-FE16-4705-886A-A42C3FD51ADF}"/>
    <cellStyle name="20% - Accent4 2 2 2 4 2 5 2" xfId="22877" xr:uid="{D78256B5-F6B3-4C61-8D0D-5D3BF8E60001}"/>
    <cellStyle name="20% - Accent4 2 2 2 4 2 6" xfId="15511" xr:uid="{F1D62FDA-5940-4AB3-9D15-7D72A218EC7A}"/>
    <cellStyle name="20% - Accent4 2 2 2 4 3" xfId="1237" xr:uid="{D3B2516A-039C-4538-9AC5-79F0EC3E09D7}"/>
    <cellStyle name="20% - Accent4 2 2 2 4 3 2" xfId="3078" xr:uid="{08AEFB13-C561-4E89-9136-EF167B00F068}"/>
    <cellStyle name="20% - Accent4 2 2 2 4 3 2 2" xfId="6760" xr:uid="{2283C27E-D1FD-4F41-BAF6-36C151AF3F5E}"/>
    <cellStyle name="20% - Accent4 2 2 2 4 3 2 2 2" xfId="14126" xr:uid="{82CF8152-94EB-495D-812E-3D7E968B3F99}"/>
    <cellStyle name="20% - Accent4 2 2 2 4 3 2 2 2 2" xfId="28860" xr:uid="{28C6CF94-E67D-47BA-A6CE-E420C5F62812}"/>
    <cellStyle name="20% - Accent4 2 2 2 4 3 2 2 3" xfId="21494" xr:uid="{0C1C944D-ED70-492E-B65A-410558561F4E}"/>
    <cellStyle name="20% - Accent4 2 2 2 4 3 2 3" xfId="10444" xr:uid="{28C620E3-B0CB-47DB-9877-077C5D745508}"/>
    <cellStyle name="20% - Accent4 2 2 2 4 3 2 3 2" xfId="25178" xr:uid="{6AEB7C6E-E8AA-4846-A824-067E51571A3E}"/>
    <cellStyle name="20% - Accent4 2 2 2 4 3 2 4" xfId="17812" xr:uid="{00A55B80-D3BC-4A58-A311-C36B36894DF9}"/>
    <cellStyle name="20% - Accent4 2 2 2 4 3 3" xfId="4919" xr:uid="{9417F503-032A-406F-8A0E-56BAC71EDDA1}"/>
    <cellStyle name="20% - Accent4 2 2 2 4 3 3 2" xfId="12285" xr:uid="{2E834E76-5285-4836-9DCD-EC609E912B24}"/>
    <cellStyle name="20% - Accent4 2 2 2 4 3 3 2 2" xfId="27019" xr:uid="{161B755A-7760-484B-A589-0671829AC120}"/>
    <cellStyle name="20% - Accent4 2 2 2 4 3 3 3" xfId="19653" xr:uid="{9106901B-CA19-472D-B292-B20430313A17}"/>
    <cellStyle name="20% - Accent4 2 2 2 4 3 4" xfId="8603" xr:uid="{211869DD-2001-4B4F-9F28-9E1F86B9FC1B}"/>
    <cellStyle name="20% - Accent4 2 2 2 4 3 4 2" xfId="23337" xr:uid="{074B3902-F79C-44CF-B0DA-BBDFE81AC3E2}"/>
    <cellStyle name="20% - Accent4 2 2 2 4 3 5" xfId="15971" xr:uid="{2F3CDDD5-506D-4BFD-B97C-7DED5BD4FA0E}"/>
    <cellStyle name="20% - Accent4 2 2 2 4 4" xfId="2158" xr:uid="{6337276E-1810-4D5F-9E73-BD315AE871DA}"/>
    <cellStyle name="20% - Accent4 2 2 2 4 4 2" xfId="5840" xr:uid="{CCFF9A62-D95E-4CAB-B2B2-29DAFCB4B211}"/>
    <cellStyle name="20% - Accent4 2 2 2 4 4 2 2" xfId="13206" xr:uid="{98DB942D-B541-4394-8625-214FD69C4C4A}"/>
    <cellStyle name="20% - Accent4 2 2 2 4 4 2 2 2" xfId="27940" xr:uid="{4C9D9363-1AF0-437E-BC5B-C47AD764160F}"/>
    <cellStyle name="20% - Accent4 2 2 2 4 4 2 3" xfId="20574" xr:uid="{388016B6-D5B8-44B5-A130-85ECBE84B5AD}"/>
    <cellStyle name="20% - Accent4 2 2 2 4 4 3" xfId="9524" xr:uid="{6EAF33A6-BA32-48D2-AAB2-D839923952BF}"/>
    <cellStyle name="20% - Accent4 2 2 2 4 4 3 2" xfId="24258" xr:uid="{F68233EF-0520-46C3-AD5F-7C57A2F0DBAE}"/>
    <cellStyle name="20% - Accent4 2 2 2 4 4 4" xfId="16892" xr:uid="{A3DC0F1E-F014-43FF-95EE-F60C1F2A5D2B}"/>
    <cellStyle name="20% - Accent4 2 2 2 4 5" xfId="3999" xr:uid="{0CEA3E31-4431-4856-8426-391FA7325734}"/>
    <cellStyle name="20% - Accent4 2 2 2 4 5 2" xfId="11365" xr:uid="{E1ABAFEF-EAAB-4269-B098-6A578409801E}"/>
    <cellStyle name="20% - Accent4 2 2 2 4 5 2 2" xfId="26099" xr:uid="{56B1794F-8074-43F7-B288-7694018C7D0C}"/>
    <cellStyle name="20% - Accent4 2 2 2 4 5 3" xfId="18733" xr:uid="{F10499AD-DF44-497E-98B4-C019F10F0160}"/>
    <cellStyle name="20% - Accent4 2 2 2 4 6" xfId="7683" xr:uid="{5BE151CC-9A26-45F4-9A37-1546FA993CB9}"/>
    <cellStyle name="20% - Accent4 2 2 2 4 6 2" xfId="22417" xr:uid="{A7C5ED50-E2A6-4185-BFD6-96FBD52D48AF}"/>
    <cellStyle name="20% - Accent4 2 2 2 4 7" xfId="15051" xr:uid="{A4096109-237E-47D4-95CD-0BA7FEF0774B}"/>
    <cellStyle name="20% - Accent4 2 2 2 5" xfId="547" xr:uid="{A3C91AD8-35A0-4756-8523-74A8A97CB810}"/>
    <cellStyle name="20% - Accent4 2 2 2 5 2" xfId="1467" xr:uid="{E6BD2589-5593-483C-AE64-FF53EAF22724}"/>
    <cellStyle name="20% - Accent4 2 2 2 5 2 2" xfId="3308" xr:uid="{CCA96FDE-48ED-4F43-AC32-D12D43B32577}"/>
    <cellStyle name="20% - Accent4 2 2 2 5 2 2 2" xfId="6990" xr:uid="{45320DF3-AB43-412C-B021-E2DEB7CB1E9D}"/>
    <cellStyle name="20% - Accent4 2 2 2 5 2 2 2 2" xfId="14356" xr:uid="{84EC52E5-278B-46FB-A576-AC4C1A24C82A}"/>
    <cellStyle name="20% - Accent4 2 2 2 5 2 2 2 2 2" xfId="29090" xr:uid="{FE265C31-05CD-47A9-8559-63B88A8EA495}"/>
    <cellStyle name="20% - Accent4 2 2 2 5 2 2 2 3" xfId="21724" xr:uid="{38311535-7A7B-4E4A-A195-4D839CC0FDCE}"/>
    <cellStyle name="20% - Accent4 2 2 2 5 2 2 3" xfId="10674" xr:uid="{F4F429A9-34EB-42BA-AFC4-6DB0EF6A155E}"/>
    <cellStyle name="20% - Accent4 2 2 2 5 2 2 3 2" xfId="25408" xr:uid="{9F5C012B-68F0-4167-B7ED-250A1CA258D6}"/>
    <cellStyle name="20% - Accent4 2 2 2 5 2 2 4" xfId="18042" xr:uid="{DA731856-3B32-4447-926B-2826521A96DD}"/>
    <cellStyle name="20% - Accent4 2 2 2 5 2 3" xfId="5149" xr:uid="{B7067829-975C-4DA3-A088-DFA5BB036CCA}"/>
    <cellStyle name="20% - Accent4 2 2 2 5 2 3 2" xfId="12515" xr:uid="{C2B3C0D4-CE2E-4F59-A9B8-2923571D945A}"/>
    <cellStyle name="20% - Accent4 2 2 2 5 2 3 2 2" xfId="27249" xr:uid="{0370D924-A3B2-4177-BD1D-99ABAFC2E259}"/>
    <cellStyle name="20% - Accent4 2 2 2 5 2 3 3" xfId="19883" xr:uid="{56DAE19B-AB8F-48FC-A6DB-2C01FCB09583}"/>
    <cellStyle name="20% - Accent4 2 2 2 5 2 4" xfId="8833" xr:uid="{AB947303-FD50-4564-B482-27D9B5B2ABCD}"/>
    <cellStyle name="20% - Accent4 2 2 2 5 2 4 2" xfId="23567" xr:uid="{6FE40717-0BC1-4B32-807D-E50FAC4D8781}"/>
    <cellStyle name="20% - Accent4 2 2 2 5 2 5" xfId="16201" xr:uid="{331FFE4D-43A1-4B5E-AFE5-80AF9F313F26}"/>
    <cellStyle name="20% - Accent4 2 2 2 5 3" xfId="2388" xr:uid="{17E6D273-0C96-4016-BEDB-42F08EF0DEA5}"/>
    <cellStyle name="20% - Accent4 2 2 2 5 3 2" xfId="6070" xr:uid="{E7290E43-8E04-44D7-8954-8B307C8489DE}"/>
    <cellStyle name="20% - Accent4 2 2 2 5 3 2 2" xfId="13436" xr:uid="{D144859B-A0C2-4C41-B825-DDEA25403D9F}"/>
    <cellStyle name="20% - Accent4 2 2 2 5 3 2 2 2" xfId="28170" xr:uid="{2E5878D7-FA13-4A0F-BA30-556525939C4D}"/>
    <cellStyle name="20% - Accent4 2 2 2 5 3 2 3" xfId="20804" xr:uid="{146FBEBC-E5CE-413D-928C-1AC0B6407D30}"/>
    <cellStyle name="20% - Accent4 2 2 2 5 3 3" xfId="9754" xr:uid="{A0546F54-E501-46A2-B81D-D7ABC180F376}"/>
    <cellStyle name="20% - Accent4 2 2 2 5 3 3 2" xfId="24488" xr:uid="{EB903730-FBD9-4F65-B023-AFF6047C7645}"/>
    <cellStyle name="20% - Accent4 2 2 2 5 3 4" xfId="17122" xr:uid="{26E5F484-FD28-42B0-B504-191C2C969C47}"/>
    <cellStyle name="20% - Accent4 2 2 2 5 4" xfId="4229" xr:uid="{F4D63792-9B82-40D1-A246-2F294C1E980D}"/>
    <cellStyle name="20% - Accent4 2 2 2 5 4 2" xfId="11595" xr:uid="{00069339-228B-49A0-8A80-4E86D8690284}"/>
    <cellStyle name="20% - Accent4 2 2 2 5 4 2 2" xfId="26329" xr:uid="{86A02EA2-5504-4F0E-B20A-616E812131A6}"/>
    <cellStyle name="20% - Accent4 2 2 2 5 4 3" xfId="18963" xr:uid="{EDE859D9-6105-4984-AC71-DBA28036F26E}"/>
    <cellStyle name="20% - Accent4 2 2 2 5 5" xfId="7913" xr:uid="{829841C8-AAD9-4AD7-B80E-C4C67DA49198}"/>
    <cellStyle name="20% - Accent4 2 2 2 5 5 2" xfId="22647" xr:uid="{8773F188-CF3D-4ED8-A27E-7623A8B70680}"/>
    <cellStyle name="20% - Accent4 2 2 2 5 6" xfId="15281" xr:uid="{E0BE93A1-9027-4D18-9FE5-F344DAA8318C}"/>
    <cellStyle name="20% - Accent4 2 2 2 6" xfId="1007" xr:uid="{76240B85-533D-453E-BD0E-DCE73716B150}"/>
    <cellStyle name="20% - Accent4 2 2 2 6 2" xfId="2848" xr:uid="{4AFECA35-6B9C-4585-B04E-9E75D0FDD8A5}"/>
    <cellStyle name="20% - Accent4 2 2 2 6 2 2" xfId="6530" xr:uid="{0C7914DE-ABF7-4BA4-87CC-CD9CB4A9EC1F}"/>
    <cellStyle name="20% - Accent4 2 2 2 6 2 2 2" xfId="13896" xr:uid="{2EB2B81B-9F38-43A7-BAFB-C7350927D62F}"/>
    <cellStyle name="20% - Accent4 2 2 2 6 2 2 2 2" xfId="28630" xr:uid="{B8D43A19-B5DB-4F9E-BB65-1640FA598877}"/>
    <cellStyle name="20% - Accent4 2 2 2 6 2 2 3" xfId="21264" xr:uid="{624FB2B9-67A9-4C43-8A82-73F30AA37C19}"/>
    <cellStyle name="20% - Accent4 2 2 2 6 2 3" xfId="10214" xr:uid="{55A27FBE-208B-444A-BEF6-C39CC3792C88}"/>
    <cellStyle name="20% - Accent4 2 2 2 6 2 3 2" xfId="24948" xr:uid="{5EA6287B-C897-4342-BB66-33927D83F86D}"/>
    <cellStyle name="20% - Accent4 2 2 2 6 2 4" xfId="17582" xr:uid="{8C77D1FE-4161-406C-99BB-DBBF82B082CE}"/>
    <cellStyle name="20% - Accent4 2 2 2 6 3" xfId="4689" xr:uid="{7557B9C2-85A9-4840-A5E2-A746A5A4183B}"/>
    <cellStyle name="20% - Accent4 2 2 2 6 3 2" xfId="12055" xr:uid="{5B881FD7-531D-45ED-BC61-21E90EE1FCB6}"/>
    <cellStyle name="20% - Accent4 2 2 2 6 3 2 2" xfId="26789" xr:uid="{5C170820-15A8-468F-8F00-7011C1128DDB}"/>
    <cellStyle name="20% - Accent4 2 2 2 6 3 3" xfId="19423" xr:uid="{6F6EEB2C-7081-4845-AEEA-A3EB42BAE2FB}"/>
    <cellStyle name="20% - Accent4 2 2 2 6 4" xfId="8373" xr:uid="{501868B9-DEDA-43D6-AFB1-269220F08B2A}"/>
    <cellStyle name="20% - Accent4 2 2 2 6 4 2" xfId="23107" xr:uid="{0EFB8B43-AF8E-4511-9FA7-E5C8746BB412}"/>
    <cellStyle name="20% - Accent4 2 2 2 6 5" xfId="15741" xr:uid="{A2C3EB1D-5F40-47A9-859A-1201E6C45F66}"/>
    <cellStyle name="20% - Accent4 2 2 2 7" xfId="1928" xr:uid="{6B34D859-CB82-454F-BFCD-E333079C4E6F}"/>
    <cellStyle name="20% - Accent4 2 2 2 7 2" xfId="5610" xr:uid="{5389BB95-D036-4B12-A10A-87395702A12D}"/>
    <cellStyle name="20% - Accent4 2 2 2 7 2 2" xfId="12976" xr:uid="{D3A7B0EB-1720-4147-BDF7-55BCE7BD9BFA}"/>
    <cellStyle name="20% - Accent4 2 2 2 7 2 2 2" xfId="27710" xr:uid="{AE4F70BD-7098-4466-8ECE-C36118AA0E3E}"/>
    <cellStyle name="20% - Accent4 2 2 2 7 2 3" xfId="20344" xr:uid="{89005900-90A5-4987-B48C-67F8F99007AD}"/>
    <cellStyle name="20% - Accent4 2 2 2 7 3" xfId="9294" xr:uid="{CA84F14A-F9C3-48D9-AC74-7E9A031E43BB}"/>
    <cellStyle name="20% - Accent4 2 2 2 7 3 2" xfId="24028" xr:uid="{78F44270-4EC5-47B8-BA0F-0B150A3D84F8}"/>
    <cellStyle name="20% - Accent4 2 2 2 7 4" xfId="16662" xr:uid="{71214D19-0824-43C2-B7AF-C69EC56D39D8}"/>
    <cellStyle name="20% - Accent4 2 2 2 8" xfId="3769" xr:uid="{D4A6FB5C-33B5-4D8E-84FB-81310CD7BE12}"/>
    <cellStyle name="20% - Accent4 2 2 2 8 2" xfId="11135" xr:uid="{1CD40231-5514-4FAC-88DB-E5BA3D2E3AE2}"/>
    <cellStyle name="20% - Accent4 2 2 2 8 2 2" xfId="25869" xr:uid="{24392A38-4A6B-410B-AA61-1EE98F8EEBF3}"/>
    <cellStyle name="20% - Accent4 2 2 2 8 3" xfId="18503" xr:uid="{796E1330-8B23-4243-8440-33FD7DBFDC57}"/>
    <cellStyle name="20% - Accent4 2 2 2 9" xfId="7453" xr:uid="{5FD0170C-DD8E-48E6-96D2-99AFAE41EA41}"/>
    <cellStyle name="20% - Accent4 2 2 2 9 2" xfId="22187" xr:uid="{C91E7D97-D20F-4910-9359-929166C125C7}"/>
    <cellStyle name="20% - Accent4 2 2 3" xfId="126" xr:uid="{751A64F6-1106-4CB9-887B-D6FB3CC692A2}"/>
    <cellStyle name="20% - Accent4 2 2 3 2" xfId="258" xr:uid="{B5CE09B6-002C-4B64-9FCC-2312443597CF}"/>
    <cellStyle name="20% - Accent4 2 2 3 2 2" xfId="488" xr:uid="{12F06FAF-7D2A-4528-AAE9-B4637CBD8C2D}"/>
    <cellStyle name="20% - Accent4 2 2 3 2 2 2" xfId="948" xr:uid="{8DE239FE-238A-44E6-88C5-2EB9857F071A}"/>
    <cellStyle name="20% - Accent4 2 2 3 2 2 2 2" xfId="1868" xr:uid="{4D84824C-38E7-467A-8085-D8633B851EB7}"/>
    <cellStyle name="20% - Accent4 2 2 3 2 2 2 2 2" xfId="3709" xr:uid="{865A90AC-30F6-43DB-8DEC-959B70AE6DB0}"/>
    <cellStyle name="20% - Accent4 2 2 3 2 2 2 2 2 2" xfId="7391" xr:uid="{870703C1-7CCE-4B72-BAB0-38B38A35C5EA}"/>
    <cellStyle name="20% - Accent4 2 2 3 2 2 2 2 2 2 2" xfId="14757" xr:uid="{4E63B6A7-D572-4A16-9236-C39F91989881}"/>
    <cellStyle name="20% - Accent4 2 2 3 2 2 2 2 2 2 2 2" xfId="29491" xr:uid="{1EBB2CFD-289E-4C0C-A57B-19276980CC3B}"/>
    <cellStyle name="20% - Accent4 2 2 3 2 2 2 2 2 2 3" xfId="22125" xr:uid="{A9BEF071-6066-47C7-9910-6C66C997BD63}"/>
    <cellStyle name="20% - Accent4 2 2 3 2 2 2 2 2 3" xfId="11075" xr:uid="{1AFE4CBD-C2DA-4CD5-B98B-D791842ACD08}"/>
    <cellStyle name="20% - Accent4 2 2 3 2 2 2 2 2 3 2" xfId="25809" xr:uid="{207B55FB-941F-4AF7-AB19-78BFAD2F1724}"/>
    <cellStyle name="20% - Accent4 2 2 3 2 2 2 2 2 4" xfId="18443" xr:uid="{68DE77B8-E5E9-44A1-983C-211AEED0D311}"/>
    <cellStyle name="20% - Accent4 2 2 3 2 2 2 2 3" xfId="5550" xr:uid="{16B3D7E9-CD33-43D0-A42E-141B87C19D82}"/>
    <cellStyle name="20% - Accent4 2 2 3 2 2 2 2 3 2" xfId="12916" xr:uid="{3E664D4C-8F79-463F-8ED3-3CA26C0DF0EB}"/>
    <cellStyle name="20% - Accent4 2 2 3 2 2 2 2 3 2 2" xfId="27650" xr:uid="{087FAE39-6B80-4C2F-BABB-D027ED996455}"/>
    <cellStyle name="20% - Accent4 2 2 3 2 2 2 2 3 3" xfId="20284" xr:uid="{CF4D8604-DCFE-4FB2-8257-4DC233091DC7}"/>
    <cellStyle name="20% - Accent4 2 2 3 2 2 2 2 4" xfId="9234" xr:uid="{CE6CF0D6-2CEA-4F21-A6DF-FE761AC96C71}"/>
    <cellStyle name="20% - Accent4 2 2 3 2 2 2 2 4 2" xfId="23968" xr:uid="{C523D92C-332B-446B-BD71-1CBCDE143B8B}"/>
    <cellStyle name="20% - Accent4 2 2 3 2 2 2 2 5" xfId="16602" xr:uid="{953BCAD7-DA71-454E-A57F-915913FDF926}"/>
    <cellStyle name="20% - Accent4 2 2 3 2 2 2 3" xfId="2789" xr:uid="{32E99311-792A-47C7-860C-E52DE1B82A20}"/>
    <cellStyle name="20% - Accent4 2 2 3 2 2 2 3 2" xfId="6471" xr:uid="{4CAC1131-C9EA-45F9-9619-299087C65C89}"/>
    <cellStyle name="20% - Accent4 2 2 3 2 2 2 3 2 2" xfId="13837" xr:uid="{FE23CECA-B0F3-4BCB-95D3-CCEF5607607D}"/>
    <cellStyle name="20% - Accent4 2 2 3 2 2 2 3 2 2 2" xfId="28571" xr:uid="{A3E340D6-F2B6-4815-BBA7-0F28A73B256B}"/>
    <cellStyle name="20% - Accent4 2 2 3 2 2 2 3 2 3" xfId="21205" xr:uid="{9BEC7025-30D3-4C19-BC06-65144ACE85DB}"/>
    <cellStyle name="20% - Accent4 2 2 3 2 2 2 3 3" xfId="10155" xr:uid="{9E70900E-0897-4683-A8F1-665CA6086251}"/>
    <cellStyle name="20% - Accent4 2 2 3 2 2 2 3 3 2" xfId="24889" xr:uid="{5250B958-C664-4429-8D8B-FDBC08E5683C}"/>
    <cellStyle name="20% - Accent4 2 2 3 2 2 2 3 4" xfId="17523" xr:uid="{447B446E-CDD0-49C6-A56B-2BF668D17180}"/>
    <cellStyle name="20% - Accent4 2 2 3 2 2 2 4" xfId="4630" xr:uid="{2B7452EB-AD2B-4948-B9A7-2E33528D3B58}"/>
    <cellStyle name="20% - Accent4 2 2 3 2 2 2 4 2" xfId="11996" xr:uid="{F1AD0B3E-E5CE-4994-BF68-13ADB2521C25}"/>
    <cellStyle name="20% - Accent4 2 2 3 2 2 2 4 2 2" xfId="26730" xr:uid="{5104E29D-BBB9-4D46-AAD7-3DA54F9FB73E}"/>
    <cellStyle name="20% - Accent4 2 2 3 2 2 2 4 3" xfId="19364" xr:uid="{EABA01A8-5C46-43A2-8DF9-4B041502C4EC}"/>
    <cellStyle name="20% - Accent4 2 2 3 2 2 2 5" xfId="8314" xr:uid="{60E06689-4C67-4D8A-9702-7054FFA33F74}"/>
    <cellStyle name="20% - Accent4 2 2 3 2 2 2 5 2" xfId="23048" xr:uid="{FA91DE0D-703B-45F0-BDB3-134E58F5A17B}"/>
    <cellStyle name="20% - Accent4 2 2 3 2 2 2 6" xfId="15682" xr:uid="{83713FCA-4D00-40BB-8B64-C0EE724939FC}"/>
    <cellStyle name="20% - Accent4 2 2 3 2 2 3" xfId="1408" xr:uid="{B9EA2A01-CA8F-4719-AF96-7C11074DE2E7}"/>
    <cellStyle name="20% - Accent4 2 2 3 2 2 3 2" xfId="3249" xr:uid="{DB7B0C92-D725-4545-B090-3E18CA922760}"/>
    <cellStyle name="20% - Accent4 2 2 3 2 2 3 2 2" xfId="6931" xr:uid="{EE40637B-1D85-4D39-8BA8-6305CB964D7E}"/>
    <cellStyle name="20% - Accent4 2 2 3 2 2 3 2 2 2" xfId="14297" xr:uid="{0E3C0F61-5E84-4282-816F-60FFBEA99DF7}"/>
    <cellStyle name="20% - Accent4 2 2 3 2 2 3 2 2 2 2" xfId="29031" xr:uid="{14A53FB1-4F3E-4CA0-AE15-6B2FA91B6A91}"/>
    <cellStyle name="20% - Accent4 2 2 3 2 2 3 2 2 3" xfId="21665" xr:uid="{F086A66D-79A4-4C3D-BD9C-AEF31087F120}"/>
    <cellStyle name="20% - Accent4 2 2 3 2 2 3 2 3" xfId="10615" xr:uid="{386BF3B2-DB91-4C80-97C0-2B22B005E7EB}"/>
    <cellStyle name="20% - Accent4 2 2 3 2 2 3 2 3 2" xfId="25349" xr:uid="{8580C025-F715-47F2-B62D-E7DE810E0616}"/>
    <cellStyle name="20% - Accent4 2 2 3 2 2 3 2 4" xfId="17983" xr:uid="{7C088C4A-34A3-4CA1-86B2-B1909E5162AE}"/>
    <cellStyle name="20% - Accent4 2 2 3 2 2 3 3" xfId="5090" xr:uid="{4F6DD725-300E-4080-8527-958F688BA9ED}"/>
    <cellStyle name="20% - Accent4 2 2 3 2 2 3 3 2" xfId="12456" xr:uid="{44C8023F-C61B-445A-8A49-0E7ACE708E7A}"/>
    <cellStyle name="20% - Accent4 2 2 3 2 2 3 3 2 2" xfId="27190" xr:uid="{578B4B0F-A2E2-47D0-8CA4-8A98867E7359}"/>
    <cellStyle name="20% - Accent4 2 2 3 2 2 3 3 3" xfId="19824" xr:uid="{6FACDF3A-ACBE-4B04-8ED3-F3F4F7294A5A}"/>
    <cellStyle name="20% - Accent4 2 2 3 2 2 3 4" xfId="8774" xr:uid="{665319ED-BE20-4665-B1F0-57474D7B404C}"/>
    <cellStyle name="20% - Accent4 2 2 3 2 2 3 4 2" xfId="23508" xr:uid="{D02743DF-C73A-411B-A42D-F9C956586E87}"/>
    <cellStyle name="20% - Accent4 2 2 3 2 2 3 5" xfId="16142" xr:uid="{A1E6B14D-140F-4E06-9030-1EDDBF0BF86D}"/>
    <cellStyle name="20% - Accent4 2 2 3 2 2 4" xfId="2329" xr:uid="{AACB9841-5D27-4F9C-AE98-6082DAE4CBAE}"/>
    <cellStyle name="20% - Accent4 2 2 3 2 2 4 2" xfId="6011" xr:uid="{9F002EC1-01CC-471A-A9B7-CC1DE3F8B25B}"/>
    <cellStyle name="20% - Accent4 2 2 3 2 2 4 2 2" xfId="13377" xr:uid="{95A0D303-3D9A-4BDB-A360-3DBACED88006}"/>
    <cellStyle name="20% - Accent4 2 2 3 2 2 4 2 2 2" xfId="28111" xr:uid="{F7F43321-BE41-4CC0-8E13-07C6DC2650F0}"/>
    <cellStyle name="20% - Accent4 2 2 3 2 2 4 2 3" xfId="20745" xr:uid="{CE036F50-8290-4004-9124-8C4E53AC0A84}"/>
    <cellStyle name="20% - Accent4 2 2 3 2 2 4 3" xfId="9695" xr:uid="{6B6D9F92-19D2-41CC-8D51-8BCE8826F2FC}"/>
    <cellStyle name="20% - Accent4 2 2 3 2 2 4 3 2" xfId="24429" xr:uid="{5D063CFF-80B5-4120-A348-6028CE195B09}"/>
    <cellStyle name="20% - Accent4 2 2 3 2 2 4 4" xfId="17063" xr:uid="{F375FCC0-BE60-4762-971B-3290F79F5B7C}"/>
    <cellStyle name="20% - Accent4 2 2 3 2 2 5" xfId="4170" xr:uid="{347F8B74-0C42-4FE5-8CD6-742270595E75}"/>
    <cellStyle name="20% - Accent4 2 2 3 2 2 5 2" xfId="11536" xr:uid="{14E3C33A-A656-48B4-A9B0-4AF3AEE1D655}"/>
    <cellStyle name="20% - Accent4 2 2 3 2 2 5 2 2" xfId="26270" xr:uid="{CD35AE01-3D39-45C6-94C3-0EB9CD9D421E}"/>
    <cellStyle name="20% - Accent4 2 2 3 2 2 5 3" xfId="18904" xr:uid="{87AA9B0C-7441-4004-8792-B3426064AE04}"/>
    <cellStyle name="20% - Accent4 2 2 3 2 2 6" xfId="7854" xr:uid="{3384F834-CC11-43F4-9A06-B78722975392}"/>
    <cellStyle name="20% - Accent4 2 2 3 2 2 6 2" xfId="22588" xr:uid="{A0CDA9F2-82AB-40A1-B9DC-0888266818FB}"/>
    <cellStyle name="20% - Accent4 2 2 3 2 2 7" xfId="15222" xr:uid="{43D148B8-C904-4B26-9C57-82566FD07A73}"/>
    <cellStyle name="20% - Accent4 2 2 3 2 3" xfId="718" xr:uid="{47B49D6A-759D-4381-87D2-4673D1F68F1A}"/>
    <cellStyle name="20% - Accent4 2 2 3 2 3 2" xfId="1638" xr:uid="{E545171C-E6E2-44D2-AD16-E0F3344EFF12}"/>
    <cellStyle name="20% - Accent4 2 2 3 2 3 2 2" xfId="3479" xr:uid="{4E8CC349-33C4-4CE0-9D7A-32901D8532BA}"/>
    <cellStyle name="20% - Accent4 2 2 3 2 3 2 2 2" xfId="7161" xr:uid="{DDDE8F1A-17A5-476C-B044-560EEB3BA14D}"/>
    <cellStyle name="20% - Accent4 2 2 3 2 3 2 2 2 2" xfId="14527" xr:uid="{3FF940AA-94D3-462A-B9E5-74909ECB61D0}"/>
    <cellStyle name="20% - Accent4 2 2 3 2 3 2 2 2 2 2" xfId="29261" xr:uid="{AA5D4EA1-457A-419C-B792-40FA126BEC8C}"/>
    <cellStyle name="20% - Accent4 2 2 3 2 3 2 2 2 3" xfId="21895" xr:uid="{D8DAFF30-6B8F-4934-BF22-24D3AA13B9DC}"/>
    <cellStyle name="20% - Accent4 2 2 3 2 3 2 2 3" xfId="10845" xr:uid="{F5B7C80A-AEF5-4D48-8EB0-7CB4A14C23C0}"/>
    <cellStyle name="20% - Accent4 2 2 3 2 3 2 2 3 2" xfId="25579" xr:uid="{D038C5EA-53D2-40A0-BAD4-84993ED91015}"/>
    <cellStyle name="20% - Accent4 2 2 3 2 3 2 2 4" xfId="18213" xr:uid="{4F098BC7-0CC9-45B4-8743-7B131847171E}"/>
    <cellStyle name="20% - Accent4 2 2 3 2 3 2 3" xfId="5320" xr:uid="{5CDFAEC9-BACF-4827-B270-3ABF6A27933A}"/>
    <cellStyle name="20% - Accent4 2 2 3 2 3 2 3 2" xfId="12686" xr:uid="{46A4215C-DBC8-44E7-9456-8E56D4B563AF}"/>
    <cellStyle name="20% - Accent4 2 2 3 2 3 2 3 2 2" xfId="27420" xr:uid="{BC9D164D-D59F-439B-A0BE-15B4B1313497}"/>
    <cellStyle name="20% - Accent4 2 2 3 2 3 2 3 3" xfId="20054" xr:uid="{8AF69F02-E23F-4928-8FF3-8D3F0F0C1EA5}"/>
    <cellStyle name="20% - Accent4 2 2 3 2 3 2 4" xfId="9004" xr:uid="{5A0AAA7D-8052-4653-99D5-8956A0C30D2A}"/>
    <cellStyle name="20% - Accent4 2 2 3 2 3 2 4 2" xfId="23738" xr:uid="{7448A499-3C31-461A-ACDC-7649F993D2FB}"/>
    <cellStyle name="20% - Accent4 2 2 3 2 3 2 5" xfId="16372" xr:uid="{A700D447-F9F7-4661-B6A8-C8E47617EA8B}"/>
    <cellStyle name="20% - Accent4 2 2 3 2 3 3" xfId="2559" xr:uid="{2C68CFA9-C006-4ACF-BDFB-C19616AB136A}"/>
    <cellStyle name="20% - Accent4 2 2 3 2 3 3 2" xfId="6241" xr:uid="{3A8B8130-3BB9-4A2F-B9C4-231CB964B55E}"/>
    <cellStyle name="20% - Accent4 2 2 3 2 3 3 2 2" xfId="13607" xr:uid="{5363B8C3-357E-4CC9-90A5-CE69A126600F}"/>
    <cellStyle name="20% - Accent4 2 2 3 2 3 3 2 2 2" xfId="28341" xr:uid="{096D8716-59E8-4587-8F63-F00E611BDFD1}"/>
    <cellStyle name="20% - Accent4 2 2 3 2 3 3 2 3" xfId="20975" xr:uid="{5A4A7FFE-D4D3-4B41-9CAB-4F00B35F7012}"/>
    <cellStyle name="20% - Accent4 2 2 3 2 3 3 3" xfId="9925" xr:uid="{E8306701-A6AB-4EDC-BA4F-02F1129257E4}"/>
    <cellStyle name="20% - Accent4 2 2 3 2 3 3 3 2" xfId="24659" xr:uid="{391F7A1A-1E21-4DD3-959D-48D6E6FE799F}"/>
    <cellStyle name="20% - Accent4 2 2 3 2 3 3 4" xfId="17293" xr:uid="{1B82CCA5-9B94-4808-986A-12BB83E000BD}"/>
    <cellStyle name="20% - Accent4 2 2 3 2 3 4" xfId="4400" xr:uid="{6A3E8954-88D7-442A-976C-E7438E0B5BBA}"/>
    <cellStyle name="20% - Accent4 2 2 3 2 3 4 2" xfId="11766" xr:uid="{64312D0D-FDC9-4CE7-AF2E-43AD1C0C7C04}"/>
    <cellStyle name="20% - Accent4 2 2 3 2 3 4 2 2" xfId="26500" xr:uid="{D0314357-C633-4F13-AAB2-8BB6968C9729}"/>
    <cellStyle name="20% - Accent4 2 2 3 2 3 4 3" xfId="19134" xr:uid="{19AD9197-5B3F-42CC-9656-25E3495EDC32}"/>
    <cellStyle name="20% - Accent4 2 2 3 2 3 5" xfId="8084" xr:uid="{F4769E97-BFB6-490F-B8EB-787E32C30BD5}"/>
    <cellStyle name="20% - Accent4 2 2 3 2 3 5 2" xfId="22818" xr:uid="{99757FA1-9C96-4E3F-A1D5-43F23941F072}"/>
    <cellStyle name="20% - Accent4 2 2 3 2 3 6" xfId="15452" xr:uid="{B70AD664-78DC-47A3-9B1A-708B02A8AE50}"/>
    <cellStyle name="20% - Accent4 2 2 3 2 4" xfId="1178" xr:uid="{3E417340-5BD6-4C2A-8855-D1E7C149BFBE}"/>
    <cellStyle name="20% - Accent4 2 2 3 2 4 2" xfId="3019" xr:uid="{9D6F6BE2-2A1E-4848-8BC4-5F7BB6323DAF}"/>
    <cellStyle name="20% - Accent4 2 2 3 2 4 2 2" xfId="6701" xr:uid="{6B7D37A5-40F5-4056-A407-1F52094B13CF}"/>
    <cellStyle name="20% - Accent4 2 2 3 2 4 2 2 2" xfId="14067" xr:uid="{3B39BC13-46EF-4B44-8737-8A808DD39656}"/>
    <cellStyle name="20% - Accent4 2 2 3 2 4 2 2 2 2" xfId="28801" xr:uid="{08537C04-9AB5-471C-BB8C-DFF92BCB11BD}"/>
    <cellStyle name="20% - Accent4 2 2 3 2 4 2 2 3" xfId="21435" xr:uid="{1A1C0EDF-EDF3-4749-B6AF-4695494A95BE}"/>
    <cellStyle name="20% - Accent4 2 2 3 2 4 2 3" xfId="10385" xr:uid="{4645CE90-AFEC-4EDC-826E-9EE6673A59CD}"/>
    <cellStyle name="20% - Accent4 2 2 3 2 4 2 3 2" xfId="25119" xr:uid="{55E1180B-98FD-4E0F-A7BB-DF493450B3B4}"/>
    <cellStyle name="20% - Accent4 2 2 3 2 4 2 4" xfId="17753" xr:uid="{8F0C9747-5702-4A9C-8625-6DF2A3B0357D}"/>
    <cellStyle name="20% - Accent4 2 2 3 2 4 3" xfId="4860" xr:uid="{BDE7EDFE-D3DE-4B3F-895D-9433380AFFFF}"/>
    <cellStyle name="20% - Accent4 2 2 3 2 4 3 2" xfId="12226" xr:uid="{D8F44859-0696-442B-A3E9-7CE061B7D169}"/>
    <cellStyle name="20% - Accent4 2 2 3 2 4 3 2 2" xfId="26960" xr:uid="{63513FCC-7C5F-41E2-AD89-E726C2DA65A4}"/>
    <cellStyle name="20% - Accent4 2 2 3 2 4 3 3" xfId="19594" xr:uid="{28E81E8C-A6D4-4685-B5E6-F654027ACD42}"/>
    <cellStyle name="20% - Accent4 2 2 3 2 4 4" xfId="8544" xr:uid="{8065B73B-64F0-4899-A1D5-EE9FF3D87316}"/>
    <cellStyle name="20% - Accent4 2 2 3 2 4 4 2" xfId="23278" xr:uid="{DEBA3D15-9AD2-4CA7-9496-F2A3E03149E4}"/>
    <cellStyle name="20% - Accent4 2 2 3 2 4 5" xfId="15912" xr:uid="{5BD41827-24F8-4089-825E-E3D54FB15B86}"/>
    <cellStyle name="20% - Accent4 2 2 3 2 5" xfId="2099" xr:uid="{C35F4E5B-DABB-4D59-A648-621957A24831}"/>
    <cellStyle name="20% - Accent4 2 2 3 2 5 2" xfId="5781" xr:uid="{18F77CBB-C7C2-4C95-8752-3B0BE46C353B}"/>
    <cellStyle name="20% - Accent4 2 2 3 2 5 2 2" xfId="13147" xr:uid="{9D264F95-4ABB-427A-BAD4-B739E9AB647A}"/>
    <cellStyle name="20% - Accent4 2 2 3 2 5 2 2 2" xfId="27881" xr:uid="{E5EB8DF5-1CA0-43D9-908F-CCDC57B5C5CE}"/>
    <cellStyle name="20% - Accent4 2 2 3 2 5 2 3" xfId="20515" xr:uid="{C250F9C4-FA44-4F02-8CCC-8ECE161C0AE9}"/>
    <cellStyle name="20% - Accent4 2 2 3 2 5 3" xfId="9465" xr:uid="{0297E0FE-9C43-4BF6-BDE8-4C529CB8C983}"/>
    <cellStyle name="20% - Accent4 2 2 3 2 5 3 2" xfId="24199" xr:uid="{16EA9188-B572-4C03-A950-EEBD7AA0D752}"/>
    <cellStyle name="20% - Accent4 2 2 3 2 5 4" xfId="16833" xr:uid="{58D27EE6-2CAE-424E-ABCC-DAC274302C04}"/>
    <cellStyle name="20% - Accent4 2 2 3 2 6" xfId="3940" xr:uid="{2CFD2B27-FD7A-4714-8C91-CF50539224B5}"/>
    <cellStyle name="20% - Accent4 2 2 3 2 6 2" xfId="11306" xr:uid="{20147ADD-065B-4CEE-80E4-4951D840A6F8}"/>
    <cellStyle name="20% - Accent4 2 2 3 2 6 2 2" xfId="26040" xr:uid="{64788081-DD61-427D-8BBA-155CE2DBC49C}"/>
    <cellStyle name="20% - Accent4 2 2 3 2 6 3" xfId="18674" xr:uid="{06DE83E2-7F5F-4BED-9A39-7955AA643E85}"/>
    <cellStyle name="20% - Accent4 2 2 3 2 7" xfId="7624" xr:uid="{7267DF30-BB0B-419C-A64B-5748D36679CE}"/>
    <cellStyle name="20% - Accent4 2 2 3 2 7 2" xfId="22358" xr:uid="{EB90B5BE-C4B7-4AA7-8482-0E9B16D91562}"/>
    <cellStyle name="20% - Accent4 2 2 3 2 8" xfId="14992" xr:uid="{94CF91E3-7B8A-4A5D-ADA4-E78D3B54DE33}"/>
    <cellStyle name="20% - Accent4 2 2 3 3" xfId="373" xr:uid="{5FC18736-364B-4F75-9CD7-9728BFA667E3}"/>
    <cellStyle name="20% - Accent4 2 2 3 3 2" xfId="833" xr:uid="{E32A8628-7A1A-4211-88E0-229E84BEF7CD}"/>
    <cellStyle name="20% - Accent4 2 2 3 3 2 2" xfId="1753" xr:uid="{7729CEB8-5E26-440A-868C-15526E476D34}"/>
    <cellStyle name="20% - Accent4 2 2 3 3 2 2 2" xfId="3594" xr:uid="{69B597F9-7F97-4DD8-B89E-9CB5D2FC146B}"/>
    <cellStyle name="20% - Accent4 2 2 3 3 2 2 2 2" xfId="7276" xr:uid="{669CDC50-05F4-4B95-A76D-262A00CF100B}"/>
    <cellStyle name="20% - Accent4 2 2 3 3 2 2 2 2 2" xfId="14642" xr:uid="{21FCA28A-6E16-486A-B09D-3A6A06E1FB5B}"/>
    <cellStyle name="20% - Accent4 2 2 3 3 2 2 2 2 2 2" xfId="29376" xr:uid="{30B3B0F5-E1EF-4A25-86F8-6324A1A5920C}"/>
    <cellStyle name="20% - Accent4 2 2 3 3 2 2 2 2 3" xfId="22010" xr:uid="{E0DD5898-8760-48C5-A6BB-4F78E21BFD9A}"/>
    <cellStyle name="20% - Accent4 2 2 3 3 2 2 2 3" xfId="10960" xr:uid="{B3AACE57-1E1A-446F-8290-E0C0FA5F4D39}"/>
    <cellStyle name="20% - Accent4 2 2 3 3 2 2 2 3 2" xfId="25694" xr:uid="{BD1B9478-D95B-4504-A6D5-A87D6E0071F8}"/>
    <cellStyle name="20% - Accent4 2 2 3 3 2 2 2 4" xfId="18328" xr:uid="{DC3E37B3-DDFE-4762-8E08-4F8C7A2F248B}"/>
    <cellStyle name="20% - Accent4 2 2 3 3 2 2 3" xfId="5435" xr:uid="{0A946E77-F300-4A07-82EE-74CD9421ED2E}"/>
    <cellStyle name="20% - Accent4 2 2 3 3 2 2 3 2" xfId="12801" xr:uid="{08CA9FA9-CC17-443E-B1CF-EE7747E5436A}"/>
    <cellStyle name="20% - Accent4 2 2 3 3 2 2 3 2 2" xfId="27535" xr:uid="{4161EF10-700F-4034-A858-39E2A873C5A4}"/>
    <cellStyle name="20% - Accent4 2 2 3 3 2 2 3 3" xfId="20169" xr:uid="{16C227C1-C51C-4246-8412-D9859140B5BD}"/>
    <cellStyle name="20% - Accent4 2 2 3 3 2 2 4" xfId="9119" xr:uid="{4AF6532E-4369-45EA-9C6E-AECF74BA45C8}"/>
    <cellStyle name="20% - Accent4 2 2 3 3 2 2 4 2" xfId="23853" xr:uid="{E7F50CBA-C359-4309-8E35-81435DAF3359}"/>
    <cellStyle name="20% - Accent4 2 2 3 3 2 2 5" xfId="16487" xr:uid="{D37ACCD1-81F7-4C34-823E-BC9B2D7B8945}"/>
    <cellStyle name="20% - Accent4 2 2 3 3 2 3" xfId="2674" xr:uid="{E8872A23-3753-4642-B7A5-6E99A65C4635}"/>
    <cellStyle name="20% - Accent4 2 2 3 3 2 3 2" xfId="6356" xr:uid="{F99A011B-6EFA-4D92-9853-017A9FBA2EA2}"/>
    <cellStyle name="20% - Accent4 2 2 3 3 2 3 2 2" xfId="13722" xr:uid="{5D26DC3F-38F8-47F7-97D6-F8E0FB868C11}"/>
    <cellStyle name="20% - Accent4 2 2 3 3 2 3 2 2 2" xfId="28456" xr:uid="{7F6E006E-8DFC-49F3-8253-783000F56EB7}"/>
    <cellStyle name="20% - Accent4 2 2 3 3 2 3 2 3" xfId="21090" xr:uid="{F9D84A05-2021-4CA9-9293-E007DA1DC89B}"/>
    <cellStyle name="20% - Accent4 2 2 3 3 2 3 3" xfId="10040" xr:uid="{5B1BDE8E-0C84-46A2-A0F9-5165B7783E14}"/>
    <cellStyle name="20% - Accent4 2 2 3 3 2 3 3 2" xfId="24774" xr:uid="{67A50D1B-01F1-47AA-B945-1760854A68D9}"/>
    <cellStyle name="20% - Accent4 2 2 3 3 2 3 4" xfId="17408" xr:uid="{0797B0E2-C80C-4632-B594-7CC84D1B9FFC}"/>
    <cellStyle name="20% - Accent4 2 2 3 3 2 4" xfId="4515" xr:uid="{86DB7051-AFC6-4AB2-9E99-45E663A0B22C}"/>
    <cellStyle name="20% - Accent4 2 2 3 3 2 4 2" xfId="11881" xr:uid="{97E070CC-6DEE-48C3-9B3F-A4DE87DC166B}"/>
    <cellStyle name="20% - Accent4 2 2 3 3 2 4 2 2" xfId="26615" xr:uid="{7B990829-4E25-4B6A-B303-1F6BAEB36559}"/>
    <cellStyle name="20% - Accent4 2 2 3 3 2 4 3" xfId="19249" xr:uid="{DB0EE65D-6E80-4C0C-BCFA-FB4BEAA3BB2C}"/>
    <cellStyle name="20% - Accent4 2 2 3 3 2 5" xfId="8199" xr:uid="{1898E5CB-7E7D-479E-985C-E4784E218085}"/>
    <cellStyle name="20% - Accent4 2 2 3 3 2 5 2" xfId="22933" xr:uid="{C7EEC6B4-ECAF-403B-8304-2E52E682A296}"/>
    <cellStyle name="20% - Accent4 2 2 3 3 2 6" xfId="15567" xr:uid="{5EF88EE6-FCCB-4C42-891C-9E172D39843D}"/>
    <cellStyle name="20% - Accent4 2 2 3 3 3" xfId="1293" xr:uid="{14950055-88F2-4B65-8A2C-CBBFC7B63F2F}"/>
    <cellStyle name="20% - Accent4 2 2 3 3 3 2" xfId="3134" xr:uid="{1ED1C3B3-C899-4060-911D-3D74C27805C4}"/>
    <cellStyle name="20% - Accent4 2 2 3 3 3 2 2" xfId="6816" xr:uid="{61296988-F70B-4688-9C16-52E72BFE059B}"/>
    <cellStyle name="20% - Accent4 2 2 3 3 3 2 2 2" xfId="14182" xr:uid="{0C0EB1ED-77C6-4E49-AFBA-A289E59D0F39}"/>
    <cellStyle name="20% - Accent4 2 2 3 3 3 2 2 2 2" xfId="28916" xr:uid="{25097C18-D56C-437C-8506-7BA77949834D}"/>
    <cellStyle name="20% - Accent4 2 2 3 3 3 2 2 3" xfId="21550" xr:uid="{C417B33A-F899-40FC-8614-5DBFF22DC46E}"/>
    <cellStyle name="20% - Accent4 2 2 3 3 3 2 3" xfId="10500" xr:uid="{B42D234D-7F67-4752-8A72-966DE43D80F2}"/>
    <cellStyle name="20% - Accent4 2 2 3 3 3 2 3 2" xfId="25234" xr:uid="{CA748A70-681B-468A-8048-CAEB18DBDB86}"/>
    <cellStyle name="20% - Accent4 2 2 3 3 3 2 4" xfId="17868" xr:uid="{F3EB366C-8D75-4FC9-9F26-487989DBA9B4}"/>
    <cellStyle name="20% - Accent4 2 2 3 3 3 3" xfId="4975" xr:uid="{F2C33AF3-FBBB-4892-B717-C368C40797DE}"/>
    <cellStyle name="20% - Accent4 2 2 3 3 3 3 2" xfId="12341" xr:uid="{9BA2CF8C-900B-4ADA-976F-CF51A2264F6C}"/>
    <cellStyle name="20% - Accent4 2 2 3 3 3 3 2 2" xfId="27075" xr:uid="{902777C2-E538-42EE-A7B4-ABA3718457CB}"/>
    <cellStyle name="20% - Accent4 2 2 3 3 3 3 3" xfId="19709" xr:uid="{AF27404F-F32D-4627-AB46-5B25C66D2FD2}"/>
    <cellStyle name="20% - Accent4 2 2 3 3 3 4" xfId="8659" xr:uid="{198C0624-00E4-4BB6-9686-C37FE88CA0BF}"/>
    <cellStyle name="20% - Accent4 2 2 3 3 3 4 2" xfId="23393" xr:uid="{1CDFA06E-28B6-41FB-8984-8508A8555AFF}"/>
    <cellStyle name="20% - Accent4 2 2 3 3 3 5" xfId="16027" xr:uid="{37180DCF-E7D5-4757-84C0-C05CCCCE5DCD}"/>
    <cellStyle name="20% - Accent4 2 2 3 3 4" xfId="2214" xr:uid="{BFACFEFD-2078-46AE-AC3D-9487EAB90DCD}"/>
    <cellStyle name="20% - Accent4 2 2 3 3 4 2" xfId="5896" xr:uid="{770FBF17-2FFA-489A-9C72-4AEB7864E84F}"/>
    <cellStyle name="20% - Accent4 2 2 3 3 4 2 2" xfId="13262" xr:uid="{9A22D000-4A8D-4FCB-A48C-9D2957BACEF6}"/>
    <cellStyle name="20% - Accent4 2 2 3 3 4 2 2 2" xfId="27996" xr:uid="{A7242D34-4EB5-46D5-8C2E-33EFBF54D0D3}"/>
    <cellStyle name="20% - Accent4 2 2 3 3 4 2 3" xfId="20630" xr:uid="{A8F16B73-92D2-484C-87A6-8788E4F5B908}"/>
    <cellStyle name="20% - Accent4 2 2 3 3 4 3" xfId="9580" xr:uid="{84497D92-26F2-4A6D-A528-777A2B8003A5}"/>
    <cellStyle name="20% - Accent4 2 2 3 3 4 3 2" xfId="24314" xr:uid="{D99F46BE-EEC4-4F2F-996B-9229945BF51B}"/>
    <cellStyle name="20% - Accent4 2 2 3 3 4 4" xfId="16948" xr:uid="{7D4CC2DC-56BE-4D08-AED5-ADAFCB2F0153}"/>
    <cellStyle name="20% - Accent4 2 2 3 3 5" xfId="4055" xr:uid="{B932BD4E-A5D5-474E-9D82-AE93625F9FAC}"/>
    <cellStyle name="20% - Accent4 2 2 3 3 5 2" xfId="11421" xr:uid="{1CA4C601-19F6-42E4-A25E-EFA43C14A2FB}"/>
    <cellStyle name="20% - Accent4 2 2 3 3 5 2 2" xfId="26155" xr:uid="{A4FCE1E4-B2DB-40FB-B947-ED68273D0C7E}"/>
    <cellStyle name="20% - Accent4 2 2 3 3 5 3" xfId="18789" xr:uid="{E81FC363-C9C6-4FCE-967A-4F0C7A897F68}"/>
    <cellStyle name="20% - Accent4 2 2 3 3 6" xfId="7739" xr:uid="{8A109485-5C4E-41F6-BEA6-F01497099621}"/>
    <cellStyle name="20% - Accent4 2 2 3 3 6 2" xfId="22473" xr:uid="{FFD2B584-3752-4FB9-93D7-5722B63879B0}"/>
    <cellStyle name="20% - Accent4 2 2 3 3 7" xfId="15107" xr:uid="{DD6C1894-DA0C-4EFD-8B2C-69FE94872F36}"/>
    <cellStyle name="20% - Accent4 2 2 3 4" xfId="603" xr:uid="{F179E71B-F4B1-4D47-A753-A8D3BE9337B9}"/>
    <cellStyle name="20% - Accent4 2 2 3 4 2" xfId="1523" xr:uid="{B9766E3A-FF84-443D-AA5F-9C4E51EEB76A}"/>
    <cellStyle name="20% - Accent4 2 2 3 4 2 2" xfId="3364" xr:uid="{CAB1EC9F-B1C8-4A14-89CA-8152A702C091}"/>
    <cellStyle name="20% - Accent4 2 2 3 4 2 2 2" xfId="7046" xr:uid="{B5B26335-AA00-46B0-A71E-99B4363A8563}"/>
    <cellStyle name="20% - Accent4 2 2 3 4 2 2 2 2" xfId="14412" xr:uid="{060C4252-0E0D-4A8B-867C-CA5AA441F74C}"/>
    <cellStyle name="20% - Accent4 2 2 3 4 2 2 2 2 2" xfId="29146" xr:uid="{B154EC57-1DC9-484C-973B-6C2CDEBAA9A0}"/>
    <cellStyle name="20% - Accent4 2 2 3 4 2 2 2 3" xfId="21780" xr:uid="{C547999D-CFA6-44CE-AFCD-FC25125D98F9}"/>
    <cellStyle name="20% - Accent4 2 2 3 4 2 2 3" xfId="10730" xr:uid="{E14B53F0-BF71-4137-A4E2-5B4499E986D0}"/>
    <cellStyle name="20% - Accent4 2 2 3 4 2 2 3 2" xfId="25464" xr:uid="{FF1E056A-8DE8-450D-ABA8-AD1E66A6A1C0}"/>
    <cellStyle name="20% - Accent4 2 2 3 4 2 2 4" xfId="18098" xr:uid="{A8BF3755-EF8C-444D-A894-A78D92C24A05}"/>
    <cellStyle name="20% - Accent4 2 2 3 4 2 3" xfId="5205" xr:uid="{8E7C2180-4EFB-4F0D-BE45-0A0E32349208}"/>
    <cellStyle name="20% - Accent4 2 2 3 4 2 3 2" xfId="12571" xr:uid="{E40B1FA3-2CC3-4096-AB6E-8B1EF9919B3E}"/>
    <cellStyle name="20% - Accent4 2 2 3 4 2 3 2 2" xfId="27305" xr:uid="{DB1AC041-F208-4EC6-B9F1-7832FB7F5C85}"/>
    <cellStyle name="20% - Accent4 2 2 3 4 2 3 3" xfId="19939" xr:uid="{558D0D25-810A-4935-AB0B-5E3BCD6D806E}"/>
    <cellStyle name="20% - Accent4 2 2 3 4 2 4" xfId="8889" xr:uid="{59FB406B-F3A2-4466-BC4A-D5D2D9ED4813}"/>
    <cellStyle name="20% - Accent4 2 2 3 4 2 4 2" xfId="23623" xr:uid="{629D09DB-2843-4AD9-A7FE-437152D0CA63}"/>
    <cellStyle name="20% - Accent4 2 2 3 4 2 5" xfId="16257" xr:uid="{E9299C3B-D8C9-479D-8DCA-0686233FDD2C}"/>
    <cellStyle name="20% - Accent4 2 2 3 4 3" xfId="2444" xr:uid="{9966C953-99C7-4DF8-9EEC-C4CCE9B2020B}"/>
    <cellStyle name="20% - Accent4 2 2 3 4 3 2" xfId="6126" xr:uid="{85ACAE75-080B-4459-9B2E-4969AA5024A0}"/>
    <cellStyle name="20% - Accent4 2 2 3 4 3 2 2" xfId="13492" xr:uid="{F6D20AC8-C6D4-491C-B849-05CCB7E6B373}"/>
    <cellStyle name="20% - Accent4 2 2 3 4 3 2 2 2" xfId="28226" xr:uid="{9C0D4C76-A233-42C0-A7CD-04359BBD9450}"/>
    <cellStyle name="20% - Accent4 2 2 3 4 3 2 3" xfId="20860" xr:uid="{A84F2B89-92F3-46EE-A53D-E44F2FBC627C}"/>
    <cellStyle name="20% - Accent4 2 2 3 4 3 3" xfId="9810" xr:uid="{1598C2B0-7D82-4DAA-BD6F-E5E4E72FB69D}"/>
    <cellStyle name="20% - Accent4 2 2 3 4 3 3 2" xfId="24544" xr:uid="{863CC8C9-2EB7-472E-8F4B-BA021C8DDE20}"/>
    <cellStyle name="20% - Accent4 2 2 3 4 3 4" xfId="17178" xr:uid="{FAC74346-A12C-457F-8295-CC542265AC6A}"/>
    <cellStyle name="20% - Accent4 2 2 3 4 4" xfId="4285" xr:uid="{12F4F3D8-E4DB-40F3-B55D-228C6946F7E7}"/>
    <cellStyle name="20% - Accent4 2 2 3 4 4 2" xfId="11651" xr:uid="{8EDF4445-9638-4535-8492-2F5A41C8FE93}"/>
    <cellStyle name="20% - Accent4 2 2 3 4 4 2 2" xfId="26385" xr:uid="{EF3F3742-4C16-436F-A059-371EDEF5380B}"/>
    <cellStyle name="20% - Accent4 2 2 3 4 4 3" xfId="19019" xr:uid="{CEAE90BB-E18C-4F13-B5EF-7F63B4BAE155}"/>
    <cellStyle name="20% - Accent4 2 2 3 4 5" xfId="7969" xr:uid="{9FFACF12-4CD6-4D26-ABCB-B43DE7793DE1}"/>
    <cellStyle name="20% - Accent4 2 2 3 4 5 2" xfId="22703" xr:uid="{052499C8-4133-46D8-9E30-C375AAFDBBAD}"/>
    <cellStyle name="20% - Accent4 2 2 3 4 6" xfId="15337" xr:uid="{8D3545DB-B965-41F6-857D-162446C54BF8}"/>
    <cellStyle name="20% - Accent4 2 2 3 5" xfId="1063" xr:uid="{2C1945A7-A8B1-4326-A392-D55176E30210}"/>
    <cellStyle name="20% - Accent4 2 2 3 5 2" xfId="2904" xr:uid="{7455BD04-A3A1-47D3-B269-2C3A13B91F71}"/>
    <cellStyle name="20% - Accent4 2 2 3 5 2 2" xfId="6586" xr:uid="{16D002FB-DE37-42F6-BB2B-E9BFD5C9EE49}"/>
    <cellStyle name="20% - Accent4 2 2 3 5 2 2 2" xfId="13952" xr:uid="{6F33F32F-5A71-49B5-8688-824A17973D14}"/>
    <cellStyle name="20% - Accent4 2 2 3 5 2 2 2 2" xfId="28686" xr:uid="{062F5E26-91B2-4D61-B934-780E3D4949BF}"/>
    <cellStyle name="20% - Accent4 2 2 3 5 2 2 3" xfId="21320" xr:uid="{FFA9B208-0DC2-4C16-998D-03D4A0F230BE}"/>
    <cellStyle name="20% - Accent4 2 2 3 5 2 3" xfId="10270" xr:uid="{1AE13AE1-C227-4A1E-A0E5-6EBF60F13A97}"/>
    <cellStyle name="20% - Accent4 2 2 3 5 2 3 2" xfId="25004" xr:uid="{B69C8E92-0EED-4FF8-9830-B375816E09DE}"/>
    <cellStyle name="20% - Accent4 2 2 3 5 2 4" xfId="17638" xr:uid="{C0059DA0-57B0-4707-950F-178F89369489}"/>
    <cellStyle name="20% - Accent4 2 2 3 5 3" xfId="4745" xr:uid="{BA4A81CD-F47E-4783-92F8-507B16CD2A77}"/>
    <cellStyle name="20% - Accent4 2 2 3 5 3 2" xfId="12111" xr:uid="{600573AB-5C7D-4107-BB56-A4F400E7FA49}"/>
    <cellStyle name="20% - Accent4 2 2 3 5 3 2 2" xfId="26845" xr:uid="{7F53A6A0-6E4B-48C6-B4EC-295A438C986D}"/>
    <cellStyle name="20% - Accent4 2 2 3 5 3 3" xfId="19479" xr:uid="{C1A085FF-AAB3-4DB1-9378-FB8E7702516F}"/>
    <cellStyle name="20% - Accent4 2 2 3 5 4" xfId="8429" xr:uid="{F1DC53AC-51CA-4ED6-ABD7-EE9F4695C1ED}"/>
    <cellStyle name="20% - Accent4 2 2 3 5 4 2" xfId="23163" xr:uid="{A41D4ECD-C223-4C3D-8DD0-F85940545A56}"/>
    <cellStyle name="20% - Accent4 2 2 3 5 5" xfId="15797" xr:uid="{0135799A-64D4-4C60-8E26-155C5FAEA0E8}"/>
    <cellStyle name="20% - Accent4 2 2 3 6" xfId="1984" xr:uid="{DB6FE3A9-E222-4647-B96F-518D85F4B95B}"/>
    <cellStyle name="20% - Accent4 2 2 3 6 2" xfId="5666" xr:uid="{E8EDF8A5-DD61-4193-AE57-7FA9F103CAE4}"/>
    <cellStyle name="20% - Accent4 2 2 3 6 2 2" xfId="13032" xr:uid="{9F6F5467-1DAB-4218-983F-2081D4D291EA}"/>
    <cellStyle name="20% - Accent4 2 2 3 6 2 2 2" xfId="27766" xr:uid="{A5B2C047-0811-4FB2-AD46-3BAB7DBE9374}"/>
    <cellStyle name="20% - Accent4 2 2 3 6 2 3" xfId="20400" xr:uid="{1B1CA588-9434-47D6-888D-6FF9A9DA4E74}"/>
    <cellStyle name="20% - Accent4 2 2 3 6 3" xfId="9350" xr:uid="{FA81DF38-2448-4445-815D-3F1D73B10786}"/>
    <cellStyle name="20% - Accent4 2 2 3 6 3 2" xfId="24084" xr:uid="{EAE1440A-9878-4A4F-8081-778A3EE31973}"/>
    <cellStyle name="20% - Accent4 2 2 3 6 4" xfId="16718" xr:uid="{B3FDDDEC-EC64-498B-8E58-33250921970D}"/>
    <cellStyle name="20% - Accent4 2 2 3 7" xfId="3825" xr:uid="{B5F02198-CE78-4927-8DC3-1668C09A8641}"/>
    <cellStyle name="20% - Accent4 2 2 3 7 2" xfId="11191" xr:uid="{38E6B93E-8042-444F-A164-110960B4EBC1}"/>
    <cellStyle name="20% - Accent4 2 2 3 7 2 2" xfId="25925" xr:uid="{E4769E56-686F-4B83-94E2-8C893FDE8469}"/>
    <cellStyle name="20% - Accent4 2 2 3 7 3" xfId="18559" xr:uid="{9A85D318-3ED9-4737-A610-04ED10F282BA}"/>
    <cellStyle name="20% - Accent4 2 2 3 8" xfId="7509" xr:uid="{E6D88DAE-BE72-4FAA-9C40-FD8DECF16FB0}"/>
    <cellStyle name="20% - Accent4 2 2 3 8 2" xfId="22243" xr:uid="{178D66B1-195E-4894-9A13-0544D2335BCF}"/>
    <cellStyle name="20% - Accent4 2 2 3 9" xfId="14877" xr:uid="{A14CCDBB-0E38-4ABF-8423-D36FFBBC4CE9}"/>
    <cellStyle name="20% - Accent4 2 2 4" xfId="201" xr:uid="{E62E26D9-5C92-4420-B59D-36691F46CECE}"/>
    <cellStyle name="20% - Accent4 2 2 4 2" xfId="431" xr:uid="{AB4DE6ED-C133-445B-8926-3F2CE3435108}"/>
    <cellStyle name="20% - Accent4 2 2 4 2 2" xfId="891" xr:uid="{8237D746-4307-4BBE-9017-3D002553D3E4}"/>
    <cellStyle name="20% - Accent4 2 2 4 2 2 2" xfId="1811" xr:uid="{CD0A617C-C7B1-4926-8D4B-C4F558192E8E}"/>
    <cellStyle name="20% - Accent4 2 2 4 2 2 2 2" xfId="3652" xr:uid="{2720F108-56D3-4EDC-86EF-6177F95DDADF}"/>
    <cellStyle name="20% - Accent4 2 2 4 2 2 2 2 2" xfId="7334" xr:uid="{F6966F0C-0A40-4A8D-957C-936BA3FBE277}"/>
    <cellStyle name="20% - Accent4 2 2 4 2 2 2 2 2 2" xfId="14700" xr:uid="{C9ECB84A-8292-4762-AABF-8EC309D93995}"/>
    <cellStyle name="20% - Accent4 2 2 4 2 2 2 2 2 2 2" xfId="29434" xr:uid="{EE130C33-DC21-41D9-B814-C82D93BC3535}"/>
    <cellStyle name="20% - Accent4 2 2 4 2 2 2 2 2 3" xfId="22068" xr:uid="{4A9A87FF-BAA3-4283-A004-401D2FCF6C10}"/>
    <cellStyle name="20% - Accent4 2 2 4 2 2 2 2 3" xfId="11018" xr:uid="{183809A7-75F8-4976-805D-7BB2555D53A7}"/>
    <cellStyle name="20% - Accent4 2 2 4 2 2 2 2 3 2" xfId="25752" xr:uid="{E3C0A804-EF46-403B-A64D-E36009202D69}"/>
    <cellStyle name="20% - Accent4 2 2 4 2 2 2 2 4" xfId="18386" xr:uid="{E7F43896-ABAE-411E-A4CE-D3CF6157EECF}"/>
    <cellStyle name="20% - Accent4 2 2 4 2 2 2 3" xfId="5493" xr:uid="{8FF67327-BC1B-4FD8-9C0F-5734C302ABD8}"/>
    <cellStyle name="20% - Accent4 2 2 4 2 2 2 3 2" xfId="12859" xr:uid="{FD496159-4845-4C6D-A6D5-0AF569DD8ED7}"/>
    <cellStyle name="20% - Accent4 2 2 4 2 2 2 3 2 2" xfId="27593" xr:uid="{FF96381A-3874-41FF-B9EF-49679234B96E}"/>
    <cellStyle name="20% - Accent4 2 2 4 2 2 2 3 3" xfId="20227" xr:uid="{BEC9054D-3593-4105-8A0A-4016EA1759A8}"/>
    <cellStyle name="20% - Accent4 2 2 4 2 2 2 4" xfId="9177" xr:uid="{39E64601-4256-40A0-B4EE-4BA40206C9A0}"/>
    <cellStyle name="20% - Accent4 2 2 4 2 2 2 4 2" xfId="23911" xr:uid="{579FCE28-FBFE-474D-806F-B8A4DCEE7AB8}"/>
    <cellStyle name="20% - Accent4 2 2 4 2 2 2 5" xfId="16545" xr:uid="{D02EE702-7364-4039-BB5C-6D55A7A27333}"/>
    <cellStyle name="20% - Accent4 2 2 4 2 2 3" xfId="2732" xr:uid="{3FD20ADF-813F-44C6-BEF7-E9ED448A2EF0}"/>
    <cellStyle name="20% - Accent4 2 2 4 2 2 3 2" xfId="6414" xr:uid="{8D182937-0FD7-4683-99CA-89F0629C90C0}"/>
    <cellStyle name="20% - Accent4 2 2 4 2 2 3 2 2" xfId="13780" xr:uid="{623483FE-2149-48FD-B39F-0E50F6FE56DE}"/>
    <cellStyle name="20% - Accent4 2 2 4 2 2 3 2 2 2" xfId="28514" xr:uid="{A51191CA-4AF3-4057-A6CF-602935DC0408}"/>
    <cellStyle name="20% - Accent4 2 2 4 2 2 3 2 3" xfId="21148" xr:uid="{D87D19CC-5157-413B-A8F1-0EC9509D2D41}"/>
    <cellStyle name="20% - Accent4 2 2 4 2 2 3 3" xfId="10098" xr:uid="{C0E7FE20-6B0E-416E-8015-1364F009A620}"/>
    <cellStyle name="20% - Accent4 2 2 4 2 2 3 3 2" xfId="24832" xr:uid="{3D65BAF8-4A6E-45BC-9B04-65C68F7556BB}"/>
    <cellStyle name="20% - Accent4 2 2 4 2 2 3 4" xfId="17466" xr:uid="{67B46A5A-C7B1-466A-A620-23E7105973E6}"/>
    <cellStyle name="20% - Accent4 2 2 4 2 2 4" xfId="4573" xr:uid="{68B47D52-F63A-4574-AD4A-CF73E2E230C9}"/>
    <cellStyle name="20% - Accent4 2 2 4 2 2 4 2" xfId="11939" xr:uid="{77442F7A-0E12-47F0-89BA-A3B268AAA297}"/>
    <cellStyle name="20% - Accent4 2 2 4 2 2 4 2 2" xfId="26673" xr:uid="{C4F85A37-98B8-4036-AC38-BB8148793BEF}"/>
    <cellStyle name="20% - Accent4 2 2 4 2 2 4 3" xfId="19307" xr:uid="{50505368-8E9A-4F79-A06A-162438532628}"/>
    <cellStyle name="20% - Accent4 2 2 4 2 2 5" xfId="8257" xr:uid="{FCD10047-F1C1-46C0-9780-F30D559F20C9}"/>
    <cellStyle name="20% - Accent4 2 2 4 2 2 5 2" xfId="22991" xr:uid="{32F03D95-2115-4F7A-AF3E-4664AF1D8719}"/>
    <cellStyle name="20% - Accent4 2 2 4 2 2 6" xfId="15625" xr:uid="{D453A354-20D9-45E3-A6E3-7480DCE13B56}"/>
    <cellStyle name="20% - Accent4 2 2 4 2 3" xfId="1351" xr:uid="{BC18FBF5-2604-4C6B-8ADC-AB794A009EE6}"/>
    <cellStyle name="20% - Accent4 2 2 4 2 3 2" xfId="3192" xr:uid="{40D3D031-48A7-4F51-BFD4-E0BADF11B46F}"/>
    <cellStyle name="20% - Accent4 2 2 4 2 3 2 2" xfId="6874" xr:uid="{4E2C337C-4ADE-4007-974D-F74DC949D169}"/>
    <cellStyle name="20% - Accent4 2 2 4 2 3 2 2 2" xfId="14240" xr:uid="{F49B8976-E787-4018-A66F-E624FC49DF5F}"/>
    <cellStyle name="20% - Accent4 2 2 4 2 3 2 2 2 2" xfId="28974" xr:uid="{FAF49CA0-8DF0-40B7-A282-1F93287293E3}"/>
    <cellStyle name="20% - Accent4 2 2 4 2 3 2 2 3" xfId="21608" xr:uid="{51DAD6E9-A337-4D2E-B98C-5FBA79EC9303}"/>
    <cellStyle name="20% - Accent4 2 2 4 2 3 2 3" xfId="10558" xr:uid="{8A0C4F8C-7F04-4C05-9F7F-D9D3F6530C85}"/>
    <cellStyle name="20% - Accent4 2 2 4 2 3 2 3 2" xfId="25292" xr:uid="{D4EF3D24-E747-428C-9EB5-0FE23EC1F770}"/>
    <cellStyle name="20% - Accent4 2 2 4 2 3 2 4" xfId="17926" xr:uid="{805C63EA-4C01-4913-B2C6-7F92E686D3BA}"/>
    <cellStyle name="20% - Accent4 2 2 4 2 3 3" xfId="5033" xr:uid="{6999CC1D-2938-46B1-B68A-5A1FFDFF0658}"/>
    <cellStyle name="20% - Accent4 2 2 4 2 3 3 2" xfId="12399" xr:uid="{81E0ADB5-988B-4471-A840-E16B8103052F}"/>
    <cellStyle name="20% - Accent4 2 2 4 2 3 3 2 2" xfId="27133" xr:uid="{9244DDA0-E687-436F-8029-0571AA942323}"/>
    <cellStyle name="20% - Accent4 2 2 4 2 3 3 3" xfId="19767" xr:uid="{E0FDC325-E6AA-43C6-B300-A9F25A0C2E93}"/>
    <cellStyle name="20% - Accent4 2 2 4 2 3 4" xfId="8717" xr:uid="{B302125C-61C0-4837-B584-8F03D00D5AC2}"/>
    <cellStyle name="20% - Accent4 2 2 4 2 3 4 2" xfId="23451" xr:uid="{937F397C-D209-4C45-80FC-CCE8AA865FAC}"/>
    <cellStyle name="20% - Accent4 2 2 4 2 3 5" xfId="16085" xr:uid="{66B943C2-B00A-4246-9612-52F19A463F24}"/>
    <cellStyle name="20% - Accent4 2 2 4 2 4" xfId="2272" xr:uid="{278C9B8A-EF91-4A7E-A511-813C2E47A7AB}"/>
    <cellStyle name="20% - Accent4 2 2 4 2 4 2" xfId="5954" xr:uid="{B59B55CF-2B7C-44E0-9E14-75C1167F8387}"/>
    <cellStyle name="20% - Accent4 2 2 4 2 4 2 2" xfId="13320" xr:uid="{33B09DFF-2E32-494C-807C-0AE52568BE20}"/>
    <cellStyle name="20% - Accent4 2 2 4 2 4 2 2 2" xfId="28054" xr:uid="{5642381D-0C82-41B3-B829-E712CB5C4D48}"/>
    <cellStyle name="20% - Accent4 2 2 4 2 4 2 3" xfId="20688" xr:uid="{C7FAC632-6416-43C9-AB05-2483B2FD7988}"/>
    <cellStyle name="20% - Accent4 2 2 4 2 4 3" xfId="9638" xr:uid="{FC11D132-82DD-496B-B6B2-F3A506327EE4}"/>
    <cellStyle name="20% - Accent4 2 2 4 2 4 3 2" xfId="24372" xr:uid="{7B3E9DC5-F89A-4CB1-A76F-FD7FCA31DD0E}"/>
    <cellStyle name="20% - Accent4 2 2 4 2 4 4" xfId="17006" xr:uid="{C5010416-8281-4B89-968C-18A528577C49}"/>
    <cellStyle name="20% - Accent4 2 2 4 2 5" xfId="4113" xr:uid="{BF87C6E4-8B88-4DE1-91CE-95849B9157FC}"/>
    <cellStyle name="20% - Accent4 2 2 4 2 5 2" xfId="11479" xr:uid="{95E3BAD2-CCFD-4EA1-8090-170908AA0E2E}"/>
    <cellStyle name="20% - Accent4 2 2 4 2 5 2 2" xfId="26213" xr:uid="{15B1E538-D11F-4F82-9A1C-6A1CC15C56F4}"/>
    <cellStyle name="20% - Accent4 2 2 4 2 5 3" xfId="18847" xr:uid="{8BA75665-15F1-41E3-9204-F6EFB9587900}"/>
    <cellStyle name="20% - Accent4 2 2 4 2 6" xfId="7797" xr:uid="{16A4E0DF-2D34-422D-B4D9-F431EA452129}"/>
    <cellStyle name="20% - Accent4 2 2 4 2 6 2" xfId="22531" xr:uid="{BF3171EA-2CD4-4B27-8303-5D9BE92B89ED}"/>
    <cellStyle name="20% - Accent4 2 2 4 2 7" xfId="15165" xr:uid="{A35C3DD8-8414-4241-9032-1713A8E8ADD1}"/>
    <cellStyle name="20% - Accent4 2 2 4 3" xfId="661" xr:uid="{3FF874B0-6767-4D77-A6BC-C2B4B147216B}"/>
    <cellStyle name="20% - Accent4 2 2 4 3 2" xfId="1581" xr:uid="{93DB564B-4E81-4A51-A196-2F3E34113829}"/>
    <cellStyle name="20% - Accent4 2 2 4 3 2 2" xfId="3422" xr:uid="{EA21D2B3-54C0-4F31-9267-AE6B1BB39289}"/>
    <cellStyle name="20% - Accent4 2 2 4 3 2 2 2" xfId="7104" xr:uid="{F6F68700-CB6F-41C7-9DB1-27B78E0A9D07}"/>
    <cellStyle name="20% - Accent4 2 2 4 3 2 2 2 2" xfId="14470" xr:uid="{58FE7E75-F694-447E-9FE2-65CAF2142E5C}"/>
    <cellStyle name="20% - Accent4 2 2 4 3 2 2 2 2 2" xfId="29204" xr:uid="{C7CB7AFC-BD5A-4DC3-B2CA-6C0493D750CD}"/>
    <cellStyle name="20% - Accent4 2 2 4 3 2 2 2 3" xfId="21838" xr:uid="{4EF87F5F-6833-45E9-8FAB-DD39361E19A0}"/>
    <cellStyle name="20% - Accent4 2 2 4 3 2 2 3" xfId="10788" xr:uid="{EB546707-8CB3-42F5-96C4-89EDB2B247F0}"/>
    <cellStyle name="20% - Accent4 2 2 4 3 2 2 3 2" xfId="25522" xr:uid="{749D62A9-E4C7-47AA-B7F1-3560B136B25E}"/>
    <cellStyle name="20% - Accent4 2 2 4 3 2 2 4" xfId="18156" xr:uid="{2BA567F1-B210-4BA7-B7A9-DFE1D8A963E2}"/>
    <cellStyle name="20% - Accent4 2 2 4 3 2 3" xfId="5263" xr:uid="{E5A2BA13-73DA-4157-8A2C-D5B083097D0B}"/>
    <cellStyle name="20% - Accent4 2 2 4 3 2 3 2" xfId="12629" xr:uid="{D5B36C6F-8A85-4F67-823D-340FFA7AC97E}"/>
    <cellStyle name="20% - Accent4 2 2 4 3 2 3 2 2" xfId="27363" xr:uid="{96D363EE-1988-4D38-8F16-50BDDD8A9329}"/>
    <cellStyle name="20% - Accent4 2 2 4 3 2 3 3" xfId="19997" xr:uid="{CF4EF877-3D6B-4174-8F9B-7AD9AA7E30E8}"/>
    <cellStyle name="20% - Accent4 2 2 4 3 2 4" xfId="8947" xr:uid="{938E8D21-E5B5-4E79-9E91-31E560C7C70A}"/>
    <cellStyle name="20% - Accent4 2 2 4 3 2 4 2" xfId="23681" xr:uid="{1652DEA3-721A-4C82-93D6-EE5AE32502BD}"/>
    <cellStyle name="20% - Accent4 2 2 4 3 2 5" xfId="16315" xr:uid="{8EDE49AB-4170-4A3D-BF0A-645E7435B105}"/>
    <cellStyle name="20% - Accent4 2 2 4 3 3" xfId="2502" xr:uid="{9960E3F3-30E1-4F87-A497-309D6DBE54CA}"/>
    <cellStyle name="20% - Accent4 2 2 4 3 3 2" xfId="6184" xr:uid="{CF477FBF-3D47-4D05-9A61-05C6D715A06F}"/>
    <cellStyle name="20% - Accent4 2 2 4 3 3 2 2" xfId="13550" xr:uid="{08A6EF26-7FE4-4033-BCCA-B48E5076CA4F}"/>
    <cellStyle name="20% - Accent4 2 2 4 3 3 2 2 2" xfId="28284" xr:uid="{AF218284-60A1-4E50-BB5A-F5B84D6D9712}"/>
    <cellStyle name="20% - Accent4 2 2 4 3 3 2 3" xfId="20918" xr:uid="{3BFD3624-0E5A-42EF-BF07-583A0912BA72}"/>
    <cellStyle name="20% - Accent4 2 2 4 3 3 3" xfId="9868" xr:uid="{37DB1EE9-0CD0-4E43-ADA4-19A888F7AC7A}"/>
    <cellStyle name="20% - Accent4 2 2 4 3 3 3 2" xfId="24602" xr:uid="{EFBBFD9F-1E0B-4422-8441-E67D2D818678}"/>
    <cellStyle name="20% - Accent4 2 2 4 3 3 4" xfId="17236" xr:uid="{9BCEF396-46D7-4A52-ADAC-E38F02EC6492}"/>
    <cellStyle name="20% - Accent4 2 2 4 3 4" xfId="4343" xr:uid="{340D7DE5-4BEC-4AC6-8A4C-847F7F75F867}"/>
    <cellStyle name="20% - Accent4 2 2 4 3 4 2" xfId="11709" xr:uid="{AA7B78EB-59A7-4432-9165-66C2132A5B84}"/>
    <cellStyle name="20% - Accent4 2 2 4 3 4 2 2" xfId="26443" xr:uid="{E0B04D48-6937-4A0A-8A36-885076FA5A6A}"/>
    <cellStyle name="20% - Accent4 2 2 4 3 4 3" xfId="19077" xr:uid="{B8A99C3E-1B1C-4B61-A594-982447B760E2}"/>
    <cellStyle name="20% - Accent4 2 2 4 3 5" xfId="8027" xr:uid="{20511044-B8B5-419A-801B-0A170CC702C6}"/>
    <cellStyle name="20% - Accent4 2 2 4 3 5 2" xfId="22761" xr:uid="{4675DD73-8072-4865-AB83-B351AF8C7961}"/>
    <cellStyle name="20% - Accent4 2 2 4 3 6" xfId="15395" xr:uid="{922BEA0C-2CC6-4439-9938-2C93575F6B14}"/>
    <cellStyle name="20% - Accent4 2 2 4 4" xfId="1121" xr:uid="{57A8072C-322D-4CB6-9C20-E3EC54B58C5B}"/>
    <cellStyle name="20% - Accent4 2 2 4 4 2" xfId="2962" xr:uid="{166ABBC3-3B60-44D5-8092-A8DC08675A1B}"/>
    <cellStyle name="20% - Accent4 2 2 4 4 2 2" xfId="6644" xr:uid="{4E1412B3-FC4E-4C1C-A87A-FE8CA98E315F}"/>
    <cellStyle name="20% - Accent4 2 2 4 4 2 2 2" xfId="14010" xr:uid="{2834089B-AE8D-4E66-955D-BD970B6268B4}"/>
    <cellStyle name="20% - Accent4 2 2 4 4 2 2 2 2" xfId="28744" xr:uid="{25BCE3BE-B2A4-4FD1-A8E2-8DFE4CC5B948}"/>
    <cellStyle name="20% - Accent4 2 2 4 4 2 2 3" xfId="21378" xr:uid="{05BB2943-75CB-43D4-A75C-5C67AC13010B}"/>
    <cellStyle name="20% - Accent4 2 2 4 4 2 3" xfId="10328" xr:uid="{899399FA-F7BF-4A7B-82D9-4F81166570ED}"/>
    <cellStyle name="20% - Accent4 2 2 4 4 2 3 2" xfId="25062" xr:uid="{BFB1DEC9-A712-4A3F-A4F2-65E69D75C4F0}"/>
    <cellStyle name="20% - Accent4 2 2 4 4 2 4" xfId="17696" xr:uid="{997095A5-A583-4E94-BE0A-AF530BB16B41}"/>
    <cellStyle name="20% - Accent4 2 2 4 4 3" xfId="4803" xr:uid="{D6B27C68-127F-498A-9D52-3E823864A145}"/>
    <cellStyle name="20% - Accent4 2 2 4 4 3 2" xfId="12169" xr:uid="{4FA197FE-06E8-4E00-97C2-A79DB43F9D54}"/>
    <cellStyle name="20% - Accent4 2 2 4 4 3 2 2" xfId="26903" xr:uid="{857B1D46-F044-4F50-BCCC-6148D428653B}"/>
    <cellStyle name="20% - Accent4 2 2 4 4 3 3" xfId="19537" xr:uid="{01705F87-0962-4CCB-8C5C-F1EAB3E4D65E}"/>
    <cellStyle name="20% - Accent4 2 2 4 4 4" xfId="8487" xr:uid="{84270D6D-453F-4F21-A506-C781EF50AD5A}"/>
    <cellStyle name="20% - Accent4 2 2 4 4 4 2" xfId="23221" xr:uid="{2174E494-0006-4E4F-9D33-592617EB41E7}"/>
    <cellStyle name="20% - Accent4 2 2 4 4 5" xfId="15855" xr:uid="{BADA719C-CD5F-48D8-B17B-38CE04FD5F05}"/>
    <cellStyle name="20% - Accent4 2 2 4 5" xfId="2042" xr:uid="{2FF4581B-367C-4951-A796-644B3E552AB9}"/>
    <cellStyle name="20% - Accent4 2 2 4 5 2" xfId="5724" xr:uid="{E18D0EA0-10A3-4E3D-9237-847415053993}"/>
    <cellStyle name="20% - Accent4 2 2 4 5 2 2" xfId="13090" xr:uid="{16840F43-4548-4F83-A157-1890A76D804E}"/>
    <cellStyle name="20% - Accent4 2 2 4 5 2 2 2" xfId="27824" xr:uid="{01832709-CFE2-446C-B72C-C0593DAD2280}"/>
    <cellStyle name="20% - Accent4 2 2 4 5 2 3" xfId="20458" xr:uid="{956C21AE-6C37-4437-92CB-0ECB854186C3}"/>
    <cellStyle name="20% - Accent4 2 2 4 5 3" xfId="9408" xr:uid="{AE59AB2D-C99A-418B-AE78-59394E33C470}"/>
    <cellStyle name="20% - Accent4 2 2 4 5 3 2" xfId="24142" xr:uid="{4E3838ED-EA40-4338-9295-BF9E8DB93AF7}"/>
    <cellStyle name="20% - Accent4 2 2 4 5 4" xfId="16776" xr:uid="{FDF4EF29-D40E-4825-A84C-ABE4C1FB009C}"/>
    <cellStyle name="20% - Accent4 2 2 4 6" xfId="3883" xr:uid="{D11C7CB0-8D48-496A-BB31-47D6E79D3FF4}"/>
    <cellStyle name="20% - Accent4 2 2 4 6 2" xfId="11249" xr:uid="{0BB5A774-FEFC-4166-88A7-CA8B158E3607}"/>
    <cellStyle name="20% - Accent4 2 2 4 6 2 2" xfId="25983" xr:uid="{BFD884E3-472F-419C-B96C-1B669CE8C2CD}"/>
    <cellStyle name="20% - Accent4 2 2 4 6 3" xfId="18617" xr:uid="{9433D0FD-4C44-432E-817E-80FED8A61CFF}"/>
    <cellStyle name="20% - Accent4 2 2 4 7" xfId="7567" xr:uid="{10981E30-B3B5-427D-AE0B-149C982747AF}"/>
    <cellStyle name="20% - Accent4 2 2 4 7 2" xfId="22301" xr:uid="{FA099B6C-73C2-43D8-B4A5-1C555F553A37}"/>
    <cellStyle name="20% - Accent4 2 2 4 8" xfId="14935" xr:uid="{09899FE5-D17A-4476-AB9A-DD07A7783C0B}"/>
    <cellStyle name="20% - Accent4 2 2 5" xfId="316" xr:uid="{E89009AD-C6FC-4C16-BF37-FD37C22F69AE}"/>
    <cellStyle name="20% - Accent4 2 2 5 2" xfId="776" xr:uid="{CCA6C9AE-F73F-40B5-9C28-98928858DEC6}"/>
    <cellStyle name="20% - Accent4 2 2 5 2 2" xfId="1696" xr:uid="{CEC4EA8C-4BA1-451A-A536-A222C8190800}"/>
    <cellStyle name="20% - Accent4 2 2 5 2 2 2" xfId="3537" xr:uid="{D39C3066-3DBA-43B4-B4DC-0B3C637F4A20}"/>
    <cellStyle name="20% - Accent4 2 2 5 2 2 2 2" xfId="7219" xr:uid="{C639C10A-547E-4478-BCD4-7F1B4EEE53DE}"/>
    <cellStyle name="20% - Accent4 2 2 5 2 2 2 2 2" xfId="14585" xr:uid="{1427E071-6A73-40D4-8432-21BD83A7C494}"/>
    <cellStyle name="20% - Accent4 2 2 5 2 2 2 2 2 2" xfId="29319" xr:uid="{D2455630-2A3A-4AEB-90CF-AFA0C0ACD8A0}"/>
    <cellStyle name="20% - Accent4 2 2 5 2 2 2 2 3" xfId="21953" xr:uid="{FB839B5A-33FD-46A1-B334-3D85052FE3EC}"/>
    <cellStyle name="20% - Accent4 2 2 5 2 2 2 3" xfId="10903" xr:uid="{671F8109-C2C0-4526-B29E-AF15D6573704}"/>
    <cellStyle name="20% - Accent4 2 2 5 2 2 2 3 2" xfId="25637" xr:uid="{5380114B-D512-46E1-855D-F4C3A13ADCE4}"/>
    <cellStyle name="20% - Accent4 2 2 5 2 2 2 4" xfId="18271" xr:uid="{2CDDDF06-612A-4385-BAB8-F2654F6713D2}"/>
    <cellStyle name="20% - Accent4 2 2 5 2 2 3" xfId="5378" xr:uid="{AEAECA18-5037-4AFE-8E98-E8D64738388F}"/>
    <cellStyle name="20% - Accent4 2 2 5 2 2 3 2" xfId="12744" xr:uid="{55A14214-25B9-477A-887E-A4BCAF348252}"/>
    <cellStyle name="20% - Accent4 2 2 5 2 2 3 2 2" xfId="27478" xr:uid="{B4F1208F-7146-4CB5-85DE-AA023DA079D7}"/>
    <cellStyle name="20% - Accent4 2 2 5 2 2 3 3" xfId="20112" xr:uid="{9C4D5C2E-A112-4F07-A5C4-969FD347D243}"/>
    <cellStyle name="20% - Accent4 2 2 5 2 2 4" xfId="9062" xr:uid="{2138726F-8973-4E8A-8BF6-B716934820FD}"/>
    <cellStyle name="20% - Accent4 2 2 5 2 2 4 2" xfId="23796" xr:uid="{DE3F6B3A-A605-4430-85F1-CAA06C532DF2}"/>
    <cellStyle name="20% - Accent4 2 2 5 2 2 5" xfId="16430" xr:uid="{CBD62E78-859A-4F77-9F89-B5F99CE2D653}"/>
    <cellStyle name="20% - Accent4 2 2 5 2 3" xfId="2617" xr:uid="{620A1A38-F2A7-46CB-A740-E5720646C6C5}"/>
    <cellStyle name="20% - Accent4 2 2 5 2 3 2" xfId="6299" xr:uid="{B0D7F960-B096-4424-963A-3F2076ABABFC}"/>
    <cellStyle name="20% - Accent4 2 2 5 2 3 2 2" xfId="13665" xr:uid="{0FD84702-7614-4036-99C9-3E0C2F96634B}"/>
    <cellStyle name="20% - Accent4 2 2 5 2 3 2 2 2" xfId="28399" xr:uid="{F4A85E53-C8DF-4467-80BF-6C5FE023BDF7}"/>
    <cellStyle name="20% - Accent4 2 2 5 2 3 2 3" xfId="21033" xr:uid="{7B93133B-1078-436B-8157-6AD5CE30496E}"/>
    <cellStyle name="20% - Accent4 2 2 5 2 3 3" xfId="9983" xr:uid="{319E6149-6200-45E8-8BAE-E0D5117C3211}"/>
    <cellStyle name="20% - Accent4 2 2 5 2 3 3 2" xfId="24717" xr:uid="{61E4621F-AD9F-473E-A982-476A6EA3786B}"/>
    <cellStyle name="20% - Accent4 2 2 5 2 3 4" xfId="17351" xr:uid="{BA028EBF-86FF-4A85-964F-B768590ED4B9}"/>
    <cellStyle name="20% - Accent4 2 2 5 2 4" xfId="4458" xr:uid="{E079609C-F267-4B1B-870B-F03977E1448A}"/>
    <cellStyle name="20% - Accent4 2 2 5 2 4 2" xfId="11824" xr:uid="{F58055DC-A9E9-474A-83DF-085EBF2DF112}"/>
    <cellStyle name="20% - Accent4 2 2 5 2 4 2 2" xfId="26558" xr:uid="{77233A6D-39AC-4633-9B15-F261FF6B4B5E}"/>
    <cellStyle name="20% - Accent4 2 2 5 2 4 3" xfId="19192" xr:uid="{A89B3939-BF75-4F26-92C5-8B0571868C2B}"/>
    <cellStyle name="20% - Accent4 2 2 5 2 5" xfId="8142" xr:uid="{836FEB46-970B-40D5-AEFD-DD8E5E80D149}"/>
    <cellStyle name="20% - Accent4 2 2 5 2 5 2" xfId="22876" xr:uid="{07B71C49-77B1-498F-8AFC-4D0BACAABECE}"/>
    <cellStyle name="20% - Accent4 2 2 5 2 6" xfId="15510" xr:uid="{383477E1-B631-4B10-81D6-AA5ECC8C2E6D}"/>
    <cellStyle name="20% - Accent4 2 2 5 3" xfId="1236" xr:uid="{6AD2DAD4-6B9F-440F-B3E7-DF9700313773}"/>
    <cellStyle name="20% - Accent4 2 2 5 3 2" xfId="3077" xr:uid="{E6136EF4-0779-4EBD-9198-FC6094623641}"/>
    <cellStyle name="20% - Accent4 2 2 5 3 2 2" xfId="6759" xr:uid="{E66480C6-55F7-4367-BEB8-E664A376A9ED}"/>
    <cellStyle name="20% - Accent4 2 2 5 3 2 2 2" xfId="14125" xr:uid="{F70E68C3-EA6E-492D-A883-F5C3F36BAEE2}"/>
    <cellStyle name="20% - Accent4 2 2 5 3 2 2 2 2" xfId="28859" xr:uid="{F01E0EA1-892D-4EF9-BDE9-80967917DC0A}"/>
    <cellStyle name="20% - Accent4 2 2 5 3 2 2 3" xfId="21493" xr:uid="{4AD539C7-7351-473A-8BDC-12483DB2B7C4}"/>
    <cellStyle name="20% - Accent4 2 2 5 3 2 3" xfId="10443" xr:uid="{D414BD27-7170-480D-BCCC-6723586A7908}"/>
    <cellStyle name="20% - Accent4 2 2 5 3 2 3 2" xfId="25177" xr:uid="{2231DA85-94B6-4265-ABB6-DE52F30404FB}"/>
    <cellStyle name="20% - Accent4 2 2 5 3 2 4" xfId="17811" xr:uid="{0FADBB9F-3D98-4FEF-81CE-885BB8CA2F62}"/>
    <cellStyle name="20% - Accent4 2 2 5 3 3" xfId="4918" xr:uid="{B4EF4BBC-30A4-4F95-B29C-0BE1E9C0F9EF}"/>
    <cellStyle name="20% - Accent4 2 2 5 3 3 2" xfId="12284" xr:uid="{411DFCDC-46D4-46AA-A8AF-E7FBF1BAFCE2}"/>
    <cellStyle name="20% - Accent4 2 2 5 3 3 2 2" xfId="27018" xr:uid="{04EFA1E0-715A-472B-8666-602FD381356E}"/>
    <cellStyle name="20% - Accent4 2 2 5 3 3 3" xfId="19652" xr:uid="{2E4F39D1-CBB4-4AEE-910C-BEEC0AD3B98D}"/>
    <cellStyle name="20% - Accent4 2 2 5 3 4" xfId="8602" xr:uid="{92FCD154-9ABE-4387-A728-E1C5BF13CA03}"/>
    <cellStyle name="20% - Accent4 2 2 5 3 4 2" xfId="23336" xr:uid="{81B32670-81A3-49D1-A433-1EA596A2C921}"/>
    <cellStyle name="20% - Accent4 2 2 5 3 5" xfId="15970" xr:uid="{EA8EF50E-D185-4D97-8F45-98022057AA58}"/>
    <cellStyle name="20% - Accent4 2 2 5 4" xfId="2157" xr:uid="{4894FFA5-0EFF-4A95-A841-C7C46D510051}"/>
    <cellStyle name="20% - Accent4 2 2 5 4 2" xfId="5839" xr:uid="{A295DA65-551B-42FB-B750-DE12DF5A1688}"/>
    <cellStyle name="20% - Accent4 2 2 5 4 2 2" xfId="13205" xr:uid="{E3D3F72C-8B7B-43D0-8278-3AC49D46DD41}"/>
    <cellStyle name="20% - Accent4 2 2 5 4 2 2 2" xfId="27939" xr:uid="{47DDF598-7BE4-4208-A84C-0B86ADB0972C}"/>
    <cellStyle name="20% - Accent4 2 2 5 4 2 3" xfId="20573" xr:uid="{128E8ADA-1433-45D0-9209-D607613E1C20}"/>
    <cellStyle name="20% - Accent4 2 2 5 4 3" xfId="9523" xr:uid="{A139434F-CE60-4D04-87DA-7A9E4DA4D51F}"/>
    <cellStyle name="20% - Accent4 2 2 5 4 3 2" xfId="24257" xr:uid="{B9BE25AD-6305-410E-B358-15C930707F8F}"/>
    <cellStyle name="20% - Accent4 2 2 5 4 4" xfId="16891" xr:uid="{6EE78EBF-B6E4-40F9-A2AB-60EBA5E25FAE}"/>
    <cellStyle name="20% - Accent4 2 2 5 5" xfId="3998" xr:uid="{F8CAA69B-DB75-44A1-8752-BDFBDB85F4B8}"/>
    <cellStyle name="20% - Accent4 2 2 5 5 2" xfId="11364" xr:uid="{79721DEC-923D-4234-B04E-BAA5F30E1875}"/>
    <cellStyle name="20% - Accent4 2 2 5 5 2 2" xfId="26098" xr:uid="{B1103DFE-44CA-4320-B442-4174A6012AE2}"/>
    <cellStyle name="20% - Accent4 2 2 5 5 3" xfId="18732" xr:uid="{2A15851A-B441-4D88-9E5D-0BAECD97F81F}"/>
    <cellStyle name="20% - Accent4 2 2 5 6" xfId="7682" xr:uid="{51D3C6E1-5209-4A71-A52D-F90742D1D213}"/>
    <cellStyle name="20% - Accent4 2 2 5 6 2" xfId="22416" xr:uid="{9F8C9B40-03C4-4EB2-8B0B-8570F38C3BE0}"/>
    <cellStyle name="20% - Accent4 2 2 5 7" xfId="15050" xr:uid="{5C146609-B941-4E87-A98C-C1BF066ADA07}"/>
    <cellStyle name="20% - Accent4 2 2 6" xfId="546" xr:uid="{0736A7E7-59CF-4C2B-8676-65F0BB1E8617}"/>
    <cellStyle name="20% - Accent4 2 2 6 2" xfId="1466" xr:uid="{2E933938-83FF-4BEA-BE5A-079122E370A9}"/>
    <cellStyle name="20% - Accent4 2 2 6 2 2" xfId="3307" xr:uid="{5212C681-216A-4A21-9401-355A4321D553}"/>
    <cellStyle name="20% - Accent4 2 2 6 2 2 2" xfId="6989" xr:uid="{2A0C9298-A1C0-48A9-8D72-F1E551F72750}"/>
    <cellStyle name="20% - Accent4 2 2 6 2 2 2 2" xfId="14355" xr:uid="{2027EA2F-CDE7-4E1B-8AF8-42BA334917B0}"/>
    <cellStyle name="20% - Accent4 2 2 6 2 2 2 2 2" xfId="29089" xr:uid="{FCB3D744-61AF-42B5-9EC2-B689A64ED66D}"/>
    <cellStyle name="20% - Accent4 2 2 6 2 2 2 3" xfId="21723" xr:uid="{A5267351-E3D4-455B-959D-72DA5B7188C5}"/>
    <cellStyle name="20% - Accent4 2 2 6 2 2 3" xfId="10673" xr:uid="{4EF29E2D-B677-4AFF-843C-9E1A68BCDE2F}"/>
    <cellStyle name="20% - Accent4 2 2 6 2 2 3 2" xfId="25407" xr:uid="{A06A154E-66C1-4443-BECC-7A35ECADF2DF}"/>
    <cellStyle name="20% - Accent4 2 2 6 2 2 4" xfId="18041" xr:uid="{D3BB7ED0-CDF1-445B-91FC-1789A782E4F4}"/>
    <cellStyle name="20% - Accent4 2 2 6 2 3" xfId="5148" xr:uid="{89098E57-2391-4EBB-9808-438970359529}"/>
    <cellStyle name="20% - Accent4 2 2 6 2 3 2" xfId="12514" xr:uid="{CF618C78-D39A-4F34-BE0A-0144506E10F5}"/>
    <cellStyle name="20% - Accent4 2 2 6 2 3 2 2" xfId="27248" xr:uid="{B3CA89EB-5478-476E-821A-DBDBAC04189E}"/>
    <cellStyle name="20% - Accent4 2 2 6 2 3 3" xfId="19882" xr:uid="{F22FF519-6A72-46C5-BA27-4AC371BABE48}"/>
    <cellStyle name="20% - Accent4 2 2 6 2 4" xfId="8832" xr:uid="{BEF085C5-2945-4F9E-B625-C6C77EE598DA}"/>
    <cellStyle name="20% - Accent4 2 2 6 2 4 2" xfId="23566" xr:uid="{B5425603-ACD1-44A7-9CE9-8389DE765B8F}"/>
    <cellStyle name="20% - Accent4 2 2 6 2 5" xfId="16200" xr:uid="{8530FD61-AD97-45A5-9988-C1D72A74246D}"/>
    <cellStyle name="20% - Accent4 2 2 6 3" xfId="2387" xr:uid="{D9F1B109-E9FF-4E7A-AC37-7C3421F2B843}"/>
    <cellStyle name="20% - Accent4 2 2 6 3 2" xfId="6069" xr:uid="{62D92C89-533B-4F95-8C2C-15F0C590C916}"/>
    <cellStyle name="20% - Accent4 2 2 6 3 2 2" xfId="13435" xr:uid="{30E42F28-5629-44B5-BD11-B552F4D5FB94}"/>
    <cellStyle name="20% - Accent4 2 2 6 3 2 2 2" xfId="28169" xr:uid="{64A2D731-DC72-4C96-A24B-60005C744B7F}"/>
    <cellStyle name="20% - Accent4 2 2 6 3 2 3" xfId="20803" xr:uid="{A1FD9B16-E600-49CF-9CC4-7779533A88C3}"/>
    <cellStyle name="20% - Accent4 2 2 6 3 3" xfId="9753" xr:uid="{DB339EE8-1FFB-47E0-9ECA-B5688C21F645}"/>
    <cellStyle name="20% - Accent4 2 2 6 3 3 2" xfId="24487" xr:uid="{E084E74F-9A42-4CEB-89B2-84C2FF8C1019}"/>
    <cellStyle name="20% - Accent4 2 2 6 3 4" xfId="17121" xr:uid="{51C0A768-CCF8-4A1A-BE82-9395A74EF76B}"/>
    <cellStyle name="20% - Accent4 2 2 6 4" xfId="4228" xr:uid="{019A1D0D-DBC2-417C-AED6-FA24655C23F8}"/>
    <cellStyle name="20% - Accent4 2 2 6 4 2" xfId="11594" xr:uid="{F298B532-9FA9-4353-8633-245EC30B8D4E}"/>
    <cellStyle name="20% - Accent4 2 2 6 4 2 2" xfId="26328" xr:uid="{4A7E3346-2415-4EF3-8B84-B5417AC4C235}"/>
    <cellStyle name="20% - Accent4 2 2 6 4 3" xfId="18962" xr:uid="{838A9220-B5A4-4B62-9C8E-E23289F8CB0C}"/>
    <cellStyle name="20% - Accent4 2 2 6 5" xfId="7912" xr:uid="{EB0ECF73-6412-45E1-B64D-EAD0C5128718}"/>
    <cellStyle name="20% - Accent4 2 2 6 5 2" xfId="22646" xr:uid="{A0122B3A-911B-495B-84F8-A2DE2F2714DD}"/>
    <cellStyle name="20% - Accent4 2 2 6 6" xfId="15280" xr:uid="{D5BDCBCB-BD16-4F9C-8253-116D190236CA}"/>
    <cellStyle name="20% - Accent4 2 2 7" xfId="1006" xr:uid="{B796249C-F6BA-4CF7-A2E8-8600CD10ADD7}"/>
    <cellStyle name="20% - Accent4 2 2 7 2" xfId="2847" xr:uid="{BA5C15E0-D78E-4557-810E-9FEC5C3BD2A5}"/>
    <cellStyle name="20% - Accent4 2 2 7 2 2" xfId="6529" xr:uid="{827A258F-E6EE-440E-83D5-722CA980BE13}"/>
    <cellStyle name="20% - Accent4 2 2 7 2 2 2" xfId="13895" xr:uid="{CFA77136-5CA3-4442-BF67-8EFC390428C9}"/>
    <cellStyle name="20% - Accent4 2 2 7 2 2 2 2" xfId="28629" xr:uid="{AB08D1D3-2043-4271-983B-11B595328F04}"/>
    <cellStyle name="20% - Accent4 2 2 7 2 2 3" xfId="21263" xr:uid="{B7F25D2F-98D5-4467-A59F-3D419BF4D546}"/>
    <cellStyle name="20% - Accent4 2 2 7 2 3" xfId="10213" xr:uid="{F7036BCF-FCD0-40C2-8432-683054F8C151}"/>
    <cellStyle name="20% - Accent4 2 2 7 2 3 2" xfId="24947" xr:uid="{517C4984-AA72-4B3B-9A36-24865DAED5AC}"/>
    <cellStyle name="20% - Accent4 2 2 7 2 4" xfId="17581" xr:uid="{91B3FC7B-07C7-496D-AA16-1715424A97A9}"/>
    <cellStyle name="20% - Accent4 2 2 7 3" xfId="4688" xr:uid="{75DE1CAD-BE7C-4B28-BC86-9E4C80BD07D0}"/>
    <cellStyle name="20% - Accent4 2 2 7 3 2" xfId="12054" xr:uid="{E295BC30-2163-454C-BA67-2822F849B2CE}"/>
    <cellStyle name="20% - Accent4 2 2 7 3 2 2" xfId="26788" xr:uid="{DABBB9BF-6E26-4716-80D0-FAA31EC09425}"/>
    <cellStyle name="20% - Accent4 2 2 7 3 3" xfId="19422" xr:uid="{377C9E4A-F4A6-41A7-BF4D-0E406281E38A}"/>
    <cellStyle name="20% - Accent4 2 2 7 4" xfId="8372" xr:uid="{A0CBB0C3-BE50-46EF-90FA-30BAAA094BBF}"/>
    <cellStyle name="20% - Accent4 2 2 7 4 2" xfId="23106" xr:uid="{2D9B6D62-8A44-42A2-9270-B4FA21900BFC}"/>
    <cellStyle name="20% - Accent4 2 2 7 5" xfId="15740" xr:uid="{1E7A9E34-5792-47AA-98E2-E028992E7EF2}"/>
    <cellStyle name="20% - Accent4 2 2 8" xfId="1927" xr:uid="{D56E5968-1740-49E4-970B-71AE966C7F03}"/>
    <cellStyle name="20% - Accent4 2 2 8 2" xfId="5609" xr:uid="{A13FB1D5-6AD1-459C-B5CB-804DA504BA95}"/>
    <cellStyle name="20% - Accent4 2 2 8 2 2" xfId="12975" xr:uid="{6A6E5391-F039-493E-86DE-C8B839F38D98}"/>
    <cellStyle name="20% - Accent4 2 2 8 2 2 2" xfId="27709" xr:uid="{4D832A1A-B22E-4761-A595-235332AF778F}"/>
    <cellStyle name="20% - Accent4 2 2 8 2 3" xfId="20343" xr:uid="{9BC71F98-F3C6-44E2-8618-CF3D615EF0F5}"/>
    <cellStyle name="20% - Accent4 2 2 8 3" xfId="9293" xr:uid="{D328A3A7-C885-4125-95FD-1FB3361D9645}"/>
    <cellStyle name="20% - Accent4 2 2 8 3 2" xfId="24027" xr:uid="{AE53502D-506D-4F3E-96B3-6615163610DD}"/>
    <cellStyle name="20% - Accent4 2 2 8 4" xfId="16661" xr:uid="{917E80D2-5B87-4ECB-A975-DDF08B30973D}"/>
    <cellStyle name="20% - Accent4 2 2 9" xfId="3768" xr:uid="{2D38375F-1094-41D6-834F-3A8E8D231B47}"/>
    <cellStyle name="20% - Accent4 2 2 9 2" xfId="11134" xr:uid="{D9B2CBB0-47CD-43BA-AFEE-0C156F6D7FB6}"/>
    <cellStyle name="20% - Accent4 2 2 9 2 2" xfId="25868" xr:uid="{C36A713D-735D-46E8-8C81-B5241E2D68CC}"/>
    <cellStyle name="20% - Accent4 2 2 9 3" xfId="18502" xr:uid="{446F6C1C-14B1-434B-A7C6-670EE580ED70}"/>
    <cellStyle name="20% - Accent4 2 3" xfId="31" xr:uid="{04DB5330-2C9C-42F5-9050-7FC3DEABB6AA}"/>
    <cellStyle name="20% - Accent4 2 3 10" xfId="14822" xr:uid="{DCC64484-A93D-4AAD-BC66-F3A3EBFAC1DC}"/>
    <cellStyle name="20% - Accent4 2 3 2" xfId="128" xr:uid="{CC618178-E4B4-4810-937C-4A2D0749B8CB}"/>
    <cellStyle name="20% - Accent4 2 3 2 2" xfId="260" xr:uid="{D0864DC4-0409-46CA-9F4C-72AE46569C5C}"/>
    <cellStyle name="20% - Accent4 2 3 2 2 2" xfId="490" xr:uid="{6AAFB88A-B90F-4A5F-9778-C9EDCF21FED1}"/>
    <cellStyle name="20% - Accent4 2 3 2 2 2 2" xfId="950" xr:uid="{7DE5B745-315C-4005-B3B4-381EA889C8E3}"/>
    <cellStyle name="20% - Accent4 2 3 2 2 2 2 2" xfId="1870" xr:uid="{115BE60B-E396-4BC8-A485-DAE0E093262E}"/>
    <cellStyle name="20% - Accent4 2 3 2 2 2 2 2 2" xfId="3711" xr:uid="{6E1F3D83-87D8-4151-A178-865C0F089E8B}"/>
    <cellStyle name="20% - Accent4 2 3 2 2 2 2 2 2 2" xfId="7393" xr:uid="{0CDB1225-2C85-41AA-A480-718FBCE9C583}"/>
    <cellStyle name="20% - Accent4 2 3 2 2 2 2 2 2 2 2" xfId="14759" xr:uid="{F073E6C0-B7EA-4C00-8594-6C0B4A1129CE}"/>
    <cellStyle name="20% - Accent4 2 3 2 2 2 2 2 2 2 2 2" xfId="29493" xr:uid="{2D17559D-5793-445A-A140-0060F05DD7E8}"/>
    <cellStyle name="20% - Accent4 2 3 2 2 2 2 2 2 2 3" xfId="22127" xr:uid="{89E1ADF2-FF91-431A-8742-FCC0CCEFF8A7}"/>
    <cellStyle name="20% - Accent4 2 3 2 2 2 2 2 2 3" xfId="11077" xr:uid="{BB1EED85-3E58-454C-9409-C354E1522A85}"/>
    <cellStyle name="20% - Accent4 2 3 2 2 2 2 2 2 3 2" xfId="25811" xr:uid="{EB07BBCC-B19E-4782-B477-3D8A0E1B6F99}"/>
    <cellStyle name="20% - Accent4 2 3 2 2 2 2 2 2 4" xfId="18445" xr:uid="{6232D033-F13E-492A-9689-9B7C68F93790}"/>
    <cellStyle name="20% - Accent4 2 3 2 2 2 2 2 3" xfId="5552" xr:uid="{D174A5FD-EB89-43DC-A7D1-61A044E4A055}"/>
    <cellStyle name="20% - Accent4 2 3 2 2 2 2 2 3 2" xfId="12918" xr:uid="{0A1EFACE-F9F2-4FDA-9D3B-8EBADF9F6466}"/>
    <cellStyle name="20% - Accent4 2 3 2 2 2 2 2 3 2 2" xfId="27652" xr:uid="{FDCE3E6F-A5EB-41E8-B512-167EDA7EB1BD}"/>
    <cellStyle name="20% - Accent4 2 3 2 2 2 2 2 3 3" xfId="20286" xr:uid="{1523D9FA-900E-4A5A-8B9D-6AB48E03EFE9}"/>
    <cellStyle name="20% - Accent4 2 3 2 2 2 2 2 4" xfId="9236" xr:uid="{ACC5A592-5F7E-4F9B-847C-182EE08E2EF7}"/>
    <cellStyle name="20% - Accent4 2 3 2 2 2 2 2 4 2" xfId="23970" xr:uid="{E6778816-AAFE-4554-BA8A-577B4F2ACC14}"/>
    <cellStyle name="20% - Accent4 2 3 2 2 2 2 2 5" xfId="16604" xr:uid="{249CFADB-DC32-4D61-A189-2D0C637D0938}"/>
    <cellStyle name="20% - Accent4 2 3 2 2 2 2 3" xfId="2791" xr:uid="{86E77554-69DD-4329-A785-30AC6C39E966}"/>
    <cellStyle name="20% - Accent4 2 3 2 2 2 2 3 2" xfId="6473" xr:uid="{65439936-829A-4DBB-8941-76602F86153A}"/>
    <cellStyle name="20% - Accent4 2 3 2 2 2 2 3 2 2" xfId="13839" xr:uid="{ACC025C7-BC19-42EA-B2AF-3527D0B9DE95}"/>
    <cellStyle name="20% - Accent4 2 3 2 2 2 2 3 2 2 2" xfId="28573" xr:uid="{2A9E1FB3-EE47-4D56-9CC8-AFEA8B4A7CC6}"/>
    <cellStyle name="20% - Accent4 2 3 2 2 2 2 3 2 3" xfId="21207" xr:uid="{4067C54D-3A2C-4DB8-B811-52C170DECE29}"/>
    <cellStyle name="20% - Accent4 2 3 2 2 2 2 3 3" xfId="10157" xr:uid="{3A5DEF15-02B2-44F9-8ED0-E39921978589}"/>
    <cellStyle name="20% - Accent4 2 3 2 2 2 2 3 3 2" xfId="24891" xr:uid="{0050CCB7-0C84-4D56-8AD6-E7E6E10E06A3}"/>
    <cellStyle name="20% - Accent4 2 3 2 2 2 2 3 4" xfId="17525" xr:uid="{A1A5845B-8EDD-45EA-A787-A50390A6D9F9}"/>
    <cellStyle name="20% - Accent4 2 3 2 2 2 2 4" xfId="4632" xr:uid="{E7F32BD9-1A09-4B19-BEC6-0BB28CAC041B}"/>
    <cellStyle name="20% - Accent4 2 3 2 2 2 2 4 2" xfId="11998" xr:uid="{BEB406D5-DEEE-4DDD-86F5-E0FE926E1F24}"/>
    <cellStyle name="20% - Accent4 2 3 2 2 2 2 4 2 2" xfId="26732" xr:uid="{7C0DB7D1-62C5-42CB-B263-1003A1B1216C}"/>
    <cellStyle name="20% - Accent4 2 3 2 2 2 2 4 3" xfId="19366" xr:uid="{509D81DB-FCD3-4D65-905F-0E8DBA20909E}"/>
    <cellStyle name="20% - Accent4 2 3 2 2 2 2 5" xfId="8316" xr:uid="{7B949899-626F-462C-A5DB-83E3FFA37C17}"/>
    <cellStyle name="20% - Accent4 2 3 2 2 2 2 5 2" xfId="23050" xr:uid="{2B4934AA-5AE0-47FA-97D4-87CE090418C0}"/>
    <cellStyle name="20% - Accent4 2 3 2 2 2 2 6" xfId="15684" xr:uid="{14674102-8B95-4D44-86BA-0747415F54C1}"/>
    <cellStyle name="20% - Accent4 2 3 2 2 2 3" xfId="1410" xr:uid="{E7416168-52AA-4C26-9C62-F65077830433}"/>
    <cellStyle name="20% - Accent4 2 3 2 2 2 3 2" xfId="3251" xr:uid="{BEB7A5EE-89D9-4C50-8EA5-FE0291C2EF4C}"/>
    <cellStyle name="20% - Accent4 2 3 2 2 2 3 2 2" xfId="6933" xr:uid="{795589C0-A6EC-460C-9FD8-27028691C41B}"/>
    <cellStyle name="20% - Accent4 2 3 2 2 2 3 2 2 2" xfId="14299" xr:uid="{F6ECE962-52CD-4A8F-B60A-F33E4E884D50}"/>
    <cellStyle name="20% - Accent4 2 3 2 2 2 3 2 2 2 2" xfId="29033" xr:uid="{F71EDC03-96BA-4056-864F-62312E86EFE4}"/>
    <cellStyle name="20% - Accent4 2 3 2 2 2 3 2 2 3" xfId="21667" xr:uid="{4DC9E357-48F0-4C0A-B87A-13BF22535783}"/>
    <cellStyle name="20% - Accent4 2 3 2 2 2 3 2 3" xfId="10617" xr:uid="{41055B83-1C14-4665-805C-1F715DE6E952}"/>
    <cellStyle name="20% - Accent4 2 3 2 2 2 3 2 3 2" xfId="25351" xr:uid="{42C58618-365D-4A47-BA2C-3AD8A61E9E29}"/>
    <cellStyle name="20% - Accent4 2 3 2 2 2 3 2 4" xfId="17985" xr:uid="{A8F4CC25-4E48-4D8C-A0DB-2F0EF4C20492}"/>
    <cellStyle name="20% - Accent4 2 3 2 2 2 3 3" xfId="5092" xr:uid="{6210D113-8B46-4057-9AE7-E4A77BFB6917}"/>
    <cellStyle name="20% - Accent4 2 3 2 2 2 3 3 2" xfId="12458" xr:uid="{75D6514D-F01F-4F93-8D56-824D777D0843}"/>
    <cellStyle name="20% - Accent4 2 3 2 2 2 3 3 2 2" xfId="27192" xr:uid="{F04AE6C7-6A63-48AD-AAD3-99D21D120CBA}"/>
    <cellStyle name="20% - Accent4 2 3 2 2 2 3 3 3" xfId="19826" xr:uid="{95EA2299-D6C8-4978-896D-39192BF1DB67}"/>
    <cellStyle name="20% - Accent4 2 3 2 2 2 3 4" xfId="8776" xr:uid="{A41B7E97-7DDC-4C9A-BD88-8469C3CBE47A}"/>
    <cellStyle name="20% - Accent4 2 3 2 2 2 3 4 2" xfId="23510" xr:uid="{60918808-9263-4553-89A6-CDBA6523F5EB}"/>
    <cellStyle name="20% - Accent4 2 3 2 2 2 3 5" xfId="16144" xr:uid="{B86D1CFE-6FB4-4A7C-91D9-9F4075816DBE}"/>
    <cellStyle name="20% - Accent4 2 3 2 2 2 4" xfId="2331" xr:uid="{20AC8AA3-0171-4F49-B293-9F474E604376}"/>
    <cellStyle name="20% - Accent4 2 3 2 2 2 4 2" xfId="6013" xr:uid="{6BD67A89-8271-45FF-8EDF-FBFB8F9470B3}"/>
    <cellStyle name="20% - Accent4 2 3 2 2 2 4 2 2" xfId="13379" xr:uid="{EA876D8D-C3DB-4C1A-90C9-C284976E4F81}"/>
    <cellStyle name="20% - Accent4 2 3 2 2 2 4 2 2 2" xfId="28113" xr:uid="{15D88720-F8EE-45C1-8F8E-683EDDC951AD}"/>
    <cellStyle name="20% - Accent4 2 3 2 2 2 4 2 3" xfId="20747" xr:uid="{E15DEA7B-FEDB-4098-B77F-0A1CBF302E68}"/>
    <cellStyle name="20% - Accent4 2 3 2 2 2 4 3" xfId="9697" xr:uid="{8D70C268-ECFE-4D3C-8D7D-0E32DFE7CA5A}"/>
    <cellStyle name="20% - Accent4 2 3 2 2 2 4 3 2" xfId="24431" xr:uid="{CB9D3B41-48DF-4397-9AF9-8CC530D9AC73}"/>
    <cellStyle name="20% - Accent4 2 3 2 2 2 4 4" xfId="17065" xr:uid="{66F5C337-534E-41B8-ABDC-8D14FC677FA1}"/>
    <cellStyle name="20% - Accent4 2 3 2 2 2 5" xfId="4172" xr:uid="{63F184C8-06C3-4D58-B936-AC0FA5D38424}"/>
    <cellStyle name="20% - Accent4 2 3 2 2 2 5 2" xfId="11538" xr:uid="{A90200E9-BBDE-4C58-AAC8-EDF5774525F9}"/>
    <cellStyle name="20% - Accent4 2 3 2 2 2 5 2 2" xfId="26272" xr:uid="{995A34E7-E03E-4907-B31C-12B6743B4968}"/>
    <cellStyle name="20% - Accent4 2 3 2 2 2 5 3" xfId="18906" xr:uid="{6AF932E7-549D-4439-92EE-67131A1C15FC}"/>
    <cellStyle name="20% - Accent4 2 3 2 2 2 6" xfId="7856" xr:uid="{5D61644D-1CCD-4DA7-A24D-08D695CAA070}"/>
    <cellStyle name="20% - Accent4 2 3 2 2 2 6 2" xfId="22590" xr:uid="{FCDB2922-EFFE-4BAC-BB47-F94D26B52AF6}"/>
    <cellStyle name="20% - Accent4 2 3 2 2 2 7" xfId="15224" xr:uid="{951EDC1E-AE5A-458B-BF50-7CFBBBB6CA4A}"/>
    <cellStyle name="20% - Accent4 2 3 2 2 3" xfId="720" xr:uid="{33C2193F-2155-4239-9813-AF42C403FCBA}"/>
    <cellStyle name="20% - Accent4 2 3 2 2 3 2" xfId="1640" xr:uid="{CE564BEE-BB11-43F0-8BAB-9C379CA4B749}"/>
    <cellStyle name="20% - Accent4 2 3 2 2 3 2 2" xfId="3481" xr:uid="{5D1EB910-783F-4FB5-9F24-5F4AB4E010CE}"/>
    <cellStyle name="20% - Accent4 2 3 2 2 3 2 2 2" xfId="7163" xr:uid="{CD4E94BC-D8D8-45B7-9F7A-640B8FB00DB2}"/>
    <cellStyle name="20% - Accent4 2 3 2 2 3 2 2 2 2" xfId="14529" xr:uid="{E73C284A-33DE-4C06-A3F4-9B9E93CF3136}"/>
    <cellStyle name="20% - Accent4 2 3 2 2 3 2 2 2 2 2" xfId="29263" xr:uid="{C7B868E6-4183-4B11-8DA9-70EA116720A4}"/>
    <cellStyle name="20% - Accent4 2 3 2 2 3 2 2 2 3" xfId="21897" xr:uid="{E5F5CABD-470E-4AAD-8A73-842BC66CB4D4}"/>
    <cellStyle name="20% - Accent4 2 3 2 2 3 2 2 3" xfId="10847" xr:uid="{A67488FD-A8FE-45EE-976A-6408E553EAA7}"/>
    <cellStyle name="20% - Accent4 2 3 2 2 3 2 2 3 2" xfId="25581" xr:uid="{050583F2-8075-4D65-8C6E-7A09746C1475}"/>
    <cellStyle name="20% - Accent4 2 3 2 2 3 2 2 4" xfId="18215" xr:uid="{AF546D87-239D-468F-B95D-DBACE0831496}"/>
    <cellStyle name="20% - Accent4 2 3 2 2 3 2 3" xfId="5322" xr:uid="{C973A573-6A72-4E38-9CEC-95980EFA6B3C}"/>
    <cellStyle name="20% - Accent4 2 3 2 2 3 2 3 2" xfId="12688" xr:uid="{58FB8B0D-5774-4A92-A182-0D9D6A7A7874}"/>
    <cellStyle name="20% - Accent4 2 3 2 2 3 2 3 2 2" xfId="27422" xr:uid="{06B66E9A-8A6D-4910-8FC2-664ECE71D50D}"/>
    <cellStyle name="20% - Accent4 2 3 2 2 3 2 3 3" xfId="20056" xr:uid="{462659E9-3DC6-4482-9DD9-0D87474E4672}"/>
    <cellStyle name="20% - Accent4 2 3 2 2 3 2 4" xfId="9006" xr:uid="{948740EF-426E-40C6-BE37-186E9C778F46}"/>
    <cellStyle name="20% - Accent4 2 3 2 2 3 2 4 2" xfId="23740" xr:uid="{E26791ED-FC8B-4B7F-B8C0-666C76D50183}"/>
    <cellStyle name="20% - Accent4 2 3 2 2 3 2 5" xfId="16374" xr:uid="{2F60E47D-5AB2-4E1E-A6CA-BA0E68FD557E}"/>
    <cellStyle name="20% - Accent4 2 3 2 2 3 3" xfId="2561" xr:uid="{C3ACAC64-45F6-4483-B157-9A58E115ACA0}"/>
    <cellStyle name="20% - Accent4 2 3 2 2 3 3 2" xfId="6243" xr:uid="{0529DDB6-12DC-4A21-82E7-B9F95D4F2A27}"/>
    <cellStyle name="20% - Accent4 2 3 2 2 3 3 2 2" xfId="13609" xr:uid="{E37BA3E6-D155-498D-B822-37540153AB8C}"/>
    <cellStyle name="20% - Accent4 2 3 2 2 3 3 2 2 2" xfId="28343" xr:uid="{BFA5C817-0BC9-412E-B6A0-4299B244EDDD}"/>
    <cellStyle name="20% - Accent4 2 3 2 2 3 3 2 3" xfId="20977" xr:uid="{D32C5DC9-B516-4AA8-BFA2-5B139A7A97A1}"/>
    <cellStyle name="20% - Accent4 2 3 2 2 3 3 3" xfId="9927" xr:uid="{B3A91DB3-7457-4DCD-9FCF-77215F3F632E}"/>
    <cellStyle name="20% - Accent4 2 3 2 2 3 3 3 2" xfId="24661" xr:uid="{F63DE58E-8A69-4591-88DD-260DAF5CAE8F}"/>
    <cellStyle name="20% - Accent4 2 3 2 2 3 3 4" xfId="17295" xr:uid="{A09443BD-6A77-43A1-9595-D6BAA0665CE7}"/>
    <cellStyle name="20% - Accent4 2 3 2 2 3 4" xfId="4402" xr:uid="{A820F9D9-72DE-444F-898F-50E966879B86}"/>
    <cellStyle name="20% - Accent4 2 3 2 2 3 4 2" xfId="11768" xr:uid="{854735AB-9D8C-4BA1-9B1E-6FADC21CA80A}"/>
    <cellStyle name="20% - Accent4 2 3 2 2 3 4 2 2" xfId="26502" xr:uid="{74E458AC-E4CD-4E4C-955A-E411FB1DA326}"/>
    <cellStyle name="20% - Accent4 2 3 2 2 3 4 3" xfId="19136" xr:uid="{26C5220F-116D-4D76-96B3-227EF3822A83}"/>
    <cellStyle name="20% - Accent4 2 3 2 2 3 5" xfId="8086" xr:uid="{81AF1FD5-88EB-41FB-86F4-A2E89014315E}"/>
    <cellStyle name="20% - Accent4 2 3 2 2 3 5 2" xfId="22820" xr:uid="{F809CF35-85D7-40D8-8986-D5E7C7805AEE}"/>
    <cellStyle name="20% - Accent4 2 3 2 2 3 6" xfId="15454" xr:uid="{E7652748-C26F-417C-8D0D-6EB9C4AAAE8C}"/>
    <cellStyle name="20% - Accent4 2 3 2 2 4" xfId="1180" xr:uid="{E81A6B88-AE08-41D9-9DE3-BD493FFB8231}"/>
    <cellStyle name="20% - Accent4 2 3 2 2 4 2" xfId="3021" xr:uid="{4F2ADE5B-41FB-4A7E-8F5D-79C0D08459F5}"/>
    <cellStyle name="20% - Accent4 2 3 2 2 4 2 2" xfId="6703" xr:uid="{C021CC6D-21BC-4428-B4D9-C3ABEBD9891A}"/>
    <cellStyle name="20% - Accent4 2 3 2 2 4 2 2 2" xfId="14069" xr:uid="{C7A70F83-23E9-4B63-A8FD-183FE9080F8F}"/>
    <cellStyle name="20% - Accent4 2 3 2 2 4 2 2 2 2" xfId="28803" xr:uid="{B08C88C3-0F5C-4246-ACD6-645C2A881641}"/>
    <cellStyle name="20% - Accent4 2 3 2 2 4 2 2 3" xfId="21437" xr:uid="{11220B5F-B55E-4DE7-8EE8-ADDACC0700D7}"/>
    <cellStyle name="20% - Accent4 2 3 2 2 4 2 3" xfId="10387" xr:uid="{A5BA46AC-7F4C-41B6-B534-707033004848}"/>
    <cellStyle name="20% - Accent4 2 3 2 2 4 2 3 2" xfId="25121" xr:uid="{B8197C2F-289E-40E4-82EB-1A8CBDE566AC}"/>
    <cellStyle name="20% - Accent4 2 3 2 2 4 2 4" xfId="17755" xr:uid="{8F89B731-1147-4C97-A416-199731FDB2A1}"/>
    <cellStyle name="20% - Accent4 2 3 2 2 4 3" xfId="4862" xr:uid="{CA027558-5174-4D5D-BBD3-2E54A022A275}"/>
    <cellStyle name="20% - Accent4 2 3 2 2 4 3 2" xfId="12228" xr:uid="{8BE6F89E-D511-4DDF-BA0E-BFEAE47C7CAF}"/>
    <cellStyle name="20% - Accent4 2 3 2 2 4 3 2 2" xfId="26962" xr:uid="{10BBD89C-8C8C-4E9F-AB86-EE1B5AC0A63A}"/>
    <cellStyle name="20% - Accent4 2 3 2 2 4 3 3" xfId="19596" xr:uid="{6B26282D-F739-43F3-B6FE-D3D480F7969D}"/>
    <cellStyle name="20% - Accent4 2 3 2 2 4 4" xfId="8546" xr:uid="{A66EF6A3-501D-4C93-A83D-E1B72E6BB086}"/>
    <cellStyle name="20% - Accent4 2 3 2 2 4 4 2" xfId="23280" xr:uid="{14238D8F-01C2-4AAD-946E-F33A754C9698}"/>
    <cellStyle name="20% - Accent4 2 3 2 2 4 5" xfId="15914" xr:uid="{4118992B-EF72-4110-8BD2-D78C9296DFE4}"/>
    <cellStyle name="20% - Accent4 2 3 2 2 5" xfId="2101" xr:uid="{1B67C66F-FE0C-4E7F-AF92-27B9B4BD181D}"/>
    <cellStyle name="20% - Accent4 2 3 2 2 5 2" xfId="5783" xr:uid="{5A695362-52A7-4A21-8F5F-3CACE9A3C921}"/>
    <cellStyle name="20% - Accent4 2 3 2 2 5 2 2" xfId="13149" xr:uid="{8CB1B117-20C0-49AA-9BDE-C1BC5D932B95}"/>
    <cellStyle name="20% - Accent4 2 3 2 2 5 2 2 2" xfId="27883" xr:uid="{8B7A9427-F5E7-4FDE-9930-60F4F4F484AF}"/>
    <cellStyle name="20% - Accent4 2 3 2 2 5 2 3" xfId="20517" xr:uid="{A9BA02DF-4460-48B1-8611-DC3BDB07462A}"/>
    <cellStyle name="20% - Accent4 2 3 2 2 5 3" xfId="9467" xr:uid="{0B7AECCD-2AA7-4A64-A47C-E3C881CDD6C6}"/>
    <cellStyle name="20% - Accent4 2 3 2 2 5 3 2" xfId="24201" xr:uid="{58B85331-C422-4E93-A96D-BB54AC765699}"/>
    <cellStyle name="20% - Accent4 2 3 2 2 5 4" xfId="16835" xr:uid="{7684A86C-CC7A-4E93-B4E5-CA69DC5DE07D}"/>
    <cellStyle name="20% - Accent4 2 3 2 2 6" xfId="3942" xr:uid="{2516CD5A-C494-4A4B-960D-24ED735FB119}"/>
    <cellStyle name="20% - Accent4 2 3 2 2 6 2" xfId="11308" xr:uid="{2F94E43C-E809-4196-922F-75EB46F00AE2}"/>
    <cellStyle name="20% - Accent4 2 3 2 2 6 2 2" xfId="26042" xr:uid="{82F1D48E-85EB-495A-9DB6-37BD6DBA47FF}"/>
    <cellStyle name="20% - Accent4 2 3 2 2 6 3" xfId="18676" xr:uid="{BC566B58-4F5F-495F-8C9B-1684D27DCE1A}"/>
    <cellStyle name="20% - Accent4 2 3 2 2 7" xfId="7626" xr:uid="{93DF9F41-E608-4C88-A4F7-B9EB57EFDC3A}"/>
    <cellStyle name="20% - Accent4 2 3 2 2 7 2" xfId="22360" xr:uid="{D37D19C8-0754-4B4E-B6E9-7D690048FD68}"/>
    <cellStyle name="20% - Accent4 2 3 2 2 8" xfId="14994" xr:uid="{631C6492-7969-4F43-A3BB-13B5203EDE9B}"/>
    <cellStyle name="20% - Accent4 2 3 2 3" xfId="375" xr:uid="{AB240C43-A5CE-4A72-80B0-DCFF21228939}"/>
    <cellStyle name="20% - Accent4 2 3 2 3 2" xfId="835" xr:uid="{461EC27D-7EB0-48B0-A9AB-5A5AC2B6C714}"/>
    <cellStyle name="20% - Accent4 2 3 2 3 2 2" xfId="1755" xr:uid="{B3257F62-7F06-4F02-AD66-EFCF906597A9}"/>
    <cellStyle name="20% - Accent4 2 3 2 3 2 2 2" xfId="3596" xr:uid="{0B85BC18-38C5-4992-9492-A61BBB62DEB8}"/>
    <cellStyle name="20% - Accent4 2 3 2 3 2 2 2 2" xfId="7278" xr:uid="{FD0CFE40-B67F-4F12-A531-5E5E1DE799A3}"/>
    <cellStyle name="20% - Accent4 2 3 2 3 2 2 2 2 2" xfId="14644" xr:uid="{BFD92E38-0703-47AE-BC39-21E07C34D37C}"/>
    <cellStyle name="20% - Accent4 2 3 2 3 2 2 2 2 2 2" xfId="29378" xr:uid="{74B14511-1633-437F-B7D6-B5D79B13150C}"/>
    <cellStyle name="20% - Accent4 2 3 2 3 2 2 2 2 3" xfId="22012" xr:uid="{D538931D-DE18-4325-8B2E-C68E21D6CAE0}"/>
    <cellStyle name="20% - Accent4 2 3 2 3 2 2 2 3" xfId="10962" xr:uid="{763DCFAC-0288-42EA-8CDB-7FEFDD6C418B}"/>
    <cellStyle name="20% - Accent4 2 3 2 3 2 2 2 3 2" xfId="25696" xr:uid="{8E8A8055-D157-42F6-BC78-A16C1F2C35E5}"/>
    <cellStyle name="20% - Accent4 2 3 2 3 2 2 2 4" xfId="18330" xr:uid="{65C0C5FD-BB4E-47EB-AF96-163F12D45B48}"/>
    <cellStyle name="20% - Accent4 2 3 2 3 2 2 3" xfId="5437" xr:uid="{ADAE4316-FC20-4D5F-B3A5-EF9C9D2456A6}"/>
    <cellStyle name="20% - Accent4 2 3 2 3 2 2 3 2" xfId="12803" xr:uid="{F2A287BE-C6E0-4B6F-A865-93FF187AA407}"/>
    <cellStyle name="20% - Accent4 2 3 2 3 2 2 3 2 2" xfId="27537" xr:uid="{2BDDE554-2FB6-46E2-B595-24EEDF02CF7B}"/>
    <cellStyle name="20% - Accent4 2 3 2 3 2 2 3 3" xfId="20171" xr:uid="{0A15819B-4D84-455E-A8D6-AA2B9A7A1DE8}"/>
    <cellStyle name="20% - Accent4 2 3 2 3 2 2 4" xfId="9121" xr:uid="{73CA8C15-1F15-4365-8056-064CA9A4D129}"/>
    <cellStyle name="20% - Accent4 2 3 2 3 2 2 4 2" xfId="23855" xr:uid="{97C8D4C2-3C55-40E4-90C2-C131E3BBDEEE}"/>
    <cellStyle name="20% - Accent4 2 3 2 3 2 2 5" xfId="16489" xr:uid="{A30B2084-2E61-4958-99A9-7A76129A1F24}"/>
    <cellStyle name="20% - Accent4 2 3 2 3 2 3" xfId="2676" xr:uid="{EF55CBAF-7346-48AD-BAFF-7B693DC06F8F}"/>
    <cellStyle name="20% - Accent4 2 3 2 3 2 3 2" xfId="6358" xr:uid="{C4C18C33-7B8E-4EB8-9B0F-C86163583589}"/>
    <cellStyle name="20% - Accent4 2 3 2 3 2 3 2 2" xfId="13724" xr:uid="{DCC3B78F-3CD8-4246-A513-908DF4B6EB86}"/>
    <cellStyle name="20% - Accent4 2 3 2 3 2 3 2 2 2" xfId="28458" xr:uid="{4D8C4761-0182-4056-911B-9F14B7E41E85}"/>
    <cellStyle name="20% - Accent4 2 3 2 3 2 3 2 3" xfId="21092" xr:uid="{7DC82F55-4092-401C-98A3-EE7D5D3E24E1}"/>
    <cellStyle name="20% - Accent4 2 3 2 3 2 3 3" xfId="10042" xr:uid="{BF0FE109-263F-4CF4-BC02-BAA4E8681939}"/>
    <cellStyle name="20% - Accent4 2 3 2 3 2 3 3 2" xfId="24776" xr:uid="{97F64CC9-441C-49D2-911C-D10C6EAC74FE}"/>
    <cellStyle name="20% - Accent4 2 3 2 3 2 3 4" xfId="17410" xr:uid="{99C9B68B-1569-4DF8-8548-8623834CFB54}"/>
    <cellStyle name="20% - Accent4 2 3 2 3 2 4" xfId="4517" xr:uid="{CBDAD7F1-352D-421C-A972-67EF28888C4A}"/>
    <cellStyle name="20% - Accent4 2 3 2 3 2 4 2" xfId="11883" xr:uid="{826AF581-A987-4CC6-A35C-61E3B5FBEBD2}"/>
    <cellStyle name="20% - Accent4 2 3 2 3 2 4 2 2" xfId="26617" xr:uid="{69A81E3D-C6F2-4E00-BD70-D6501B548186}"/>
    <cellStyle name="20% - Accent4 2 3 2 3 2 4 3" xfId="19251" xr:uid="{42FF2438-C6F5-497F-B828-513A45A8C2C6}"/>
    <cellStyle name="20% - Accent4 2 3 2 3 2 5" xfId="8201" xr:uid="{0056C607-B747-449A-8218-EA8710FF940A}"/>
    <cellStyle name="20% - Accent4 2 3 2 3 2 5 2" xfId="22935" xr:uid="{D9145D1F-FBEA-4423-A36C-ECF56DAAED19}"/>
    <cellStyle name="20% - Accent4 2 3 2 3 2 6" xfId="15569" xr:uid="{6AF30D51-9A90-4B07-B8F3-54F453E07F70}"/>
    <cellStyle name="20% - Accent4 2 3 2 3 3" xfId="1295" xr:uid="{8DD5A387-CBD3-414F-B3EE-CDDA2B6B4D2D}"/>
    <cellStyle name="20% - Accent4 2 3 2 3 3 2" xfId="3136" xr:uid="{51C5AFE5-3B93-40F4-8EB2-A9CFD693178E}"/>
    <cellStyle name="20% - Accent4 2 3 2 3 3 2 2" xfId="6818" xr:uid="{6A5AB04B-F438-4321-AA50-916DCB4388DE}"/>
    <cellStyle name="20% - Accent4 2 3 2 3 3 2 2 2" xfId="14184" xr:uid="{B600991C-B1CE-4E01-BD3E-AAD440E0EF63}"/>
    <cellStyle name="20% - Accent4 2 3 2 3 3 2 2 2 2" xfId="28918" xr:uid="{6CCEF013-871B-4402-A1F7-8998AD8284D3}"/>
    <cellStyle name="20% - Accent4 2 3 2 3 3 2 2 3" xfId="21552" xr:uid="{D4578754-131B-46A6-9DC1-E9636F869214}"/>
    <cellStyle name="20% - Accent4 2 3 2 3 3 2 3" xfId="10502" xr:uid="{25FF50C1-EDE1-41FA-90EE-755C1DD1ABC5}"/>
    <cellStyle name="20% - Accent4 2 3 2 3 3 2 3 2" xfId="25236" xr:uid="{D8EEF871-6EEC-434D-89F8-9CEEA8B61A73}"/>
    <cellStyle name="20% - Accent4 2 3 2 3 3 2 4" xfId="17870" xr:uid="{9E1145FB-2041-41AD-A5E4-E17432D08D27}"/>
    <cellStyle name="20% - Accent4 2 3 2 3 3 3" xfId="4977" xr:uid="{581122E9-7957-4D7D-A129-5484CFEA1CFB}"/>
    <cellStyle name="20% - Accent4 2 3 2 3 3 3 2" xfId="12343" xr:uid="{6D6F4283-E489-4726-8331-F9D5E0C1C271}"/>
    <cellStyle name="20% - Accent4 2 3 2 3 3 3 2 2" xfId="27077" xr:uid="{5D8BA6F3-BF3B-438C-BB79-C7FEE258DB69}"/>
    <cellStyle name="20% - Accent4 2 3 2 3 3 3 3" xfId="19711" xr:uid="{22CE0A7C-F924-49F8-8669-27DB865AC383}"/>
    <cellStyle name="20% - Accent4 2 3 2 3 3 4" xfId="8661" xr:uid="{55F7EE72-9E76-4273-8D79-A0313A1E7DFC}"/>
    <cellStyle name="20% - Accent4 2 3 2 3 3 4 2" xfId="23395" xr:uid="{94519828-B9FF-4B33-B816-9F8F94F186B4}"/>
    <cellStyle name="20% - Accent4 2 3 2 3 3 5" xfId="16029" xr:uid="{F7E19A81-4F6C-47E2-91D2-0E5587359DF6}"/>
    <cellStyle name="20% - Accent4 2 3 2 3 4" xfId="2216" xr:uid="{80C368F0-BC4C-46C9-AB83-E6E70FF69FDE}"/>
    <cellStyle name="20% - Accent4 2 3 2 3 4 2" xfId="5898" xr:uid="{8B93B3A7-8DD7-46C3-A758-27CD147838FA}"/>
    <cellStyle name="20% - Accent4 2 3 2 3 4 2 2" xfId="13264" xr:uid="{971A3102-BB7B-4983-988C-778A65D6D09C}"/>
    <cellStyle name="20% - Accent4 2 3 2 3 4 2 2 2" xfId="27998" xr:uid="{B4F55950-087A-4B82-AB5D-38BF6735B284}"/>
    <cellStyle name="20% - Accent4 2 3 2 3 4 2 3" xfId="20632" xr:uid="{98D893E0-D5F6-4C07-8216-76DDCD31CAAA}"/>
    <cellStyle name="20% - Accent4 2 3 2 3 4 3" xfId="9582" xr:uid="{5413AF57-3909-4847-A250-72DA23F61026}"/>
    <cellStyle name="20% - Accent4 2 3 2 3 4 3 2" xfId="24316" xr:uid="{508DC78D-A00D-48A9-8CD2-59F65CDBDCCA}"/>
    <cellStyle name="20% - Accent4 2 3 2 3 4 4" xfId="16950" xr:uid="{D0925EE0-E117-42B9-8923-BE5F83C199C2}"/>
    <cellStyle name="20% - Accent4 2 3 2 3 5" xfId="4057" xr:uid="{B68A1B54-6E07-4C96-9A7D-C9F0C5C7E93C}"/>
    <cellStyle name="20% - Accent4 2 3 2 3 5 2" xfId="11423" xr:uid="{C55AD58F-B1FA-4E71-882F-DBD41419DF3A}"/>
    <cellStyle name="20% - Accent4 2 3 2 3 5 2 2" xfId="26157" xr:uid="{971DBC1E-8463-41D0-8711-299EBC3CE0BA}"/>
    <cellStyle name="20% - Accent4 2 3 2 3 5 3" xfId="18791" xr:uid="{5B9E16B6-E4C4-49D4-9A7B-4187E58121C6}"/>
    <cellStyle name="20% - Accent4 2 3 2 3 6" xfId="7741" xr:uid="{31B4A5A1-2FDA-4AFC-87A5-32616BD81064}"/>
    <cellStyle name="20% - Accent4 2 3 2 3 6 2" xfId="22475" xr:uid="{CAA54853-EB67-487E-844E-9A541D9103D5}"/>
    <cellStyle name="20% - Accent4 2 3 2 3 7" xfId="15109" xr:uid="{DFA8F881-A3E3-4CA2-B546-41E841BF57B3}"/>
    <cellStyle name="20% - Accent4 2 3 2 4" xfId="605" xr:uid="{DAB09288-46D1-4075-898D-CF50C0E3F9E9}"/>
    <cellStyle name="20% - Accent4 2 3 2 4 2" xfId="1525" xr:uid="{7A6FD18F-6A60-4D61-93AD-063F4BADD3AC}"/>
    <cellStyle name="20% - Accent4 2 3 2 4 2 2" xfId="3366" xr:uid="{AE9F80F5-B3F1-4502-90BD-DDCB490A2100}"/>
    <cellStyle name="20% - Accent4 2 3 2 4 2 2 2" xfId="7048" xr:uid="{08D313D0-D12A-4DC9-9DC0-998B9790D2ED}"/>
    <cellStyle name="20% - Accent4 2 3 2 4 2 2 2 2" xfId="14414" xr:uid="{3829376B-46AF-4B4D-B40E-13051810F147}"/>
    <cellStyle name="20% - Accent4 2 3 2 4 2 2 2 2 2" xfId="29148" xr:uid="{5CAE0FDF-E6BF-405A-97E8-3B0EA2BB428C}"/>
    <cellStyle name="20% - Accent4 2 3 2 4 2 2 2 3" xfId="21782" xr:uid="{D84BE261-0122-423C-AF11-509E00E70DEA}"/>
    <cellStyle name="20% - Accent4 2 3 2 4 2 2 3" xfId="10732" xr:uid="{17359EA6-303F-417F-A0F0-111CB3AB4AD9}"/>
    <cellStyle name="20% - Accent4 2 3 2 4 2 2 3 2" xfId="25466" xr:uid="{B72EA5F3-0801-4E4D-9436-6511398E8CC8}"/>
    <cellStyle name="20% - Accent4 2 3 2 4 2 2 4" xfId="18100" xr:uid="{72469C51-A456-4D43-A1A8-D1EF07EC3E04}"/>
    <cellStyle name="20% - Accent4 2 3 2 4 2 3" xfId="5207" xr:uid="{490E3508-36A4-4B87-A1F6-4F82C0F7979F}"/>
    <cellStyle name="20% - Accent4 2 3 2 4 2 3 2" xfId="12573" xr:uid="{D5278379-C7C0-4366-9B6D-45731D9987FB}"/>
    <cellStyle name="20% - Accent4 2 3 2 4 2 3 2 2" xfId="27307" xr:uid="{83236157-2EF7-46C3-AE69-4C78C51FCDC6}"/>
    <cellStyle name="20% - Accent4 2 3 2 4 2 3 3" xfId="19941" xr:uid="{B93DCCBF-6378-455E-A700-401896935D5A}"/>
    <cellStyle name="20% - Accent4 2 3 2 4 2 4" xfId="8891" xr:uid="{E17BEB36-7966-4443-8F8B-7C6470288E10}"/>
    <cellStyle name="20% - Accent4 2 3 2 4 2 4 2" xfId="23625" xr:uid="{1DC8728B-A13B-4D6C-9014-BAB173A5EB4D}"/>
    <cellStyle name="20% - Accent4 2 3 2 4 2 5" xfId="16259" xr:uid="{885CAF80-7D9B-4B64-935D-E3B2D3F91C7B}"/>
    <cellStyle name="20% - Accent4 2 3 2 4 3" xfId="2446" xr:uid="{6FB85DAC-404C-4929-AC85-8FDCE557E9B4}"/>
    <cellStyle name="20% - Accent4 2 3 2 4 3 2" xfId="6128" xr:uid="{0C1E24CF-6C51-408A-BF8B-5BF9F6BE7A83}"/>
    <cellStyle name="20% - Accent4 2 3 2 4 3 2 2" xfId="13494" xr:uid="{90B121F5-3697-43A6-A004-375636902B76}"/>
    <cellStyle name="20% - Accent4 2 3 2 4 3 2 2 2" xfId="28228" xr:uid="{F183FC81-8F4F-483E-87F4-4B4AD5C28E6A}"/>
    <cellStyle name="20% - Accent4 2 3 2 4 3 2 3" xfId="20862" xr:uid="{355D1103-14CF-4ABD-99CF-0FDDB2C6FB77}"/>
    <cellStyle name="20% - Accent4 2 3 2 4 3 3" xfId="9812" xr:uid="{A015345B-9EBE-45DE-9EBB-DB1A46D95EC6}"/>
    <cellStyle name="20% - Accent4 2 3 2 4 3 3 2" xfId="24546" xr:uid="{20B71FE1-ADAE-4D08-ACD0-A1A02E4A5142}"/>
    <cellStyle name="20% - Accent4 2 3 2 4 3 4" xfId="17180" xr:uid="{CC8EBE9E-7CA2-48B8-9C92-1A5306D8144F}"/>
    <cellStyle name="20% - Accent4 2 3 2 4 4" xfId="4287" xr:uid="{724DC34C-60A5-4DDD-BC41-8F0F9953772F}"/>
    <cellStyle name="20% - Accent4 2 3 2 4 4 2" xfId="11653" xr:uid="{2A0C558F-1BB0-4502-B811-F45F58772F62}"/>
    <cellStyle name="20% - Accent4 2 3 2 4 4 2 2" xfId="26387" xr:uid="{1D0795C6-E2E4-4A68-B5FC-A33145BA4758}"/>
    <cellStyle name="20% - Accent4 2 3 2 4 4 3" xfId="19021" xr:uid="{BC5744E0-935F-4814-A5D8-BE20011CDB36}"/>
    <cellStyle name="20% - Accent4 2 3 2 4 5" xfId="7971" xr:uid="{104A3A78-7889-4F72-BC9F-0F006C30D2FB}"/>
    <cellStyle name="20% - Accent4 2 3 2 4 5 2" xfId="22705" xr:uid="{FD6829A9-4DCA-4388-8AC3-B57BDC689325}"/>
    <cellStyle name="20% - Accent4 2 3 2 4 6" xfId="15339" xr:uid="{0631683C-271D-4329-A939-877557B7F3A0}"/>
    <cellStyle name="20% - Accent4 2 3 2 5" xfId="1065" xr:uid="{FE8E3BDB-2CC2-47E3-B989-732D6CEDCF01}"/>
    <cellStyle name="20% - Accent4 2 3 2 5 2" xfId="2906" xr:uid="{BDDDA00A-DC1F-4137-969F-14424DA44232}"/>
    <cellStyle name="20% - Accent4 2 3 2 5 2 2" xfId="6588" xr:uid="{F53A9724-4DF4-4455-9B01-D3ECC98DDF2E}"/>
    <cellStyle name="20% - Accent4 2 3 2 5 2 2 2" xfId="13954" xr:uid="{523BBD7C-0059-4C3C-9884-49011A61CA4F}"/>
    <cellStyle name="20% - Accent4 2 3 2 5 2 2 2 2" xfId="28688" xr:uid="{AE4FAAFA-9D19-4065-B80E-9F7CA74AEF98}"/>
    <cellStyle name="20% - Accent4 2 3 2 5 2 2 3" xfId="21322" xr:uid="{AC19F031-8A17-4D07-ABAF-06061D08EB98}"/>
    <cellStyle name="20% - Accent4 2 3 2 5 2 3" xfId="10272" xr:uid="{FE5F0569-B9F4-4034-AF54-1DE23037F9E8}"/>
    <cellStyle name="20% - Accent4 2 3 2 5 2 3 2" xfId="25006" xr:uid="{2AF02545-9CDA-4140-B40F-222AF46B0667}"/>
    <cellStyle name="20% - Accent4 2 3 2 5 2 4" xfId="17640" xr:uid="{49914033-350B-4E34-93AE-A92CE166E884}"/>
    <cellStyle name="20% - Accent4 2 3 2 5 3" xfId="4747" xr:uid="{89665EF1-734E-4E14-84FA-910680EE3CC5}"/>
    <cellStyle name="20% - Accent4 2 3 2 5 3 2" xfId="12113" xr:uid="{B7EA5707-65C9-4E03-83E1-079BECD6E0AD}"/>
    <cellStyle name="20% - Accent4 2 3 2 5 3 2 2" xfId="26847" xr:uid="{8434CE2F-3255-4E21-A35E-E562A8192D9E}"/>
    <cellStyle name="20% - Accent4 2 3 2 5 3 3" xfId="19481" xr:uid="{BFFC7C61-3F50-44E7-98BE-A29F42FCB907}"/>
    <cellStyle name="20% - Accent4 2 3 2 5 4" xfId="8431" xr:uid="{8BD940BF-0A55-458D-9E32-101809B6CD5B}"/>
    <cellStyle name="20% - Accent4 2 3 2 5 4 2" xfId="23165" xr:uid="{058076CA-A873-4A07-8C13-463E38389832}"/>
    <cellStyle name="20% - Accent4 2 3 2 5 5" xfId="15799" xr:uid="{D1036B14-13FB-4417-8388-6D1BB8CBB612}"/>
    <cellStyle name="20% - Accent4 2 3 2 6" xfId="1986" xr:uid="{D683E089-8B0A-46BD-9A80-D24652BA8FA0}"/>
    <cellStyle name="20% - Accent4 2 3 2 6 2" xfId="5668" xr:uid="{88C118F3-6E3F-42D6-B52C-928EA755609E}"/>
    <cellStyle name="20% - Accent4 2 3 2 6 2 2" xfId="13034" xr:uid="{F1785AA4-5D04-4624-BBDE-3FF131C40FE6}"/>
    <cellStyle name="20% - Accent4 2 3 2 6 2 2 2" xfId="27768" xr:uid="{60A0DBA3-C9B0-43FA-9B50-BA1E1F4C5418}"/>
    <cellStyle name="20% - Accent4 2 3 2 6 2 3" xfId="20402" xr:uid="{D2451BB3-4597-4F4A-9119-213539588074}"/>
    <cellStyle name="20% - Accent4 2 3 2 6 3" xfId="9352" xr:uid="{A29C12CF-6D14-40D5-A6E8-EECD9E8B813F}"/>
    <cellStyle name="20% - Accent4 2 3 2 6 3 2" xfId="24086" xr:uid="{B2B5D621-480C-4684-9040-7D5E358C5982}"/>
    <cellStyle name="20% - Accent4 2 3 2 6 4" xfId="16720" xr:uid="{0E43E8D8-C1F6-4B38-86B4-536C6A812C74}"/>
    <cellStyle name="20% - Accent4 2 3 2 7" xfId="3827" xr:uid="{BC83CC96-32BA-432C-AB18-644E72B072E6}"/>
    <cellStyle name="20% - Accent4 2 3 2 7 2" xfId="11193" xr:uid="{F04A5295-9220-4B8F-ACCF-95EAD66F90E7}"/>
    <cellStyle name="20% - Accent4 2 3 2 7 2 2" xfId="25927" xr:uid="{E9838DC5-07D0-45BA-9415-891249AAD336}"/>
    <cellStyle name="20% - Accent4 2 3 2 7 3" xfId="18561" xr:uid="{0473B969-69AC-4D1C-ADB6-1BD56A6092DD}"/>
    <cellStyle name="20% - Accent4 2 3 2 8" xfId="7511" xr:uid="{2CE1B404-EF33-446E-A2F7-10F8A388877D}"/>
    <cellStyle name="20% - Accent4 2 3 2 8 2" xfId="22245" xr:uid="{2C399323-C650-480D-AD9F-7AE1C0A921F1}"/>
    <cellStyle name="20% - Accent4 2 3 2 9" xfId="14879" xr:uid="{3CC11FD3-CB09-495D-8577-942CF9446723}"/>
    <cellStyle name="20% - Accent4 2 3 3" xfId="203" xr:uid="{DB63200C-4BAF-4896-9F78-0252A806A56F}"/>
    <cellStyle name="20% - Accent4 2 3 3 2" xfId="433" xr:uid="{A939CFD5-343C-4189-A602-C53CB66CB745}"/>
    <cellStyle name="20% - Accent4 2 3 3 2 2" xfId="893" xr:uid="{65F24C72-0805-49E4-9B71-6A025671E4A0}"/>
    <cellStyle name="20% - Accent4 2 3 3 2 2 2" xfId="1813" xr:uid="{13F369AA-AA5A-4012-A388-53CDDB5AE9D8}"/>
    <cellStyle name="20% - Accent4 2 3 3 2 2 2 2" xfId="3654" xr:uid="{93E67C8E-F8F4-4905-BF6B-B92C9810D2AC}"/>
    <cellStyle name="20% - Accent4 2 3 3 2 2 2 2 2" xfId="7336" xr:uid="{4EC195E2-EFAF-44A9-B928-CDC4E000574D}"/>
    <cellStyle name="20% - Accent4 2 3 3 2 2 2 2 2 2" xfId="14702" xr:uid="{A870C8DA-A4A7-431F-9EB7-645F24FB9E0E}"/>
    <cellStyle name="20% - Accent4 2 3 3 2 2 2 2 2 2 2" xfId="29436" xr:uid="{53A4B895-ACA4-438F-B11F-1757C323ED26}"/>
    <cellStyle name="20% - Accent4 2 3 3 2 2 2 2 2 3" xfId="22070" xr:uid="{DF3EBCCB-EB8B-4E54-AF80-6F4441058622}"/>
    <cellStyle name="20% - Accent4 2 3 3 2 2 2 2 3" xfId="11020" xr:uid="{5B31A05F-04E6-4557-A29B-3A9CD2E5E84B}"/>
    <cellStyle name="20% - Accent4 2 3 3 2 2 2 2 3 2" xfId="25754" xr:uid="{792759CB-DBDB-4992-AE1A-C7ED43AB86B0}"/>
    <cellStyle name="20% - Accent4 2 3 3 2 2 2 2 4" xfId="18388" xr:uid="{6C214AA3-AE84-4F73-BF47-E4D1655C5A95}"/>
    <cellStyle name="20% - Accent4 2 3 3 2 2 2 3" xfId="5495" xr:uid="{47370A9A-017D-48D9-9516-C97AD5BA598B}"/>
    <cellStyle name="20% - Accent4 2 3 3 2 2 2 3 2" xfId="12861" xr:uid="{1CC324B1-A1A6-4825-879D-E4F189ABE910}"/>
    <cellStyle name="20% - Accent4 2 3 3 2 2 2 3 2 2" xfId="27595" xr:uid="{02F06666-2B07-4EE7-B12B-647CC854D97A}"/>
    <cellStyle name="20% - Accent4 2 3 3 2 2 2 3 3" xfId="20229" xr:uid="{ECFBBB0E-E021-41EC-BBD1-57B76058FBBC}"/>
    <cellStyle name="20% - Accent4 2 3 3 2 2 2 4" xfId="9179" xr:uid="{0386F11F-7064-451E-9024-6916F7D76191}"/>
    <cellStyle name="20% - Accent4 2 3 3 2 2 2 4 2" xfId="23913" xr:uid="{B835319B-A217-464A-8A7F-564E8042D8B1}"/>
    <cellStyle name="20% - Accent4 2 3 3 2 2 2 5" xfId="16547" xr:uid="{E08ADD31-142B-44CA-A222-7118136EA8A0}"/>
    <cellStyle name="20% - Accent4 2 3 3 2 2 3" xfId="2734" xr:uid="{B3DC7EFB-8746-4042-B9F5-755E3A6A58BD}"/>
    <cellStyle name="20% - Accent4 2 3 3 2 2 3 2" xfId="6416" xr:uid="{67E6EFF4-98F7-42CB-9261-CFDAAFDD476B}"/>
    <cellStyle name="20% - Accent4 2 3 3 2 2 3 2 2" xfId="13782" xr:uid="{2470B625-6B99-4B2D-82C0-E1357CD15AA2}"/>
    <cellStyle name="20% - Accent4 2 3 3 2 2 3 2 2 2" xfId="28516" xr:uid="{5D86D78F-30F0-447F-BC2B-117CF3ED9EC9}"/>
    <cellStyle name="20% - Accent4 2 3 3 2 2 3 2 3" xfId="21150" xr:uid="{75E04448-7B64-4BD8-B969-56C935368508}"/>
    <cellStyle name="20% - Accent4 2 3 3 2 2 3 3" xfId="10100" xr:uid="{3A9E13CA-0F3C-4BA1-B4A6-807D66CB3333}"/>
    <cellStyle name="20% - Accent4 2 3 3 2 2 3 3 2" xfId="24834" xr:uid="{EB47BCED-C8EA-4ECF-90BA-3B6F03BE2653}"/>
    <cellStyle name="20% - Accent4 2 3 3 2 2 3 4" xfId="17468" xr:uid="{8A98A6BA-564D-4B8F-A66E-BBD1C5C99465}"/>
    <cellStyle name="20% - Accent4 2 3 3 2 2 4" xfId="4575" xr:uid="{4BA26769-0A11-4363-A743-5247F387F24A}"/>
    <cellStyle name="20% - Accent4 2 3 3 2 2 4 2" xfId="11941" xr:uid="{0DDF2130-C6B1-46C9-A1D3-315B576DED19}"/>
    <cellStyle name="20% - Accent4 2 3 3 2 2 4 2 2" xfId="26675" xr:uid="{BB0D134A-417B-4492-A684-2174F5EE34D4}"/>
    <cellStyle name="20% - Accent4 2 3 3 2 2 4 3" xfId="19309" xr:uid="{F2180D17-5FC0-4E43-B019-65F191E7F76E}"/>
    <cellStyle name="20% - Accent4 2 3 3 2 2 5" xfId="8259" xr:uid="{03B82A05-B729-4941-93E0-3FBDD8909E9B}"/>
    <cellStyle name="20% - Accent4 2 3 3 2 2 5 2" xfId="22993" xr:uid="{8A1098DB-0660-4EC2-BA7D-184FC2307461}"/>
    <cellStyle name="20% - Accent4 2 3 3 2 2 6" xfId="15627" xr:uid="{85D3F976-6CBA-4D15-8163-75C68A5447AB}"/>
    <cellStyle name="20% - Accent4 2 3 3 2 3" xfId="1353" xr:uid="{B995B072-7328-49FD-A657-A39BA9BA9B66}"/>
    <cellStyle name="20% - Accent4 2 3 3 2 3 2" xfId="3194" xr:uid="{F8DA840B-6130-411C-B6F8-FDACDBB23095}"/>
    <cellStyle name="20% - Accent4 2 3 3 2 3 2 2" xfId="6876" xr:uid="{FEBA4E02-1057-4B10-B1A6-3C77274FB8C3}"/>
    <cellStyle name="20% - Accent4 2 3 3 2 3 2 2 2" xfId="14242" xr:uid="{B7939DC7-1723-4A84-8BAF-971399E21C5F}"/>
    <cellStyle name="20% - Accent4 2 3 3 2 3 2 2 2 2" xfId="28976" xr:uid="{2EB4BF37-ED93-4B8F-8958-0549B43B3037}"/>
    <cellStyle name="20% - Accent4 2 3 3 2 3 2 2 3" xfId="21610" xr:uid="{09335050-0A4C-4BA0-89CD-8542E543D249}"/>
    <cellStyle name="20% - Accent4 2 3 3 2 3 2 3" xfId="10560" xr:uid="{EB4D94F2-3FB2-4CF3-939E-0D6E26F70271}"/>
    <cellStyle name="20% - Accent4 2 3 3 2 3 2 3 2" xfId="25294" xr:uid="{CE68720F-71B4-4E80-AA90-1452F47C6D78}"/>
    <cellStyle name="20% - Accent4 2 3 3 2 3 2 4" xfId="17928" xr:uid="{7AC962E5-811C-452C-9663-51566FF4EA66}"/>
    <cellStyle name="20% - Accent4 2 3 3 2 3 3" xfId="5035" xr:uid="{7A8160B6-3994-4CF0-87E8-F01443F75EF7}"/>
    <cellStyle name="20% - Accent4 2 3 3 2 3 3 2" xfId="12401" xr:uid="{D42DBDF0-53FA-480A-A604-8E06B0458DC5}"/>
    <cellStyle name="20% - Accent4 2 3 3 2 3 3 2 2" xfId="27135" xr:uid="{F985640B-E224-4EA0-9F71-117BB70B4206}"/>
    <cellStyle name="20% - Accent4 2 3 3 2 3 3 3" xfId="19769" xr:uid="{D715388D-0B5C-4064-9C40-9077B25CC3C2}"/>
    <cellStyle name="20% - Accent4 2 3 3 2 3 4" xfId="8719" xr:uid="{F1A4BD76-5E14-4FE1-B8E2-F301171F136C}"/>
    <cellStyle name="20% - Accent4 2 3 3 2 3 4 2" xfId="23453" xr:uid="{A02198A1-652F-42BD-9C59-96555CD431AA}"/>
    <cellStyle name="20% - Accent4 2 3 3 2 3 5" xfId="16087" xr:uid="{0062F72E-0657-4417-986A-F8940BE367F3}"/>
    <cellStyle name="20% - Accent4 2 3 3 2 4" xfId="2274" xr:uid="{05C22EC7-07A2-424E-B282-3D0EA17B8116}"/>
    <cellStyle name="20% - Accent4 2 3 3 2 4 2" xfId="5956" xr:uid="{29617F5C-5CCF-40A2-832F-327F72A157AB}"/>
    <cellStyle name="20% - Accent4 2 3 3 2 4 2 2" xfId="13322" xr:uid="{BFF1CD42-D35F-4B83-AAE5-AE8FF5DC6368}"/>
    <cellStyle name="20% - Accent4 2 3 3 2 4 2 2 2" xfId="28056" xr:uid="{D534C23C-2A67-46CE-B996-8BD51AB70744}"/>
    <cellStyle name="20% - Accent4 2 3 3 2 4 2 3" xfId="20690" xr:uid="{53E155A2-6292-4200-9F67-8BA767675413}"/>
    <cellStyle name="20% - Accent4 2 3 3 2 4 3" xfId="9640" xr:uid="{22B6D0EC-5F8C-434B-AC35-F0AD13033F96}"/>
    <cellStyle name="20% - Accent4 2 3 3 2 4 3 2" xfId="24374" xr:uid="{8CEBA1A0-B969-4E08-8B2F-AFE7DB9CDF51}"/>
    <cellStyle name="20% - Accent4 2 3 3 2 4 4" xfId="17008" xr:uid="{EBD72017-489B-4590-AB1D-12B4F38AE800}"/>
    <cellStyle name="20% - Accent4 2 3 3 2 5" xfId="4115" xr:uid="{39DE5A13-67E7-4C87-A239-6A56CA13B6B3}"/>
    <cellStyle name="20% - Accent4 2 3 3 2 5 2" xfId="11481" xr:uid="{2FC327A4-37DD-4967-8A11-27DF48DF01E3}"/>
    <cellStyle name="20% - Accent4 2 3 3 2 5 2 2" xfId="26215" xr:uid="{58EDFB93-C606-4027-B3EE-E20E082B784C}"/>
    <cellStyle name="20% - Accent4 2 3 3 2 5 3" xfId="18849" xr:uid="{977C90E9-E58C-499B-9C4B-670145A2514B}"/>
    <cellStyle name="20% - Accent4 2 3 3 2 6" xfId="7799" xr:uid="{1FC40972-CE15-450C-933B-F2856A91EA14}"/>
    <cellStyle name="20% - Accent4 2 3 3 2 6 2" xfId="22533" xr:uid="{60519F14-AA95-4A28-8294-AB66D85AC44A}"/>
    <cellStyle name="20% - Accent4 2 3 3 2 7" xfId="15167" xr:uid="{F331BBCA-FD2B-4F28-A6A2-C545639A1205}"/>
    <cellStyle name="20% - Accent4 2 3 3 3" xfId="663" xr:uid="{71A6C470-4244-4783-B71F-EDE9D3F9035E}"/>
    <cellStyle name="20% - Accent4 2 3 3 3 2" xfId="1583" xr:uid="{1592A4CF-675D-49B2-BDA1-E75B87E5CAF7}"/>
    <cellStyle name="20% - Accent4 2 3 3 3 2 2" xfId="3424" xr:uid="{A67A1879-FFB0-4E3A-9437-9FD6A00BC730}"/>
    <cellStyle name="20% - Accent4 2 3 3 3 2 2 2" xfId="7106" xr:uid="{4F25E632-913F-4656-8C4B-19CB86A63526}"/>
    <cellStyle name="20% - Accent4 2 3 3 3 2 2 2 2" xfId="14472" xr:uid="{61A3C0F0-4B6A-45F0-A6F6-3C99D6F991C4}"/>
    <cellStyle name="20% - Accent4 2 3 3 3 2 2 2 2 2" xfId="29206" xr:uid="{AE07E3CF-EA6E-40A6-81B4-9F96592AA6E0}"/>
    <cellStyle name="20% - Accent4 2 3 3 3 2 2 2 3" xfId="21840" xr:uid="{A0860F15-88F6-4FC1-B373-A73258611306}"/>
    <cellStyle name="20% - Accent4 2 3 3 3 2 2 3" xfId="10790" xr:uid="{A736541C-E6F2-4C8C-883F-CFAB8F14A722}"/>
    <cellStyle name="20% - Accent4 2 3 3 3 2 2 3 2" xfId="25524" xr:uid="{ACCEFA3F-AF6B-4399-861E-11648177EF83}"/>
    <cellStyle name="20% - Accent4 2 3 3 3 2 2 4" xfId="18158" xr:uid="{E9AC37E8-B356-4BB5-B673-217096108847}"/>
    <cellStyle name="20% - Accent4 2 3 3 3 2 3" xfId="5265" xr:uid="{E226B4C9-FBEB-4E28-98DA-1A1551DF6790}"/>
    <cellStyle name="20% - Accent4 2 3 3 3 2 3 2" xfId="12631" xr:uid="{BF0C152B-92FC-4F58-B14A-1F2D88C4BD43}"/>
    <cellStyle name="20% - Accent4 2 3 3 3 2 3 2 2" xfId="27365" xr:uid="{118BE780-0DEA-4494-8799-3C42E8CA8A83}"/>
    <cellStyle name="20% - Accent4 2 3 3 3 2 3 3" xfId="19999" xr:uid="{C020360A-E1F1-45A9-897D-4D7AD4ECCDF0}"/>
    <cellStyle name="20% - Accent4 2 3 3 3 2 4" xfId="8949" xr:uid="{D82C5644-8295-4160-AE3F-E2EB612348FA}"/>
    <cellStyle name="20% - Accent4 2 3 3 3 2 4 2" xfId="23683" xr:uid="{9EAFE98A-83DB-4F0D-AE11-9DCF87731E4E}"/>
    <cellStyle name="20% - Accent4 2 3 3 3 2 5" xfId="16317" xr:uid="{2B5BB846-0804-4096-B051-15EAD0B4E76B}"/>
    <cellStyle name="20% - Accent4 2 3 3 3 3" xfId="2504" xr:uid="{80CEB128-49F4-47AA-B4D6-D7B46E89059F}"/>
    <cellStyle name="20% - Accent4 2 3 3 3 3 2" xfId="6186" xr:uid="{5283729F-9B9D-4998-9807-9397CE460FBE}"/>
    <cellStyle name="20% - Accent4 2 3 3 3 3 2 2" xfId="13552" xr:uid="{29DC6269-D930-4434-B065-E95E5391AD1E}"/>
    <cellStyle name="20% - Accent4 2 3 3 3 3 2 2 2" xfId="28286" xr:uid="{C7A04526-24E0-4F7A-B47F-9A25D4271C40}"/>
    <cellStyle name="20% - Accent4 2 3 3 3 3 2 3" xfId="20920" xr:uid="{6DAE4E1B-8046-4D1D-91DA-A40DA478521A}"/>
    <cellStyle name="20% - Accent4 2 3 3 3 3 3" xfId="9870" xr:uid="{AFFEEC4F-7A4F-46CE-868B-27E7DC8FA17C}"/>
    <cellStyle name="20% - Accent4 2 3 3 3 3 3 2" xfId="24604" xr:uid="{0BBB21D5-13FF-42F3-A17D-299A1393BB04}"/>
    <cellStyle name="20% - Accent4 2 3 3 3 3 4" xfId="17238" xr:uid="{B2AA23E4-ACC9-469F-BBB3-C5111C366D87}"/>
    <cellStyle name="20% - Accent4 2 3 3 3 4" xfId="4345" xr:uid="{527498D1-2682-4A8A-B493-EAD25D346ADB}"/>
    <cellStyle name="20% - Accent4 2 3 3 3 4 2" xfId="11711" xr:uid="{205E0776-3C26-4308-BFDD-4A1AF9C7DF97}"/>
    <cellStyle name="20% - Accent4 2 3 3 3 4 2 2" xfId="26445" xr:uid="{7AA380E5-65D9-4CE7-9131-E510C239ED37}"/>
    <cellStyle name="20% - Accent4 2 3 3 3 4 3" xfId="19079" xr:uid="{716ED880-668F-4A47-9D54-EAD3BF4B8830}"/>
    <cellStyle name="20% - Accent4 2 3 3 3 5" xfId="8029" xr:uid="{D292E975-8937-42F3-A9CE-7475F3858744}"/>
    <cellStyle name="20% - Accent4 2 3 3 3 5 2" xfId="22763" xr:uid="{59538CAB-6F27-4AD7-AC70-7770EE76EE2F}"/>
    <cellStyle name="20% - Accent4 2 3 3 3 6" xfId="15397" xr:uid="{54BA94E6-BCAD-457A-AC7A-02555D71BA65}"/>
    <cellStyle name="20% - Accent4 2 3 3 4" xfId="1123" xr:uid="{4847F88D-AA16-4BDA-864C-6B5C8DC31DCF}"/>
    <cellStyle name="20% - Accent4 2 3 3 4 2" xfId="2964" xr:uid="{6156FDCA-82F1-4D17-B3D6-E8D683BFA3B9}"/>
    <cellStyle name="20% - Accent4 2 3 3 4 2 2" xfId="6646" xr:uid="{36F95DB0-DEEB-4F84-A2F8-B5B86474BAE8}"/>
    <cellStyle name="20% - Accent4 2 3 3 4 2 2 2" xfId="14012" xr:uid="{44058E15-D430-43A3-BA21-1367971E90E9}"/>
    <cellStyle name="20% - Accent4 2 3 3 4 2 2 2 2" xfId="28746" xr:uid="{C27FD46A-88E8-4643-BF24-A34163B887C1}"/>
    <cellStyle name="20% - Accent4 2 3 3 4 2 2 3" xfId="21380" xr:uid="{9D38C005-5B0A-4787-BEED-D02666F85B96}"/>
    <cellStyle name="20% - Accent4 2 3 3 4 2 3" xfId="10330" xr:uid="{BD979398-8B3F-45E3-AE86-A966DACC0258}"/>
    <cellStyle name="20% - Accent4 2 3 3 4 2 3 2" xfId="25064" xr:uid="{D0136B7B-740B-4C1E-9053-F8DFEAF7E2EB}"/>
    <cellStyle name="20% - Accent4 2 3 3 4 2 4" xfId="17698" xr:uid="{3ABD7C1C-0596-4980-83A0-EC976C0524C7}"/>
    <cellStyle name="20% - Accent4 2 3 3 4 3" xfId="4805" xr:uid="{7F1904D0-83FE-4BC2-BBF6-6449677FD46B}"/>
    <cellStyle name="20% - Accent4 2 3 3 4 3 2" xfId="12171" xr:uid="{0FABCAAB-8060-4CB5-AA3E-3457526A5D41}"/>
    <cellStyle name="20% - Accent4 2 3 3 4 3 2 2" xfId="26905" xr:uid="{28F6CBBD-9936-4184-AA81-C4860BE35988}"/>
    <cellStyle name="20% - Accent4 2 3 3 4 3 3" xfId="19539" xr:uid="{CBAC1A04-C41E-4D58-8B8B-7F89436ECB82}"/>
    <cellStyle name="20% - Accent4 2 3 3 4 4" xfId="8489" xr:uid="{AFADA28A-088A-4EF0-BAE8-F76F2D80994D}"/>
    <cellStyle name="20% - Accent4 2 3 3 4 4 2" xfId="23223" xr:uid="{2EB076EE-E315-4863-9673-6F6EF08FBA95}"/>
    <cellStyle name="20% - Accent4 2 3 3 4 5" xfId="15857" xr:uid="{2C87E26A-0417-4BC1-8645-CBC8C64CEE38}"/>
    <cellStyle name="20% - Accent4 2 3 3 5" xfId="2044" xr:uid="{0BF80F1A-0E1E-44DF-82EA-2DCD490051EA}"/>
    <cellStyle name="20% - Accent4 2 3 3 5 2" xfId="5726" xr:uid="{156975A4-5DD9-46F4-B0C7-75E114123515}"/>
    <cellStyle name="20% - Accent4 2 3 3 5 2 2" xfId="13092" xr:uid="{29DFC0AD-FD39-400A-B90D-F765E41D8915}"/>
    <cellStyle name="20% - Accent4 2 3 3 5 2 2 2" xfId="27826" xr:uid="{30E249D9-D940-4F8E-A6D2-4D681C558F0D}"/>
    <cellStyle name="20% - Accent4 2 3 3 5 2 3" xfId="20460" xr:uid="{A81E1CA9-111F-4384-84FF-E9833EF9E245}"/>
    <cellStyle name="20% - Accent4 2 3 3 5 3" xfId="9410" xr:uid="{6F664E3C-D02B-4E4A-96A7-17C82BFEAE81}"/>
    <cellStyle name="20% - Accent4 2 3 3 5 3 2" xfId="24144" xr:uid="{672BD9DA-45E3-4104-97A1-181CC361D3FB}"/>
    <cellStyle name="20% - Accent4 2 3 3 5 4" xfId="16778" xr:uid="{A83C5ADA-7284-4941-AAAB-B945FC40FC02}"/>
    <cellStyle name="20% - Accent4 2 3 3 6" xfId="3885" xr:uid="{4222FD28-A2DB-438C-A9A3-95691717BF81}"/>
    <cellStyle name="20% - Accent4 2 3 3 6 2" xfId="11251" xr:uid="{E2C4098B-C468-4C6A-A3D5-1DE04BB6CF10}"/>
    <cellStyle name="20% - Accent4 2 3 3 6 2 2" xfId="25985" xr:uid="{55F06BA0-F645-402D-8108-7E3A5B0BCFCD}"/>
    <cellStyle name="20% - Accent4 2 3 3 6 3" xfId="18619" xr:uid="{5D22F806-D449-4C88-903C-D08BAEE85460}"/>
    <cellStyle name="20% - Accent4 2 3 3 7" xfId="7569" xr:uid="{A0A0BF22-84D4-4FEC-B7EE-DC67C2120AF1}"/>
    <cellStyle name="20% - Accent4 2 3 3 7 2" xfId="22303" xr:uid="{67B90092-A938-42C2-90A2-F52D1435C222}"/>
    <cellStyle name="20% - Accent4 2 3 3 8" xfId="14937" xr:uid="{1468D1D2-0755-4FAC-8F66-3144AEE71309}"/>
    <cellStyle name="20% - Accent4 2 3 4" xfId="318" xr:uid="{A35EC443-ACBD-469C-BB55-99F86AB351DD}"/>
    <cellStyle name="20% - Accent4 2 3 4 2" xfId="778" xr:uid="{60007552-F9AC-4AA4-8928-79D95FC9FE7C}"/>
    <cellStyle name="20% - Accent4 2 3 4 2 2" xfId="1698" xr:uid="{FC804820-5C8E-4887-9FCF-506BC7FD71BA}"/>
    <cellStyle name="20% - Accent4 2 3 4 2 2 2" xfId="3539" xr:uid="{885D63CC-06F5-4B2D-AE75-867228ABBA54}"/>
    <cellStyle name="20% - Accent4 2 3 4 2 2 2 2" xfId="7221" xr:uid="{94335D20-5922-4B3A-ABCD-A6E1414C565F}"/>
    <cellStyle name="20% - Accent4 2 3 4 2 2 2 2 2" xfId="14587" xr:uid="{9F170399-5D32-4015-A055-AA22FFF244A2}"/>
    <cellStyle name="20% - Accent4 2 3 4 2 2 2 2 2 2" xfId="29321" xr:uid="{490A1512-00E6-4633-85E0-B9FD188D0C13}"/>
    <cellStyle name="20% - Accent4 2 3 4 2 2 2 2 3" xfId="21955" xr:uid="{E8821A0A-FFF6-4343-853E-57CA41DEBB54}"/>
    <cellStyle name="20% - Accent4 2 3 4 2 2 2 3" xfId="10905" xr:uid="{21DDE957-6C0D-41CA-9538-A992A9B78AD5}"/>
    <cellStyle name="20% - Accent4 2 3 4 2 2 2 3 2" xfId="25639" xr:uid="{7255433C-56D1-4800-8412-6889F25D9134}"/>
    <cellStyle name="20% - Accent4 2 3 4 2 2 2 4" xfId="18273" xr:uid="{8A6D66B4-0065-4F68-917B-EF84F6E77AD5}"/>
    <cellStyle name="20% - Accent4 2 3 4 2 2 3" xfId="5380" xr:uid="{45531DE0-373B-4493-BCEC-3B136C61CEC3}"/>
    <cellStyle name="20% - Accent4 2 3 4 2 2 3 2" xfId="12746" xr:uid="{AB19F2FB-CD97-41AD-8FEF-E8DA5EB5BE53}"/>
    <cellStyle name="20% - Accent4 2 3 4 2 2 3 2 2" xfId="27480" xr:uid="{015A6972-EF3A-40CE-A1C8-4CA2B695684E}"/>
    <cellStyle name="20% - Accent4 2 3 4 2 2 3 3" xfId="20114" xr:uid="{F8B6F024-79FF-4AE3-94B2-FBB6AB73F5A0}"/>
    <cellStyle name="20% - Accent4 2 3 4 2 2 4" xfId="9064" xr:uid="{D894C283-A280-49F8-9E09-976636FEC6A1}"/>
    <cellStyle name="20% - Accent4 2 3 4 2 2 4 2" xfId="23798" xr:uid="{E392EDAE-3379-442B-AC2E-7B26D4526B43}"/>
    <cellStyle name="20% - Accent4 2 3 4 2 2 5" xfId="16432" xr:uid="{CB687B71-85FC-4EF3-99FE-E554CC8FA932}"/>
    <cellStyle name="20% - Accent4 2 3 4 2 3" xfId="2619" xr:uid="{CAD241BD-7F85-4C54-B0D4-F5AADFC094E7}"/>
    <cellStyle name="20% - Accent4 2 3 4 2 3 2" xfId="6301" xr:uid="{417FE411-4825-43F8-BC78-3393DCFD0558}"/>
    <cellStyle name="20% - Accent4 2 3 4 2 3 2 2" xfId="13667" xr:uid="{7398C805-6C6E-4BB1-A8EF-9115B87B8A0E}"/>
    <cellStyle name="20% - Accent4 2 3 4 2 3 2 2 2" xfId="28401" xr:uid="{111DE060-43F8-4FFE-987E-011D2F1FE49F}"/>
    <cellStyle name="20% - Accent4 2 3 4 2 3 2 3" xfId="21035" xr:uid="{23F1EDCC-17D6-48E2-BFF5-105D184E3403}"/>
    <cellStyle name="20% - Accent4 2 3 4 2 3 3" xfId="9985" xr:uid="{9C8EC102-61DD-40D8-B87D-0F05AC6F8A58}"/>
    <cellStyle name="20% - Accent4 2 3 4 2 3 3 2" xfId="24719" xr:uid="{02BEF895-960B-4AF2-B563-9E4EC6083317}"/>
    <cellStyle name="20% - Accent4 2 3 4 2 3 4" xfId="17353" xr:uid="{A9592FD4-FD16-4F99-B81E-40AD6E92CC2C}"/>
    <cellStyle name="20% - Accent4 2 3 4 2 4" xfId="4460" xr:uid="{FDAD7088-D7CF-4CE4-9AD0-0AC011C513EB}"/>
    <cellStyle name="20% - Accent4 2 3 4 2 4 2" xfId="11826" xr:uid="{4AF3B2AD-3AF2-4B50-9709-2D0D5F262451}"/>
    <cellStyle name="20% - Accent4 2 3 4 2 4 2 2" xfId="26560" xr:uid="{3454A1E3-5BF5-437F-815A-2A80E47A89BC}"/>
    <cellStyle name="20% - Accent4 2 3 4 2 4 3" xfId="19194" xr:uid="{1D60C156-DF94-4507-8AC9-7CF2333AFBEE}"/>
    <cellStyle name="20% - Accent4 2 3 4 2 5" xfId="8144" xr:uid="{3FF33F9A-8836-4203-81DA-2222257A2C80}"/>
    <cellStyle name="20% - Accent4 2 3 4 2 5 2" xfId="22878" xr:uid="{976B3275-F21E-402A-B54C-9A96454FD9BC}"/>
    <cellStyle name="20% - Accent4 2 3 4 2 6" xfId="15512" xr:uid="{C43A741E-03A7-4274-8405-94B46FF7A2B9}"/>
    <cellStyle name="20% - Accent4 2 3 4 3" xfId="1238" xr:uid="{CB305829-D6D2-4BBE-8E6A-DB760A35FE75}"/>
    <cellStyle name="20% - Accent4 2 3 4 3 2" xfId="3079" xr:uid="{20BDB19F-B9F5-4FBB-9FBD-545627315928}"/>
    <cellStyle name="20% - Accent4 2 3 4 3 2 2" xfId="6761" xr:uid="{95BDEA43-285A-44FC-8BCB-7C1A81215123}"/>
    <cellStyle name="20% - Accent4 2 3 4 3 2 2 2" xfId="14127" xr:uid="{729F36E6-4F9C-437C-843E-6DF3A0E8EF2A}"/>
    <cellStyle name="20% - Accent4 2 3 4 3 2 2 2 2" xfId="28861" xr:uid="{73F3BC2F-743B-4B76-A6F7-94EFD58D4373}"/>
    <cellStyle name="20% - Accent4 2 3 4 3 2 2 3" xfId="21495" xr:uid="{2C7343E2-50CD-4E9F-8DE1-F1F4CEABCE00}"/>
    <cellStyle name="20% - Accent4 2 3 4 3 2 3" xfId="10445" xr:uid="{DE04EABD-299D-48A2-9AAE-F1844AF14BB1}"/>
    <cellStyle name="20% - Accent4 2 3 4 3 2 3 2" xfId="25179" xr:uid="{B895AC1A-FB90-4BB3-BA1E-9ED0838B8D45}"/>
    <cellStyle name="20% - Accent4 2 3 4 3 2 4" xfId="17813" xr:uid="{BFE8BC2E-81D4-4333-B9B9-89F21060A161}"/>
    <cellStyle name="20% - Accent4 2 3 4 3 3" xfId="4920" xr:uid="{69803770-E7EC-42AE-8B83-5A02C8607BFB}"/>
    <cellStyle name="20% - Accent4 2 3 4 3 3 2" xfId="12286" xr:uid="{E2B312FB-C69C-4DC1-AB2F-F8A832351552}"/>
    <cellStyle name="20% - Accent4 2 3 4 3 3 2 2" xfId="27020" xr:uid="{7908EFDD-E71B-43E9-9A2C-D9F9FC79EE36}"/>
    <cellStyle name="20% - Accent4 2 3 4 3 3 3" xfId="19654" xr:uid="{0C726EA4-1B07-4A5C-B2B2-7CCB1DB718FB}"/>
    <cellStyle name="20% - Accent4 2 3 4 3 4" xfId="8604" xr:uid="{54F9A2A6-2B04-4AD3-87D6-EFFD4EA283FA}"/>
    <cellStyle name="20% - Accent4 2 3 4 3 4 2" xfId="23338" xr:uid="{6A4E6AF5-773E-415A-AF27-7B7763440793}"/>
    <cellStyle name="20% - Accent4 2 3 4 3 5" xfId="15972" xr:uid="{9B374024-C723-42C3-8DB9-32C828FDF2E9}"/>
    <cellStyle name="20% - Accent4 2 3 4 4" xfId="2159" xr:uid="{82DFFD3E-5810-4DDC-A57C-F82A23E4F045}"/>
    <cellStyle name="20% - Accent4 2 3 4 4 2" xfId="5841" xr:uid="{F2383944-2DCD-4DA6-A082-586CC414A005}"/>
    <cellStyle name="20% - Accent4 2 3 4 4 2 2" xfId="13207" xr:uid="{EEC40C01-5A52-4BB5-931C-F8428451AC72}"/>
    <cellStyle name="20% - Accent4 2 3 4 4 2 2 2" xfId="27941" xr:uid="{6EC357AA-8FB8-47D6-9F00-BA924F5B9031}"/>
    <cellStyle name="20% - Accent4 2 3 4 4 2 3" xfId="20575" xr:uid="{17E3B0B4-36ED-498C-BAF7-EFEA2985EDA4}"/>
    <cellStyle name="20% - Accent4 2 3 4 4 3" xfId="9525" xr:uid="{4D4D4F65-E8C2-49DE-A2F2-7FA094252C3D}"/>
    <cellStyle name="20% - Accent4 2 3 4 4 3 2" xfId="24259" xr:uid="{425AF662-297B-4BDC-A15B-D9CD40A6F7FC}"/>
    <cellStyle name="20% - Accent4 2 3 4 4 4" xfId="16893" xr:uid="{DA1EA756-4717-4451-AC34-F36B0D5F4391}"/>
    <cellStyle name="20% - Accent4 2 3 4 5" xfId="4000" xr:uid="{676A64AD-C0C2-411B-A656-7B85BA5D36C4}"/>
    <cellStyle name="20% - Accent4 2 3 4 5 2" xfId="11366" xr:uid="{D1E13A62-EDA5-41AD-B703-CB757E55F4FA}"/>
    <cellStyle name="20% - Accent4 2 3 4 5 2 2" xfId="26100" xr:uid="{FCB49AA0-EFC0-4345-9804-2D7792629BC9}"/>
    <cellStyle name="20% - Accent4 2 3 4 5 3" xfId="18734" xr:uid="{10FED03D-A114-432B-980F-B5F8530ADDE0}"/>
    <cellStyle name="20% - Accent4 2 3 4 6" xfId="7684" xr:uid="{349862CE-AB97-4D9C-804A-BA59418B8A79}"/>
    <cellStyle name="20% - Accent4 2 3 4 6 2" xfId="22418" xr:uid="{963F55C0-2675-4C1C-A3E8-5F13A7BBCFE5}"/>
    <cellStyle name="20% - Accent4 2 3 4 7" xfId="15052" xr:uid="{5D2DAE5D-DB08-405A-86B1-5493A42F2880}"/>
    <cellStyle name="20% - Accent4 2 3 5" xfId="548" xr:uid="{58D0DDC5-1F68-4BFC-8BB5-DA339C2444CE}"/>
    <cellStyle name="20% - Accent4 2 3 5 2" xfId="1468" xr:uid="{325DA931-CFB9-43FE-985D-0FA42717A42E}"/>
    <cellStyle name="20% - Accent4 2 3 5 2 2" xfId="3309" xr:uid="{9595076F-5BB2-4844-B0B8-758A9287F918}"/>
    <cellStyle name="20% - Accent4 2 3 5 2 2 2" xfId="6991" xr:uid="{6CCAF4B4-6BE0-4EED-94AF-5AF715525FFD}"/>
    <cellStyle name="20% - Accent4 2 3 5 2 2 2 2" xfId="14357" xr:uid="{C12456F5-F5EE-42D8-9818-CDCBE5B2515C}"/>
    <cellStyle name="20% - Accent4 2 3 5 2 2 2 2 2" xfId="29091" xr:uid="{29182EAE-51F2-442E-814B-FD92F50D1139}"/>
    <cellStyle name="20% - Accent4 2 3 5 2 2 2 3" xfId="21725" xr:uid="{FF4D09C8-5A5A-4CF8-A6C2-1F264B492B60}"/>
    <cellStyle name="20% - Accent4 2 3 5 2 2 3" xfId="10675" xr:uid="{0BCFE86A-0DF4-4A8C-8571-78274912D7E8}"/>
    <cellStyle name="20% - Accent4 2 3 5 2 2 3 2" xfId="25409" xr:uid="{39AA0961-1060-40D4-921F-5B92433C3992}"/>
    <cellStyle name="20% - Accent4 2 3 5 2 2 4" xfId="18043" xr:uid="{42EAE938-4586-4129-8F6B-93399360A877}"/>
    <cellStyle name="20% - Accent4 2 3 5 2 3" xfId="5150" xr:uid="{39A41708-6A81-423C-ACE2-A60BD7C9EA7C}"/>
    <cellStyle name="20% - Accent4 2 3 5 2 3 2" xfId="12516" xr:uid="{F1947D4F-F5A8-47EC-9882-37CE940FC36E}"/>
    <cellStyle name="20% - Accent4 2 3 5 2 3 2 2" xfId="27250" xr:uid="{276A96CB-97C8-4A4D-BAE4-3E282DA4ED16}"/>
    <cellStyle name="20% - Accent4 2 3 5 2 3 3" xfId="19884" xr:uid="{1E5D8AD3-76C6-4E92-9416-1D6BBE2045FE}"/>
    <cellStyle name="20% - Accent4 2 3 5 2 4" xfId="8834" xr:uid="{7A1EB272-A30C-4B63-9035-C8E4FA58B681}"/>
    <cellStyle name="20% - Accent4 2 3 5 2 4 2" xfId="23568" xr:uid="{67B85DAF-4B0E-4577-85B5-50761BDEF3EE}"/>
    <cellStyle name="20% - Accent4 2 3 5 2 5" xfId="16202" xr:uid="{90938B54-43FC-4413-946D-50952B233CEF}"/>
    <cellStyle name="20% - Accent4 2 3 5 3" xfId="2389" xr:uid="{40C95081-1800-437A-BB89-16897B576292}"/>
    <cellStyle name="20% - Accent4 2 3 5 3 2" xfId="6071" xr:uid="{90815282-8801-4BF2-AF51-55B7CACA6730}"/>
    <cellStyle name="20% - Accent4 2 3 5 3 2 2" xfId="13437" xr:uid="{06DEF2FF-8996-4EE4-8151-D522D3E1067C}"/>
    <cellStyle name="20% - Accent4 2 3 5 3 2 2 2" xfId="28171" xr:uid="{8472879A-41F6-4B79-BCB5-01C12DAB3B63}"/>
    <cellStyle name="20% - Accent4 2 3 5 3 2 3" xfId="20805" xr:uid="{575F3749-5B09-4C77-A6CA-374B3F1DE717}"/>
    <cellStyle name="20% - Accent4 2 3 5 3 3" xfId="9755" xr:uid="{B49F2408-19DB-45E5-86C4-6E5A81D76D0F}"/>
    <cellStyle name="20% - Accent4 2 3 5 3 3 2" xfId="24489" xr:uid="{C7D4D3F5-A676-4092-A9E8-83C77190B709}"/>
    <cellStyle name="20% - Accent4 2 3 5 3 4" xfId="17123" xr:uid="{77B09B80-9F59-4397-B2B0-27514F62CA76}"/>
    <cellStyle name="20% - Accent4 2 3 5 4" xfId="4230" xr:uid="{2E9923FE-EFD3-4E68-9348-4EF87A753163}"/>
    <cellStyle name="20% - Accent4 2 3 5 4 2" xfId="11596" xr:uid="{077C1B2D-96D7-479B-BBB4-F283127B951D}"/>
    <cellStyle name="20% - Accent4 2 3 5 4 2 2" xfId="26330" xr:uid="{4739DA49-BC3A-4F10-8112-5E97BB8CCAC0}"/>
    <cellStyle name="20% - Accent4 2 3 5 4 3" xfId="18964" xr:uid="{69D20A17-C1D9-46A6-8DFA-600617EF9E23}"/>
    <cellStyle name="20% - Accent4 2 3 5 5" xfId="7914" xr:uid="{EBA84EFD-F814-4DA6-A5BF-590A935CAF49}"/>
    <cellStyle name="20% - Accent4 2 3 5 5 2" xfId="22648" xr:uid="{A7FEE125-8275-4D8E-87B4-6E580882BFE0}"/>
    <cellStyle name="20% - Accent4 2 3 5 6" xfId="15282" xr:uid="{82B53DAE-1BFE-4DC3-BD4E-47821484A565}"/>
    <cellStyle name="20% - Accent4 2 3 6" xfId="1008" xr:uid="{DD681383-8D37-4060-A99C-A3390C0CD631}"/>
    <cellStyle name="20% - Accent4 2 3 6 2" xfId="2849" xr:uid="{323C3E29-0B84-4C56-8790-025521A71C1D}"/>
    <cellStyle name="20% - Accent4 2 3 6 2 2" xfId="6531" xr:uid="{840E047C-1075-4D84-BAB3-B26BB9D2AF6E}"/>
    <cellStyle name="20% - Accent4 2 3 6 2 2 2" xfId="13897" xr:uid="{78B33F2C-33D0-4077-A0CE-4D9A916526F7}"/>
    <cellStyle name="20% - Accent4 2 3 6 2 2 2 2" xfId="28631" xr:uid="{558C77F2-7561-4683-B2E6-93646D3B20F8}"/>
    <cellStyle name="20% - Accent4 2 3 6 2 2 3" xfId="21265" xr:uid="{E719BF89-9066-4720-976F-D183973635D6}"/>
    <cellStyle name="20% - Accent4 2 3 6 2 3" xfId="10215" xr:uid="{9BA16CD5-DE60-4E05-A38E-79270C4248BF}"/>
    <cellStyle name="20% - Accent4 2 3 6 2 3 2" xfId="24949" xr:uid="{2A775467-6C0E-42B3-B891-5D16154803CE}"/>
    <cellStyle name="20% - Accent4 2 3 6 2 4" xfId="17583" xr:uid="{02AC85C2-B3AA-4B5C-8F14-885D00F2AC0D}"/>
    <cellStyle name="20% - Accent4 2 3 6 3" xfId="4690" xr:uid="{DE656F52-E413-4710-9193-3AA8183755BD}"/>
    <cellStyle name="20% - Accent4 2 3 6 3 2" xfId="12056" xr:uid="{A2923556-FCAF-407B-B068-678839A423DC}"/>
    <cellStyle name="20% - Accent4 2 3 6 3 2 2" xfId="26790" xr:uid="{458F6F48-C57A-421A-80F9-2B890E84B142}"/>
    <cellStyle name="20% - Accent4 2 3 6 3 3" xfId="19424" xr:uid="{E0A5E9EE-D2DC-45D3-B1A1-A82A808B194A}"/>
    <cellStyle name="20% - Accent4 2 3 6 4" xfId="8374" xr:uid="{6B2485D2-30D8-43D9-9B92-CBDDA310A586}"/>
    <cellStyle name="20% - Accent4 2 3 6 4 2" xfId="23108" xr:uid="{503EB13C-CAFE-4BDA-8215-DACCC45FBCFE}"/>
    <cellStyle name="20% - Accent4 2 3 6 5" xfId="15742" xr:uid="{5085A250-A2B8-4DAF-B171-9B44B3FD1716}"/>
    <cellStyle name="20% - Accent4 2 3 7" xfId="1929" xr:uid="{B42972D8-BA9F-4324-BA52-1A3C3CD20A64}"/>
    <cellStyle name="20% - Accent4 2 3 7 2" xfId="5611" xr:uid="{122778CE-E8AB-4287-B080-E302BB65DAF0}"/>
    <cellStyle name="20% - Accent4 2 3 7 2 2" xfId="12977" xr:uid="{DC9283B2-B2D0-4D4E-BEA0-ACEF4FAF3AD1}"/>
    <cellStyle name="20% - Accent4 2 3 7 2 2 2" xfId="27711" xr:uid="{9B4FA494-4E38-4455-A8CE-211C80C09828}"/>
    <cellStyle name="20% - Accent4 2 3 7 2 3" xfId="20345" xr:uid="{C53324AD-8BE7-4438-91E8-4CF64A799C1C}"/>
    <cellStyle name="20% - Accent4 2 3 7 3" xfId="9295" xr:uid="{48C4DECF-F46F-4E98-A859-1945F3A52017}"/>
    <cellStyle name="20% - Accent4 2 3 7 3 2" xfId="24029" xr:uid="{C67CB420-DD68-4700-8F86-7D7498B5A0EC}"/>
    <cellStyle name="20% - Accent4 2 3 7 4" xfId="16663" xr:uid="{B9263874-C95D-4C19-BA86-B0EA4BC1835F}"/>
    <cellStyle name="20% - Accent4 2 3 8" xfId="3770" xr:uid="{F6518577-F44A-4B6D-9F6B-F9B64B7A5745}"/>
    <cellStyle name="20% - Accent4 2 3 8 2" xfId="11136" xr:uid="{76153C05-F87C-4AB3-8217-7A8A825DDD76}"/>
    <cellStyle name="20% - Accent4 2 3 8 2 2" xfId="25870" xr:uid="{61D39A44-9A60-463D-92A6-66FBD81C00F7}"/>
    <cellStyle name="20% - Accent4 2 3 8 3" xfId="18504" xr:uid="{4DD58316-8810-49CD-AA40-9DA690205A60}"/>
    <cellStyle name="20% - Accent4 2 3 9" xfId="7454" xr:uid="{03A2B11C-0205-4945-A71D-44D41CAC6B63}"/>
    <cellStyle name="20% - Accent4 2 3 9 2" xfId="22188" xr:uid="{5CC784CD-FC7D-4C53-9675-FD6418B02D53}"/>
    <cellStyle name="20% - Accent4 2 4" xfId="125" xr:uid="{102BC661-00AB-4749-8BAE-C4AFD8DF798A}"/>
    <cellStyle name="20% - Accent4 2 4 2" xfId="257" xr:uid="{916BC072-015D-4188-9EAA-E489B562F0E0}"/>
    <cellStyle name="20% - Accent4 2 4 2 2" xfId="487" xr:uid="{AA1BF636-923A-4BFF-B844-47F77EC3B190}"/>
    <cellStyle name="20% - Accent4 2 4 2 2 2" xfId="947" xr:uid="{6ED1E362-C12D-4BD3-9D29-191384B8F2BF}"/>
    <cellStyle name="20% - Accent4 2 4 2 2 2 2" xfId="1867" xr:uid="{3BCCD192-1601-4BB3-937A-86E85FBD12C1}"/>
    <cellStyle name="20% - Accent4 2 4 2 2 2 2 2" xfId="3708" xr:uid="{A396FAB7-5F89-403F-A9EE-71A9813B4688}"/>
    <cellStyle name="20% - Accent4 2 4 2 2 2 2 2 2" xfId="7390" xr:uid="{3AF7CD66-3CE6-4D9B-9F12-94E8C8531928}"/>
    <cellStyle name="20% - Accent4 2 4 2 2 2 2 2 2 2" xfId="14756" xr:uid="{F374D301-899F-440C-891B-00A0DD2E253B}"/>
    <cellStyle name="20% - Accent4 2 4 2 2 2 2 2 2 2 2" xfId="29490" xr:uid="{6B3A4861-482A-48BF-83C1-2041DF67CDE6}"/>
    <cellStyle name="20% - Accent4 2 4 2 2 2 2 2 2 3" xfId="22124" xr:uid="{E4928F92-51DD-4B23-9413-348C9A648A10}"/>
    <cellStyle name="20% - Accent4 2 4 2 2 2 2 2 3" xfId="11074" xr:uid="{75DC301C-4A5E-465B-A55C-B5AE4BD4632F}"/>
    <cellStyle name="20% - Accent4 2 4 2 2 2 2 2 3 2" xfId="25808" xr:uid="{56AFFAAB-2BFB-49A7-9258-9C0CE546A925}"/>
    <cellStyle name="20% - Accent4 2 4 2 2 2 2 2 4" xfId="18442" xr:uid="{AD6D8863-EC28-4514-9708-AD43E66D19D9}"/>
    <cellStyle name="20% - Accent4 2 4 2 2 2 2 3" xfId="5549" xr:uid="{3FD4C812-1305-44F1-9FA3-190402317C20}"/>
    <cellStyle name="20% - Accent4 2 4 2 2 2 2 3 2" xfId="12915" xr:uid="{2FC4590B-BA06-4882-A54B-F119CE7AAA11}"/>
    <cellStyle name="20% - Accent4 2 4 2 2 2 2 3 2 2" xfId="27649" xr:uid="{9D1BDBC1-29D8-4B05-AF4B-F425335C3942}"/>
    <cellStyle name="20% - Accent4 2 4 2 2 2 2 3 3" xfId="20283" xr:uid="{1765996C-855F-4CD0-B749-4A9CB309AD0E}"/>
    <cellStyle name="20% - Accent4 2 4 2 2 2 2 4" xfId="9233" xr:uid="{79C05C2D-5AC8-483F-A203-4CC22D7BF1DD}"/>
    <cellStyle name="20% - Accent4 2 4 2 2 2 2 4 2" xfId="23967" xr:uid="{E739B531-298F-4925-AE1E-FB95FCA2A85F}"/>
    <cellStyle name="20% - Accent4 2 4 2 2 2 2 5" xfId="16601" xr:uid="{5CDD196F-90B1-4F82-8851-6C223C3F4A35}"/>
    <cellStyle name="20% - Accent4 2 4 2 2 2 3" xfId="2788" xr:uid="{E42BBDCD-8912-4D64-AC71-285CF391D329}"/>
    <cellStyle name="20% - Accent4 2 4 2 2 2 3 2" xfId="6470" xr:uid="{950C6698-6762-4753-B5BA-C2CD5D854C11}"/>
    <cellStyle name="20% - Accent4 2 4 2 2 2 3 2 2" xfId="13836" xr:uid="{45DC9FE6-1DC5-4B11-A675-6156B057E7DB}"/>
    <cellStyle name="20% - Accent4 2 4 2 2 2 3 2 2 2" xfId="28570" xr:uid="{7EFEA1D3-CB73-4C5C-AAEB-01922D0F4A22}"/>
    <cellStyle name="20% - Accent4 2 4 2 2 2 3 2 3" xfId="21204" xr:uid="{8EA69009-3E62-49AB-9D47-BDEF5B3B3429}"/>
    <cellStyle name="20% - Accent4 2 4 2 2 2 3 3" xfId="10154" xr:uid="{0EC42B72-06D5-4E8F-8132-A52150963D70}"/>
    <cellStyle name="20% - Accent4 2 4 2 2 2 3 3 2" xfId="24888" xr:uid="{9921C5D7-3679-4B8C-9B14-F0C6E4AAEF46}"/>
    <cellStyle name="20% - Accent4 2 4 2 2 2 3 4" xfId="17522" xr:uid="{4CD4D300-A377-427E-BB86-06E95CE879A9}"/>
    <cellStyle name="20% - Accent4 2 4 2 2 2 4" xfId="4629" xr:uid="{CA7B218F-6A2A-498B-B708-21BCA2CC4C33}"/>
    <cellStyle name="20% - Accent4 2 4 2 2 2 4 2" xfId="11995" xr:uid="{9AA73AEC-7A90-445D-A83F-03EF50F38175}"/>
    <cellStyle name="20% - Accent4 2 4 2 2 2 4 2 2" xfId="26729" xr:uid="{749618B9-A9D6-4191-AC1D-E7B5668EAE54}"/>
    <cellStyle name="20% - Accent4 2 4 2 2 2 4 3" xfId="19363" xr:uid="{5646C87B-5AAD-4524-93AE-745B5FACD4FE}"/>
    <cellStyle name="20% - Accent4 2 4 2 2 2 5" xfId="8313" xr:uid="{C1DA5AE0-3042-45F7-A52C-BCD1F718D989}"/>
    <cellStyle name="20% - Accent4 2 4 2 2 2 5 2" xfId="23047" xr:uid="{13F6A6EF-8A31-4CE7-828E-B099DF11ECFD}"/>
    <cellStyle name="20% - Accent4 2 4 2 2 2 6" xfId="15681" xr:uid="{7E16F270-BF4B-4AD5-9BD6-35FF999533E0}"/>
    <cellStyle name="20% - Accent4 2 4 2 2 3" xfId="1407" xr:uid="{D5D38915-A05A-43A7-90FD-65DFA12AAE3F}"/>
    <cellStyle name="20% - Accent4 2 4 2 2 3 2" xfId="3248" xr:uid="{D7D1B962-CADE-4C95-AAB3-A45AF4C52E1A}"/>
    <cellStyle name="20% - Accent4 2 4 2 2 3 2 2" xfId="6930" xr:uid="{4CA6266B-504C-4E9B-BE90-FB4928A74A66}"/>
    <cellStyle name="20% - Accent4 2 4 2 2 3 2 2 2" xfId="14296" xr:uid="{35129AC9-89FE-44F0-AC05-6C362B4D5B23}"/>
    <cellStyle name="20% - Accent4 2 4 2 2 3 2 2 2 2" xfId="29030" xr:uid="{6AC72860-9293-4407-9BCB-BAE3E65344E9}"/>
    <cellStyle name="20% - Accent4 2 4 2 2 3 2 2 3" xfId="21664" xr:uid="{A9B5AB8B-7620-46A4-AAA6-9FC9B80B07A8}"/>
    <cellStyle name="20% - Accent4 2 4 2 2 3 2 3" xfId="10614" xr:uid="{43959CB2-D1AC-484E-8581-0F8D53DBADEB}"/>
    <cellStyle name="20% - Accent4 2 4 2 2 3 2 3 2" xfId="25348" xr:uid="{4CF00DDD-6422-4E02-A314-AD93C22B156C}"/>
    <cellStyle name="20% - Accent4 2 4 2 2 3 2 4" xfId="17982" xr:uid="{6CF16197-22B8-42A5-8CA0-BF26B9614A76}"/>
    <cellStyle name="20% - Accent4 2 4 2 2 3 3" xfId="5089" xr:uid="{BB1C34D2-BA60-463F-A3E1-213A2F16498F}"/>
    <cellStyle name="20% - Accent4 2 4 2 2 3 3 2" xfId="12455" xr:uid="{63CEF7D3-3E76-4041-80C3-48CAA162FC4E}"/>
    <cellStyle name="20% - Accent4 2 4 2 2 3 3 2 2" xfId="27189" xr:uid="{25940BBA-F1C6-4896-AF2E-6D58F39B26D1}"/>
    <cellStyle name="20% - Accent4 2 4 2 2 3 3 3" xfId="19823" xr:uid="{5F823CCA-7C6D-4BEE-B253-9337E835FA4A}"/>
    <cellStyle name="20% - Accent4 2 4 2 2 3 4" xfId="8773" xr:uid="{1F6B480E-B318-4213-9608-BC626C470D03}"/>
    <cellStyle name="20% - Accent4 2 4 2 2 3 4 2" xfId="23507" xr:uid="{E299A36E-AA8A-4E0B-8E09-9BCC382EB8E7}"/>
    <cellStyle name="20% - Accent4 2 4 2 2 3 5" xfId="16141" xr:uid="{17C82173-D1BA-4B81-9440-C26055BD1D43}"/>
    <cellStyle name="20% - Accent4 2 4 2 2 4" xfId="2328" xr:uid="{5D18B5AC-5E77-4E76-A597-F08518665965}"/>
    <cellStyle name="20% - Accent4 2 4 2 2 4 2" xfId="6010" xr:uid="{3A180918-3732-4C90-B4F9-3A54B51CB32B}"/>
    <cellStyle name="20% - Accent4 2 4 2 2 4 2 2" xfId="13376" xr:uid="{9DEBED27-7927-4FDA-9D5F-F5CD3CD37FD1}"/>
    <cellStyle name="20% - Accent4 2 4 2 2 4 2 2 2" xfId="28110" xr:uid="{930FD4CA-777D-474B-8DAF-E4B1FD5A4AB9}"/>
    <cellStyle name="20% - Accent4 2 4 2 2 4 2 3" xfId="20744" xr:uid="{72C1695F-41F6-451B-A05D-F97322E656EF}"/>
    <cellStyle name="20% - Accent4 2 4 2 2 4 3" xfId="9694" xr:uid="{27735E11-8D02-4ECC-8395-D778A94973C0}"/>
    <cellStyle name="20% - Accent4 2 4 2 2 4 3 2" xfId="24428" xr:uid="{CBC904AC-F7C8-4136-BBCA-FA617D7863A2}"/>
    <cellStyle name="20% - Accent4 2 4 2 2 4 4" xfId="17062" xr:uid="{761438BC-A865-4361-B0CB-6E9F559ED425}"/>
    <cellStyle name="20% - Accent4 2 4 2 2 5" xfId="4169" xr:uid="{6F4C4E90-471A-4835-9417-CC39B7C68267}"/>
    <cellStyle name="20% - Accent4 2 4 2 2 5 2" xfId="11535" xr:uid="{C4A9C151-50CE-4FF2-811B-106A37A44D39}"/>
    <cellStyle name="20% - Accent4 2 4 2 2 5 2 2" xfId="26269" xr:uid="{325A26C0-CABB-4C72-BDF4-FB1AF8F76C76}"/>
    <cellStyle name="20% - Accent4 2 4 2 2 5 3" xfId="18903" xr:uid="{8CE83B94-499C-4071-9AF2-52705F38839F}"/>
    <cellStyle name="20% - Accent4 2 4 2 2 6" xfId="7853" xr:uid="{9DA7D07D-4FBA-426C-9DED-7399112F1162}"/>
    <cellStyle name="20% - Accent4 2 4 2 2 6 2" xfId="22587" xr:uid="{8C75EAA4-53F9-4901-953C-A1E03601C1D2}"/>
    <cellStyle name="20% - Accent4 2 4 2 2 7" xfId="15221" xr:uid="{E64D186F-7F5A-40BB-BB8E-974ACF82C118}"/>
    <cellStyle name="20% - Accent4 2 4 2 3" xfId="717" xr:uid="{DF397C9C-B6B0-4B2F-8FFA-C5B47DEE4054}"/>
    <cellStyle name="20% - Accent4 2 4 2 3 2" xfId="1637" xr:uid="{9A80E76A-E5A8-461F-9D14-06ED8430103B}"/>
    <cellStyle name="20% - Accent4 2 4 2 3 2 2" xfId="3478" xr:uid="{3BF8918B-E31D-4CCC-B6CC-7F833D2FD929}"/>
    <cellStyle name="20% - Accent4 2 4 2 3 2 2 2" xfId="7160" xr:uid="{DBBE36DE-3F9D-4C9F-89D4-5327A253921E}"/>
    <cellStyle name="20% - Accent4 2 4 2 3 2 2 2 2" xfId="14526" xr:uid="{074D74E1-66D5-43A9-85DF-4549778D9BF1}"/>
    <cellStyle name="20% - Accent4 2 4 2 3 2 2 2 2 2" xfId="29260" xr:uid="{5A65ED61-9098-4448-955D-0801FAA7A81C}"/>
    <cellStyle name="20% - Accent4 2 4 2 3 2 2 2 3" xfId="21894" xr:uid="{E31F94B5-EA11-4EED-82B3-CFE695E82972}"/>
    <cellStyle name="20% - Accent4 2 4 2 3 2 2 3" xfId="10844" xr:uid="{BF31A2F0-66C7-4E6C-B4EF-08A2C6FCE0A2}"/>
    <cellStyle name="20% - Accent4 2 4 2 3 2 2 3 2" xfId="25578" xr:uid="{3A5064B4-2F2E-4FB3-8A00-17F4B1CC0156}"/>
    <cellStyle name="20% - Accent4 2 4 2 3 2 2 4" xfId="18212" xr:uid="{7ED5201B-E38C-4D21-AE18-2F01D58A2908}"/>
    <cellStyle name="20% - Accent4 2 4 2 3 2 3" xfId="5319" xr:uid="{1C2B9FCD-80EA-4B46-AD19-28E1E1E44163}"/>
    <cellStyle name="20% - Accent4 2 4 2 3 2 3 2" xfId="12685" xr:uid="{64016BD7-EC19-4718-B73C-FA3048EC846E}"/>
    <cellStyle name="20% - Accent4 2 4 2 3 2 3 2 2" xfId="27419" xr:uid="{38C94292-4AF3-42A5-9B6E-D80E3EFD34AE}"/>
    <cellStyle name="20% - Accent4 2 4 2 3 2 3 3" xfId="20053" xr:uid="{15C14FC9-1F5E-409F-8C8B-AB827105C62F}"/>
    <cellStyle name="20% - Accent4 2 4 2 3 2 4" xfId="9003" xr:uid="{5F594C8C-CD6C-4F3C-9BDB-37E960CFD50D}"/>
    <cellStyle name="20% - Accent4 2 4 2 3 2 4 2" xfId="23737" xr:uid="{C74CD351-848B-461E-B527-321FE891D2BC}"/>
    <cellStyle name="20% - Accent4 2 4 2 3 2 5" xfId="16371" xr:uid="{D50B1709-B69E-49FC-B10B-DC3C075E59E7}"/>
    <cellStyle name="20% - Accent4 2 4 2 3 3" xfId="2558" xr:uid="{D629C865-2147-4A41-9622-E63274256C88}"/>
    <cellStyle name="20% - Accent4 2 4 2 3 3 2" xfId="6240" xr:uid="{E3A37AB2-2DD6-430D-9E1E-BB715D53E297}"/>
    <cellStyle name="20% - Accent4 2 4 2 3 3 2 2" xfId="13606" xr:uid="{A705F347-E549-49E7-BBBA-3DB395BD3B97}"/>
    <cellStyle name="20% - Accent4 2 4 2 3 3 2 2 2" xfId="28340" xr:uid="{47543307-0F1E-4791-95D2-8883A24B639D}"/>
    <cellStyle name="20% - Accent4 2 4 2 3 3 2 3" xfId="20974" xr:uid="{F7C84769-A66C-4147-8FE8-0FB0227B043F}"/>
    <cellStyle name="20% - Accent4 2 4 2 3 3 3" xfId="9924" xr:uid="{1D51CA96-58EA-4556-9FF3-A83C62943009}"/>
    <cellStyle name="20% - Accent4 2 4 2 3 3 3 2" xfId="24658" xr:uid="{48225BA6-D841-46AA-99E2-C8ED6FBE0E2B}"/>
    <cellStyle name="20% - Accent4 2 4 2 3 3 4" xfId="17292" xr:uid="{86B12640-ECA4-42E5-8EE0-DF806FB260E0}"/>
    <cellStyle name="20% - Accent4 2 4 2 3 4" xfId="4399" xr:uid="{6D8F8734-81A6-4C37-9CD3-D3EC01E27075}"/>
    <cellStyle name="20% - Accent4 2 4 2 3 4 2" xfId="11765" xr:uid="{7785B2D5-4F77-47F6-8B57-8C8AD5A51EC0}"/>
    <cellStyle name="20% - Accent4 2 4 2 3 4 2 2" xfId="26499" xr:uid="{3C3E6741-DABE-48D4-8781-E96137FCFA03}"/>
    <cellStyle name="20% - Accent4 2 4 2 3 4 3" xfId="19133" xr:uid="{6FA0EA9E-015E-4B0E-BCDA-CB1D2908374D}"/>
    <cellStyle name="20% - Accent4 2 4 2 3 5" xfId="8083" xr:uid="{8F05AE9A-5DB7-497E-998E-BCFA9D97C84D}"/>
    <cellStyle name="20% - Accent4 2 4 2 3 5 2" xfId="22817" xr:uid="{8E58C9CC-DEAB-4008-BB5A-ADB840FD77E6}"/>
    <cellStyle name="20% - Accent4 2 4 2 3 6" xfId="15451" xr:uid="{19FDDFE9-0E57-4D93-A390-D48F7EC87A07}"/>
    <cellStyle name="20% - Accent4 2 4 2 4" xfId="1177" xr:uid="{91BF4053-7FA7-4107-8146-2B9C6BDADA35}"/>
    <cellStyle name="20% - Accent4 2 4 2 4 2" xfId="3018" xr:uid="{534D2D3A-B45E-4E8E-8ACB-7A6059130B22}"/>
    <cellStyle name="20% - Accent4 2 4 2 4 2 2" xfId="6700" xr:uid="{8E9B6819-864E-42B8-9D16-ECF6DC0ED04C}"/>
    <cellStyle name="20% - Accent4 2 4 2 4 2 2 2" xfId="14066" xr:uid="{479FAB09-D494-4972-8652-CF8CA3490349}"/>
    <cellStyle name="20% - Accent4 2 4 2 4 2 2 2 2" xfId="28800" xr:uid="{7A8ABA41-770E-47C3-A7B7-CB793BDF30B7}"/>
    <cellStyle name="20% - Accent4 2 4 2 4 2 2 3" xfId="21434" xr:uid="{52456B7A-8268-4E42-8B44-A808AB88B4EC}"/>
    <cellStyle name="20% - Accent4 2 4 2 4 2 3" xfId="10384" xr:uid="{8781CDE6-5D22-495F-B808-94511CC2C30A}"/>
    <cellStyle name="20% - Accent4 2 4 2 4 2 3 2" xfId="25118" xr:uid="{13861502-1067-47C7-8B85-3FD97ABB919E}"/>
    <cellStyle name="20% - Accent4 2 4 2 4 2 4" xfId="17752" xr:uid="{04FF7B37-FBE2-4C00-8272-7335BAE1B58A}"/>
    <cellStyle name="20% - Accent4 2 4 2 4 3" xfId="4859" xr:uid="{6D386370-288B-4886-A4FA-190AAE6A8D86}"/>
    <cellStyle name="20% - Accent4 2 4 2 4 3 2" xfId="12225" xr:uid="{87F5C06E-1E38-415A-B01A-EF00B27AB849}"/>
    <cellStyle name="20% - Accent4 2 4 2 4 3 2 2" xfId="26959" xr:uid="{4258CC2B-8DF1-499D-8D8B-15AC8A7E707E}"/>
    <cellStyle name="20% - Accent4 2 4 2 4 3 3" xfId="19593" xr:uid="{A99890A5-9087-4B6A-96EC-9F6AE18F2500}"/>
    <cellStyle name="20% - Accent4 2 4 2 4 4" xfId="8543" xr:uid="{43E11D97-594F-4C43-BF2B-B386393310E9}"/>
    <cellStyle name="20% - Accent4 2 4 2 4 4 2" xfId="23277" xr:uid="{26ACDD45-5F19-434A-B364-B7AE3CFE56D8}"/>
    <cellStyle name="20% - Accent4 2 4 2 4 5" xfId="15911" xr:uid="{4BF64651-F69F-4355-9B4D-09F0F1F67854}"/>
    <cellStyle name="20% - Accent4 2 4 2 5" xfId="2098" xr:uid="{879878CB-3E16-4C0F-8FF0-BB3FE5E368A3}"/>
    <cellStyle name="20% - Accent4 2 4 2 5 2" xfId="5780" xr:uid="{FF59D8B6-EC2D-45EF-A66B-DCB88E1C28A0}"/>
    <cellStyle name="20% - Accent4 2 4 2 5 2 2" xfId="13146" xr:uid="{C994D428-DA50-407A-99C2-C54E81A8A5B6}"/>
    <cellStyle name="20% - Accent4 2 4 2 5 2 2 2" xfId="27880" xr:uid="{02EB993B-38D0-4C7A-948E-293A6B36ECA4}"/>
    <cellStyle name="20% - Accent4 2 4 2 5 2 3" xfId="20514" xr:uid="{B51C1EDB-DFFE-47A4-95A5-E1FD955FA9F6}"/>
    <cellStyle name="20% - Accent4 2 4 2 5 3" xfId="9464" xr:uid="{A9229434-638C-4C3A-86DE-C9AE61016BD0}"/>
    <cellStyle name="20% - Accent4 2 4 2 5 3 2" xfId="24198" xr:uid="{FC237B14-E059-45AF-91DC-C2E6288734AF}"/>
    <cellStyle name="20% - Accent4 2 4 2 5 4" xfId="16832" xr:uid="{C9E79D56-E38B-47DB-8200-2174FEE22775}"/>
    <cellStyle name="20% - Accent4 2 4 2 6" xfId="3939" xr:uid="{04AF2F37-92B5-446E-9F94-65C7FDBBBECD}"/>
    <cellStyle name="20% - Accent4 2 4 2 6 2" xfId="11305" xr:uid="{C22AF3A8-0EE9-42FC-B134-49637E0FD81A}"/>
    <cellStyle name="20% - Accent4 2 4 2 6 2 2" xfId="26039" xr:uid="{9E158601-E581-46D7-B58F-DFFF1B5B7529}"/>
    <cellStyle name="20% - Accent4 2 4 2 6 3" xfId="18673" xr:uid="{BA6CC905-237E-4573-BA5F-0F884A86E8A9}"/>
    <cellStyle name="20% - Accent4 2 4 2 7" xfId="7623" xr:uid="{367A0BF2-1D53-461A-85F1-C583C4488811}"/>
    <cellStyle name="20% - Accent4 2 4 2 7 2" xfId="22357" xr:uid="{B3885A89-FF3F-4903-BB05-77D8B1D22782}"/>
    <cellStyle name="20% - Accent4 2 4 2 8" xfId="14991" xr:uid="{EB3A31AD-7B4E-4074-A514-1FCB19EF21F3}"/>
    <cellStyle name="20% - Accent4 2 4 3" xfId="372" xr:uid="{D97C1E2A-FB6A-4836-A2FA-0982EF4CD206}"/>
    <cellStyle name="20% - Accent4 2 4 3 2" xfId="832" xr:uid="{8B4DF1B5-1DB5-494B-9A6B-54F1042DCD83}"/>
    <cellStyle name="20% - Accent4 2 4 3 2 2" xfId="1752" xr:uid="{36DEB0A7-1165-4AE4-B078-6E3F117DB006}"/>
    <cellStyle name="20% - Accent4 2 4 3 2 2 2" xfId="3593" xr:uid="{CE8386B7-0384-4F15-A621-13732BC301B8}"/>
    <cellStyle name="20% - Accent4 2 4 3 2 2 2 2" xfId="7275" xr:uid="{7E724617-0CD3-4F33-8F22-1CC016684310}"/>
    <cellStyle name="20% - Accent4 2 4 3 2 2 2 2 2" xfId="14641" xr:uid="{F2618C7C-1955-4132-8085-F54400AB542E}"/>
    <cellStyle name="20% - Accent4 2 4 3 2 2 2 2 2 2" xfId="29375" xr:uid="{C6B37398-A2EC-4D8A-B2CF-662850BC2EC6}"/>
    <cellStyle name="20% - Accent4 2 4 3 2 2 2 2 3" xfId="22009" xr:uid="{F5936D85-592C-4217-837F-663D8224BFF9}"/>
    <cellStyle name="20% - Accent4 2 4 3 2 2 2 3" xfId="10959" xr:uid="{C64F4093-A581-4EBF-857F-391A2CB255C1}"/>
    <cellStyle name="20% - Accent4 2 4 3 2 2 2 3 2" xfId="25693" xr:uid="{E0FB607F-2937-4973-B4F0-F93A6CEF0692}"/>
    <cellStyle name="20% - Accent4 2 4 3 2 2 2 4" xfId="18327" xr:uid="{EB877193-72B7-4D9C-958E-FC25045E4FD8}"/>
    <cellStyle name="20% - Accent4 2 4 3 2 2 3" xfId="5434" xr:uid="{092E7F6A-240A-45EC-B104-985A65F55269}"/>
    <cellStyle name="20% - Accent4 2 4 3 2 2 3 2" xfId="12800" xr:uid="{94CA0DA6-5AF7-443A-BB71-3D7C55124941}"/>
    <cellStyle name="20% - Accent4 2 4 3 2 2 3 2 2" xfId="27534" xr:uid="{2A94B8F5-2603-47F4-B72C-F698E02825F4}"/>
    <cellStyle name="20% - Accent4 2 4 3 2 2 3 3" xfId="20168" xr:uid="{3A090845-C711-4D52-90A9-2A7B62CF12D2}"/>
    <cellStyle name="20% - Accent4 2 4 3 2 2 4" xfId="9118" xr:uid="{975E2902-6012-439D-93CD-0F3AEB34F775}"/>
    <cellStyle name="20% - Accent4 2 4 3 2 2 4 2" xfId="23852" xr:uid="{CE6E54D6-A5DD-4D39-813B-73E9A55DE9DD}"/>
    <cellStyle name="20% - Accent4 2 4 3 2 2 5" xfId="16486" xr:uid="{F8476B2A-C329-4845-9A7E-FBBDDC323555}"/>
    <cellStyle name="20% - Accent4 2 4 3 2 3" xfId="2673" xr:uid="{1E442731-1ECC-4982-8BB6-5588F5F00AEB}"/>
    <cellStyle name="20% - Accent4 2 4 3 2 3 2" xfId="6355" xr:uid="{D94300EC-4135-4BBA-B434-A8D820B437D2}"/>
    <cellStyle name="20% - Accent4 2 4 3 2 3 2 2" xfId="13721" xr:uid="{FEA0735B-037B-4379-A1E5-50B221FF3DE9}"/>
    <cellStyle name="20% - Accent4 2 4 3 2 3 2 2 2" xfId="28455" xr:uid="{3DC2B99A-596A-43EC-9E59-E2C06735D4BF}"/>
    <cellStyle name="20% - Accent4 2 4 3 2 3 2 3" xfId="21089" xr:uid="{D6B8EAE9-A85D-4720-BD7E-B446939B79FA}"/>
    <cellStyle name="20% - Accent4 2 4 3 2 3 3" xfId="10039" xr:uid="{4F467A22-5FAF-4D0E-9BC5-D7AA66D28222}"/>
    <cellStyle name="20% - Accent4 2 4 3 2 3 3 2" xfId="24773" xr:uid="{25B3AE0B-684E-4D89-BA21-796A578A7C2E}"/>
    <cellStyle name="20% - Accent4 2 4 3 2 3 4" xfId="17407" xr:uid="{4148E93F-6BDA-43EA-AD16-057757862020}"/>
    <cellStyle name="20% - Accent4 2 4 3 2 4" xfId="4514" xr:uid="{255E45DD-132A-4ECB-BE4C-2FDD8D096260}"/>
    <cellStyle name="20% - Accent4 2 4 3 2 4 2" xfId="11880" xr:uid="{3A59CD5B-D058-4C69-8AB7-CFEC134D1DF0}"/>
    <cellStyle name="20% - Accent4 2 4 3 2 4 2 2" xfId="26614" xr:uid="{F7F47A61-8924-48CB-8F6F-95E26E22386E}"/>
    <cellStyle name="20% - Accent4 2 4 3 2 4 3" xfId="19248" xr:uid="{2D119363-F4E9-4D01-AEC6-FD9918FF7C88}"/>
    <cellStyle name="20% - Accent4 2 4 3 2 5" xfId="8198" xr:uid="{98809066-9A4B-4297-8C60-A9F665EAAF6B}"/>
    <cellStyle name="20% - Accent4 2 4 3 2 5 2" xfId="22932" xr:uid="{7767A895-8F6A-4198-A559-39FC32DFF0EB}"/>
    <cellStyle name="20% - Accent4 2 4 3 2 6" xfId="15566" xr:uid="{428DBA1B-2735-4FF5-89E2-D1354755CBDB}"/>
    <cellStyle name="20% - Accent4 2 4 3 3" xfId="1292" xr:uid="{747D329A-7D50-4B18-BB3C-0E858F43546F}"/>
    <cellStyle name="20% - Accent4 2 4 3 3 2" xfId="3133" xr:uid="{3C50BE50-8D7B-47F4-8B74-C299FD555AA9}"/>
    <cellStyle name="20% - Accent4 2 4 3 3 2 2" xfId="6815" xr:uid="{B54051A4-DACD-4492-820B-6C9859BCDFD2}"/>
    <cellStyle name="20% - Accent4 2 4 3 3 2 2 2" xfId="14181" xr:uid="{92440F80-67A6-4AD1-9979-D062F8F49B4F}"/>
    <cellStyle name="20% - Accent4 2 4 3 3 2 2 2 2" xfId="28915" xr:uid="{D22EABC9-761E-4AFD-B20D-12DEB942648D}"/>
    <cellStyle name="20% - Accent4 2 4 3 3 2 2 3" xfId="21549" xr:uid="{C777166B-0984-4D3A-85BF-F4E35CB5826B}"/>
    <cellStyle name="20% - Accent4 2 4 3 3 2 3" xfId="10499" xr:uid="{8CD1BD8E-2F89-4401-BFA2-C075C51D7004}"/>
    <cellStyle name="20% - Accent4 2 4 3 3 2 3 2" xfId="25233" xr:uid="{D3342521-8DFD-4872-8B16-9B108EE34C91}"/>
    <cellStyle name="20% - Accent4 2 4 3 3 2 4" xfId="17867" xr:uid="{1B117337-FD77-4DDA-B5FA-52D31B053554}"/>
    <cellStyle name="20% - Accent4 2 4 3 3 3" xfId="4974" xr:uid="{D168B274-002D-4B33-86D9-71E296652420}"/>
    <cellStyle name="20% - Accent4 2 4 3 3 3 2" xfId="12340" xr:uid="{060033E2-DC7D-450F-AFFD-83847EBF3C1D}"/>
    <cellStyle name="20% - Accent4 2 4 3 3 3 2 2" xfId="27074" xr:uid="{25F1330E-51B4-4F1A-A909-1AF63E2C8661}"/>
    <cellStyle name="20% - Accent4 2 4 3 3 3 3" xfId="19708" xr:uid="{2CD30A8E-99A4-40A9-A986-0482981A91A6}"/>
    <cellStyle name="20% - Accent4 2 4 3 3 4" xfId="8658" xr:uid="{BDDA713E-25B7-461F-B39C-DAF7D0496104}"/>
    <cellStyle name="20% - Accent4 2 4 3 3 4 2" xfId="23392" xr:uid="{013BF454-145C-447A-A88F-56F5AD524B04}"/>
    <cellStyle name="20% - Accent4 2 4 3 3 5" xfId="16026" xr:uid="{A5126FFF-2BE0-4ACF-A039-9D76D34CEAB6}"/>
    <cellStyle name="20% - Accent4 2 4 3 4" xfId="2213" xr:uid="{16F65713-AB90-4B87-BAA1-67098B0330BE}"/>
    <cellStyle name="20% - Accent4 2 4 3 4 2" xfId="5895" xr:uid="{B2B8714E-893C-47FF-9407-2DA6F8FC81A7}"/>
    <cellStyle name="20% - Accent4 2 4 3 4 2 2" xfId="13261" xr:uid="{B1E6092B-9F0A-41A5-A404-2E13A406B8B6}"/>
    <cellStyle name="20% - Accent4 2 4 3 4 2 2 2" xfId="27995" xr:uid="{C1EFA73C-754C-49D1-96B7-286E6B3B5C11}"/>
    <cellStyle name="20% - Accent4 2 4 3 4 2 3" xfId="20629" xr:uid="{9F677876-5F08-4A48-946A-9C42D84F4D36}"/>
    <cellStyle name="20% - Accent4 2 4 3 4 3" xfId="9579" xr:uid="{4433C193-D155-4966-8646-726AEE07A9B3}"/>
    <cellStyle name="20% - Accent4 2 4 3 4 3 2" xfId="24313" xr:uid="{BFC560FA-3B30-4534-A9CD-9A4B4BB8C421}"/>
    <cellStyle name="20% - Accent4 2 4 3 4 4" xfId="16947" xr:uid="{019E9CB3-857D-439E-AE98-3B85A5C2D292}"/>
    <cellStyle name="20% - Accent4 2 4 3 5" xfId="4054" xr:uid="{80ED54F4-4D12-473B-B71A-35E06BDD277B}"/>
    <cellStyle name="20% - Accent4 2 4 3 5 2" xfId="11420" xr:uid="{5EAB7DE3-36D3-49D8-B093-BB8C3A8A74B2}"/>
    <cellStyle name="20% - Accent4 2 4 3 5 2 2" xfId="26154" xr:uid="{485FD862-79F8-4993-9D0F-7F634CE64492}"/>
    <cellStyle name="20% - Accent4 2 4 3 5 3" xfId="18788" xr:uid="{1B68CC00-7F74-46BF-9C3F-DB73DFA4A0A4}"/>
    <cellStyle name="20% - Accent4 2 4 3 6" xfId="7738" xr:uid="{91B2FFB5-D4F7-4DDE-9CE0-8E1078599741}"/>
    <cellStyle name="20% - Accent4 2 4 3 6 2" xfId="22472" xr:uid="{E138E7CD-ABA0-42EB-91A8-69F8332D7F55}"/>
    <cellStyle name="20% - Accent4 2 4 3 7" xfId="15106" xr:uid="{FEF8062A-2A02-4CB1-BFD9-BABDF5D0D3B8}"/>
    <cellStyle name="20% - Accent4 2 4 4" xfId="602" xr:uid="{BE2EF6FB-61B7-4E4F-98B5-F84EAF3AC729}"/>
    <cellStyle name="20% - Accent4 2 4 4 2" xfId="1522" xr:uid="{B764B40B-0E16-4A9D-AEE9-471A880108F0}"/>
    <cellStyle name="20% - Accent4 2 4 4 2 2" xfId="3363" xr:uid="{00289E2C-1447-452E-A1BE-2FBAFAA8ABEE}"/>
    <cellStyle name="20% - Accent4 2 4 4 2 2 2" xfId="7045" xr:uid="{296EEB48-9C24-402B-8BC4-146152F7CAAE}"/>
    <cellStyle name="20% - Accent4 2 4 4 2 2 2 2" xfId="14411" xr:uid="{BA64EBFB-9E71-4F46-BF1C-F836BBDB0C97}"/>
    <cellStyle name="20% - Accent4 2 4 4 2 2 2 2 2" xfId="29145" xr:uid="{365B1859-4A7D-44B6-A742-3A35C9542E09}"/>
    <cellStyle name="20% - Accent4 2 4 4 2 2 2 3" xfId="21779" xr:uid="{3246DE2D-7B85-4145-96A3-06899C233EA6}"/>
    <cellStyle name="20% - Accent4 2 4 4 2 2 3" xfId="10729" xr:uid="{21D2DD8D-CC66-4057-B4F9-B1FBA0F96A80}"/>
    <cellStyle name="20% - Accent4 2 4 4 2 2 3 2" xfId="25463" xr:uid="{DBFEDA81-2F7D-413D-B375-883DFA468E04}"/>
    <cellStyle name="20% - Accent4 2 4 4 2 2 4" xfId="18097" xr:uid="{CE3A5088-ACD8-4ECE-858E-20CDA2E3D94B}"/>
    <cellStyle name="20% - Accent4 2 4 4 2 3" xfId="5204" xr:uid="{E84A7571-1BF9-4DA1-8EAC-63A5D5E2046C}"/>
    <cellStyle name="20% - Accent4 2 4 4 2 3 2" xfId="12570" xr:uid="{A5C08504-B953-4342-B4EC-D67840D4BB75}"/>
    <cellStyle name="20% - Accent4 2 4 4 2 3 2 2" xfId="27304" xr:uid="{C3C4DFDF-D1CE-4ABD-A5E8-0B5363B0FC76}"/>
    <cellStyle name="20% - Accent4 2 4 4 2 3 3" xfId="19938" xr:uid="{7F808983-7EFE-4B93-8974-1D2F6F49E654}"/>
    <cellStyle name="20% - Accent4 2 4 4 2 4" xfId="8888" xr:uid="{4A7CF170-3A90-4E0C-B560-3982FCE44D8D}"/>
    <cellStyle name="20% - Accent4 2 4 4 2 4 2" xfId="23622" xr:uid="{A125B21B-F327-4D56-9E40-AA3384BAAD5C}"/>
    <cellStyle name="20% - Accent4 2 4 4 2 5" xfId="16256" xr:uid="{D274FBA7-6F99-40BB-8C02-66D43960C358}"/>
    <cellStyle name="20% - Accent4 2 4 4 3" xfId="2443" xr:uid="{DD7128A0-F9A5-48B3-AE05-5F198AD53097}"/>
    <cellStyle name="20% - Accent4 2 4 4 3 2" xfId="6125" xr:uid="{DAA2E896-6979-47A0-B3F8-154655F2B3A6}"/>
    <cellStyle name="20% - Accent4 2 4 4 3 2 2" xfId="13491" xr:uid="{CA3AB88D-715C-4875-A6A0-2D19FED6B639}"/>
    <cellStyle name="20% - Accent4 2 4 4 3 2 2 2" xfId="28225" xr:uid="{20B819DF-D3D0-440A-A77A-4A796D5EF994}"/>
    <cellStyle name="20% - Accent4 2 4 4 3 2 3" xfId="20859" xr:uid="{FCB4E853-1321-4F00-82AC-B9F27E3C0623}"/>
    <cellStyle name="20% - Accent4 2 4 4 3 3" xfId="9809" xr:uid="{08222FE3-CC68-4905-8CFF-8406981BF3D3}"/>
    <cellStyle name="20% - Accent4 2 4 4 3 3 2" xfId="24543" xr:uid="{B67F6CBC-0D38-4CC9-82FD-524CA933958E}"/>
    <cellStyle name="20% - Accent4 2 4 4 3 4" xfId="17177" xr:uid="{5CBEC81D-89D5-4D15-A774-649B6DFCD94E}"/>
    <cellStyle name="20% - Accent4 2 4 4 4" xfId="4284" xr:uid="{7BCB76AE-BF39-49EA-8F81-33EE86D2B306}"/>
    <cellStyle name="20% - Accent4 2 4 4 4 2" xfId="11650" xr:uid="{D66D0CA9-D554-4798-8017-D28A1DCB41B6}"/>
    <cellStyle name="20% - Accent4 2 4 4 4 2 2" xfId="26384" xr:uid="{A9CE7E8C-876E-45A4-A725-A339B6F1CAEE}"/>
    <cellStyle name="20% - Accent4 2 4 4 4 3" xfId="19018" xr:uid="{3971B5A3-BE00-47F0-8F0B-2A6E8CD7E905}"/>
    <cellStyle name="20% - Accent4 2 4 4 5" xfId="7968" xr:uid="{DB224F70-661C-458D-B4C4-9B76AF6A0D6C}"/>
    <cellStyle name="20% - Accent4 2 4 4 5 2" xfId="22702" xr:uid="{0745F326-F9B3-445A-A1AF-1E2516A8C144}"/>
    <cellStyle name="20% - Accent4 2 4 4 6" xfId="15336" xr:uid="{13976A5D-8B79-4A3A-8175-0F0DFEC83EE2}"/>
    <cellStyle name="20% - Accent4 2 4 5" xfId="1062" xr:uid="{127DD0E6-1395-4C9A-B3A7-C7163DE8339A}"/>
    <cellStyle name="20% - Accent4 2 4 5 2" xfId="2903" xr:uid="{0315C532-0A48-47F2-BA77-9A24CD6F9C7A}"/>
    <cellStyle name="20% - Accent4 2 4 5 2 2" xfId="6585" xr:uid="{4A6F4FFB-8F6F-4EF0-9AB4-2CA37263AE69}"/>
    <cellStyle name="20% - Accent4 2 4 5 2 2 2" xfId="13951" xr:uid="{A1E181AB-D1B0-4AE4-83B4-AA89BF2E2B09}"/>
    <cellStyle name="20% - Accent4 2 4 5 2 2 2 2" xfId="28685" xr:uid="{B87DF30E-60BF-4019-A021-BCB01D68534E}"/>
    <cellStyle name="20% - Accent4 2 4 5 2 2 3" xfId="21319" xr:uid="{0B7346E0-3861-4A51-8DD5-A49A79717F55}"/>
    <cellStyle name="20% - Accent4 2 4 5 2 3" xfId="10269" xr:uid="{74DB0FE7-D069-4B36-9433-33168E6E37B3}"/>
    <cellStyle name="20% - Accent4 2 4 5 2 3 2" xfId="25003" xr:uid="{F9C87587-AA56-455E-912E-14E22D09717B}"/>
    <cellStyle name="20% - Accent4 2 4 5 2 4" xfId="17637" xr:uid="{D2FDECE3-4626-49B6-88FD-77CC80EA98E7}"/>
    <cellStyle name="20% - Accent4 2 4 5 3" xfId="4744" xr:uid="{CA89EE39-ABBB-4BA0-AF12-6F5FF2CC64F4}"/>
    <cellStyle name="20% - Accent4 2 4 5 3 2" xfId="12110" xr:uid="{2A2F015C-DF3A-4B64-9EB5-024B9A8DF308}"/>
    <cellStyle name="20% - Accent4 2 4 5 3 2 2" xfId="26844" xr:uid="{87F5215E-0733-4A03-9734-23765B811E87}"/>
    <cellStyle name="20% - Accent4 2 4 5 3 3" xfId="19478" xr:uid="{E2E8B5BB-D114-41D6-8447-B898CF3298FF}"/>
    <cellStyle name="20% - Accent4 2 4 5 4" xfId="8428" xr:uid="{CDD84360-F43C-4D0D-90DB-0DDF3E22976A}"/>
    <cellStyle name="20% - Accent4 2 4 5 4 2" xfId="23162" xr:uid="{F28EFD4C-9C8F-49A1-8359-E6B750E615B8}"/>
    <cellStyle name="20% - Accent4 2 4 5 5" xfId="15796" xr:uid="{4AA9D991-363A-4C06-BAA7-C982CEFB50D3}"/>
    <cellStyle name="20% - Accent4 2 4 6" xfId="1983" xr:uid="{4A942F3F-7365-4782-9939-8B7A4649EAE5}"/>
    <cellStyle name="20% - Accent4 2 4 6 2" xfId="5665" xr:uid="{77949D16-0F3A-446D-80F5-6773B617BDBB}"/>
    <cellStyle name="20% - Accent4 2 4 6 2 2" xfId="13031" xr:uid="{C6929791-3FA3-4A5F-8C7C-86D90CADAE73}"/>
    <cellStyle name="20% - Accent4 2 4 6 2 2 2" xfId="27765" xr:uid="{F7CE09AC-39FB-445A-AA6F-23F66212F041}"/>
    <cellStyle name="20% - Accent4 2 4 6 2 3" xfId="20399" xr:uid="{7C78F597-EB39-455A-B206-98A289772B0F}"/>
    <cellStyle name="20% - Accent4 2 4 6 3" xfId="9349" xr:uid="{57CF9BDB-229A-41C5-818D-0111295D79E3}"/>
    <cellStyle name="20% - Accent4 2 4 6 3 2" xfId="24083" xr:uid="{571E0361-7C6F-4ADA-A160-1C0CCDEAFC80}"/>
    <cellStyle name="20% - Accent4 2 4 6 4" xfId="16717" xr:uid="{95D88293-40EB-4768-9482-69240AE25B8B}"/>
    <cellStyle name="20% - Accent4 2 4 7" xfId="3824" xr:uid="{71DFCD1C-CDD4-4F55-8DBA-C0DACE8357F3}"/>
    <cellStyle name="20% - Accent4 2 4 7 2" xfId="11190" xr:uid="{4F661525-E45A-44BC-8092-9DD72E05CF68}"/>
    <cellStyle name="20% - Accent4 2 4 7 2 2" xfId="25924" xr:uid="{9810FFF8-B334-4A59-BE8E-B729AE3480B3}"/>
    <cellStyle name="20% - Accent4 2 4 7 3" xfId="18558" xr:uid="{CB32F67D-7B89-4DE1-9B2A-69D474F1A6E1}"/>
    <cellStyle name="20% - Accent4 2 4 8" xfId="7508" xr:uid="{17B6B6E9-A87F-44F6-AADE-0CD781FD4F78}"/>
    <cellStyle name="20% - Accent4 2 4 8 2" xfId="22242" xr:uid="{3C1C4FD5-89D0-4744-9E0B-0DADF8D21682}"/>
    <cellStyle name="20% - Accent4 2 4 9" xfId="14876" xr:uid="{6D510A03-4CD8-4883-AB94-80C76EAAEE52}"/>
    <cellStyle name="20% - Accent4 2 5" xfId="200" xr:uid="{3B9FE6D4-C72B-452B-AC50-90A00079B395}"/>
    <cellStyle name="20% - Accent4 2 5 2" xfId="430" xr:uid="{89E9726E-8BEB-4863-8D92-43DC2BA2402F}"/>
    <cellStyle name="20% - Accent4 2 5 2 2" xfId="890" xr:uid="{7F4F89D8-BACA-4752-B7EA-5C57A146AB6C}"/>
    <cellStyle name="20% - Accent4 2 5 2 2 2" xfId="1810" xr:uid="{B17C3419-BF13-45ED-A4EA-961373A90D37}"/>
    <cellStyle name="20% - Accent4 2 5 2 2 2 2" xfId="3651" xr:uid="{456EB4F9-E7E0-44A9-97E8-2AA52B4C7EF4}"/>
    <cellStyle name="20% - Accent4 2 5 2 2 2 2 2" xfId="7333" xr:uid="{AA543344-5F3A-4FFA-9308-2FC89575D467}"/>
    <cellStyle name="20% - Accent4 2 5 2 2 2 2 2 2" xfId="14699" xr:uid="{80F0C823-E06F-43AC-88E3-212C62D7B85D}"/>
    <cellStyle name="20% - Accent4 2 5 2 2 2 2 2 2 2" xfId="29433" xr:uid="{1F3A3785-8567-4B4D-85D1-071D3F15A908}"/>
    <cellStyle name="20% - Accent4 2 5 2 2 2 2 2 3" xfId="22067" xr:uid="{4644B628-2A5E-4239-AD4F-8852ADEE7C40}"/>
    <cellStyle name="20% - Accent4 2 5 2 2 2 2 3" xfId="11017" xr:uid="{67C3E33C-48B1-4AC7-AAB8-48439B946E34}"/>
    <cellStyle name="20% - Accent4 2 5 2 2 2 2 3 2" xfId="25751" xr:uid="{36978EB7-9B87-4361-B60E-37B958463C1C}"/>
    <cellStyle name="20% - Accent4 2 5 2 2 2 2 4" xfId="18385" xr:uid="{4764F6F4-DE54-4A9D-8963-C97D7C5D8A1D}"/>
    <cellStyle name="20% - Accent4 2 5 2 2 2 3" xfId="5492" xr:uid="{8AA15FDD-32DC-4B72-B605-800F19822C6C}"/>
    <cellStyle name="20% - Accent4 2 5 2 2 2 3 2" xfId="12858" xr:uid="{A472FA26-2B83-4613-9E2F-46D642A0A1E7}"/>
    <cellStyle name="20% - Accent4 2 5 2 2 2 3 2 2" xfId="27592" xr:uid="{F0BB4D4A-884C-401C-81EF-FD511B975964}"/>
    <cellStyle name="20% - Accent4 2 5 2 2 2 3 3" xfId="20226" xr:uid="{AADF7E35-7FB4-4948-841B-486A679B82D6}"/>
    <cellStyle name="20% - Accent4 2 5 2 2 2 4" xfId="9176" xr:uid="{628E935A-4083-408F-9FED-C06566C80B62}"/>
    <cellStyle name="20% - Accent4 2 5 2 2 2 4 2" xfId="23910" xr:uid="{EEF413C3-6C58-47AA-B6E8-85B7A84E8C31}"/>
    <cellStyle name="20% - Accent4 2 5 2 2 2 5" xfId="16544" xr:uid="{B3FF76C2-C202-4E88-8F34-DF833ABEC84F}"/>
    <cellStyle name="20% - Accent4 2 5 2 2 3" xfId="2731" xr:uid="{5E840C96-6CAC-481B-A198-5478CF0C5E42}"/>
    <cellStyle name="20% - Accent4 2 5 2 2 3 2" xfId="6413" xr:uid="{3E92DE96-C528-439F-A826-178148EF2E31}"/>
    <cellStyle name="20% - Accent4 2 5 2 2 3 2 2" xfId="13779" xr:uid="{A06A32BC-D3FF-4713-878E-41BCE17C6053}"/>
    <cellStyle name="20% - Accent4 2 5 2 2 3 2 2 2" xfId="28513" xr:uid="{6E80D270-06FC-495C-AF0E-E207640B2F9C}"/>
    <cellStyle name="20% - Accent4 2 5 2 2 3 2 3" xfId="21147" xr:uid="{281BEDC1-E1BB-4F3D-BADC-CE0FD7BAF949}"/>
    <cellStyle name="20% - Accent4 2 5 2 2 3 3" xfId="10097" xr:uid="{24A3F2DF-047D-47F5-BCCF-DACCE2E190AD}"/>
    <cellStyle name="20% - Accent4 2 5 2 2 3 3 2" xfId="24831" xr:uid="{46953ABC-75F9-428B-B518-A23560A556C4}"/>
    <cellStyle name="20% - Accent4 2 5 2 2 3 4" xfId="17465" xr:uid="{A5DC9666-0BF6-462A-B0C1-EED0542BDBC5}"/>
    <cellStyle name="20% - Accent4 2 5 2 2 4" xfId="4572" xr:uid="{ACA41C1E-1DC3-4871-B8AD-7AB6A1E0D10D}"/>
    <cellStyle name="20% - Accent4 2 5 2 2 4 2" xfId="11938" xr:uid="{3A2E09C1-7E5A-4467-BC9F-A0A0375C6134}"/>
    <cellStyle name="20% - Accent4 2 5 2 2 4 2 2" xfId="26672" xr:uid="{045AC5C8-CC17-49FD-B2A2-165A07EB2B57}"/>
    <cellStyle name="20% - Accent4 2 5 2 2 4 3" xfId="19306" xr:uid="{DC476746-373C-4A46-8BAB-45E40BB856C6}"/>
    <cellStyle name="20% - Accent4 2 5 2 2 5" xfId="8256" xr:uid="{7C645A0D-DD42-40F2-89BD-AE19F66DBB0D}"/>
    <cellStyle name="20% - Accent4 2 5 2 2 5 2" xfId="22990" xr:uid="{A4D78F99-5D43-46EE-9A2B-A30F48791448}"/>
    <cellStyle name="20% - Accent4 2 5 2 2 6" xfId="15624" xr:uid="{3F864579-0196-4467-B315-AF6FB8DAE63C}"/>
    <cellStyle name="20% - Accent4 2 5 2 3" xfId="1350" xr:uid="{7ECD3BD3-9D4D-4490-8C7E-C9A9DF34F1D5}"/>
    <cellStyle name="20% - Accent4 2 5 2 3 2" xfId="3191" xr:uid="{E718DF03-24C2-4069-9BB8-60E999CF633C}"/>
    <cellStyle name="20% - Accent4 2 5 2 3 2 2" xfId="6873" xr:uid="{2D4BA38D-F1E2-4875-9FDD-F6773DC169B7}"/>
    <cellStyle name="20% - Accent4 2 5 2 3 2 2 2" xfId="14239" xr:uid="{671B96FE-D1D4-48D7-BFD5-249F5A77F8B0}"/>
    <cellStyle name="20% - Accent4 2 5 2 3 2 2 2 2" xfId="28973" xr:uid="{2416DB0F-F703-4430-A58D-E434C333842A}"/>
    <cellStyle name="20% - Accent4 2 5 2 3 2 2 3" xfId="21607" xr:uid="{7747D6EB-39C1-4AB2-9379-848F8475CFC5}"/>
    <cellStyle name="20% - Accent4 2 5 2 3 2 3" xfId="10557" xr:uid="{C6B1F4E9-7A41-478A-9F29-7BDA67194118}"/>
    <cellStyle name="20% - Accent4 2 5 2 3 2 3 2" xfId="25291" xr:uid="{F98D877E-D0B8-4705-9031-FEE696B6540A}"/>
    <cellStyle name="20% - Accent4 2 5 2 3 2 4" xfId="17925" xr:uid="{3BE576E7-75F3-425D-BA86-FA0D78C8F930}"/>
    <cellStyle name="20% - Accent4 2 5 2 3 3" xfId="5032" xr:uid="{314F5371-E132-441F-AB8C-17724B0C443F}"/>
    <cellStyle name="20% - Accent4 2 5 2 3 3 2" xfId="12398" xr:uid="{A19A0F9D-010C-4FEC-BDEA-E8F159720B0F}"/>
    <cellStyle name="20% - Accent4 2 5 2 3 3 2 2" xfId="27132" xr:uid="{D5D01D49-6B13-4A71-B545-A9D169C32B5F}"/>
    <cellStyle name="20% - Accent4 2 5 2 3 3 3" xfId="19766" xr:uid="{35094CB5-8F98-4073-8C2A-6F9BD9D579D0}"/>
    <cellStyle name="20% - Accent4 2 5 2 3 4" xfId="8716" xr:uid="{B22B5927-24CF-4454-B587-519C69F81C73}"/>
    <cellStyle name="20% - Accent4 2 5 2 3 4 2" xfId="23450" xr:uid="{2868B6AC-69A2-4C7F-8D65-F9491BF83307}"/>
    <cellStyle name="20% - Accent4 2 5 2 3 5" xfId="16084" xr:uid="{28E660DC-A131-49EA-8C4D-45EF8D4D7D0A}"/>
    <cellStyle name="20% - Accent4 2 5 2 4" xfId="2271" xr:uid="{9A0A1021-6A70-4A90-80D1-9B902187AEB5}"/>
    <cellStyle name="20% - Accent4 2 5 2 4 2" xfId="5953" xr:uid="{45D68110-A667-4B09-BA49-245991EFD979}"/>
    <cellStyle name="20% - Accent4 2 5 2 4 2 2" xfId="13319" xr:uid="{DDEDAB5A-7B08-4776-9C45-5DBF9B8F0AC1}"/>
    <cellStyle name="20% - Accent4 2 5 2 4 2 2 2" xfId="28053" xr:uid="{9896AFA2-3BB8-4D6F-900B-60085D9EBEF8}"/>
    <cellStyle name="20% - Accent4 2 5 2 4 2 3" xfId="20687" xr:uid="{0FBBE326-BA10-458D-87F2-B0ACA21B34E6}"/>
    <cellStyle name="20% - Accent4 2 5 2 4 3" xfId="9637" xr:uid="{BE126BDC-301E-444D-99A5-6B000A68DA06}"/>
    <cellStyle name="20% - Accent4 2 5 2 4 3 2" xfId="24371" xr:uid="{9903757E-C78B-4F17-B431-88EA51ADBF48}"/>
    <cellStyle name="20% - Accent4 2 5 2 4 4" xfId="17005" xr:uid="{24A3E4C6-51BD-41C4-B063-EBFC171659DF}"/>
    <cellStyle name="20% - Accent4 2 5 2 5" xfId="4112" xr:uid="{40FF8711-EE1E-4E87-B7FE-9B176AA50E6A}"/>
    <cellStyle name="20% - Accent4 2 5 2 5 2" xfId="11478" xr:uid="{9135DA29-DD8C-434D-ABDB-51AE9A554BDF}"/>
    <cellStyle name="20% - Accent4 2 5 2 5 2 2" xfId="26212" xr:uid="{2BE8461B-1C42-41B9-98CD-D4FB34EBB0CB}"/>
    <cellStyle name="20% - Accent4 2 5 2 5 3" xfId="18846" xr:uid="{9DBD6999-D01A-4980-B73A-2B080DF60A49}"/>
    <cellStyle name="20% - Accent4 2 5 2 6" xfId="7796" xr:uid="{9EC946B5-ECB4-4B00-92FF-0A11936A14DF}"/>
    <cellStyle name="20% - Accent4 2 5 2 6 2" xfId="22530" xr:uid="{FAF97198-3D65-415A-B67C-6B422E77416A}"/>
    <cellStyle name="20% - Accent4 2 5 2 7" xfId="15164" xr:uid="{5B648696-E22F-45D6-99CF-BDDB5AF32356}"/>
    <cellStyle name="20% - Accent4 2 5 3" xfId="660" xr:uid="{5C903A08-C9AF-4BAB-BE09-7C170925D559}"/>
    <cellStyle name="20% - Accent4 2 5 3 2" xfId="1580" xr:uid="{6189B612-321A-4724-95E7-62DE81403D91}"/>
    <cellStyle name="20% - Accent4 2 5 3 2 2" xfId="3421" xr:uid="{D4A2B82C-B1AD-4148-8234-AC280A79B688}"/>
    <cellStyle name="20% - Accent4 2 5 3 2 2 2" xfId="7103" xr:uid="{A2A8F0F9-7FFD-4806-86DA-633EE801813B}"/>
    <cellStyle name="20% - Accent4 2 5 3 2 2 2 2" xfId="14469" xr:uid="{E06EBCA9-2362-48F3-94E4-80EC4658B57B}"/>
    <cellStyle name="20% - Accent4 2 5 3 2 2 2 2 2" xfId="29203" xr:uid="{3E651214-88AC-4157-9875-596B5CE88A6F}"/>
    <cellStyle name="20% - Accent4 2 5 3 2 2 2 3" xfId="21837" xr:uid="{8AFEAE26-0A16-4006-A327-EA781C9B31C5}"/>
    <cellStyle name="20% - Accent4 2 5 3 2 2 3" xfId="10787" xr:uid="{F1FEBFF7-FFFD-44C3-91FD-637463BDC6BA}"/>
    <cellStyle name="20% - Accent4 2 5 3 2 2 3 2" xfId="25521" xr:uid="{6007C098-D819-4212-A226-92377F2DA9B0}"/>
    <cellStyle name="20% - Accent4 2 5 3 2 2 4" xfId="18155" xr:uid="{D2328A76-088D-4B6F-ABCE-CB9CB58B4C6C}"/>
    <cellStyle name="20% - Accent4 2 5 3 2 3" xfId="5262" xr:uid="{7B23E8DA-BEF5-41F8-AE6E-813776B42EB7}"/>
    <cellStyle name="20% - Accent4 2 5 3 2 3 2" xfId="12628" xr:uid="{A7334227-B181-4B8E-AF9B-5F7064DA102D}"/>
    <cellStyle name="20% - Accent4 2 5 3 2 3 2 2" xfId="27362" xr:uid="{8322E0D1-96C5-46CA-9C84-F9E1EB32B821}"/>
    <cellStyle name="20% - Accent4 2 5 3 2 3 3" xfId="19996" xr:uid="{162C1AA8-0936-4299-BCEB-A1A5C1E22063}"/>
    <cellStyle name="20% - Accent4 2 5 3 2 4" xfId="8946" xr:uid="{E585B4E0-8DF8-4569-B78E-924974D13103}"/>
    <cellStyle name="20% - Accent4 2 5 3 2 4 2" xfId="23680" xr:uid="{0E490CA1-DE4D-4481-B103-7EFF8E38C7A0}"/>
    <cellStyle name="20% - Accent4 2 5 3 2 5" xfId="16314" xr:uid="{6AD29743-66A2-4532-9C1A-AE188A7EAD6E}"/>
    <cellStyle name="20% - Accent4 2 5 3 3" xfId="2501" xr:uid="{A24B37AA-FF40-44DB-A77C-8ED67B207098}"/>
    <cellStyle name="20% - Accent4 2 5 3 3 2" xfId="6183" xr:uid="{F36AF81A-A2D1-4A26-A84E-37654837038A}"/>
    <cellStyle name="20% - Accent4 2 5 3 3 2 2" xfId="13549" xr:uid="{434728BD-BCD0-45AC-B2AE-DFF5C6560C13}"/>
    <cellStyle name="20% - Accent4 2 5 3 3 2 2 2" xfId="28283" xr:uid="{D2477A19-8A8D-4434-A565-581273B9B1E1}"/>
    <cellStyle name="20% - Accent4 2 5 3 3 2 3" xfId="20917" xr:uid="{B4CF42D5-DD6E-47A3-9B36-58F36F5A78B8}"/>
    <cellStyle name="20% - Accent4 2 5 3 3 3" xfId="9867" xr:uid="{28C1CB0F-F402-45F3-BD2C-EF4DF96A1056}"/>
    <cellStyle name="20% - Accent4 2 5 3 3 3 2" xfId="24601" xr:uid="{B59EEB09-EE45-4B99-9D21-34296E38C3E8}"/>
    <cellStyle name="20% - Accent4 2 5 3 3 4" xfId="17235" xr:uid="{19564777-592E-4508-9976-B3D73A99D394}"/>
    <cellStyle name="20% - Accent4 2 5 3 4" xfId="4342" xr:uid="{0A64DF6B-4D6E-42AB-AB07-D92DC68BD62F}"/>
    <cellStyle name="20% - Accent4 2 5 3 4 2" xfId="11708" xr:uid="{7D0039C3-412A-4B15-927B-2AEE31CF92A8}"/>
    <cellStyle name="20% - Accent4 2 5 3 4 2 2" xfId="26442" xr:uid="{0AFC515A-4EA6-486B-BC2C-490038C834A9}"/>
    <cellStyle name="20% - Accent4 2 5 3 4 3" xfId="19076" xr:uid="{CA01D259-3AF0-442B-BDFA-5B89CCAD1BF0}"/>
    <cellStyle name="20% - Accent4 2 5 3 5" xfId="8026" xr:uid="{B1AAFF0D-6CFF-4C47-BC06-D35948B99B3F}"/>
    <cellStyle name="20% - Accent4 2 5 3 5 2" xfId="22760" xr:uid="{01958FBE-695E-4DB8-86EF-F40912191BB7}"/>
    <cellStyle name="20% - Accent4 2 5 3 6" xfId="15394" xr:uid="{82D4E2D9-39FA-4B72-86FC-784839040521}"/>
    <cellStyle name="20% - Accent4 2 5 4" xfId="1120" xr:uid="{77EE1A7F-BC1C-4BE5-A5CF-813790802BCD}"/>
    <cellStyle name="20% - Accent4 2 5 4 2" xfId="2961" xr:uid="{CA5180D2-507B-4A36-860F-A8FEA342A7E4}"/>
    <cellStyle name="20% - Accent4 2 5 4 2 2" xfId="6643" xr:uid="{708721CA-F6A4-4264-BEA6-692912A7025F}"/>
    <cellStyle name="20% - Accent4 2 5 4 2 2 2" xfId="14009" xr:uid="{D95ADDD0-8EA6-481C-93D6-206A0397A653}"/>
    <cellStyle name="20% - Accent4 2 5 4 2 2 2 2" xfId="28743" xr:uid="{DD94CF87-291B-4E9D-B4E1-E757810765CF}"/>
    <cellStyle name="20% - Accent4 2 5 4 2 2 3" xfId="21377" xr:uid="{66825F6C-BE1E-40F1-8252-D3A0602879D6}"/>
    <cellStyle name="20% - Accent4 2 5 4 2 3" xfId="10327" xr:uid="{C4A401CB-BA56-4769-9B96-851EDC5D32EE}"/>
    <cellStyle name="20% - Accent4 2 5 4 2 3 2" xfId="25061" xr:uid="{9A329938-44DC-445C-BF1D-CFEC6C6B368B}"/>
    <cellStyle name="20% - Accent4 2 5 4 2 4" xfId="17695" xr:uid="{18A8F19F-DFB6-4212-9014-77E75CC49507}"/>
    <cellStyle name="20% - Accent4 2 5 4 3" xfId="4802" xr:uid="{A087F9B7-3A9A-418E-9032-5ADB9B0BE47C}"/>
    <cellStyle name="20% - Accent4 2 5 4 3 2" xfId="12168" xr:uid="{96574F60-55F3-47F2-BDD8-218FC89C56F6}"/>
    <cellStyle name="20% - Accent4 2 5 4 3 2 2" xfId="26902" xr:uid="{1756C323-CBD9-4F6A-A8B2-38446C9C5905}"/>
    <cellStyle name="20% - Accent4 2 5 4 3 3" xfId="19536" xr:uid="{EC29E71C-32CB-49CD-9C49-AA9128DDC16A}"/>
    <cellStyle name="20% - Accent4 2 5 4 4" xfId="8486" xr:uid="{72F83560-4D7B-4865-863C-402AAEE0C8A3}"/>
    <cellStyle name="20% - Accent4 2 5 4 4 2" xfId="23220" xr:uid="{8FE3AE66-273A-47EF-BB95-93C8A88BAFB8}"/>
    <cellStyle name="20% - Accent4 2 5 4 5" xfId="15854" xr:uid="{1D80D9D9-DF13-42E0-B9A6-F4ADAFB40176}"/>
    <cellStyle name="20% - Accent4 2 5 5" xfId="2041" xr:uid="{06D1AF5E-2C34-401A-ACBE-876C8851DA6E}"/>
    <cellStyle name="20% - Accent4 2 5 5 2" xfId="5723" xr:uid="{1CC6EEAA-98B9-4858-8780-5341EE4B0D34}"/>
    <cellStyle name="20% - Accent4 2 5 5 2 2" xfId="13089" xr:uid="{10D0296C-C962-42F0-83D9-231AA0DD250C}"/>
    <cellStyle name="20% - Accent4 2 5 5 2 2 2" xfId="27823" xr:uid="{F1416166-1893-4626-9612-79A4ED8E6B8F}"/>
    <cellStyle name="20% - Accent4 2 5 5 2 3" xfId="20457" xr:uid="{AE618405-F8BE-4376-B0C6-CDD3E35FB866}"/>
    <cellStyle name="20% - Accent4 2 5 5 3" xfId="9407" xr:uid="{358DBD8C-E10C-4009-815C-9584CA058A0C}"/>
    <cellStyle name="20% - Accent4 2 5 5 3 2" xfId="24141" xr:uid="{2EF142C3-78E6-4E95-9750-62D9079C8AC4}"/>
    <cellStyle name="20% - Accent4 2 5 5 4" xfId="16775" xr:uid="{B03D640E-7A91-406F-925D-AA05D613BDF2}"/>
    <cellStyle name="20% - Accent4 2 5 6" xfId="3882" xr:uid="{DBC7504C-D803-4D0A-8C94-682F8E13F479}"/>
    <cellStyle name="20% - Accent4 2 5 6 2" xfId="11248" xr:uid="{EE2DE97C-30F1-44B2-B8C1-CF6C4903808B}"/>
    <cellStyle name="20% - Accent4 2 5 6 2 2" xfId="25982" xr:uid="{F1A9A00A-0BF9-476B-B6A7-8578BDA40037}"/>
    <cellStyle name="20% - Accent4 2 5 6 3" xfId="18616" xr:uid="{AC063EF6-2A1E-48AC-B295-E59AE8031B9A}"/>
    <cellStyle name="20% - Accent4 2 5 7" xfId="7566" xr:uid="{505DC985-258B-4190-A669-854B51B68520}"/>
    <cellStyle name="20% - Accent4 2 5 7 2" xfId="22300" xr:uid="{3D371259-C5F1-473C-BF9B-DD3811AB536A}"/>
    <cellStyle name="20% - Accent4 2 5 8" xfId="14934" xr:uid="{D669A7A7-0E1F-4FE7-B2F7-D824908E3920}"/>
    <cellStyle name="20% - Accent4 2 6" xfId="315" xr:uid="{1AB22AC1-6EDD-45DF-9D68-311BD57AAC8B}"/>
    <cellStyle name="20% - Accent4 2 6 2" xfId="775" xr:uid="{019D1D93-E72D-4880-AC11-481D64FA4085}"/>
    <cellStyle name="20% - Accent4 2 6 2 2" xfId="1695" xr:uid="{6F811C49-E6C3-4403-A53D-B7E3329D1ABC}"/>
    <cellStyle name="20% - Accent4 2 6 2 2 2" xfId="3536" xr:uid="{752E45DE-18E0-4FDD-8C76-B9D3DF1599B7}"/>
    <cellStyle name="20% - Accent4 2 6 2 2 2 2" xfId="7218" xr:uid="{A7EA2EF5-AB63-448F-BBA4-9328F30E8D67}"/>
    <cellStyle name="20% - Accent4 2 6 2 2 2 2 2" xfId="14584" xr:uid="{9C401697-A8A1-47E0-8BFA-3B24AE161F0E}"/>
    <cellStyle name="20% - Accent4 2 6 2 2 2 2 2 2" xfId="29318" xr:uid="{B2440CE3-A1D1-4478-AF9B-76365276DE7B}"/>
    <cellStyle name="20% - Accent4 2 6 2 2 2 2 3" xfId="21952" xr:uid="{B40996F1-8DE6-401D-A9B8-9E00AC58A94B}"/>
    <cellStyle name="20% - Accent4 2 6 2 2 2 3" xfId="10902" xr:uid="{9F05F6C8-65E8-4CC8-AF4B-6A5A5AE59F7A}"/>
    <cellStyle name="20% - Accent4 2 6 2 2 2 3 2" xfId="25636" xr:uid="{84847F08-DEC0-4002-B470-931B3993B96E}"/>
    <cellStyle name="20% - Accent4 2 6 2 2 2 4" xfId="18270" xr:uid="{38695AAC-5F07-4049-B660-140467194B2F}"/>
    <cellStyle name="20% - Accent4 2 6 2 2 3" xfId="5377" xr:uid="{4DFA6A69-E861-44F1-9133-87FC77B0FAB7}"/>
    <cellStyle name="20% - Accent4 2 6 2 2 3 2" xfId="12743" xr:uid="{76F7DEBF-338E-464B-862A-A191FB87E81A}"/>
    <cellStyle name="20% - Accent4 2 6 2 2 3 2 2" xfId="27477" xr:uid="{338732C5-3D58-4965-9CA3-0400A515C08E}"/>
    <cellStyle name="20% - Accent4 2 6 2 2 3 3" xfId="20111" xr:uid="{BE5D0033-182B-432F-A358-7EE3AC2B48A5}"/>
    <cellStyle name="20% - Accent4 2 6 2 2 4" xfId="9061" xr:uid="{9EC5F679-D84F-4EAD-AA86-BC4CB9465B33}"/>
    <cellStyle name="20% - Accent4 2 6 2 2 4 2" xfId="23795" xr:uid="{41B16F35-F9D8-42BE-B73A-A40905E47D3E}"/>
    <cellStyle name="20% - Accent4 2 6 2 2 5" xfId="16429" xr:uid="{28E0E939-613F-476B-BC45-A87E407679A6}"/>
    <cellStyle name="20% - Accent4 2 6 2 3" xfId="2616" xr:uid="{99950956-B00A-47EA-A003-2871845A3FD0}"/>
    <cellStyle name="20% - Accent4 2 6 2 3 2" xfId="6298" xr:uid="{BDE6C55C-C5DB-4750-8F2A-2AE90D2298CC}"/>
    <cellStyle name="20% - Accent4 2 6 2 3 2 2" xfId="13664" xr:uid="{8130E3C1-999E-4136-A243-1B035DDB9D66}"/>
    <cellStyle name="20% - Accent4 2 6 2 3 2 2 2" xfId="28398" xr:uid="{D5CAEF32-5E34-49BE-A2F6-2947410062B0}"/>
    <cellStyle name="20% - Accent4 2 6 2 3 2 3" xfId="21032" xr:uid="{69712851-809B-4D4F-963F-A14DDE3A46FF}"/>
    <cellStyle name="20% - Accent4 2 6 2 3 3" xfId="9982" xr:uid="{9C18836D-A634-4C90-9B77-8190A6B1245E}"/>
    <cellStyle name="20% - Accent4 2 6 2 3 3 2" xfId="24716" xr:uid="{DBEFDDFF-E319-48A1-A514-7997A619991C}"/>
    <cellStyle name="20% - Accent4 2 6 2 3 4" xfId="17350" xr:uid="{D45D8A6F-3CDD-46D4-8282-DBD3F4C5C2A7}"/>
    <cellStyle name="20% - Accent4 2 6 2 4" xfId="4457" xr:uid="{5B88FEF7-B55A-4D3E-BCBA-2A52C4CFA980}"/>
    <cellStyle name="20% - Accent4 2 6 2 4 2" xfId="11823" xr:uid="{920D8412-AAA4-46E9-9F89-6A767EF01C85}"/>
    <cellStyle name="20% - Accent4 2 6 2 4 2 2" xfId="26557" xr:uid="{8EF5F8D4-AA46-41F7-B658-500C066788C2}"/>
    <cellStyle name="20% - Accent4 2 6 2 4 3" xfId="19191" xr:uid="{33C9CC42-D05A-44B9-9F07-BF239BA073E6}"/>
    <cellStyle name="20% - Accent4 2 6 2 5" xfId="8141" xr:uid="{3C404439-6BEC-4495-A3DE-4D4123EF9FF2}"/>
    <cellStyle name="20% - Accent4 2 6 2 5 2" xfId="22875" xr:uid="{D8248CB1-F11E-4FC2-A311-366E687D8FEE}"/>
    <cellStyle name="20% - Accent4 2 6 2 6" xfId="15509" xr:uid="{86687A18-2DCC-4353-BDDA-890EFF5C8B0B}"/>
    <cellStyle name="20% - Accent4 2 6 3" xfId="1235" xr:uid="{B2BAF387-47D4-4CE9-B1FB-FE45677C7906}"/>
    <cellStyle name="20% - Accent4 2 6 3 2" xfId="3076" xr:uid="{CFCABA99-7B13-425C-88EA-AB57C443BEB5}"/>
    <cellStyle name="20% - Accent4 2 6 3 2 2" xfId="6758" xr:uid="{76ADB577-1622-4ECA-B165-D0AA8D3A49E7}"/>
    <cellStyle name="20% - Accent4 2 6 3 2 2 2" xfId="14124" xr:uid="{9C238E44-1234-48B4-A69B-AB556DC67C4F}"/>
    <cellStyle name="20% - Accent4 2 6 3 2 2 2 2" xfId="28858" xr:uid="{B87A3331-8C58-4ABB-B7C5-D11745C4A3FE}"/>
    <cellStyle name="20% - Accent4 2 6 3 2 2 3" xfId="21492" xr:uid="{46E52B6A-6201-4BA8-A50D-64717346A6D0}"/>
    <cellStyle name="20% - Accent4 2 6 3 2 3" xfId="10442" xr:uid="{710E7162-D632-4839-9682-C48F85472DCB}"/>
    <cellStyle name="20% - Accent4 2 6 3 2 3 2" xfId="25176" xr:uid="{76B331A0-004E-4261-A206-8114795FB5F4}"/>
    <cellStyle name="20% - Accent4 2 6 3 2 4" xfId="17810" xr:uid="{86BA26A2-71A2-4E11-A4D2-81203925EA85}"/>
    <cellStyle name="20% - Accent4 2 6 3 3" xfId="4917" xr:uid="{FAF6BDF8-8F33-4E1C-ABA8-6397AF9ED9A5}"/>
    <cellStyle name="20% - Accent4 2 6 3 3 2" xfId="12283" xr:uid="{92CCC497-E178-4796-B5F2-90CD0F86E9EC}"/>
    <cellStyle name="20% - Accent4 2 6 3 3 2 2" xfId="27017" xr:uid="{5448AB79-9571-496B-8C97-80DD53790A1D}"/>
    <cellStyle name="20% - Accent4 2 6 3 3 3" xfId="19651" xr:uid="{7AFC5792-3E9F-41E3-99EB-E67C4ED42619}"/>
    <cellStyle name="20% - Accent4 2 6 3 4" xfId="8601" xr:uid="{CA249303-5F2D-4FFC-972B-66E0C1795B6C}"/>
    <cellStyle name="20% - Accent4 2 6 3 4 2" xfId="23335" xr:uid="{EAA7F906-EA10-4B9A-87AB-DC0A9744F87C}"/>
    <cellStyle name="20% - Accent4 2 6 3 5" xfId="15969" xr:uid="{CA4B467B-E7C5-4329-85EB-51CF49DDFE15}"/>
    <cellStyle name="20% - Accent4 2 6 4" xfId="2156" xr:uid="{86720477-9175-4DC4-B2B8-CBD60CB9B284}"/>
    <cellStyle name="20% - Accent4 2 6 4 2" xfId="5838" xr:uid="{BC557435-622F-404C-8A29-71D46CB5739C}"/>
    <cellStyle name="20% - Accent4 2 6 4 2 2" xfId="13204" xr:uid="{AF6E43CA-5C74-4350-AEB9-CD0DA52B1ADF}"/>
    <cellStyle name="20% - Accent4 2 6 4 2 2 2" xfId="27938" xr:uid="{D6A3FA50-C5D9-478A-AB14-00980F446B9C}"/>
    <cellStyle name="20% - Accent4 2 6 4 2 3" xfId="20572" xr:uid="{3B5E893B-203F-4716-A3C1-ED147650DE6F}"/>
    <cellStyle name="20% - Accent4 2 6 4 3" xfId="9522" xr:uid="{F6B382AD-BB32-4E81-91F7-A6FAF34A4E76}"/>
    <cellStyle name="20% - Accent4 2 6 4 3 2" xfId="24256" xr:uid="{6CFE369D-348D-4FB7-854E-07BD2C15194D}"/>
    <cellStyle name="20% - Accent4 2 6 4 4" xfId="16890" xr:uid="{1B9BDC7A-3FA0-4C24-B066-782C0AD8D400}"/>
    <cellStyle name="20% - Accent4 2 6 5" xfId="3997" xr:uid="{B5280CAA-2657-4D4E-8DD4-45F0C3684786}"/>
    <cellStyle name="20% - Accent4 2 6 5 2" xfId="11363" xr:uid="{8E9DC655-FF4A-4F01-A736-B144CC1F1A55}"/>
    <cellStyle name="20% - Accent4 2 6 5 2 2" xfId="26097" xr:uid="{BCB40A17-B3D5-4A10-9E73-E98D9C3BCCBD}"/>
    <cellStyle name="20% - Accent4 2 6 5 3" xfId="18731" xr:uid="{40F1C51A-AB26-4B8C-A433-2E700C9BF54E}"/>
    <cellStyle name="20% - Accent4 2 6 6" xfId="7681" xr:uid="{97437FA2-BC6C-4252-97DA-389A5E502DA7}"/>
    <cellStyle name="20% - Accent4 2 6 6 2" xfId="22415" xr:uid="{33359E76-7CD5-4BC9-83A2-C9BCFA071482}"/>
    <cellStyle name="20% - Accent4 2 6 7" xfId="15049" xr:uid="{C27D6A1B-6E9A-4938-B188-8F078543B4FD}"/>
    <cellStyle name="20% - Accent4 2 7" xfId="545" xr:uid="{5B243A15-7F78-4A6E-8B73-15F377DB2BD3}"/>
    <cellStyle name="20% - Accent4 2 7 2" xfId="1465" xr:uid="{3DE7DCB7-93AD-4E33-899C-9B7651D5093F}"/>
    <cellStyle name="20% - Accent4 2 7 2 2" xfId="3306" xr:uid="{1A8E3DFC-8641-4A78-860D-444A14DF525F}"/>
    <cellStyle name="20% - Accent4 2 7 2 2 2" xfId="6988" xr:uid="{273F34D4-924C-4084-8271-91011C923124}"/>
    <cellStyle name="20% - Accent4 2 7 2 2 2 2" xfId="14354" xr:uid="{405236A1-F2AD-426F-A616-F222E9EA75A2}"/>
    <cellStyle name="20% - Accent4 2 7 2 2 2 2 2" xfId="29088" xr:uid="{3EDFE02A-BAFC-45E9-8015-FD9A0F0DB77A}"/>
    <cellStyle name="20% - Accent4 2 7 2 2 2 3" xfId="21722" xr:uid="{3CFDEF89-0DA8-41A9-8D66-B0B6F2BC8A98}"/>
    <cellStyle name="20% - Accent4 2 7 2 2 3" xfId="10672" xr:uid="{794C76BD-A33D-474B-A9F2-D4A196CF6B62}"/>
    <cellStyle name="20% - Accent4 2 7 2 2 3 2" xfId="25406" xr:uid="{7993EC15-DFF3-4F24-B1DF-94FE48598B34}"/>
    <cellStyle name="20% - Accent4 2 7 2 2 4" xfId="18040" xr:uid="{2239DCE0-2A2A-49BE-909C-ECB4496497C3}"/>
    <cellStyle name="20% - Accent4 2 7 2 3" xfId="5147" xr:uid="{C45674A7-8688-4C93-936F-9487C6913A25}"/>
    <cellStyle name="20% - Accent4 2 7 2 3 2" xfId="12513" xr:uid="{B74D6ECC-E0F8-43FF-AEF5-EB834F6305B6}"/>
    <cellStyle name="20% - Accent4 2 7 2 3 2 2" xfId="27247" xr:uid="{A482BB43-60D7-4672-8E5E-39F96A6393C1}"/>
    <cellStyle name="20% - Accent4 2 7 2 3 3" xfId="19881" xr:uid="{28193804-AF6F-4512-AF99-3E18DD8E9566}"/>
    <cellStyle name="20% - Accent4 2 7 2 4" xfId="8831" xr:uid="{887336E9-263E-4905-9680-50D1F8E70478}"/>
    <cellStyle name="20% - Accent4 2 7 2 4 2" xfId="23565" xr:uid="{8369A0F1-603F-44C0-BF93-14BA149618BB}"/>
    <cellStyle name="20% - Accent4 2 7 2 5" xfId="16199" xr:uid="{AC8AC566-4F04-442A-9850-9D615FA4FF16}"/>
    <cellStyle name="20% - Accent4 2 7 3" xfId="2386" xr:uid="{E91423E1-E56A-4631-9366-1CDC0C131B3C}"/>
    <cellStyle name="20% - Accent4 2 7 3 2" xfId="6068" xr:uid="{6C35FADC-2D51-4ED3-8A9D-B49E864C4721}"/>
    <cellStyle name="20% - Accent4 2 7 3 2 2" xfId="13434" xr:uid="{5C0A8D14-85DE-4904-B489-D69DDF31B5B7}"/>
    <cellStyle name="20% - Accent4 2 7 3 2 2 2" xfId="28168" xr:uid="{1EC95826-AB5E-43C9-A37E-27EBDCB359A5}"/>
    <cellStyle name="20% - Accent4 2 7 3 2 3" xfId="20802" xr:uid="{2CDDB9CC-28CE-490F-BED9-AD7D0DB6C94C}"/>
    <cellStyle name="20% - Accent4 2 7 3 3" xfId="9752" xr:uid="{C3A5B8B0-CBDA-454C-8DA1-3EB45298A9E0}"/>
    <cellStyle name="20% - Accent4 2 7 3 3 2" xfId="24486" xr:uid="{F6B01109-6C32-46B1-B150-4CC4C5098F17}"/>
    <cellStyle name="20% - Accent4 2 7 3 4" xfId="17120" xr:uid="{81ADEEEB-41C7-40A4-B048-234266C81B4B}"/>
    <cellStyle name="20% - Accent4 2 7 4" xfId="4227" xr:uid="{E2130E3B-4DC9-4C64-AEEE-0B16D65C1BC2}"/>
    <cellStyle name="20% - Accent4 2 7 4 2" xfId="11593" xr:uid="{35E7AA84-059F-446A-925C-74480991E1EE}"/>
    <cellStyle name="20% - Accent4 2 7 4 2 2" xfId="26327" xr:uid="{2D9BAA01-86EE-4FC8-85AB-B987A51D7462}"/>
    <cellStyle name="20% - Accent4 2 7 4 3" xfId="18961" xr:uid="{00905D66-A035-444E-88BA-3A514204AA18}"/>
    <cellStyle name="20% - Accent4 2 7 5" xfId="7911" xr:uid="{622CFE69-6B96-4A56-B723-27911310EC83}"/>
    <cellStyle name="20% - Accent4 2 7 5 2" xfId="22645" xr:uid="{45DDF193-AA12-4E6D-801F-856BE105AA32}"/>
    <cellStyle name="20% - Accent4 2 7 6" xfId="15279" xr:uid="{91D01533-D734-4986-A9EE-9C4C6DD0C13F}"/>
    <cellStyle name="20% - Accent4 2 8" xfId="1005" xr:uid="{D5A1AA2A-ACC4-474C-AE49-0CB483356556}"/>
    <cellStyle name="20% - Accent4 2 8 2" xfId="2846" xr:uid="{E88538B5-D81E-41B7-A4A9-CA92D6E84902}"/>
    <cellStyle name="20% - Accent4 2 8 2 2" xfId="6528" xr:uid="{18595F54-0929-4260-A725-CA21F45C1278}"/>
    <cellStyle name="20% - Accent4 2 8 2 2 2" xfId="13894" xr:uid="{DEAD52E4-C8B1-4308-88EB-EEC9AB53B96C}"/>
    <cellStyle name="20% - Accent4 2 8 2 2 2 2" xfId="28628" xr:uid="{18572D97-1546-4E76-A8D6-682D39DA6E9F}"/>
    <cellStyle name="20% - Accent4 2 8 2 2 3" xfId="21262" xr:uid="{D4EF6AE5-CFC4-48C6-B85F-D35A0519098E}"/>
    <cellStyle name="20% - Accent4 2 8 2 3" xfId="10212" xr:uid="{B5897A9E-8473-4047-B389-4468F74ADA35}"/>
    <cellStyle name="20% - Accent4 2 8 2 3 2" xfId="24946" xr:uid="{212AAFD4-33F5-4D30-B205-E0465CA0BA0C}"/>
    <cellStyle name="20% - Accent4 2 8 2 4" xfId="17580" xr:uid="{3A3EBF0B-7D59-4CB0-9B8E-ECA0DBACD33D}"/>
    <cellStyle name="20% - Accent4 2 8 3" xfId="4687" xr:uid="{1F587123-EF84-4C0E-9679-A16E7F00121D}"/>
    <cellStyle name="20% - Accent4 2 8 3 2" xfId="12053" xr:uid="{4A15FBA2-195F-419C-B48E-899FD279AAA1}"/>
    <cellStyle name="20% - Accent4 2 8 3 2 2" xfId="26787" xr:uid="{208387BF-150F-4A54-A88F-7BF1F70089CD}"/>
    <cellStyle name="20% - Accent4 2 8 3 3" xfId="19421" xr:uid="{BE3DCBFD-0DDC-403A-9BEB-B53EC25293F7}"/>
    <cellStyle name="20% - Accent4 2 8 4" xfId="8371" xr:uid="{0F96BBC0-CBB1-4FE9-A264-79BB356C92FA}"/>
    <cellStyle name="20% - Accent4 2 8 4 2" xfId="23105" xr:uid="{2292F24B-5528-4091-8728-EA0E252623EC}"/>
    <cellStyle name="20% - Accent4 2 8 5" xfId="15739" xr:uid="{DCE5642B-ACC4-478A-A36B-D669F5F0905F}"/>
    <cellStyle name="20% - Accent4 2 9" xfId="1926" xr:uid="{8AF3F47E-EFB6-47A3-B092-0A525713B303}"/>
    <cellStyle name="20% - Accent4 2 9 2" xfId="5608" xr:uid="{D201C299-6325-46C8-9F59-57C5FAA6733F}"/>
    <cellStyle name="20% - Accent4 2 9 2 2" xfId="12974" xr:uid="{45E8BC29-A043-4C2F-9037-AE110D196400}"/>
    <cellStyle name="20% - Accent4 2 9 2 2 2" xfId="27708" xr:uid="{4DC65D78-2D74-4A70-9311-612D8553895B}"/>
    <cellStyle name="20% - Accent4 2 9 2 3" xfId="20342" xr:uid="{2ED90B99-CDE6-4CC2-8DC6-5F243D9C62E0}"/>
    <cellStyle name="20% - Accent4 2 9 3" xfId="9292" xr:uid="{FD2A33B9-95AC-497B-81F7-D57FE822C55E}"/>
    <cellStyle name="20% - Accent4 2 9 3 2" xfId="24026" xr:uid="{D599BDA6-6112-4B71-8F3D-5B117AE9036D}"/>
    <cellStyle name="20% - Accent4 2 9 4" xfId="16660" xr:uid="{A43FFC10-92F8-4DA9-BACF-8D9E6650C72E}"/>
    <cellStyle name="20% - Accent5 2" xfId="32" xr:uid="{2BB9FD39-5D5E-4E58-8B9D-93B6CFC01ABA}"/>
    <cellStyle name="20% - Accent5 2 10" xfId="3771" xr:uid="{CF383A1B-2172-4F51-806C-F2E11E576FC8}"/>
    <cellStyle name="20% - Accent5 2 10 2" xfId="11137" xr:uid="{E1366BB3-1766-4EEA-97F5-F5EEB64D529B}"/>
    <cellStyle name="20% - Accent5 2 10 2 2" xfId="25871" xr:uid="{7502D695-B964-4F14-98C8-6EC92AC98244}"/>
    <cellStyle name="20% - Accent5 2 10 3" xfId="18505" xr:uid="{84063C29-3DC5-47D1-B2E0-5078EC405C5A}"/>
    <cellStyle name="20% - Accent5 2 11" xfId="7455" xr:uid="{0BA9CF35-C3F1-4F5F-8953-08BB8B3E375D}"/>
    <cellStyle name="20% - Accent5 2 11 2" xfId="22189" xr:uid="{DBDFAD9C-2647-4CCC-842E-393EFCA9A007}"/>
    <cellStyle name="20% - Accent5 2 12" xfId="14823" xr:uid="{C49935E4-1082-4E32-9219-D456CE3B9A9A}"/>
    <cellStyle name="20% - Accent5 2 2" xfId="33" xr:uid="{7DA6A675-035A-48AB-8982-72A1135C6690}"/>
    <cellStyle name="20% - Accent5 2 2 10" xfId="7456" xr:uid="{3A1BFB07-B723-4714-B7B0-24A84C0639F6}"/>
    <cellStyle name="20% - Accent5 2 2 10 2" xfId="22190" xr:uid="{8FB522DB-C82C-4837-B861-36BCDB2A3991}"/>
    <cellStyle name="20% - Accent5 2 2 11" xfId="14824" xr:uid="{09F4E9AD-A307-443C-AFA8-8AC53866CEE7}"/>
    <cellStyle name="20% - Accent5 2 2 2" xfId="34" xr:uid="{F465AC4E-ADEA-4A93-B125-5776450151E1}"/>
    <cellStyle name="20% - Accent5 2 2 2 10" xfId="14825" xr:uid="{6187B4FF-3FEE-4C31-AEC5-ACE500BEA8C3}"/>
    <cellStyle name="20% - Accent5 2 2 2 2" xfId="131" xr:uid="{392512E4-5538-486A-B321-2C68D6B40C4D}"/>
    <cellStyle name="20% - Accent5 2 2 2 2 2" xfId="263" xr:uid="{6A7A3901-626E-47C3-9F19-242F6DCBA38D}"/>
    <cellStyle name="20% - Accent5 2 2 2 2 2 2" xfId="493" xr:uid="{6CDECFE4-EB3B-4575-AD29-EA2CCDF77238}"/>
    <cellStyle name="20% - Accent5 2 2 2 2 2 2 2" xfId="953" xr:uid="{522D28C9-3421-4494-835F-7F65A54E5683}"/>
    <cellStyle name="20% - Accent5 2 2 2 2 2 2 2 2" xfId="1873" xr:uid="{CA417285-2C53-455B-B0FF-DBA9E8D3F3DD}"/>
    <cellStyle name="20% - Accent5 2 2 2 2 2 2 2 2 2" xfId="3714" xr:uid="{F8220162-156A-4A00-A78D-921AC5F4AC0F}"/>
    <cellStyle name="20% - Accent5 2 2 2 2 2 2 2 2 2 2" xfId="7396" xr:uid="{B500638D-3631-453D-9499-8CFB349B06E8}"/>
    <cellStyle name="20% - Accent5 2 2 2 2 2 2 2 2 2 2 2" xfId="14762" xr:uid="{11CFAA41-5591-4D5E-9646-E1DDEB5C6CE9}"/>
    <cellStyle name="20% - Accent5 2 2 2 2 2 2 2 2 2 2 2 2" xfId="29496" xr:uid="{D850E366-6130-41C8-9F2C-2401AF5F5914}"/>
    <cellStyle name="20% - Accent5 2 2 2 2 2 2 2 2 2 2 3" xfId="22130" xr:uid="{7A4BF041-BC56-458E-957E-D0BF38F7661C}"/>
    <cellStyle name="20% - Accent5 2 2 2 2 2 2 2 2 2 3" xfId="11080" xr:uid="{A787912E-0FAE-493B-A546-573892AF6AB6}"/>
    <cellStyle name="20% - Accent5 2 2 2 2 2 2 2 2 2 3 2" xfId="25814" xr:uid="{DF176195-3678-440D-AFC5-0AC434C1D619}"/>
    <cellStyle name="20% - Accent5 2 2 2 2 2 2 2 2 2 4" xfId="18448" xr:uid="{EFA8FF3A-61E1-42DE-8FB9-5D0779DEDC70}"/>
    <cellStyle name="20% - Accent5 2 2 2 2 2 2 2 2 3" xfId="5555" xr:uid="{5E5E20E6-2E67-4309-87E2-8BB7A2ACCC39}"/>
    <cellStyle name="20% - Accent5 2 2 2 2 2 2 2 2 3 2" xfId="12921" xr:uid="{36CF35E2-DC65-4742-B2BF-335648A27A94}"/>
    <cellStyle name="20% - Accent5 2 2 2 2 2 2 2 2 3 2 2" xfId="27655" xr:uid="{358A1C51-088C-4FC8-8F1C-A173206F741D}"/>
    <cellStyle name="20% - Accent5 2 2 2 2 2 2 2 2 3 3" xfId="20289" xr:uid="{A5B7D40C-5590-4706-90FA-7F58B3205079}"/>
    <cellStyle name="20% - Accent5 2 2 2 2 2 2 2 2 4" xfId="9239" xr:uid="{657F5458-3C2F-48FB-8439-0119C4C9E39B}"/>
    <cellStyle name="20% - Accent5 2 2 2 2 2 2 2 2 4 2" xfId="23973" xr:uid="{580EEEBD-6F62-4D9A-8152-20C5E0735823}"/>
    <cellStyle name="20% - Accent5 2 2 2 2 2 2 2 2 5" xfId="16607" xr:uid="{1E855022-873F-4C8E-8CE0-036AB0EC25A2}"/>
    <cellStyle name="20% - Accent5 2 2 2 2 2 2 2 3" xfId="2794" xr:uid="{4A70348D-8BEE-48B5-AC12-FE88B2130488}"/>
    <cellStyle name="20% - Accent5 2 2 2 2 2 2 2 3 2" xfId="6476" xr:uid="{68A0330B-131D-4A7F-851B-303247AD1B93}"/>
    <cellStyle name="20% - Accent5 2 2 2 2 2 2 2 3 2 2" xfId="13842" xr:uid="{846F4951-A778-48F3-8BD8-BBF4068A2493}"/>
    <cellStyle name="20% - Accent5 2 2 2 2 2 2 2 3 2 2 2" xfId="28576" xr:uid="{CA99AE58-B2BB-428F-BF98-8E37C40EC33B}"/>
    <cellStyle name="20% - Accent5 2 2 2 2 2 2 2 3 2 3" xfId="21210" xr:uid="{83D8A800-E29A-4139-8B47-744DF4F78FBB}"/>
    <cellStyle name="20% - Accent5 2 2 2 2 2 2 2 3 3" xfId="10160" xr:uid="{9A6D39B8-B2D7-4043-8026-B058BDAD509C}"/>
    <cellStyle name="20% - Accent5 2 2 2 2 2 2 2 3 3 2" xfId="24894" xr:uid="{8AD31CEC-8270-437C-B5CE-1995B67B72F6}"/>
    <cellStyle name="20% - Accent5 2 2 2 2 2 2 2 3 4" xfId="17528" xr:uid="{0EA0EB1F-C120-455D-A9B7-D9D5EA89AFD4}"/>
    <cellStyle name="20% - Accent5 2 2 2 2 2 2 2 4" xfId="4635" xr:uid="{B1567C0B-4C26-4B5E-A015-664F14890135}"/>
    <cellStyle name="20% - Accent5 2 2 2 2 2 2 2 4 2" xfId="12001" xr:uid="{6DBB2613-95D1-4F60-B957-F8ABFA466C2C}"/>
    <cellStyle name="20% - Accent5 2 2 2 2 2 2 2 4 2 2" xfId="26735" xr:uid="{50419922-2F4C-49DA-BF8D-A9FC9E8BAA35}"/>
    <cellStyle name="20% - Accent5 2 2 2 2 2 2 2 4 3" xfId="19369" xr:uid="{7951C9C6-64A1-4755-B84D-5031A15A3F1B}"/>
    <cellStyle name="20% - Accent5 2 2 2 2 2 2 2 5" xfId="8319" xr:uid="{084B2CEC-68BB-4690-96A8-FA1A349C2171}"/>
    <cellStyle name="20% - Accent5 2 2 2 2 2 2 2 5 2" xfId="23053" xr:uid="{AC5C79C9-CF58-42D8-B09F-8D940B475489}"/>
    <cellStyle name="20% - Accent5 2 2 2 2 2 2 2 6" xfId="15687" xr:uid="{BE7B3628-34C0-4228-8CE6-937A363FD346}"/>
    <cellStyle name="20% - Accent5 2 2 2 2 2 2 3" xfId="1413" xr:uid="{F81AD6EB-AB12-4F7F-BC14-A63DB2613B0E}"/>
    <cellStyle name="20% - Accent5 2 2 2 2 2 2 3 2" xfId="3254" xr:uid="{1AAC68BB-E0C7-4673-ADF6-A30B8A590486}"/>
    <cellStyle name="20% - Accent5 2 2 2 2 2 2 3 2 2" xfId="6936" xr:uid="{FCAAB7F6-3085-412E-8F6A-E75139FD379D}"/>
    <cellStyle name="20% - Accent5 2 2 2 2 2 2 3 2 2 2" xfId="14302" xr:uid="{2C5A6B1E-E104-4A70-A045-A1D0771D693E}"/>
    <cellStyle name="20% - Accent5 2 2 2 2 2 2 3 2 2 2 2" xfId="29036" xr:uid="{3F28EC71-4BB7-46E9-AD08-CE2721AA86E6}"/>
    <cellStyle name="20% - Accent5 2 2 2 2 2 2 3 2 2 3" xfId="21670" xr:uid="{99E2F832-404E-441E-8B0E-DC652DFA9C23}"/>
    <cellStyle name="20% - Accent5 2 2 2 2 2 2 3 2 3" xfId="10620" xr:uid="{FD8D4629-1DA2-4A3C-B727-C52352828BC1}"/>
    <cellStyle name="20% - Accent5 2 2 2 2 2 2 3 2 3 2" xfId="25354" xr:uid="{8FA86E72-9DE2-4790-85BC-29ED29FF023A}"/>
    <cellStyle name="20% - Accent5 2 2 2 2 2 2 3 2 4" xfId="17988" xr:uid="{B1C42D28-D7FA-411A-BED7-CDFF81EF1023}"/>
    <cellStyle name="20% - Accent5 2 2 2 2 2 2 3 3" xfId="5095" xr:uid="{1808224F-D7EE-463F-B687-4CEFDA514526}"/>
    <cellStyle name="20% - Accent5 2 2 2 2 2 2 3 3 2" xfId="12461" xr:uid="{9F2547F9-3F34-45D4-BB0C-26C1FF9586A7}"/>
    <cellStyle name="20% - Accent5 2 2 2 2 2 2 3 3 2 2" xfId="27195" xr:uid="{27E32EB1-F0C5-464F-9057-CD298A2559E0}"/>
    <cellStyle name="20% - Accent5 2 2 2 2 2 2 3 3 3" xfId="19829" xr:uid="{830FA5FF-FDB6-4661-9EA6-BB1730ADC7BC}"/>
    <cellStyle name="20% - Accent5 2 2 2 2 2 2 3 4" xfId="8779" xr:uid="{803BB29C-48EC-40BE-991C-B5EE9C739EFD}"/>
    <cellStyle name="20% - Accent5 2 2 2 2 2 2 3 4 2" xfId="23513" xr:uid="{A655D73F-CC65-4259-A936-1B6E6CB89F2B}"/>
    <cellStyle name="20% - Accent5 2 2 2 2 2 2 3 5" xfId="16147" xr:uid="{E70F48AC-4D4D-4C2A-AC9E-4EFDF1FEF1FB}"/>
    <cellStyle name="20% - Accent5 2 2 2 2 2 2 4" xfId="2334" xr:uid="{75C6EA2F-D715-4F7E-812D-CDEA7DB5C6B5}"/>
    <cellStyle name="20% - Accent5 2 2 2 2 2 2 4 2" xfId="6016" xr:uid="{3AA7CFA1-FA9C-4507-89DE-7D5FFF938102}"/>
    <cellStyle name="20% - Accent5 2 2 2 2 2 2 4 2 2" xfId="13382" xr:uid="{4671B019-3521-4BEA-B7B9-A026C81DE631}"/>
    <cellStyle name="20% - Accent5 2 2 2 2 2 2 4 2 2 2" xfId="28116" xr:uid="{FA86DBAD-5E35-477D-9C5B-64F078BD6EDC}"/>
    <cellStyle name="20% - Accent5 2 2 2 2 2 2 4 2 3" xfId="20750" xr:uid="{771C1B56-91D9-41C5-95ED-D216FBF0722C}"/>
    <cellStyle name="20% - Accent5 2 2 2 2 2 2 4 3" xfId="9700" xr:uid="{2FB0B40B-DAF3-4F22-A764-F9F99F8CEDDE}"/>
    <cellStyle name="20% - Accent5 2 2 2 2 2 2 4 3 2" xfId="24434" xr:uid="{19BDD73D-E6C7-4507-8869-1C8AE0667347}"/>
    <cellStyle name="20% - Accent5 2 2 2 2 2 2 4 4" xfId="17068" xr:uid="{1E543C27-009E-475E-BC14-3D104074B530}"/>
    <cellStyle name="20% - Accent5 2 2 2 2 2 2 5" xfId="4175" xr:uid="{0B59C7ED-C438-4EE8-A521-3F35E7CDC831}"/>
    <cellStyle name="20% - Accent5 2 2 2 2 2 2 5 2" xfId="11541" xr:uid="{6AFEAF4B-C1B3-446B-A85F-3A9EC6B928A6}"/>
    <cellStyle name="20% - Accent5 2 2 2 2 2 2 5 2 2" xfId="26275" xr:uid="{8D947279-85FF-4996-91BC-A2FF176CF832}"/>
    <cellStyle name="20% - Accent5 2 2 2 2 2 2 5 3" xfId="18909" xr:uid="{18F64B98-0BC6-469C-A426-B89F607720A2}"/>
    <cellStyle name="20% - Accent5 2 2 2 2 2 2 6" xfId="7859" xr:uid="{331FAE9E-0FF0-4445-9547-B0F87CA8C4EA}"/>
    <cellStyle name="20% - Accent5 2 2 2 2 2 2 6 2" xfId="22593" xr:uid="{FD8EC811-0D36-473C-958C-CE4E9C2C8779}"/>
    <cellStyle name="20% - Accent5 2 2 2 2 2 2 7" xfId="15227" xr:uid="{0B6743D3-D411-4A26-BC8D-CE592F8DB71B}"/>
    <cellStyle name="20% - Accent5 2 2 2 2 2 3" xfId="723" xr:uid="{1AC77211-71D9-4CC5-BD0E-48D83BE54C5F}"/>
    <cellStyle name="20% - Accent5 2 2 2 2 2 3 2" xfId="1643" xr:uid="{D6EACF4C-A319-40E0-944D-7890C47E89C6}"/>
    <cellStyle name="20% - Accent5 2 2 2 2 2 3 2 2" xfId="3484" xr:uid="{52DE6DCD-5911-4BFA-85E9-7D9C17807D4A}"/>
    <cellStyle name="20% - Accent5 2 2 2 2 2 3 2 2 2" xfId="7166" xr:uid="{A60ABE23-B5C1-4106-8E42-EEA0552B9330}"/>
    <cellStyle name="20% - Accent5 2 2 2 2 2 3 2 2 2 2" xfId="14532" xr:uid="{DEB7D944-CF25-4135-835F-594BB66A8801}"/>
    <cellStyle name="20% - Accent5 2 2 2 2 2 3 2 2 2 2 2" xfId="29266" xr:uid="{667A475B-EB46-49AE-A6A7-B29578704A95}"/>
    <cellStyle name="20% - Accent5 2 2 2 2 2 3 2 2 2 3" xfId="21900" xr:uid="{E24D09CA-CDD8-41D8-8B1D-D65D30F932E5}"/>
    <cellStyle name="20% - Accent5 2 2 2 2 2 3 2 2 3" xfId="10850" xr:uid="{A7F3F8B2-7E4C-4499-939E-B69D7EB9DF0B}"/>
    <cellStyle name="20% - Accent5 2 2 2 2 2 3 2 2 3 2" xfId="25584" xr:uid="{6F7F80F8-333C-4BA8-9A5D-B72F57142744}"/>
    <cellStyle name="20% - Accent5 2 2 2 2 2 3 2 2 4" xfId="18218" xr:uid="{ECAACB2A-331E-4BB0-B858-78D74DCD2A6D}"/>
    <cellStyle name="20% - Accent5 2 2 2 2 2 3 2 3" xfId="5325" xr:uid="{4425BA34-AADA-47E2-9806-901735DC8E6B}"/>
    <cellStyle name="20% - Accent5 2 2 2 2 2 3 2 3 2" xfId="12691" xr:uid="{4594D116-E63C-400E-98A9-296B5C839DF0}"/>
    <cellStyle name="20% - Accent5 2 2 2 2 2 3 2 3 2 2" xfId="27425" xr:uid="{4095B624-E36F-4D37-A2C4-3ECB826F1506}"/>
    <cellStyle name="20% - Accent5 2 2 2 2 2 3 2 3 3" xfId="20059" xr:uid="{66A39C09-EBD9-4047-8802-9AAF2AD73BD4}"/>
    <cellStyle name="20% - Accent5 2 2 2 2 2 3 2 4" xfId="9009" xr:uid="{6BB89D3C-4B1C-4CA5-B01A-00C57FD597BE}"/>
    <cellStyle name="20% - Accent5 2 2 2 2 2 3 2 4 2" xfId="23743" xr:uid="{607DBDF7-4D84-490C-A3BE-F505C62F16BC}"/>
    <cellStyle name="20% - Accent5 2 2 2 2 2 3 2 5" xfId="16377" xr:uid="{9C2AE632-8191-4B44-BEC2-5FDF19099FF2}"/>
    <cellStyle name="20% - Accent5 2 2 2 2 2 3 3" xfId="2564" xr:uid="{65F56C4A-D99B-499B-B418-6A75066A9D26}"/>
    <cellStyle name="20% - Accent5 2 2 2 2 2 3 3 2" xfId="6246" xr:uid="{5398B79E-6FD8-4BC9-AA6A-A71602B007F7}"/>
    <cellStyle name="20% - Accent5 2 2 2 2 2 3 3 2 2" xfId="13612" xr:uid="{92A7F0AA-0A3D-47DE-9C81-5DBB125CD624}"/>
    <cellStyle name="20% - Accent5 2 2 2 2 2 3 3 2 2 2" xfId="28346" xr:uid="{DC06731C-B102-459D-B1D7-79248235E4F4}"/>
    <cellStyle name="20% - Accent5 2 2 2 2 2 3 3 2 3" xfId="20980" xr:uid="{7AF38453-7B18-4F1A-816E-748F60215713}"/>
    <cellStyle name="20% - Accent5 2 2 2 2 2 3 3 3" xfId="9930" xr:uid="{4104EC26-0277-4AA9-AB29-FA042C886C37}"/>
    <cellStyle name="20% - Accent5 2 2 2 2 2 3 3 3 2" xfId="24664" xr:uid="{9D5489DD-D1FB-4CEC-80DF-F9ACBD4BFBC6}"/>
    <cellStyle name="20% - Accent5 2 2 2 2 2 3 3 4" xfId="17298" xr:uid="{74113397-ADEA-46DE-970D-94D6A6329483}"/>
    <cellStyle name="20% - Accent5 2 2 2 2 2 3 4" xfId="4405" xr:uid="{4BA8A8CB-DA86-4722-B395-C570DDF9A2B9}"/>
    <cellStyle name="20% - Accent5 2 2 2 2 2 3 4 2" xfId="11771" xr:uid="{A7E00786-661F-4B3F-A9EC-56897CCC194E}"/>
    <cellStyle name="20% - Accent5 2 2 2 2 2 3 4 2 2" xfId="26505" xr:uid="{AC131CDA-3DC6-46A7-8932-087ED1746E0D}"/>
    <cellStyle name="20% - Accent5 2 2 2 2 2 3 4 3" xfId="19139" xr:uid="{F5878231-A19E-4F1C-9773-E6246BE3566F}"/>
    <cellStyle name="20% - Accent5 2 2 2 2 2 3 5" xfId="8089" xr:uid="{91879367-16ED-4C81-AB55-FE1F0E8932E5}"/>
    <cellStyle name="20% - Accent5 2 2 2 2 2 3 5 2" xfId="22823" xr:uid="{C6AA35C4-ABB1-486D-A2F7-FE89AE723D7F}"/>
    <cellStyle name="20% - Accent5 2 2 2 2 2 3 6" xfId="15457" xr:uid="{DD6F8220-71DC-4E64-B069-6F59842B5C0E}"/>
    <cellStyle name="20% - Accent5 2 2 2 2 2 4" xfId="1183" xr:uid="{F12D877A-FC98-4EAB-B182-3307745AB439}"/>
    <cellStyle name="20% - Accent5 2 2 2 2 2 4 2" xfId="3024" xr:uid="{304D9959-BB67-43FC-B9C2-0AE5C1B3659A}"/>
    <cellStyle name="20% - Accent5 2 2 2 2 2 4 2 2" xfId="6706" xr:uid="{6CCDEAFA-DF8C-4A0E-BCBB-994FD562ED75}"/>
    <cellStyle name="20% - Accent5 2 2 2 2 2 4 2 2 2" xfId="14072" xr:uid="{A8AA180D-5887-46A5-A301-DED88521B37C}"/>
    <cellStyle name="20% - Accent5 2 2 2 2 2 4 2 2 2 2" xfId="28806" xr:uid="{B262D9EC-4A46-4BA2-A5CA-77D4D4614984}"/>
    <cellStyle name="20% - Accent5 2 2 2 2 2 4 2 2 3" xfId="21440" xr:uid="{5EE994F4-F5A4-460C-8375-1E60A4D26AB1}"/>
    <cellStyle name="20% - Accent5 2 2 2 2 2 4 2 3" xfId="10390" xr:uid="{68E63441-67D9-4B80-9A92-EF36525E69A0}"/>
    <cellStyle name="20% - Accent5 2 2 2 2 2 4 2 3 2" xfId="25124" xr:uid="{E69A3B4A-D1D4-43FF-9C72-CE56AEB69092}"/>
    <cellStyle name="20% - Accent5 2 2 2 2 2 4 2 4" xfId="17758" xr:uid="{86E5D66F-A3E6-4228-B15E-F6B4013E443F}"/>
    <cellStyle name="20% - Accent5 2 2 2 2 2 4 3" xfId="4865" xr:uid="{0213C0D9-C546-41F2-BE22-3CEE1BB87676}"/>
    <cellStyle name="20% - Accent5 2 2 2 2 2 4 3 2" xfId="12231" xr:uid="{9C582147-5452-47E0-BAB9-37A2A195E3B1}"/>
    <cellStyle name="20% - Accent5 2 2 2 2 2 4 3 2 2" xfId="26965" xr:uid="{5DCA1628-FFAC-4A47-AEB3-EC1292BDDEE8}"/>
    <cellStyle name="20% - Accent5 2 2 2 2 2 4 3 3" xfId="19599" xr:uid="{C5C82D8C-0841-4115-A8B1-E3F853816E36}"/>
    <cellStyle name="20% - Accent5 2 2 2 2 2 4 4" xfId="8549" xr:uid="{F0495F78-72D8-4E5D-B1F6-513E709AD25D}"/>
    <cellStyle name="20% - Accent5 2 2 2 2 2 4 4 2" xfId="23283" xr:uid="{0D0A30FF-4F12-43A6-80A5-C32CF0C2732C}"/>
    <cellStyle name="20% - Accent5 2 2 2 2 2 4 5" xfId="15917" xr:uid="{FC762A99-B0FA-4BB6-AEDF-9F2A0B273EC8}"/>
    <cellStyle name="20% - Accent5 2 2 2 2 2 5" xfId="2104" xr:uid="{BD5ABF76-54E3-4341-A053-2D091915811A}"/>
    <cellStyle name="20% - Accent5 2 2 2 2 2 5 2" xfId="5786" xr:uid="{0A67FE5A-9331-4BAA-B341-68B6E90EFBCF}"/>
    <cellStyle name="20% - Accent5 2 2 2 2 2 5 2 2" xfId="13152" xr:uid="{51BF7001-D028-481A-8DC7-596A4F570CF7}"/>
    <cellStyle name="20% - Accent5 2 2 2 2 2 5 2 2 2" xfId="27886" xr:uid="{2A4E7F3E-C0CF-4217-AF63-BDEBEDE843F0}"/>
    <cellStyle name="20% - Accent5 2 2 2 2 2 5 2 3" xfId="20520" xr:uid="{B0064E4E-2CC2-4CEA-9FF7-386447D6E8E0}"/>
    <cellStyle name="20% - Accent5 2 2 2 2 2 5 3" xfId="9470" xr:uid="{6A23807A-1456-4775-8407-5DDFDEED615B}"/>
    <cellStyle name="20% - Accent5 2 2 2 2 2 5 3 2" xfId="24204" xr:uid="{BE4D8FC3-4533-4D48-9571-C500871AF0C8}"/>
    <cellStyle name="20% - Accent5 2 2 2 2 2 5 4" xfId="16838" xr:uid="{1DB12CD5-8C8D-43F2-ADE4-07B09EA71F65}"/>
    <cellStyle name="20% - Accent5 2 2 2 2 2 6" xfId="3945" xr:uid="{CFBFDE04-7420-47AC-B132-6024E68A8491}"/>
    <cellStyle name="20% - Accent5 2 2 2 2 2 6 2" xfId="11311" xr:uid="{876653B7-BC8E-4C8F-B109-92E056E4F39B}"/>
    <cellStyle name="20% - Accent5 2 2 2 2 2 6 2 2" xfId="26045" xr:uid="{4177C9DA-F691-4B57-A5B4-A3AF82148F5C}"/>
    <cellStyle name="20% - Accent5 2 2 2 2 2 6 3" xfId="18679" xr:uid="{747A3BD0-CFE8-43EE-B3BA-10AC138B08A1}"/>
    <cellStyle name="20% - Accent5 2 2 2 2 2 7" xfId="7629" xr:uid="{476E3900-3489-4EB5-8386-A07F8878BE7E}"/>
    <cellStyle name="20% - Accent5 2 2 2 2 2 7 2" xfId="22363" xr:uid="{7E0DCC77-5BED-4B8D-9BD5-AC081CC188C4}"/>
    <cellStyle name="20% - Accent5 2 2 2 2 2 8" xfId="14997" xr:uid="{390A0585-75DE-4E0A-B5EA-4D1CFEB4EACC}"/>
    <cellStyle name="20% - Accent5 2 2 2 2 3" xfId="378" xr:uid="{DED581EF-44F4-45F9-8860-C41CF4A0A6B5}"/>
    <cellStyle name="20% - Accent5 2 2 2 2 3 2" xfId="838" xr:uid="{CEE5488B-B46A-4E6C-A517-C9C25262B900}"/>
    <cellStyle name="20% - Accent5 2 2 2 2 3 2 2" xfId="1758" xr:uid="{7C0D6F0D-8FBF-4E5C-8A43-4DB8EB6367F6}"/>
    <cellStyle name="20% - Accent5 2 2 2 2 3 2 2 2" xfId="3599" xr:uid="{6FF6BACB-D52E-4E34-BFE1-B82868EE6BA8}"/>
    <cellStyle name="20% - Accent5 2 2 2 2 3 2 2 2 2" xfId="7281" xr:uid="{901B67F3-6516-4AD5-9E05-C6006DC89E80}"/>
    <cellStyle name="20% - Accent5 2 2 2 2 3 2 2 2 2 2" xfId="14647" xr:uid="{352E7FFC-82C3-450D-B991-602029C96A6D}"/>
    <cellStyle name="20% - Accent5 2 2 2 2 3 2 2 2 2 2 2" xfId="29381" xr:uid="{B9E2F464-EAED-46F4-89C7-7B931FCC3CD6}"/>
    <cellStyle name="20% - Accent5 2 2 2 2 3 2 2 2 2 3" xfId="22015" xr:uid="{E0E2AB48-155F-4C8A-8575-6718935333A7}"/>
    <cellStyle name="20% - Accent5 2 2 2 2 3 2 2 2 3" xfId="10965" xr:uid="{5C17C069-0386-4B55-A52B-A223613EEEA5}"/>
    <cellStyle name="20% - Accent5 2 2 2 2 3 2 2 2 3 2" xfId="25699" xr:uid="{229D5424-1839-4EF7-AC25-B95D5EFE50A8}"/>
    <cellStyle name="20% - Accent5 2 2 2 2 3 2 2 2 4" xfId="18333" xr:uid="{3EF8E06B-8FF2-4B50-B44B-AC3430236A87}"/>
    <cellStyle name="20% - Accent5 2 2 2 2 3 2 2 3" xfId="5440" xr:uid="{BB30FF1B-3AB3-4C8F-8C3E-83CA6E4964AB}"/>
    <cellStyle name="20% - Accent5 2 2 2 2 3 2 2 3 2" xfId="12806" xr:uid="{A6BBEBB4-9381-4C67-8C93-E1FF6A165928}"/>
    <cellStyle name="20% - Accent5 2 2 2 2 3 2 2 3 2 2" xfId="27540" xr:uid="{302864C4-12B8-4376-A2DF-E3270D54C7D6}"/>
    <cellStyle name="20% - Accent5 2 2 2 2 3 2 2 3 3" xfId="20174" xr:uid="{70EE0FF8-7BC6-4A9E-826C-C7786676B43C}"/>
    <cellStyle name="20% - Accent5 2 2 2 2 3 2 2 4" xfId="9124" xr:uid="{4A33B84F-D728-4E73-A6D4-C0BF6AA2FF4E}"/>
    <cellStyle name="20% - Accent5 2 2 2 2 3 2 2 4 2" xfId="23858" xr:uid="{AAFC58DD-34A5-40F8-8A82-F5EC102872C7}"/>
    <cellStyle name="20% - Accent5 2 2 2 2 3 2 2 5" xfId="16492" xr:uid="{D1F360C8-AFFF-45A0-A0FA-8909371F5EFB}"/>
    <cellStyle name="20% - Accent5 2 2 2 2 3 2 3" xfId="2679" xr:uid="{83996EA6-B0EB-488D-BDFB-A06D886C9545}"/>
    <cellStyle name="20% - Accent5 2 2 2 2 3 2 3 2" xfId="6361" xr:uid="{DC5D7AB9-DDA4-4ACD-816D-69B14C9E5605}"/>
    <cellStyle name="20% - Accent5 2 2 2 2 3 2 3 2 2" xfId="13727" xr:uid="{4687BC7A-76B8-42CA-8B0B-351EFEAD061A}"/>
    <cellStyle name="20% - Accent5 2 2 2 2 3 2 3 2 2 2" xfId="28461" xr:uid="{166DABE6-32CC-4C30-8FF8-7003125F9FB0}"/>
    <cellStyle name="20% - Accent5 2 2 2 2 3 2 3 2 3" xfId="21095" xr:uid="{2B3216BC-9F74-4761-AE17-8D37E02CC0F4}"/>
    <cellStyle name="20% - Accent5 2 2 2 2 3 2 3 3" xfId="10045" xr:uid="{B98E7514-A845-44A7-B7AB-22D6092CDC37}"/>
    <cellStyle name="20% - Accent5 2 2 2 2 3 2 3 3 2" xfId="24779" xr:uid="{0117841D-C3AA-4D73-9950-9550915ABC04}"/>
    <cellStyle name="20% - Accent5 2 2 2 2 3 2 3 4" xfId="17413" xr:uid="{9A81C2E9-DB5F-41BA-B5FE-E8CFE02068D0}"/>
    <cellStyle name="20% - Accent5 2 2 2 2 3 2 4" xfId="4520" xr:uid="{9D380FBC-C7F6-4D79-81E0-DDD1D71E9E94}"/>
    <cellStyle name="20% - Accent5 2 2 2 2 3 2 4 2" xfId="11886" xr:uid="{68DB2FA0-C738-42D9-9DC4-883C614439BC}"/>
    <cellStyle name="20% - Accent5 2 2 2 2 3 2 4 2 2" xfId="26620" xr:uid="{487A7794-180A-4F50-80C4-72F0D3495852}"/>
    <cellStyle name="20% - Accent5 2 2 2 2 3 2 4 3" xfId="19254" xr:uid="{88CC5EBB-4130-4BD6-8C25-752FD3EE7569}"/>
    <cellStyle name="20% - Accent5 2 2 2 2 3 2 5" xfId="8204" xr:uid="{CD1607D8-E989-4B47-A12C-659045489E43}"/>
    <cellStyle name="20% - Accent5 2 2 2 2 3 2 5 2" xfId="22938" xr:uid="{55A29454-3B01-4CA0-87AB-777553EFF248}"/>
    <cellStyle name="20% - Accent5 2 2 2 2 3 2 6" xfId="15572" xr:uid="{90C468F1-238F-4A84-82A5-AF68E3A48368}"/>
    <cellStyle name="20% - Accent5 2 2 2 2 3 3" xfId="1298" xr:uid="{CB85D88A-435B-4C44-940D-F0DB450E13AC}"/>
    <cellStyle name="20% - Accent5 2 2 2 2 3 3 2" xfId="3139" xr:uid="{F8B807DC-0F1A-42D3-8497-50FF0CE53BCB}"/>
    <cellStyle name="20% - Accent5 2 2 2 2 3 3 2 2" xfId="6821" xr:uid="{4ABA415F-AD59-4377-B3B7-AA1F8ADDF759}"/>
    <cellStyle name="20% - Accent5 2 2 2 2 3 3 2 2 2" xfId="14187" xr:uid="{B44793E8-57F8-4F63-B679-F6025FF48E3F}"/>
    <cellStyle name="20% - Accent5 2 2 2 2 3 3 2 2 2 2" xfId="28921" xr:uid="{FCB215E0-42D8-47CC-9CEF-EAE0362FF478}"/>
    <cellStyle name="20% - Accent5 2 2 2 2 3 3 2 2 3" xfId="21555" xr:uid="{E600F4D5-CBEC-41EA-ABB5-ADA074165158}"/>
    <cellStyle name="20% - Accent5 2 2 2 2 3 3 2 3" xfId="10505" xr:uid="{1BB1F4C4-EA20-4362-8D7A-7F9795481AEA}"/>
    <cellStyle name="20% - Accent5 2 2 2 2 3 3 2 3 2" xfId="25239" xr:uid="{84D784C0-7141-4D8C-96CB-11F04213C7DB}"/>
    <cellStyle name="20% - Accent5 2 2 2 2 3 3 2 4" xfId="17873" xr:uid="{5D2969AA-BA7E-4376-88F5-971BC4586DCF}"/>
    <cellStyle name="20% - Accent5 2 2 2 2 3 3 3" xfId="4980" xr:uid="{1D220DE8-B781-455A-9171-D23C01826DF5}"/>
    <cellStyle name="20% - Accent5 2 2 2 2 3 3 3 2" xfId="12346" xr:uid="{826AEDD7-F233-4F3A-8D4C-22719DA28D1C}"/>
    <cellStyle name="20% - Accent5 2 2 2 2 3 3 3 2 2" xfId="27080" xr:uid="{78BA5FEA-7777-478C-8853-42A7738AE802}"/>
    <cellStyle name="20% - Accent5 2 2 2 2 3 3 3 3" xfId="19714" xr:uid="{FBA0F76B-C3C0-499F-8E96-A62EBEB89BA0}"/>
    <cellStyle name="20% - Accent5 2 2 2 2 3 3 4" xfId="8664" xr:uid="{E56B44FC-262D-46FC-B111-4596D31B6FEA}"/>
    <cellStyle name="20% - Accent5 2 2 2 2 3 3 4 2" xfId="23398" xr:uid="{80BDD99B-48C1-4262-A5BE-739DCA135B89}"/>
    <cellStyle name="20% - Accent5 2 2 2 2 3 3 5" xfId="16032" xr:uid="{8068D1F6-66FE-44F0-A327-C3D377D58F32}"/>
    <cellStyle name="20% - Accent5 2 2 2 2 3 4" xfId="2219" xr:uid="{D8C3F09F-ECA3-46B6-A473-43DE36D682D0}"/>
    <cellStyle name="20% - Accent5 2 2 2 2 3 4 2" xfId="5901" xr:uid="{BFBC40F9-2BB2-4CB0-A1F9-A9D19CAE780D}"/>
    <cellStyle name="20% - Accent5 2 2 2 2 3 4 2 2" xfId="13267" xr:uid="{2F41CB6C-7701-4942-89FC-E162D019970F}"/>
    <cellStyle name="20% - Accent5 2 2 2 2 3 4 2 2 2" xfId="28001" xr:uid="{E17818FD-8FC9-42F6-B397-6EDD827AB56F}"/>
    <cellStyle name="20% - Accent5 2 2 2 2 3 4 2 3" xfId="20635" xr:uid="{AA0315DC-FAE0-4692-9623-93F782BE9F5D}"/>
    <cellStyle name="20% - Accent5 2 2 2 2 3 4 3" xfId="9585" xr:uid="{068B8221-B4E8-4517-9479-03839588665D}"/>
    <cellStyle name="20% - Accent5 2 2 2 2 3 4 3 2" xfId="24319" xr:uid="{C7E7CD86-C737-4186-B917-E4084575D285}"/>
    <cellStyle name="20% - Accent5 2 2 2 2 3 4 4" xfId="16953" xr:uid="{03EA25C8-CA0A-4944-BF58-DCD282956E7E}"/>
    <cellStyle name="20% - Accent5 2 2 2 2 3 5" xfId="4060" xr:uid="{63DB0444-9C9D-4D8D-AA30-B1D87932ADBB}"/>
    <cellStyle name="20% - Accent5 2 2 2 2 3 5 2" xfId="11426" xr:uid="{F11F8635-6DEF-4047-8F83-5F1C4D7D4A97}"/>
    <cellStyle name="20% - Accent5 2 2 2 2 3 5 2 2" xfId="26160" xr:uid="{252C89C3-7724-4DA2-8AAC-8F6A95CDDD61}"/>
    <cellStyle name="20% - Accent5 2 2 2 2 3 5 3" xfId="18794" xr:uid="{AF6868D0-5F80-4F5E-BC77-1F77B6D26C6A}"/>
    <cellStyle name="20% - Accent5 2 2 2 2 3 6" xfId="7744" xr:uid="{DE4453DA-E21D-4BAF-8817-2F520F4BA619}"/>
    <cellStyle name="20% - Accent5 2 2 2 2 3 6 2" xfId="22478" xr:uid="{24139B50-4562-4933-8521-DBAA38D90910}"/>
    <cellStyle name="20% - Accent5 2 2 2 2 3 7" xfId="15112" xr:uid="{FC24B13A-49E1-4F1E-9FB6-02C067F2E247}"/>
    <cellStyle name="20% - Accent5 2 2 2 2 4" xfId="608" xr:uid="{1EE19D3E-E978-4866-90DC-C62A173D2855}"/>
    <cellStyle name="20% - Accent5 2 2 2 2 4 2" xfId="1528" xr:uid="{646F80DF-4E13-4859-9E9E-896DE9A12432}"/>
    <cellStyle name="20% - Accent5 2 2 2 2 4 2 2" xfId="3369" xr:uid="{E2E67F0C-7BFA-454E-B144-D93B6E20FFE3}"/>
    <cellStyle name="20% - Accent5 2 2 2 2 4 2 2 2" xfId="7051" xr:uid="{00A94A61-9670-4AEF-AE8E-23E5A9F40637}"/>
    <cellStyle name="20% - Accent5 2 2 2 2 4 2 2 2 2" xfId="14417" xr:uid="{50E13188-A6C8-49DF-9EEE-1011CC74F3B8}"/>
    <cellStyle name="20% - Accent5 2 2 2 2 4 2 2 2 2 2" xfId="29151" xr:uid="{D6C1A217-ED41-4E1F-9633-462E54138B95}"/>
    <cellStyle name="20% - Accent5 2 2 2 2 4 2 2 2 3" xfId="21785" xr:uid="{EBDC6DB7-8539-44B6-804E-60EFF720AF69}"/>
    <cellStyle name="20% - Accent5 2 2 2 2 4 2 2 3" xfId="10735" xr:uid="{8577DE61-B2CC-467E-873C-BE741DDA5AD3}"/>
    <cellStyle name="20% - Accent5 2 2 2 2 4 2 2 3 2" xfId="25469" xr:uid="{FF04505B-C3A4-4788-A8D8-B194B2041069}"/>
    <cellStyle name="20% - Accent5 2 2 2 2 4 2 2 4" xfId="18103" xr:uid="{52EB5180-41D0-47A8-9F74-28BC4A5C1C86}"/>
    <cellStyle name="20% - Accent5 2 2 2 2 4 2 3" xfId="5210" xr:uid="{5B5D2C95-7B81-4EA0-8196-1BDCB2FE674B}"/>
    <cellStyle name="20% - Accent5 2 2 2 2 4 2 3 2" xfId="12576" xr:uid="{7AD835AD-AAA7-47A5-BA25-C41F399D7374}"/>
    <cellStyle name="20% - Accent5 2 2 2 2 4 2 3 2 2" xfId="27310" xr:uid="{8583DF08-698A-43A8-B486-5CC8F105ECF3}"/>
    <cellStyle name="20% - Accent5 2 2 2 2 4 2 3 3" xfId="19944" xr:uid="{43216D13-FA84-4037-A73F-F28209E4CC0D}"/>
    <cellStyle name="20% - Accent5 2 2 2 2 4 2 4" xfId="8894" xr:uid="{AD0ABB4E-286D-4BA2-B20C-40330DA7C85C}"/>
    <cellStyle name="20% - Accent5 2 2 2 2 4 2 4 2" xfId="23628" xr:uid="{5DAD606B-49B6-4046-B30F-4D7D3C4A27B2}"/>
    <cellStyle name="20% - Accent5 2 2 2 2 4 2 5" xfId="16262" xr:uid="{CAA7DBF0-5068-4856-BC03-F82806D68AB9}"/>
    <cellStyle name="20% - Accent5 2 2 2 2 4 3" xfId="2449" xr:uid="{E32225B3-296F-4FC0-8A58-7312B014F17D}"/>
    <cellStyle name="20% - Accent5 2 2 2 2 4 3 2" xfId="6131" xr:uid="{823422D0-21AC-4366-8F58-DB49EB9BB66B}"/>
    <cellStyle name="20% - Accent5 2 2 2 2 4 3 2 2" xfId="13497" xr:uid="{C45A740B-4EDB-4853-BBA1-78E3EB002251}"/>
    <cellStyle name="20% - Accent5 2 2 2 2 4 3 2 2 2" xfId="28231" xr:uid="{0B71FCC8-69EA-424B-AA80-6CFFF9798B2C}"/>
    <cellStyle name="20% - Accent5 2 2 2 2 4 3 2 3" xfId="20865" xr:uid="{914725E6-0C9A-477A-A2A5-561B918B3908}"/>
    <cellStyle name="20% - Accent5 2 2 2 2 4 3 3" xfId="9815" xr:uid="{A79A47A6-63BD-405D-A7BE-DAB13696E524}"/>
    <cellStyle name="20% - Accent5 2 2 2 2 4 3 3 2" xfId="24549" xr:uid="{8FEEBD98-6EFF-4F3D-B56E-84058E410B95}"/>
    <cellStyle name="20% - Accent5 2 2 2 2 4 3 4" xfId="17183" xr:uid="{17EA54C4-7C91-496C-9938-D6A007089877}"/>
    <cellStyle name="20% - Accent5 2 2 2 2 4 4" xfId="4290" xr:uid="{FD8F3EB3-8F61-4533-8093-FED09CC9AF35}"/>
    <cellStyle name="20% - Accent5 2 2 2 2 4 4 2" xfId="11656" xr:uid="{D9D1CBDB-9FE0-4610-9B4A-BD26B8053029}"/>
    <cellStyle name="20% - Accent5 2 2 2 2 4 4 2 2" xfId="26390" xr:uid="{52CBE8B6-6A3E-48C2-B4A2-21ED650EA9E8}"/>
    <cellStyle name="20% - Accent5 2 2 2 2 4 4 3" xfId="19024" xr:uid="{CE89AFE8-3015-4B75-B28F-898E887F758E}"/>
    <cellStyle name="20% - Accent5 2 2 2 2 4 5" xfId="7974" xr:uid="{AC6F5E48-196D-4D94-A319-0B76B04A252A}"/>
    <cellStyle name="20% - Accent5 2 2 2 2 4 5 2" xfId="22708" xr:uid="{AD2DCE0F-1022-40BF-980B-584746C3180C}"/>
    <cellStyle name="20% - Accent5 2 2 2 2 4 6" xfId="15342" xr:uid="{7B38C4C7-9D50-4747-8828-C416722310CB}"/>
    <cellStyle name="20% - Accent5 2 2 2 2 5" xfId="1068" xr:uid="{5EF7760F-7657-4BF0-A30F-A423AF8DAE6F}"/>
    <cellStyle name="20% - Accent5 2 2 2 2 5 2" xfId="2909" xr:uid="{2E864E84-A79D-4A86-9025-887E10EBD5C2}"/>
    <cellStyle name="20% - Accent5 2 2 2 2 5 2 2" xfId="6591" xr:uid="{9EB11F78-76EE-40B7-93B1-A4A5B7799CEE}"/>
    <cellStyle name="20% - Accent5 2 2 2 2 5 2 2 2" xfId="13957" xr:uid="{68D64F20-93DB-44ED-9D35-838D0D72AC3C}"/>
    <cellStyle name="20% - Accent5 2 2 2 2 5 2 2 2 2" xfId="28691" xr:uid="{975818B2-E364-47A6-BEB2-3903967D4BE6}"/>
    <cellStyle name="20% - Accent5 2 2 2 2 5 2 2 3" xfId="21325" xr:uid="{586E88D0-FDAB-498F-9DCA-0194901B5909}"/>
    <cellStyle name="20% - Accent5 2 2 2 2 5 2 3" xfId="10275" xr:uid="{7FE49697-AD07-473A-8FB2-7A2B932ADA49}"/>
    <cellStyle name="20% - Accent5 2 2 2 2 5 2 3 2" xfId="25009" xr:uid="{37E8A022-47A3-414C-A96A-E133160F8134}"/>
    <cellStyle name="20% - Accent5 2 2 2 2 5 2 4" xfId="17643" xr:uid="{D3485168-F563-49DB-B0EB-68FDEC1E72BF}"/>
    <cellStyle name="20% - Accent5 2 2 2 2 5 3" xfId="4750" xr:uid="{515B7169-D037-4873-9CCF-F98F61C25D39}"/>
    <cellStyle name="20% - Accent5 2 2 2 2 5 3 2" xfId="12116" xr:uid="{B25734C7-0CDA-4D0E-BBD6-C7FF3CD58C54}"/>
    <cellStyle name="20% - Accent5 2 2 2 2 5 3 2 2" xfId="26850" xr:uid="{C9C67F73-6A27-4F04-89A4-919E61CD9318}"/>
    <cellStyle name="20% - Accent5 2 2 2 2 5 3 3" xfId="19484" xr:uid="{6C7B6132-EBA3-4F0A-8204-D0BB05648DC2}"/>
    <cellStyle name="20% - Accent5 2 2 2 2 5 4" xfId="8434" xr:uid="{91A34C0C-34BB-4262-A8CD-F5C08897A478}"/>
    <cellStyle name="20% - Accent5 2 2 2 2 5 4 2" xfId="23168" xr:uid="{92CDF7A9-B336-47B9-9C0C-E7D478BBE02E}"/>
    <cellStyle name="20% - Accent5 2 2 2 2 5 5" xfId="15802" xr:uid="{343F6F39-1EDA-4CF6-95A2-649C90A4AAD7}"/>
    <cellStyle name="20% - Accent5 2 2 2 2 6" xfId="1989" xr:uid="{D7AE7F6C-0647-4F74-91F7-449898F1D2C1}"/>
    <cellStyle name="20% - Accent5 2 2 2 2 6 2" xfId="5671" xr:uid="{996DFA37-4DA5-46D0-A41E-00286AEC266B}"/>
    <cellStyle name="20% - Accent5 2 2 2 2 6 2 2" xfId="13037" xr:uid="{2DA4CA2A-E3BC-41B6-856A-23F76CFE965B}"/>
    <cellStyle name="20% - Accent5 2 2 2 2 6 2 2 2" xfId="27771" xr:uid="{6DE1CC1D-C456-4558-9D98-6DB4C708608B}"/>
    <cellStyle name="20% - Accent5 2 2 2 2 6 2 3" xfId="20405" xr:uid="{BE62412F-DFA7-4900-BD9F-90026CC71FE4}"/>
    <cellStyle name="20% - Accent5 2 2 2 2 6 3" xfId="9355" xr:uid="{A99C8EA9-D7DB-49C0-AB7B-FDDCD5545B77}"/>
    <cellStyle name="20% - Accent5 2 2 2 2 6 3 2" xfId="24089" xr:uid="{989C5E94-CED4-4B09-87E8-CF84296C371E}"/>
    <cellStyle name="20% - Accent5 2 2 2 2 6 4" xfId="16723" xr:uid="{F42BBD27-DCC4-4815-9160-CCFEB45815B4}"/>
    <cellStyle name="20% - Accent5 2 2 2 2 7" xfId="3830" xr:uid="{0FC3F741-FFDA-43BD-96C4-90ED08B68DAA}"/>
    <cellStyle name="20% - Accent5 2 2 2 2 7 2" xfId="11196" xr:uid="{92962AC5-AC49-48E6-A70B-3784DEE972B3}"/>
    <cellStyle name="20% - Accent5 2 2 2 2 7 2 2" xfId="25930" xr:uid="{306A4A63-92E7-41BA-961A-971A48D0904B}"/>
    <cellStyle name="20% - Accent5 2 2 2 2 7 3" xfId="18564" xr:uid="{04F56E66-225E-4E07-BE47-6A9A103AEAB1}"/>
    <cellStyle name="20% - Accent5 2 2 2 2 8" xfId="7514" xr:uid="{B4A806C1-BE8A-4D4D-9366-29181904CA3F}"/>
    <cellStyle name="20% - Accent5 2 2 2 2 8 2" xfId="22248" xr:uid="{A2AD75E4-648A-4D9E-AD1E-67FF70B3FA2E}"/>
    <cellStyle name="20% - Accent5 2 2 2 2 9" xfId="14882" xr:uid="{CFBE2611-3019-425F-AF51-4466C344CDA1}"/>
    <cellStyle name="20% - Accent5 2 2 2 3" xfId="206" xr:uid="{7EC359D2-994F-447C-A5C9-9446D34A759C}"/>
    <cellStyle name="20% - Accent5 2 2 2 3 2" xfId="436" xr:uid="{B20A4BE6-5EFF-4A43-9377-5609C6F7CB62}"/>
    <cellStyle name="20% - Accent5 2 2 2 3 2 2" xfId="896" xr:uid="{166717D5-6131-4252-9CE1-CF9D04576568}"/>
    <cellStyle name="20% - Accent5 2 2 2 3 2 2 2" xfId="1816" xr:uid="{09F9FB4D-FD01-4F05-ACAE-7EC96B2E703A}"/>
    <cellStyle name="20% - Accent5 2 2 2 3 2 2 2 2" xfId="3657" xr:uid="{3C4D6CF8-55E5-4777-B649-ED0070965812}"/>
    <cellStyle name="20% - Accent5 2 2 2 3 2 2 2 2 2" xfId="7339" xr:uid="{057B3CB2-17CC-4980-90DD-A3C6B0B62CFA}"/>
    <cellStyle name="20% - Accent5 2 2 2 3 2 2 2 2 2 2" xfId="14705" xr:uid="{227ED168-4097-424C-96D4-5362C15FB653}"/>
    <cellStyle name="20% - Accent5 2 2 2 3 2 2 2 2 2 2 2" xfId="29439" xr:uid="{CB327CA3-AA5C-42E7-A8BC-3D9A3743973E}"/>
    <cellStyle name="20% - Accent5 2 2 2 3 2 2 2 2 2 3" xfId="22073" xr:uid="{444CD8C7-F9DE-4195-A12C-B5091A39AC04}"/>
    <cellStyle name="20% - Accent5 2 2 2 3 2 2 2 2 3" xfId="11023" xr:uid="{9CF93960-0AB8-4FD1-A9B9-E3A3CFD1EB64}"/>
    <cellStyle name="20% - Accent5 2 2 2 3 2 2 2 2 3 2" xfId="25757" xr:uid="{47C09545-D046-453C-A888-D1F8905A7FC6}"/>
    <cellStyle name="20% - Accent5 2 2 2 3 2 2 2 2 4" xfId="18391" xr:uid="{F2143607-314A-418C-B32B-9F6C300D2626}"/>
    <cellStyle name="20% - Accent5 2 2 2 3 2 2 2 3" xfId="5498" xr:uid="{CAF80BC6-9E0E-42D4-85D1-AA20B6EFC36E}"/>
    <cellStyle name="20% - Accent5 2 2 2 3 2 2 2 3 2" xfId="12864" xr:uid="{AEFEB639-F701-4DC7-8E57-49F2BAE7ABC5}"/>
    <cellStyle name="20% - Accent5 2 2 2 3 2 2 2 3 2 2" xfId="27598" xr:uid="{67A19098-5F58-401D-896A-EADD23D9B133}"/>
    <cellStyle name="20% - Accent5 2 2 2 3 2 2 2 3 3" xfId="20232" xr:uid="{3C32E71F-E10B-4056-A3E0-328D60132076}"/>
    <cellStyle name="20% - Accent5 2 2 2 3 2 2 2 4" xfId="9182" xr:uid="{E5B8A005-489F-4BD1-9D16-169B541EC9CE}"/>
    <cellStyle name="20% - Accent5 2 2 2 3 2 2 2 4 2" xfId="23916" xr:uid="{FCA1B343-8ED5-4B6C-AAC6-7BF6249367FA}"/>
    <cellStyle name="20% - Accent5 2 2 2 3 2 2 2 5" xfId="16550" xr:uid="{69F0C7C4-C413-4143-9418-D07C4B4A10C2}"/>
    <cellStyle name="20% - Accent5 2 2 2 3 2 2 3" xfId="2737" xr:uid="{EE5B0D1F-5F1F-4D79-B9DC-051B3966EB77}"/>
    <cellStyle name="20% - Accent5 2 2 2 3 2 2 3 2" xfId="6419" xr:uid="{689C6E30-BDF9-41C4-997C-2C2E093D5CC4}"/>
    <cellStyle name="20% - Accent5 2 2 2 3 2 2 3 2 2" xfId="13785" xr:uid="{2B555CB9-EA73-46D6-AD69-CD34E3F158C1}"/>
    <cellStyle name="20% - Accent5 2 2 2 3 2 2 3 2 2 2" xfId="28519" xr:uid="{59B267D3-C36C-46F3-9A7D-2D5A1B906051}"/>
    <cellStyle name="20% - Accent5 2 2 2 3 2 2 3 2 3" xfId="21153" xr:uid="{43D3B5A2-A241-4BEA-9AF1-39DAD4994AEA}"/>
    <cellStyle name="20% - Accent5 2 2 2 3 2 2 3 3" xfId="10103" xr:uid="{DEA36D34-ECF3-4D42-AF32-28464DA1DB41}"/>
    <cellStyle name="20% - Accent5 2 2 2 3 2 2 3 3 2" xfId="24837" xr:uid="{E8382509-3521-404B-94E1-EC4C77266478}"/>
    <cellStyle name="20% - Accent5 2 2 2 3 2 2 3 4" xfId="17471" xr:uid="{9AF4AC49-EF86-4D35-9364-B5E0C6170223}"/>
    <cellStyle name="20% - Accent5 2 2 2 3 2 2 4" xfId="4578" xr:uid="{AB84508D-0C22-42BB-9547-AD43EED8A75D}"/>
    <cellStyle name="20% - Accent5 2 2 2 3 2 2 4 2" xfId="11944" xr:uid="{6CF4D0C0-76BE-4702-B05C-3D80540B1CDD}"/>
    <cellStyle name="20% - Accent5 2 2 2 3 2 2 4 2 2" xfId="26678" xr:uid="{CBC25481-E92A-4DB8-9522-47B81BCEBADB}"/>
    <cellStyle name="20% - Accent5 2 2 2 3 2 2 4 3" xfId="19312" xr:uid="{904B65C4-8269-408D-A094-0C1881CAD4E5}"/>
    <cellStyle name="20% - Accent5 2 2 2 3 2 2 5" xfId="8262" xr:uid="{1D62E998-2D5D-49DD-AE0D-693D3CA08983}"/>
    <cellStyle name="20% - Accent5 2 2 2 3 2 2 5 2" xfId="22996" xr:uid="{E3B3865C-8FBC-4074-B6E7-59FD099701F9}"/>
    <cellStyle name="20% - Accent5 2 2 2 3 2 2 6" xfId="15630" xr:uid="{4A5F384F-A0FB-4B59-8655-6FBD5F7290E4}"/>
    <cellStyle name="20% - Accent5 2 2 2 3 2 3" xfId="1356" xr:uid="{B699EF9C-A053-42CA-8D0A-B5E6EE794450}"/>
    <cellStyle name="20% - Accent5 2 2 2 3 2 3 2" xfId="3197" xr:uid="{B5C2A772-0DDA-4989-B49F-9AD446553D03}"/>
    <cellStyle name="20% - Accent5 2 2 2 3 2 3 2 2" xfId="6879" xr:uid="{288B2BD0-F661-45A3-880C-73C59CB3AAB6}"/>
    <cellStyle name="20% - Accent5 2 2 2 3 2 3 2 2 2" xfId="14245" xr:uid="{4125CEEB-766F-4649-90A2-F417890E527C}"/>
    <cellStyle name="20% - Accent5 2 2 2 3 2 3 2 2 2 2" xfId="28979" xr:uid="{8F4AA07F-7D4A-4540-A947-E7FB47678D4D}"/>
    <cellStyle name="20% - Accent5 2 2 2 3 2 3 2 2 3" xfId="21613" xr:uid="{28F80288-85B3-4C63-B4B4-DD1B3E26D279}"/>
    <cellStyle name="20% - Accent5 2 2 2 3 2 3 2 3" xfId="10563" xr:uid="{59F7DE12-16A0-4988-8CB2-95233CAC3A98}"/>
    <cellStyle name="20% - Accent5 2 2 2 3 2 3 2 3 2" xfId="25297" xr:uid="{6F5E73AF-C144-4BB2-A4A6-99FBCB761736}"/>
    <cellStyle name="20% - Accent5 2 2 2 3 2 3 2 4" xfId="17931" xr:uid="{0C2F944F-E5A5-4203-B71E-F941D2A4398E}"/>
    <cellStyle name="20% - Accent5 2 2 2 3 2 3 3" xfId="5038" xr:uid="{886A9082-D533-4115-AEF6-EE60C3D65497}"/>
    <cellStyle name="20% - Accent5 2 2 2 3 2 3 3 2" xfId="12404" xr:uid="{5425A3BB-E9D5-424E-9A7D-8C209E4229D9}"/>
    <cellStyle name="20% - Accent5 2 2 2 3 2 3 3 2 2" xfId="27138" xr:uid="{5FC51615-FD03-42BF-940E-31EDFE309824}"/>
    <cellStyle name="20% - Accent5 2 2 2 3 2 3 3 3" xfId="19772" xr:uid="{E56A914D-4143-496B-8A10-F04ACB8B3B96}"/>
    <cellStyle name="20% - Accent5 2 2 2 3 2 3 4" xfId="8722" xr:uid="{C62BDBB7-D9CE-47CA-AE03-CFE00FD18024}"/>
    <cellStyle name="20% - Accent5 2 2 2 3 2 3 4 2" xfId="23456" xr:uid="{16E98BF1-3C25-4DE6-84BA-4377FDC8585A}"/>
    <cellStyle name="20% - Accent5 2 2 2 3 2 3 5" xfId="16090" xr:uid="{A16CD5B6-D5D6-4974-90F0-1E3CF80837D6}"/>
    <cellStyle name="20% - Accent5 2 2 2 3 2 4" xfId="2277" xr:uid="{45B8CE38-19D3-4FD5-B14A-051F197A8F23}"/>
    <cellStyle name="20% - Accent5 2 2 2 3 2 4 2" xfId="5959" xr:uid="{147E463A-7F2E-45FF-BD80-F434FDCA1E6E}"/>
    <cellStyle name="20% - Accent5 2 2 2 3 2 4 2 2" xfId="13325" xr:uid="{5CAAF6C7-F5B5-41DE-9FF4-4F650FC8C97C}"/>
    <cellStyle name="20% - Accent5 2 2 2 3 2 4 2 2 2" xfId="28059" xr:uid="{2193C1A4-BC5F-4A4F-8CD1-524CD8A86F4E}"/>
    <cellStyle name="20% - Accent5 2 2 2 3 2 4 2 3" xfId="20693" xr:uid="{BA9668DE-0C06-4A38-99DF-9A684EED3A23}"/>
    <cellStyle name="20% - Accent5 2 2 2 3 2 4 3" xfId="9643" xr:uid="{D0B94C84-22EE-4069-8821-6FB6A4B176A3}"/>
    <cellStyle name="20% - Accent5 2 2 2 3 2 4 3 2" xfId="24377" xr:uid="{C247DA2D-5CB6-4FF3-887D-9BAEC64D11AE}"/>
    <cellStyle name="20% - Accent5 2 2 2 3 2 4 4" xfId="17011" xr:uid="{57F95201-C69D-43DB-A971-FB6D2E58B9E8}"/>
    <cellStyle name="20% - Accent5 2 2 2 3 2 5" xfId="4118" xr:uid="{361BC5DA-C61C-4D79-8BB8-AA3DDD8BE40A}"/>
    <cellStyle name="20% - Accent5 2 2 2 3 2 5 2" xfId="11484" xr:uid="{B200AD31-B322-475C-A2E2-6E559755D40A}"/>
    <cellStyle name="20% - Accent5 2 2 2 3 2 5 2 2" xfId="26218" xr:uid="{762139FE-744C-49D5-A184-596D81B2B79C}"/>
    <cellStyle name="20% - Accent5 2 2 2 3 2 5 3" xfId="18852" xr:uid="{9184AF88-DB09-4C49-A704-02E721C82265}"/>
    <cellStyle name="20% - Accent5 2 2 2 3 2 6" xfId="7802" xr:uid="{51D9C241-1668-46B0-8773-0720746AB05C}"/>
    <cellStyle name="20% - Accent5 2 2 2 3 2 6 2" xfId="22536" xr:uid="{592DD4B0-C42A-46BE-8447-52AB82265F91}"/>
    <cellStyle name="20% - Accent5 2 2 2 3 2 7" xfId="15170" xr:uid="{B5055472-0BF3-490B-A54F-508502870434}"/>
    <cellStyle name="20% - Accent5 2 2 2 3 3" xfId="666" xr:uid="{47E473B3-BD3C-40B7-A017-90C629A302A0}"/>
    <cellStyle name="20% - Accent5 2 2 2 3 3 2" xfId="1586" xr:uid="{FF616ED0-4FD1-4B68-8C37-8BD2B2C52BB0}"/>
    <cellStyle name="20% - Accent5 2 2 2 3 3 2 2" xfId="3427" xr:uid="{5E655455-7701-4C99-822D-B829FB835DFB}"/>
    <cellStyle name="20% - Accent5 2 2 2 3 3 2 2 2" xfId="7109" xr:uid="{E8CC1F9E-5787-41C8-ACD0-E35B161027FE}"/>
    <cellStyle name="20% - Accent5 2 2 2 3 3 2 2 2 2" xfId="14475" xr:uid="{AABF5551-51F5-42DF-B437-AED9CEFCAFFA}"/>
    <cellStyle name="20% - Accent5 2 2 2 3 3 2 2 2 2 2" xfId="29209" xr:uid="{DCC39F74-0471-4FA9-9B3E-7610454C6CE7}"/>
    <cellStyle name="20% - Accent5 2 2 2 3 3 2 2 2 3" xfId="21843" xr:uid="{EDAD1DD2-A673-4631-9256-1E1458FECA7B}"/>
    <cellStyle name="20% - Accent5 2 2 2 3 3 2 2 3" xfId="10793" xr:uid="{FEC72733-4DB7-4DB5-970E-07CDD35C8549}"/>
    <cellStyle name="20% - Accent5 2 2 2 3 3 2 2 3 2" xfId="25527" xr:uid="{D2FA5C78-BF7E-427D-AB7F-2D99A0A45747}"/>
    <cellStyle name="20% - Accent5 2 2 2 3 3 2 2 4" xfId="18161" xr:uid="{9BD3E220-89B4-431F-890A-11C93169005B}"/>
    <cellStyle name="20% - Accent5 2 2 2 3 3 2 3" xfId="5268" xr:uid="{E1235B78-786A-495F-9A8E-C9D79B931D0F}"/>
    <cellStyle name="20% - Accent5 2 2 2 3 3 2 3 2" xfId="12634" xr:uid="{4692F5F7-1F13-47A7-8DCE-B9A89F11443B}"/>
    <cellStyle name="20% - Accent5 2 2 2 3 3 2 3 2 2" xfId="27368" xr:uid="{1731D5E9-4E70-440F-927E-0D7CD39B90CE}"/>
    <cellStyle name="20% - Accent5 2 2 2 3 3 2 3 3" xfId="20002" xr:uid="{9A5E2417-A293-41C0-9D09-E572090D5A2B}"/>
    <cellStyle name="20% - Accent5 2 2 2 3 3 2 4" xfId="8952" xr:uid="{6FFF36A4-6A33-4AE7-B11B-1A1882100BA1}"/>
    <cellStyle name="20% - Accent5 2 2 2 3 3 2 4 2" xfId="23686" xr:uid="{E26D14AB-FB82-4FCB-AF32-A0DA6433E5EA}"/>
    <cellStyle name="20% - Accent5 2 2 2 3 3 2 5" xfId="16320" xr:uid="{3297930F-9384-4C0C-9570-53D3ECBADF5F}"/>
    <cellStyle name="20% - Accent5 2 2 2 3 3 3" xfId="2507" xr:uid="{61A5FD3C-B327-41FF-B55E-DDE05765CFC4}"/>
    <cellStyle name="20% - Accent5 2 2 2 3 3 3 2" xfId="6189" xr:uid="{7472DAF6-ABBF-4DCC-8BB6-70F9F9990CAD}"/>
    <cellStyle name="20% - Accent5 2 2 2 3 3 3 2 2" xfId="13555" xr:uid="{A662B456-24BD-4C43-9C1B-833A0C3D71B7}"/>
    <cellStyle name="20% - Accent5 2 2 2 3 3 3 2 2 2" xfId="28289" xr:uid="{46A6181F-AE84-444A-BE50-96B2A907D80B}"/>
    <cellStyle name="20% - Accent5 2 2 2 3 3 3 2 3" xfId="20923" xr:uid="{DAD6690B-8A59-4109-97D2-BEAA82CAB046}"/>
    <cellStyle name="20% - Accent5 2 2 2 3 3 3 3" xfId="9873" xr:uid="{97B5BA94-B4B5-4CE8-9CB9-70C4D3391A3F}"/>
    <cellStyle name="20% - Accent5 2 2 2 3 3 3 3 2" xfId="24607" xr:uid="{AB9756D7-1982-4621-B40B-F0CB81ADEE39}"/>
    <cellStyle name="20% - Accent5 2 2 2 3 3 3 4" xfId="17241" xr:uid="{3D869C70-DF15-4DCA-B087-F11C4A469C8F}"/>
    <cellStyle name="20% - Accent5 2 2 2 3 3 4" xfId="4348" xr:uid="{090283D0-4C96-46D3-B680-96D7E5CCBA5F}"/>
    <cellStyle name="20% - Accent5 2 2 2 3 3 4 2" xfId="11714" xr:uid="{68CD6F31-0916-4FFC-92C7-9EE5878807F4}"/>
    <cellStyle name="20% - Accent5 2 2 2 3 3 4 2 2" xfId="26448" xr:uid="{510AC348-EDC0-41E4-B895-06D49A18DB16}"/>
    <cellStyle name="20% - Accent5 2 2 2 3 3 4 3" xfId="19082" xr:uid="{14DF55D9-D0FD-4D4B-828D-B1A81BEA07E0}"/>
    <cellStyle name="20% - Accent5 2 2 2 3 3 5" xfId="8032" xr:uid="{3D07D213-28D1-43AE-A6D8-3CAA48F6A1ED}"/>
    <cellStyle name="20% - Accent5 2 2 2 3 3 5 2" xfId="22766" xr:uid="{F28F4060-4EF5-47D3-95C6-009EE4A41B1A}"/>
    <cellStyle name="20% - Accent5 2 2 2 3 3 6" xfId="15400" xr:uid="{157CDBAE-B501-490B-83EC-9C1AF5C2A8DD}"/>
    <cellStyle name="20% - Accent5 2 2 2 3 4" xfId="1126" xr:uid="{AF7FB168-D9FF-4F76-8D65-124A324EB27F}"/>
    <cellStyle name="20% - Accent5 2 2 2 3 4 2" xfId="2967" xr:uid="{4393E0B2-0C2E-4C1C-91D9-1B575460D0B0}"/>
    <cellStyle name="20% - Accent5 2 2 2 3 4 2 2" xfId="6649" xr:uid="{4C0CCBD6-2A86-4F75-ACAD-2FA3C6BDBEA2}"/>
    <cellStyle name="20% - Accent5 2 2 2 3 4 2 2 2" xfId="14015" xr:uid="{5D72165B-8C5C-4494-8D44-7A00FBA6693F}"/>
    <cellStyle name="20% - Accent5 2 2 2 3 4 2 2 2 2" xfId="28749" xr:uid="{0009226D-44E8-4066-BB5A-C4BE413E23B7}"/>
    <cellStyle name="20% - Accent5 2 2 2 3 4 2 2 3" xfId="21383" xr:uid="{2AB77F68-9376-4295-BE98-601F4D0AA6D9}"/>
    <cellStyle name="20% - Accent5 2 2 2 3 4 2 3" xfId="10333" xr:uid="{3E5DECE3-A2BC-49E5-888B-F913BA609AE0}"/>
    <cellStyle name="20% - Accent5 2 2 2 3 4 2 3 2" xfId="25067" xr:uid="{360A0A7D-F3A4-43C1-B1BA-B0B918EBBACC}"/>
    <cellStyle name="20% - Accent5 2 2 2 3 4 2 4" xfId="17701" xr:uid="{91C3D733-45B7-442D-BCF2-5B5A1CB58ED4}"/>
    <cellStyle name="20% - Accent5 2 2 2 3 4 3" xfId="4808" xr:uid="{97DAF76B-D445-4082-89F1-4CF50F2548E5}"/>
    <cellStyle name="20% - Accent5 2 2 2 3 4 3 2" xfId="12174" xr:uid="{735E6B67-F20C-4EC7-AF42-6ABBF83F9D69}"/>
    <cellStyle name="20% - Accent5 2 2 2 3 4 3 2 2" xfId="26908" xr:uid="{68FADE89-F4B8-40A5-B4ED-4180DD1A353C}"/>
    <cellStyle name="20% - Accent5 2 2 2 3 4 3 3" xfId="19542" xr:uid="{AE14E6F6-CB52-4F01-8415-D1CF6F2F7B2E}"/>
    <cellStyle name="20% - Accent5 2 2 2 3 4 4" xfId="8492" xr:uid="{54DFD120-0DA2-44D5-B271-312725DEFF18}"/>
    <cellStyle name="20% - Accent5 2 2 2 3 4 4 2" xfId="23226" xr:uid="{DB26CE2F-ABFC-43F3-BEF1-B704D67D886E}"/>
    <cellStyle name="20% - Accent5 2 2 2 3 4 5" xfId="15860" xr:uid="{C946850B-B0C7-470D-90E3-8778D9817A8F}"/>
    <cellStyle name="20% - Accent5 2 2 2 3 5" xfId="2047" xr:uid="{2F879DB8-7017-4C19-A7D1-889697EEC2BB}"/>
    <cellStyle name="20% - Accent5 2 2 2 3 5 2" xfId="5729" xr:uid="{939309C1-0AF7-49DE-BC3A-1662614410E7}"/>
    <cellStyle name="20% - Accent5 2 2 2 3 5 2 2" xfId="13095" xr:uid="{FDC35701-2495-4FE6-BF9D-F81FD76A70C3}"/>
    <cellStyle name="20% - Accent5 2 2 2 3 5 2 2 2" xfId="27829" xr:uid="{2C8991C8-0E84-445B-8106-640E7A8217F6}"/>
    <cellStyle name="20% - Accent5 2 2 2 3 5 2 3" xfId="20463" xr:uid="{A28FFBE1-B996-4D9C-ADC6-56411ECCA606}"/>
    <cellStyle name="20% - Accent5 2 2 2 3 5 3" xfId="9413" xr:uid="{930DBD4E-8C53-4289-B44C-CE61AA60EF7F}"/>
    <cellStyle name="20% - Accent5 2 2 2 3 5 3 2" xfId="24147" xr:uid="{23AEED58-E8CA-4626-B8E1-DC43C6A6D31B}"/>
    <cellStyle name="20% - Accent5 2 2 2 3 5 4" xfId="16781" xr:uid="{5AA07F4C-DEEC-43A9-852E-80B19984932E}"/>
    <cellStyle name="20% - Accent5 2 2 2 3 6" xfId="3888" xr:uid="{C08E446F-65B1-48CF-ABED-0A5B57D653A7}"/>
    <cellStyle name="20% - Accent5 2 2 2 3 6 2" xfId="11254" xr:uid="{B11F3E26-2BA1-411E-A2AE-B2EDDA81881E}"/>
    <cellStyle name="20% - Accent5 2 2 2 3 6 2 2" xfId="25988" xr:uid="{95B913C6-EBF1-4578-90E3-0AD380266E43}"/>
    <cellStyle name="20% - Accent5 2 2 2 3 6 3" xfId="18622" xr:uid="{29001972-56A6-4A65-BB57-4E277DA048B3}"/>
    <cellStyle name="20% - Accent5 2 2 2 3 7" xfId="7572" xr:uid="{2EF0406F-D34B-4B94-8D05-DC30CC4F18E1}"/>
    <cellStyle name="20% - Accent5 2 2 2 3 7 2" xfId="22306" xr:uid="{D21C2904-5B82-4FC7-96F4-933165F3FB3B}"/>
    <cellStyle name="20% - Accent5 2 2 2 3 8" xfId="14940" xr:uid="{6A8A79DA-D5CF-479E-BBD3-A283D8C2F61A}"/>
    <cellStyle name="20% - Accent5 2 2 2 4" xfId="321" xr:uid="{9A2FFD7E-1911-4715-8A0D-16EC8C39833A}"/>
    <cellStyle name="20% - Accent5 2 2 2 4 2" xfId="781" xr:uid="{5BC830F9-49DB-47F0-BEB0-F8054B643FB6}"/>
    <cellStyle name="20% - Accent5 2 2 2 4 2 2" xfId="1701" xr:uid="{0948C430-D58A-4D6E-9F74-95859ED1B7FF}"/>
    <cellStyle name="20% - Accent5 2 2 2 4 2 2 2" xfId="3542" xr:uid="{B0F957C4-7D61-4A7F-A2C9-D2833A5398E8}"/>
    <cellStyle name="20% - Accent5 2 2 2 4 2 2 2 2" xfId="7224" xr:uid="{5171BA07-443F-42E1-BCF7-01ECDF829312}"/>
    <cellStyle name="20% - Accent5 2 2 2 4 2 2 2 2 2" xfId="14590" xr:uid="{2D00D344-1354-4266-A9C5-7EC098278D7B}"/>
    <cellStyle name="20% - Accent5 2 2 2 4 2 2 2 2 2 2" xfId="29324" xr:uid="{888C768C-E202-4E34-A352-A41297481F3F}"/>
    <cellStyle name="20% - Accent5 2 2 2 4 2 2 2 2 3" xfId="21958" xr:uid="{F280DC6C-D9C8-48FA-A1BD-85FCEB3B0EB6}"/>
    <cellStyle name="20% - Accent5 2 2 2 4 2 2 2 3" xfId="10908" xr:uid="{81C1AADC-64C1-47DF-A798-4D2373903FB8}"/>
    <cellStyle name="20% - Accent5 2 2 2 4 2 2 2 3 2" xfId="25642" xr:uid="{729D07F8-993E-45AF-B1BF-B3909B7083CF}"/>
    <cellStyle name="20% - Accent5 2 2 2 4 2 2 2 4" xfId="18276" xr:uid="{D7855D18-34D0-418F-BAD9-011DB15EFB4C}"/>
    <cellStyle name="20% - Accent5 2 2 2 4 2 2 3" xfId="5383" xr:uid="{3386CFF9-929C-4301-96F2-001F6625F544}"/>
    <cellStyle name="20% - Accent5 2 2 2 4 2 2 3 2" xfId="12749" xr:uid="{6564432A-6EBC-4668-A7A9-03F8104359DF}"/>
    <cellStyle name="20% - Accent5 2 2 2 4 2 2 3 2 2" xfId="27483" xr:uid="{5DDC1C6C-284B-46C7-9EA4-3CC7739E8E69}"/>
    <cellStyle name="20% - Accent5 2 2 2 4 2 2 3 3" xfId="20117" xr:uid="{1490AA1E-68B8-46C4-93CE-58EF3B63A0E7}"/>
    <cellStyle name="20% - Accent5 2 2 2 4 2 2 4" xfId="9067" xr:uid="{6DDB161B-E0F9-4DD0-B76B-37355C763FCF}"/>
    <cellStyle name="20% - Accent5 2 2 2 4 2 2 4 2" xfId="23801" xr:uid="{689E42D2-5690-4DED-AE34-AB0D6FB7F94D}"/>
    <cellStyle name="20% - Accent5 2 2 2 4 2 2 5" xfId="16435" xr:uid="{C5162294-0A85-4F55-95DF-A99EDE721C13}"/>
    <cellStyle name="20% - Accent5 2 2 2 4 2 3" xfId="2622" xr:uid="{60EE1687-D4FF-41D2-9655-6EE7688B8F87}"/>
    <cellStyle name="20% - Accent5 2 2 2 4 2 3 2" xfId="6304" xr:uid="{DBBCA1FD-6461-45FD-9592-A7C3A966E1BB}"/>
    <cellStyle name="20% - Accent5 2 2 2 4 2 3 2 2" xfId="13670" xr:uid="{34C7B494-1406-4736-A1C0-A172DC1C3348}"/>
    <cellStyle name="20% - Accent5 2 2 2 4 2 3 2 2 2" xfId="28404" xr:uid="{AAEE723E-1CC5-4FB4-8FC1-7BCFB5ADB2CC}"/>
    <cellStyle name="20% - Accent5 2 2 2 4 2 3 2 3" xfId="21038" xr:uid="{38759AC7-22B1-4EAE-B849-F5BE714B5923}"/>
    <cellStyle name="20% - Accent5 2 2 2 4 2 3 3" xfId="9988" xr:uid="{6BC1C771-1574-4EC0-8F35-88A6984E69A4}"/>
    <cellStyle name="20% - Accent5 2 2 2 4 2 3 3 2" xfId="24722" xr:uid="{EB285D28-76A9-4DBC-B813-9B2E4891AF3C}"/>
    <cellStyle name="20% - Accent5 2 2 2 4 2 3 4" xfId="17356" xr:uid="{506755E2-2DAA-4931-98CA-C16B581064FB}"/>
    <cellStyle name="20% - Accent5 2 2 2 4 2 4" xfId="4463" xr:uid="{AF0BE929-1562-4B5D-83ED-CA3496A3E8F1}"/>
    <cellStyle name="20% - Accent5 2 2 2 4 2 4 2" xfId="11829" xr:uid="{6E25CC25-61C5-4106-91B1-314EC9F51F24}"/>
    <cellStyle name="20% - Accent5 2 2 2 4 2 4 2 2" xfId="26563" xr:uid="{214C10E0-795B-420A-BA57-24415D446A70}"/>
    <cellStyle name="20% - Accent5 2 2 2 4 2 4 3" xfId="19197" xr:uid="{2B7D639C-002D-49AF-A745-87C9EE2E3A59}"/>
    <cellStyle name="20% - Accent5 2 2 2 4 2 5" xfId="8147" xr:uid="{ED22AEBD-E645-4B83-85DF-F44139242E51}"/>
    <cellStyle name="20% - Accent5 2 2 2 4 2 5 2" xfId="22881" xr:uid="{593DA75B-FD61-4412-BC73-D1C44F801947}"/>
    <cellStyle name="20% - Accent5 2 2 2 4 2 6" xfId="15515" xr:uid="{97E876C9-1529-4030-AA6A-C0BCDB1EF0C8}"/>
    <cellStyle name="20% - Accent5 2 2 2 4 3" xfId="1241" xr:uid="{380E45BD-B266-4308-BD03-DE819A5924E1}"/>
    <cellStyle name="20% - Accent5 2 2 2 4 3 2" xfId="3082" xr:uid="{E06E1CDB-9518-4641-8AAE-017BACD36C35}"/>
    <cellStyle name="20% - Accent5 2 2 2 4 3 2 2" xfId="6764" xr:uid="{68ED1CE6-DD07-4ED2-8A16-4F19C205979B}"/>
    <cellStyle name="20% - Accent5 2 2 2 4 3 2 2 2" xfId="14130" xr:uid="{155C87BF-4BDC-44A0-8A88-9077A633E166}"/>
    <cellStyle name="20% - Accent5 2 2 2 4 3 2 2 2 2" xfId="28864" xr:uid="{D4E699CC-9A85-4888-81E9-F38DBB5C0BF4}"/>
    <cellStyle name="20% - Accent5 2 2 2 4 3 2 2 3" xfId="21498" xr:uid="{1114B082-A762-4366-9801-3FF6429F7579}"/>
    <cellStyle name="20% - Accent5 2 2 2 4 3 2 3" xfId="10448" xr:uid="{35A898A7-4C8C-4152-B77E-479E9E57D589}"/>
    <cellStyle name="20% - Accent5 2 2 2 4 3 2 3 2" xfId="25182" xr:uid="{B8638DD9-7CC8-4852-BCEF-7BA96D2BBA85}"/>
    <cellStyle name="20% - Accent5 2 2 2 4 3 2 4" xfId="17816" xr:uid="{D3BB7FD0-D2AA-4351-A88B-64C7137AE6CC}"/>
    <cellStyle name="20% - Accent5 2 2 2 4 3 3" xfId="4923" xr:uid="{80E3738B-D3BA-4441-87CA-381CB9CD7DE1}"/>
    <cellStyle name="20% - Accent5 2 2 2 4 3 3 2" xfId="12289" xr:uid="{378253D1-7817-4FAE-AA0A-A1900AE10AA0}"/>
    <cellStyle name="20% - Accent5 2 2 2 4 3 3 2 2" xfId="27023" xr:uid="{0CE1A390-CADC-41FD-BE26-A249A2BF8B19}"/>
    <cellStyle name="20% - Accent5 2 2 2 4 3 3 3" xfId="19657" xr:uid="{31E39CF2-C973-4FBF-914A-AF79D471CFA4}"/>
    <cellStyle name="20% - Accent5 2 2 2 4 3 4" xfId="8607" xr:uid="{23B58881-C04D-405F-BBE0-1F1C8802CB17}"/>
    <cellStyle name="20% - Accent5 2 2 2 4 3 4 2" xfId="23341" xr:uid="{9735BEE9-D3EE-44D2-A88C-003ED3AEB755}"/>
    <cellStyle name="20% - Accent5 2 2 2 4 3 5" xfId="15975" xr:uid="{9D2896D3-A9F9-4788-89AE-B1CE058E1E9D}"/>
    <cellStyle name="20% - Accent5 2 2 2 4 4" xfId="2162" xr:uid="{C47BE562-2AE3-470B-9F21-AB4632B2F209}"/>
    <cellStyle name="20% - Accent5 2 2 2 4 4 2" xfId="5844" xr:uid="{0FD39E09-27D9-4F3F-B314-D491C3441DE9}"/>
    <cellStyle name="20% - Accent5 2 2 2 4 4 2 2" xfId="13210" xr:uid="{8CAADC73-7844-41E4-AD34-87A0D3C3CED6}"/>
    <cellStyle name="20% - Accent5 2 2 2 4 4 2 2 2" xfId="27944" xr:uid="{5C0E719F-9A88-44B6-BBF3-9DB82E10B44A}"/>
    <cellStyle name="20% - Accent5 2 2 2 4 4 2 3" xfId="20578" xr:uid="{6AAA2CD7-493D-4938-9723-A05A0A559E15}"/>
    <cellStyle name="20% - Accent5 2 2 2 4 4 3" xfId="9528" xr:uid="{721C86DA-173E-4C81-9EC6-64AB7D2795ED}"/>
    <cellStyle name="20% - Accent5 2 2 2 4 4 3 2" xfId="24262" xr:uid="{4B87C633-B8C5-42DB-A3B9-03F633FAA2E1}"/>
    <cellStyle name="20% - Accent5 2 2 2 4 4 4" xfId="16896" xr:uid="{0506DFC6-8D12-4248-B4C5-7E1038B28BBA}"/>
    <cellStyle name="20% - Accent5 2 2 2 4 5" xfId="4003" xr:uid="{99A527D0-3D3F-432A-ADAF-F26F46945173}"/>
    <cellStyle name="20% - Accent5 2 2 2 4 5 2" xfId="11369" xr:uid="{16FA3783-1F43-4028-A37E-896EADB06B38}"/>
    <cellStyle name="20% - Accent5 2 2 2 4 5 2 2" xfId="26103" xr:uid="{D0683E1E-17F0-4AC0-9085-64DAB920DD4E}"/>
    <cellStyle name="20% - Accent5 2 2 2 4 5 3" xfId="18737" xr:uid="{38EDA673-EE7D-4843-8B42-E08FA7AA8569}"/>
    <cellStyle name="20% - Accent5 2 2 2 4 6" xfId="7687" xr:uid="{1EB347B7-65F5-4ED1-930A-5B455C3E91C6}"/>
    <cellStyle name="20% - Accent5 2 2 2 4 6 2" xfId="22421" xr:uid="{36EA4CED-E41F-4B57-9CB0-6E0AE16664EC}"/>
    <cellStyle name="20% - Accent5 2 2 2 4 7" xfId="15055" xr:uid="{622EB7EE-294E-4A69-8AB7-72B8718A02F9}"/>
    <cellStyle name="20% - Accent5 2 2 2 5" xfId="551" xr:uid="{CF856E5B-4719-450A-AA6A-AA26765BE9DF}"/>
    <cellStyle name="20% - Accent5 2 2 2 5 2" xfId="1471" xr:uid="{FB73F524-F8FC-4651-92EC-74784EEA2BDF}"/>
    <cellStyle name="20% - Accent5 2 2 2 5 2 2" xfId="3312" xr:uid="{3CFF1BD4-4ED4-4812-B278-AF1C91A935DA}"/>
    <cellStyle name="20% - Accent5 2 2 2 5 2 2 2" xfId="6994" xr:uid="{1D1AA8A4-6D09-4B0A-BB9B-AD56F6773F92}"/>
    <cellStyle name="20% - Accent5 2 2 2 5 2 2 2 2" xfId="14360" xr:uid="{7FFB0D81-2C2F-43FF-9153-77CEDF759021}"/>
    <cellStyle name="20% - Accent5 2 2 2 5 2 2 2 2 2" xfId="29094" xr:uid="{350362CD-EF3A-4203-8A47-6CFFD1A4AA60}"/>
    <cellStyle name="20% - Accent5 2 2 2 5 2 2 2 3" xfId="21728" xr:uid="{99EE1ED9-79A2-4395-8A67-775A7E0F1AE5}"/>
    <cellStyle name="20% - Accent5 2 2 2 5 2 2 3" xfId="10678" xr:uid="{DFF936B2-C097-4050-8770-FAB00F81C8FB}"/>
    <cellStyle name="20% - Accent5 2 2 2 5 2 2 3 2" xfId="25412" xr:uid="{3FD62622-12F6-42EF-9BE6-CE60AE7D4F69}"/>
    <cellStyle name="20% - Accent5 2 2 2 5 2 2 4" xfId="18046" xr:uid="{C98BD470-9FB4-432C-8E14-2CC243DB21F4}"/>
    <cellStyle name="20% - Accent5 2 2 2 5 2 3" xfId="5153" xr:uid="{BD384354-CACF-4EDC-8F0E-0ABC3988F189}"/>
    <cellStyle name="20% - Accent5 2 2 2 5 2 3 2" xfId="12519" xr:uid="{4318E285-6D98-4A42-8A4C-CEFF4F352ADE}"/>
    <cellStyle name="20% - Accent5 2 2 2 5 2 3 2 2" xfId="27253" xr:uid="{1A6E3669-F44F-41D9-BC17-227C7CB00AF6}"/>
    <cellStyle name="20% - Accent5 2 2 2 5 2 3 3" xfId="19887" xr:uid="{A2C14588-F7F8-4ED1-86BE-EF1A42FCB55B}"/>
    <cellStyle name="20% - Accent5 2 2 2 5 2 4" xfId="8837" xr:uid="{5396BA0E-5F01-48E1-BB30-872B82745396}"/>
    <cellStyle name="20% - Accent5 2 2 2 5 2 4 2" xfId="23571" xr:uid="{65A0CC9F-D225-4818-90FB-51FB5A860A11}"/>
    <cellStyle name="20% - Accent5 2 2 2 5 2 5" xfId="16205" xr:uid="{F321B1E1-61C9-4714-A00B-D1F82632A91B}"/>
    <cellStyle name="20% - Accent5 2 2 2 5 3" xfId="2392" xr:uid="{138D9CDA-45B2-45E8-B374-B57755884969}"/>
    <cellStyle name="20% - Accent5 2 2 2 5 3 2" xfId="6074" xr:uid="{3C1FD1BB-7B18-4ED8-ADD3-328E5D840192}"/>
    <cellStyle name="20% - Accent5 2 2 2 5 3 2 2" xfId="13440" xr:uid="{524BE159-3C9D-4E55-BE28-46FD8ACC94CE}"/>
    <cellStyle name="20% - Accent5 2 2 2 5 3 2 2 2" xfId="28174" xr:uid="{81B314B7-2A15-474F-9E2D-7C7BA354D8C9}"/>
    <cellStyle name="20% - Accent5 2 2 2 5 3 2 3" xfId="20808" xr:uid="{052ABBEE-BA29-4A37-92DB-EA867D572C80}"/>
    <cellStyle name="20% - Accent5 2 2 2 5 3 3" xfId="9758" xr:uid="{ACC96064-D7F2-4860-9ED3-BA8982C59DA5}"/>
    <cellStyle name="20% - Accent5 2 2 2 5 3 3 2" xfId="24492" xr:uid="{0880CBD2-E46B-42B8-92B5-B8FB6CC5D133}"/>
    <cellStyle name="20% - Accent5 2 2 2 5 3 4" xfId="17126" xr:uid="{6B22B264-7200-4615-8A94-789BB7A7E6BC}"/>
    <cellStyle name="20% - Accent5 2 2 2 5 4" xfId="4233" xr:uid="{2C7AA447-C0FF-41FE-BEB2-F115147C0EE5}"/>
    <cellStyle name="20% - Accent5 2 2 2 5 4 2" xfId="11599" xr:uid="{BF40FEBC-3227-4A95-B00E-957373ADCB81}"/>
    <cellStyle name="20% - Accent5 2 2 2 5 4 2 2" xfId="26333" xr:uid="{55C1582F-1E9C-45FB-83A5-B6B3B2C2A44B}"/>
    <cellStyle name="20% - Accent5 2 2 2 5 4 3" xfId="18967" xr:uid="{8D0E3A3D-10DB-4B20-A15E-3E06935C5559}"/>
    <cellStyle name="20% - Accent5 2 2 2 5 5" xfId="7917" xr:uid="{597B595D-7104-4397-9C5C-B4608CE3F362}"/>
    <cellStyle name="20% - Accent5 2 2 2 5 5 2" xfId="22651" xr:uid="{C1C38671-A719-4EDD-8400-416E63116D37}"/>
    <cellStyle name="20% - Accent5 2 2 2 5 6" xfId="15285" xr:uid="{92C96296-EE4E-49E2-A83F-4EA9F86303E8}"/>
    <cellStyle name="20% - Accent5 2 2 2 6" xfId="1011" xr:uid="{599D9ED4-2A5D-4EF3-B413-262CE48AEBD2}"/>
    <cellStyle name="20% - Accent5 2 2 2 6 2" xfId="2852" xr:uid="{EFDC5B9F-881D-4B28-9B73-D523260752D6}"/>
    <cellStyle name="20% - Accent5 2 2 2 6 2 2" xfId="6534" xr:uid="{6B99FF35-6BE0-4BD8-87C5-C3F928F536A1}"/>
    <cellStyle name="20% - Accent5 2 2 2 6 2 2 2" xfId="13900" xr:uid="{DECF1BB2-F0E6-439D-855C-E587B32988F2}"/>
    <cellStyle name="20% - Accent5 2 2 2 6 2 2 2 2" xfId="28634" xr:uid="{98A3D6A7-486B-4900-BA9B-16ED6267563A}"/>
    <cellStyle name="20% - Accent5 2 2 2 6 2 2 3" xfId="21268" xr:uid="{7D88F50A-64AF-4F97-96D6-E4705B3E1917}"/>
    <cellStyle name="20% - Accent5 2 2 2 6 2 3" xfId="10218" xr:uid="{55CA51C3-A137-4ADA-9848-CA6D8B20B26A}"/>
    <cellStyle name="20% - Accent5 2 2 2 6 2 3 2" xfId="24952" xr:uid="{3E89ED55-C005-45FB-B1A5-45C8F7389835}"/>
    <cellStyle name="20% - Accent5 2 2 2 6 2 4" xfId="17586" xr:uid="{F08E11B7-5729-4B6C-BB0B-88AD36838531}"/>
    <cellStyle name="20% - Accent5 2 2 2 6 3" xfId="4693" xr:uid="{80B0956A-C49F-4E89-A4F5-E770E7961FAE}"/>
    <cellStyle name="20% - Accent5 2 2 2 6 3 2" xfId="12059" xr:uid="{63DEF1E5-8A30-4934-B54C-84FBA1D58C1D}"/>
    <cellStyle name="20% - Accent5 2 2 2 6 3 2 2" xfId="26793" xr:uid="{065927B6-AA72-4EB3-BF71-3054BC06F147}"/>
    <cellStyle name="20% - Accent5 2 2 2 6 3 3" xfId="19427" xr:uid="{459520A2-026C-440D-AB75-4105535D945C}"/>
    <cellStyle name="20% - Accent5 2 2 2 6 4" xfId="8377" xr:uid="{0B06C46A-44FE-4DC1-82B9-7215C01C9A49}"/>
    <cellStyle name="20% - Accent5 2 2 2 6 4 2" xfId="23111" xr:uid="{79ED433E-BB13-49CC-9319-A10AD91B5A58}"/>
    <cellStyle name="20% - Accent5 2 2 2 6 5" xfId="15745" xr:uid="{F489C391-96C3-4516-83FB-4C4F1EC37A3D}"/>
    <cellStyle name="20% - Accent5 2 2 2 7" xfId="1932" xr:uid="{3403052D-60AE-4CB8-88FD-A5D701106CF3}"/>
    <cellStyle name="20% - Accent5 2 2 2 7 2" xfId="5614" xr:uid="{43C8A534-82A5-47AC-8FF1-8E3F0DAFEF5D}"/>
    <cellStyle name="20% - Accent5 2 2 2 7 2 2" xfId="12980" xr:uid="{CC2AFB9E-8D66-4A50-A41A-6F7332EB4DDE}"/>
    <cellStyle name="20% - Accent5 2 2 2 7 2 2 2" xfId="27714" xr:uid="{771D81E8-47DD-48AB-B8B5-C68EBA27E7A8}"/>
    <cellStyle name="20% - Accent5 2 2 2 7 2 3" xfId="20348" xr:uid="{9AA92028-AD05-411A-B781-25ABE404CBD0}"/>
    <cellStyle name="20% - Accent5 2 2 2 7 3" xfId="9298" xr:uid="{E2B78511-B2CF-465F-9241-6AE27B43F47E}"/>
    <cellStyle name="20% - Accent5 2 2 2 7 3 2" xfId="24032" xr:uid="{2EF99D4A-0365-46F4-919F-EA2A44CC95B3}"/>
    <cellStyle name="20% - Accent5 2 2 2 7 4" xfId="16666" xr:uid="{98FD9AB0-BB65-4623-9FAE-46C85C14E28A}"/>
    <cellStyle name="20% - Accent5 2 2 2 8" xfId="3773" xr:uid="{73C5380E-06C4-4104-8A62-86AF77383301}"/>
    <cellStyle name="20% - Accent5 2 2 2 8 2" xfId="11139" xr:uid="{275AF00D-2043-41D5-A242-0ADE1484EDAE}"/>
    <cellStyle name="20% - Accent5 2 2 2 8 2 2" xfId="25873" xr:uid="{81B4E48B-8010-49B3-9E9E-9705796E147E}"/>
    <cellStyle name="20% - Accent5 2 2 2 8 3" xfId="18507" xr:uid="{4B3CC21D-EAD1-40D5-9499-E6C491B80C64}"/>
    <cellStyle name="20% - Accent5 2 2 2 9" xfId="7457" xr:uid="{76BDA55C-2098-48E7-BD46-D86A6078311C}"/>
    <cellStyle name="20% - Accent5 2 2 2 9 2" xfId="22191" xr:uid="{11C57D98-246B-4F2D-B874-6C52137DBAE0}"/>
    <cellStyle name="20% - Accent5 2 2 3" xfId="130" xr:uid="{95AC45D3-E9B8-444E-A849-87B8E2E70C71}"/>
    <cellStyle name="20% - Accent5 2 2 3 2" xfId="262" xr:uid="{BF1551A6-19A0-4137-BD32-4C6D8493A061}"/>
    <cellStyle name="20% - Accent5 2 2 3 2 2" xfId="492" xr:uid="{931E17CE-A0B9-41B1-A521-35D0C7683C6F}"/>
    <cellStyle name="20% - Accent5 2 2 3 2 2 2" xfId="952" xr:uid="{489A222F-09F1-47E8-BBDD-97F49AE0D960}"/>
    <cellStyle name="20% - Accent5 2 2 3 2 2 2 2" xfId="1872" xr:uid="{36587AE1-9591-49D5-BB94-BDE8DF2AAB2D}"/>
    <cellStyle name="20% - Accent5 2 2 3 2 2 2 2 2" xfId="3713" xr:uid="{94D08603-6354-442F-B2EF-E7DC9FC72874}"/>
    <cellStyle name="20% - Accent5 2 2 3 2 2 2 2 2 2" xfId="7395" xr:uid="{508D8E33-E64E-4DB3-87FA-D5EF9640FB42}"/>
    <cellStyle name="20% - Accent5 2 2 3 2 2 2 2 2 2 2" xfId="14761" xr:uid="{2B65C000-C460-451A-8657-BCB4B5FE2763}"/>
    <cellStyle name="20% - Accent5 2 2 3 2 2 2 2 2 2 2 2" xfId="29495" xr:uid="{5A9B27EF-0A44-47B9-8AB4-54B345533CC1}"/>
    <cellStyle name="20% - Accent5 2 2 3 2 2 2 2 2 2 3" xfId="22129" xr:uid="{CCBD608F-E755-4686-8B18-6590A9281F64}"/>
    <cellStyle name="20% - Accent5 2 2 3 2 2 2 2 2 3" xfId="11079" xr:uid="{5AA42D1F-9570-401B-818A-3D955E60272B}"/>
    <cellStyle name="20% - Accent5 2 2 3 2 2 2 2 2 3 2" xfId="25813" xr:uid="{2E8C2D4A-20DF-4056-9F51-8A8F8ED4718C}"/>
    <cellStyle name="20% - Accent5 2 2 3 2 2 2 2 2 4" xfId="18447" xr:uid="{8D49D1FB-3DF7-46A9-8FC8-42154E78BC86}"/>
    <cellStyle name="20% - Accent5 2 2 3 2 2 2 2 3" xfId="5554" xr:uid="{900DA6AD-FEDF-4DE2-ADE0-B0A657B49E99}"/>
    <cellStyle name="20% - Accent5 2 2 3 2 2 2 2 3 2" xfId="12920" xr:uid="{C060CE7A-90C3-45FD-B579-A59C5570950B}"/>
    <cellStyle name="20% - Accent5 2 2 3 2 2 2 2 3 2 2" xfId="27654" xr:uid="{2613BAA9-CFD2-4D81-A511-95595173917F}"/>
    <cellStyle name="20% - Accent5 2 2 3 2 2 2 2 3 3" xfId="20288" xr:uid="{FCA0485B-E28E-4041-B98B-73B54E262C75}"/>
    <cellStyle name="20% - Accent5 2 2 3 2 2 2 2 4" xfId="9238" xr:uid="{4FB2A657-CBD0-456B-B58A-7822392F597D}"/>
    <cellStyle name="20% - Accent5 2 2 3 2 2 2 2 4 2" xfId="23972" xr:uid="{C737D270-06BB-4089-A5F1-818F8849172B}"/>
    <cellStyle name="20% - Accent5 2 2 3 2 2 2 2 5" xfId="16606" xr:uid="{E573FE76-C97C-429A-A730-BB62469A9C74}"/>
    <cellStyle name="20% - Accent5 2 2 3 2 2 2 3" xfId="2793" xr:uid="{E286623B-0BF9-493F-B9F6-351F18F2F798}"/>
    <cellStyle name="20% - Accent5 2 2 3 2 2 2 3 2" xfId="6475" xr:uid="{2A930F5C-0044-4D18-8561-2021614382E0}"/>
    <cellStyle name="20% - Accent5 2 2 3 2 2 2 3 2 2" xfId="13841" xr:uid="{64F81016-4142-4A6C-8C07-59611DD7EB9D}"/>
    <cellStyle name="20% - Accent5 2 2 3 2 2 2 3 2 2 2" xfId="28575" xr:uid="{075B2281-FED0-48A8-8781-613270DA42E0}"/>
    <cellStyle name="20% - Accent5 2 2 3 2 2 2 3 2 3" xfId="21209" xr:uid="{F534851F-7199-42DA-A329-67784D83ED5F}"/>
    <cellStyle name="20% - Accent5 2 2 3 2 2 2 3 3" xfId="10159" xr:uid="{1F57A918-8050-4C2C-8DAD-6172C61CA8A4}"/>
    <cellStyle name="20% - Accent5 2 2 3 2 2 2 3 3 2" xfId="24893" xr:uid="{F8C5A2AF-411C-455C-9FD2-811195D8B28A}"/>
    <cellStyle name="20% - Accent5 2 2 3 2 2 2 3 4" xfId="17527" xr:uid="{94393504-E9B7-4138-A691-C2A42F1D87C6}"/>
    <cellStyle name="20% - Accent5 2 2 3 2 2 2 4" xfId="4634" xr:uid="{D53692D1-ABEE-4A60-9206-C8D31013D4FE}"/>
    <cellStyle name="20% - Accent5 2 2 3 2 2 2 4 2" xfId="12000" xr:uid="{6F50E8B0-92F6-40E3-9B26-057B9EBE6B32}"/>
    <cellStyle name="20% - Accent5 2 2 3 2 2 2 4 2 2" xfId="26734" xr:uid="{9EAEE21C-6C0E-4E4B-B9DD-637CE17FE47D}"/>
    <cellStyle name="20% - Accent5 2 2 3 2 2 2 4 3" xfId="19368" xr:uid="{453992E8-5311-46AC-961B-0C283CD213D3}"/>
    <cellStyle name="20% - Accent5 2 2 3 2 2 2 5" xfId="8318" xr:uid="{27C62785-608A-4D42-B251-D40291FA5B9F}"/>
    <cellStyle name="20% - Accent5 2 2 3 2 2 2 5 2" xfId="23052" xr:uid="{1C936E71-EF26-415C-A1BF-7FE23CE8F42F}"/>
    <cellStyle name="20% - Accent5 2 2 3 2 2 2 6" xfId="15686" xr:uid="{8221EC1F-05FD-49A4-A80C-9179F998383F}"/>
    <cellStyle name="20% - Accent5 2 2 3 2 2 3" xfId="1412" xr:uid="{8B3F279D-13E2-415A-9E54-49C2EAC188E9}"/>
    <cellStyle name="20% - Accent5 2 2 3 2 2 3 2" xfId="3253" xr:uid="{EE10792D-0990-455C-B0E2-652263BD5987}"/>
    <cellStyle name="20% - Accent5 2 2 3 2 2 3 2 2" xfId="6935" xr:uid="{A7006469-BE4B-408E-A370-1628F8CF81A4}"/>
    <cellStyle name="20% - Accent5 2 2 3 2 2 3 2 2 2" xfId="14301" xr:uid="{84913DF3-74F4-49AA-98FF-BAE6D0430B96}"/>
    <cellStyle name="20% - Accent5 2 2 3 2 2 3 2 2 2 2" xfId="29035" xr:uid="{8F3C128D-8C4A-4AEF-94B4-D624CE339E77}"/>
    <cellStyle name="20% - Accent5 2 2 3 2 2 3 2 2 3" xfId="21669" xr:uid="{239AAE62-E033-4BFE-9C50-C4B40E69E821}"/>
    <cellStyle name="20% - Accent5 2 2 3 2 2 3 2 3" xfId="10619" xr:uid="{0FD246A4-5052-4678-9D61-92CB55F64E8C}"/>
    <cellStyle name="20% - Accent5 2 2 3 2 2 3 2 3 2" xfId="25353" xr:uid="{F6372C0D-EEDC-4646-9959-B176E0B4E2FA}"/>
    <cellStyle name="20% - Accent5 2 2 3 2 2 3 2 4" xfId="17987" xr:uid="{4AC1FF36-CE5E-4053-BEFE-13C87AFC3F86}"/>
    <cellStyle name="20% - Accent5 2 2 3 2 2 3 3" xfId="5094" xr:uid="{D34A6630-1953-4710-8BA4-A39C8DB1EFE2}"/>
    <cellStyle name="20% - Accent5 2 2 3 2 2 3 3 2" xfId="12460" xr:uid="{AF91F06E-4846-4E94-A7E2-00BA3DE5F7E6}"/>
    <cellStyle name="20% - Accent5 2 2 3 2 2 3 3 2 2" xfId="27194" xr:uid="{180BF362-59EA-4D28-BAE5-84EB02ADD46E}"/>
    <cellStyle name="20% - Accent5 2 2 3 2 2 3 3 3" xfId="19828" xr:uid="{B5B0F3F5-B2F5-4981-B630-7B39CEFE709E}"/>
    <cellStyle name="20% - Accent5 2 2 3 2 2 3 4" xfId="8778" xr:uid="{63BD596E-ABF2-4454-9C4F-85845B54385F}"/>
    <cellStyle name="20% - Accent5 2 2 3 2 2 3 4 2" xfId="23512" xr:uid="{A3677397-ED66-49D4-9D37-9F37DD3D9995}"/>
    <cellStyle name="20% - Accent5 2 2 3 2 2 3 5" xfId="16146" xr:uid="{F1C5D98B-915D-4324-8103-46A4C475FE71}"/>
    <cellStyle name="20% - Accent5 2 2 3 2 2 4" xfId="2333" xr:uid="{17B370AE-9DA3-4018-BF41-EDE5013ABE1A}"/>
    <cellStyle name="20% - Accent5 2 2 3 2 2 4 2" xfId="6015" xr:uid="{7D767FD7-DD77-4C79-B014-882FEA0AF06C}"/>
    <cellStyle name="20% - Accent5 2 2 3 2 2 4 2 2" xfId="13381" xr:uid="{911310C9-FD23-468A-B27F-0AFADAA3FD3C}"/>
    <cellStyle name="20% - Accent5 2 2 3 2 2 4 2 2 2" xfId="28115" xr:uid="{FF14BAD0-F80D-412E-AD72-C5AD92B9DDA1}"/>
    <cellStyle name="20% - Accent5 2 2 3 2 2 4 2 3" xfId="20749" xr:uid="{98CA234E-AE87-4C67-A595-AB1FC94DE264}"/>
    <cellStyle name="20% - Accent5 2 2 3 2 2 4 3" xfId="9699" xr:uid="{59240B15-3AFB-4DFD-A44A-FC272A566F38}"/>
    <cellStyle name="20% - Accent5 2 2 3 2 2 4 3 2" xfId="24433" xr:uid="{F6E0305C-5173-4432-9404-12D5A0057C01}"/>
    <cellStyle name="20% - Accent5 2 2 3 2 2 4 4" xfId="17067" xr:uid="{6B6D351E-B7A9-48D0-A6C1-9D8FCB9EECA9}"/>
    <cellStyle name="20% - Accent5 2 2 3 2 2 5" xfId="4174" xr:uid="{1C1BB9C4-517C-4086-8866-4FEDB6CBF55F}"/>
    <cellStyle name="20% - Accent5 2 2 3 2 2 5 2" xfId="11540" xr:uid="{9D53B2B3-9DB7-4748-B991-4430E470F5A7}"/>
    <cellStyle name="20% - Accent5 2 2 3 2 2 5 2 2" xfId="26274" xr:uid="{0FE60326-68BD-468B-B46C-38E9FAE8E404}"/>
    <cellStyle name="20% - Accent5 2 2 3 2 2 5 3" xfId="18908" xr:uid="{2A9C8B0F-1C12-4084-971B-4AE59D3A2C00}"/>
    <cellStyle name="20% - Accent5 2 2 3 2 2 6" xfId="7858" xr:uid="{4F128A16-5C6B-4F9B-A73B-DA29FED2AFFA}"/>
    <cellStyle name="20% - Accent5 2 2 3 2 2 6 2" xfId="22592" xr:uid="{F1C7E72E-C312-40A6-8769-6B3DF53DDBC4}"/>
    <cellStyle name="20% - Accent5 2 2 3 2 2 7" xfId="15226" xr:uid="{679CDB6F-4FC5-4848-A4E7-DFD0C1E74796}"/>
    <cellStyle name="20% - Accent5 2 2 3 2 3" xfId="722" xr:uid="{8E53C838-66AE-4C3C-A9F1-BF412036C2FA}"/>
    <cellStyle name="20% - Accent5 2 2 3 2 3 2" xfId="1642" xr:uid="{B93C69A1-FA63-460F-9B7D-D77C2E057745}"/>
    <cellStyle name="20% - Accent5 2 2 3 2 3 2 2" xfId="3483" xr:uid="{66260513-F666-479B-BF3E-0CF1AC5D2E34}"/>
    <cellStyle name="20% - Accent5 2 2 3 2 3 2 2 2" xfId="7165" xr:uid="{1DCAFFED-A932-44C1-AFE6-93700C9B8DCB}"/>
    <cellStyle name="20% - Accent5 2 2 3 2 3 2 2 2 2" xfId="14531" xr:uid="{ADFF8D7F-15DF-4CF3-B2A3-901989DFCD54}"/>
    <cellStyle name="20% - Accent5 2 2 3 2 3 2 2 2 2 2" xfId="29265" xr:uid="{3C3C63F8-FDFA-435C-8689-D165CD68446B}"/>
    <cellStyle name="20% - Accent5 2 2 3 2 3 2 2 2 3" xfId="21899" xr:uid="{E8731F29-B88A-4D74-9C8E-2ACAB255D264}"/>
    <cellStyle name="20% - Accent5 2 2 3 2 3 2 2 3" xfId="10849" xr:uid="{8816AE0C-EC5E-44CA-A964-4E3398B48FF0}"/>
    <cellStyle name="20% - Accent5 2 2 3 2 3 2 2 3 2" xfId="25583" xr:uid="{55956700-5479-4206-A726-A554AD464C54}"/>
    <cellStyle name="20% - Accent5 2 2 3 2 3 2 2 4" xfId="18217" xr:uid="{A9CE205E-B19F-4999-99F4-4C58B2F6A377}"/>
    <cellStyle name="20% - Accent5 2 2 3 2 3 2 3" xfId="5324" xr:uid="{85F911E1-2890-41B0-9420-F51668589113}"/>
    <cellStyle name="20% - Accent5 2 2 3 2 3 2 3 2" xfId="12690" xr:uid="{08DC1496-B2D5-4A24-9A85-5984A2018701}"/>
    <cellStyle name="20% - Accent5 2 2 3 2 3 2 3 2 2" xfId="27424" xr:uid="{19282D0F-C827-4C4F-85CB-F157DACAFC0E}"/>
    <cellStyle name="20% - Accent5 2 2 3 2 3 2 3 3" xfId="20058" xr:uid="{3F6112AA-F5F4-4D8A-B777-22326294020A}"/>
    <cellStyle name="20% - Accent5 2 2 3 2 3 2 4" xfId="9008" xr:uid="{8A4FAC06-ADA2-43A8-B89E-C35BED08E1C1}"/>
    <cellStyle name="20% - Accent5 2 2 3 2 3 2 4 2" xfId="23742" xr:uid="{DAE9227D-4CD0-45F3-A2A7-1C77454827AD}"/>
    <cellStyle name="20% - Accent5 2 2 3 2 3 2 5" xfId="16376" xr:uid="{3DE57AAA-32EE-4ED4-8643-474C6416A1AE}"/>
    <cellStyle name="20% - Accent5 2 2 3 2 3 3" xfId="2563" xr:uid="{599B99B4-202A-4D30-87F1-59CE568EA316}"/>
    <cellStyle name="20% - Accent5 2 2 3 2 3 3 2" xfId="6245" xr:uid="{0CE0F56D-4831-4403-8946-32CBB74E52D9}"/>
    <cellStyle name="20% - Accent5 2 2 3 2 3 3 2 2" xfId="13611" xr:uid="{9B12E41D-7F29-46D2-BC88-AF0CC76D11F4}"/>
    <cellStyle name="20% - Accent5 2 2 3 2 3 3 2 2 2" xfId="28345" xr:uid="{0AEE1F31-F249-4952-AD62-9068600C82E2}"/>
    <cellStyle name="20% - Accent5 2 2 3 2 3 3 2 3" xfId="20979" xr:uid="{FEBAA433-5595-485D-B49F-5508456D48AA}"/>
    <cellStyle name="20% - Accent5 2 2 3 2 3 3 3" xfId="9929" xr:uid="{28F2D88D-B9AB-4089-BCCA-7DCF0DFA1FF2}"/>
    <cellStyle name="20% - Accent5 2 2 3 2 3 3 3 2" xfId="24663" xr:uid="{80F1B64A-8C5B-46A6-BAD5-0F421E2AA75F}"/>
    <cellStyle name="20% - Accent5 2 2 3 2 3 3 4" xfId="17297" xr:uid="{817337E4-6DCF-4B3F-8272-A40F2868C569}"/>
    <cellStyle name="20% - Accent5 2 2 3 2 3 4" xfId="4404" xr:uid="{03258035-4FF2-4A0F-944E-3BFE9DACB0A0}"/>
    <cellStyle name="20% - Accent5 2 2 3 2 3 4 2" xfId="11770" xr:uid="{783FA398-F47B-4AAB-A215-32AECFEEDA61}"/>
    <cellStyle name="20% - Accent5 2 2 3 2 3 4 2 2" xfId="26504" xr:uid="{AF205CBC-9F50-4B1B-923B-FF0A3C4879EB}"/>
    <cellStyle name="20% - Accent5 2 2 3 2 3 4 3" xfId="19138" xr:uid="{CD910500-1E75-40E6-9BF6-5CA605E0FCE3}"/>
    <cellStyle name="20% - Accent5 2 2 3 2 3 5" xfId="8088" xr:uid="{1EF692EA-2410-4A0D-AD8C-DC2669479458}"/>
    <cellStyle name="20% - Accent5 2 2 3 2 3 5 2" xfId="22822" xr:uid="{58091345-66F4-44DC-B388-0F11EB53B57A}"/>
    <cellStyle name="20% - Accent5 2 2 3 2 3 6" xfId="15456" xr:uid="{29933FCC-8F7A-4CF4-95B0-C56D6443D8C4}"/>
    <cellStyle name="20% - Accent5 2 2 3 2 4" xfId="1182" xr:uid="{41B9D9F2-635D-459D-958A-4B9997F384F9}"/>
    <cellStyle name="20% - Accent5 2 2 3 2 4 2" xfId="3023" xr:uid="{ECA2EC65-A265-42D8-B608-10984A76AC42}"/>
    <cellStyle name="20% - Accent5 2 2 3 2 4 2 2" xfId="6705" xr:uid="{ABA86DC1-7869-4307-AD83-674B891F3869}"/>
    <cellStyle name="20% - Accent5 2 2 3 2 4 2 2 2" xfId="14071" xr:uid="{491AAE1C-53AF-4819-8E0D-58F727D8486F}"/>
    <cellStyle name="20% - Accent5 2 2 3 2 4 2 2 2 2" xfId="28805" xr:uid="{70309847-B518-48D7-97D7-24791D144886}"/>
    <cellStyle name="20% - Accent5 2 2 3 2 4 2 2 3" xfId="21439" xr:uid="{DE4292F3-C0F5-4BFB-9A29-94AF0EBB8110}"/>
    <cellStyle name="20% - Accent5 2 2 3 2 4 2 3" xfId="10389" xr:uid="{A2765B27-831C-4F7D-9F26-AD0B20C5E01A}"/>
    <cellStyle name="20% - Accent5 2 2 3 2 4 2 3 2" xfId="25123" xr:uid="{DDA12890-D66A-4C8E-A3A3-85C94ABB3248}"/>
    <cellStyle name="20% - Accent5 2 2 3 2 4 2 4" xfId="17757" xr:uid="{D283B277-D47F-4324-BA2D-319D26E1F24E}"/>
    <cellStyle name="20% - Accent5 2 2 3 2 4 3" xfId="4864" xr:uid="{2E7DCFCB-3234-488D-A2FE-AA6E7C1A1438}"/>
    <cellStyle name="20% - Accent5 2 2 3 2 4 3 2" xfId="12230" xr:uid="{DBC4B271-7E2B-452B-9660-BC3748657C68}"/>
    <cellStyle name="20% - Accent5 2 2 3 2 4 3 2 2" xfId="26964" xr:uid="{0BF8F847-9804-4350-B4BA-733F7CF9A3D3}"/>
    <cellStyle name="20% - Accent5 2 2 3 2 4 3 3" xfId="19598" xr:uid="{56FF7CB1-D8FD-44AD-BC42-FBF9A0B5C8C3}"/>
    <cellStyle name="20% - Accent5 2 2 3 2 4 4" xfId="8548" xr:uid="{1C6D7CD5-DDDC-400E-8311-E815365B9845}"/>
    <cellStyle name="20% - Accent5 2 2 3 2 4 4 2" xfId="23282" xr:uid="{21BF0F2E-1CAA-496B-8F03-2CD09C3956AF}"/>
    <cellStyle name="20% - Accent5 2 2 3 2 4 5" xfId="15916" xr:uid="{4BDDD576-E369-4D66-95B2-08B8B8303E4B}"/>
    <cellStyle name="20% - Accent5 2 2 3 2 5" xfId="2103" xr:uid="{B33481F0-31CD-4ADE-AC3E-64D10B5C0DC6}"/>
    <cellStyle name="20% - Accent5 2 2 3 2 5 2" xfId="5785" xr:uid="{552648FD-61D2-449C-8B38-0443E5A6DDAE}"/>
    <cellStyle name="20% - Accent5 2 2 3 2 5 2 2" xfId="13151" xr:uid="{E08AE082-BCD4-4879-A0B2-B76830F2D328}"/>
    <cellStyle name="20% - Accent5 2 2 3 2 5 2 2 2" xfId="27885" xr:uid="{4965C162-BA83-4575-9047-F5D7F51D50B1}"/>
    <cellStyle name="20% - Accent5 2 2 3 2 5 2 3" xfId="20519" xr:uid="{1CC79705-AD95-4E0C-9F6A-AFF46E72D406}"/>
    <cellStyle name="20% - Accent5 2 2 3 2 5 3" xfId="9469" xr:uid="{BD904D2A-40F3-43CE-A637-7DD96A58FF51}"/>
    <cellStyle name="20% - Accent5 2 2 3 2 5 3 2" xfId="24203" xr:uid="{8D47FFA2-AB7D-499D-AA14-9D6A310E9159}"/>
    <cellStyle name="20% - Accent5 2 2 3 2 5 4" xfId="16837" xr:uid="{927F31E3-1B66-4187-A1FA-9B4FD947AB43}"/>
    <cellStyle name="20% - Accent5 2 2 3 2 6" xfId="3944" xr:uid="{2A65CB91-C7C6-4E21-8B2F-790616703F4A}"/>
    <cellStyle name="20% - Accent5 2 2 3 2 6 2" xfId="11310" xr:uid="{FD3D1A28-30F8-4C6D-BC91-47F7A20257D0}"/>
    <cellStyle name="20% - Accent5 2 2 3 2 6 2 2" xfId="26044" xr:uid="{BC9FA141-7248-4934-9844-1DA5DEA9CDB9}"/>
    <cellStyle name="20% - Accent5 2 2 3 2 6 3" xfId="18678" xr:uid="{8522FD94-E44F-4C0E-AF60-3EBF25A3126D}"/>
    <cellStyle name="20% - Accent5 2 2 3 2 7" xfId="7628" xr:uid="{B0BE865A-5BC8-4C9A-87FC-C4FBA4636D62}"/>
    <cellStyle name="20% - Accent5 2 2 3 2 7 2" xfId="22362" xr:uid="{534C360F-8EDA-44BB-9515-3E2B143DAC3B}"/>
    <cellStyle name="20% - Accent5 2 2 3 2 8" xfId="14996" xr:uid="{179A4EF4-F865-4CF4-A812-9EDCD79213F0}"/>
    <cellStyle name="20% - Accent5 2 2 3 3" xfId="377" xr:uid="{F219749D-8798-4834-AB26-3ABD1B1DA2F2}"/>
    <cellStyle name="20% - Accent5 2 2 3 3 2" xfId="837" xr:uid="{3A505B7E-F2BB-4F85-BE98-933AA1D86023}"/>
    <cellStyle name="20% - Accent5 2 2 3 3 2 2" xfId="1757" xr:uid="{C0AE29C7-C972-4F77-8DC4-4133648407B3}"/>
    <cellStyle name="20% - Accent5 2 2 3 3 2 2 2" xfId="3598" xr:uid="{C061AD8E-B879-42E9-92D0-CD552937FEC3}"/>
    <cellStyle name="20% - Accent5 2 2 3 3 2 2 2 2" xfId="7280" xr:uid="{0BBD485B-D5D5-4538-AB16-94DC8CF94831}"/>
    <cellStyle name="20% - Accent5 2 2 3 3 2 2 2 2 2" xfId="14646" xr:uid="{42EEFE1A-BECB-4B83-94AA-3F8BE964BA67}"/>
    <cellStyle name="20% - Accent5 2 2 3 3 2 2 2 2 2 2" xfId="29380" xr:uid="{78ECB490-9454-421A-9ACE-B2699D6B7352}"/>
    <cellStyle name="20% - Accent5 2 2 3 3 2 2 2 2 3" xfId="22014" xr:uid="{8B5A2AB2-DB1E-4CFC-9DED-7E65CB10CB1B}"/>
    <cellStyle name="20% - Accent5 2 2 3 3 2 2 2 3" xfId="10964" xr:uid="{94503CB4-144A-4CD3-B08A-9E5AEFD5D2F3}"/>
    <cellStyle name="20% - Accent5 2 2 3 3 2 2 2 3 2" xfId="25698" xr:uid="{AD44D56C-FC57-4468-9B1A-F124C46674E8}"/>
    <cellStyle name="20% - Accent5 2 2 3 3 2 2 2 4" xfId="18332" xr:uid="{DF8C0949-DA77-4E4C-9F30-E160C6AF0F6C}"/>
    <cellStyle name="20% - Accent5 2 2 3 3 2 2 3" xfId="5439" xr:uid="{A39374F3-4114-4F90-A960-C3A50C254D21}"/>
    <cellStyle name="20% - Accent5 2 2 3 3 2 2 3 2" xfId="12805" xr:uid="{A4F30FFE-5042-4933-980D-AB855CEE5311}"/>
    <cellStyle name="20% - Accent5 2 2 3 3 2 2 3 2 2" xfId="27539" xr:uid="{3CED0F10-DF51-4228-A406-67EC2CD772C5}"/>
    <cellStyle name="20% - Accent5 2 2 3 3 2 2 3 3" xfId="20173" xr:uid="{8C6D3684-2287-45C6-ADC5-016596F2A585}"/>
    <cellStyle name="20% - Accent5 2 2 3 3 2 2 4" xfId="9123" xr:uid="{FC53D4A4-9ECD-4343-8C86-F051D39E0F40}"/>
    <cellStyle name="20% - Accent5 2 2 3 3 2 2 4 2" xfId="23857" xr:uid="{C8FD4C7A-8C4A-40C0-814D-62A4CD31972B}"/>
    <cellStyle name="20% - Accent5 2 2 3 3 2 2 5" xfId="16491" xr:uid="{F64C2414-F7BC-44CD-86D8-12129C085B2C}"/>
    <cellStyle name="20% - Accent5 2 2 3 3 2 3" xfId="2678" xr:uid="{943B368B-5279-413B-AD7D-09A4D4A6818A}"/>
    <cellStyle name="20% - Accent5 2 2 3 3 2 3 2" xfId="6360" xr:uid="{66B598ED-F236-4840-A86D-5F2C59640682}"/>
    <cellStyle name="20% - Accent5 2 2 3 3 2 3 2 2" xfId="13726" xr:uid="{9FCBA92C-54DF-4191-95B8-F557047F3D59}"/>
    <cellStyle name="20% - Accent5 2 2 3 3 2 3 2 2 2" xfId="28460" xr:uid="{E13EFD5D-C151-4553-8F31-65B884B8B011}"/>
    <cellStyle name="20% - Accent5 2 2 3 3 2 3 2 3" xfId="21094" xr:uid="{47DAD4B8-FBFB-4CF2-8F4C-EFBB45ECD1FB}"/>
    <cellStyle name="20% - Accent5 2 2 3 3 2 3 3" xfId="10044" xr:uid="{2698512F-0CF3-45EC-A67F-A3F2235A7166}"/>
    <cellStyle name="20% - Accent5 2 2 3 3 2 3 3 2" xfId="24778" xr:uid="{72E76161-D481-419C-BF30-85B516B87BF5}"/>
    <cellStyle name="20% - Accent5 2 2 3 3 2 3 4" xfId="17412" xr:uid="{2F239FB6-3EC1-42D9-B5DF-EAE10E483C8F}"/>
    <cellStyle name="20% - Accent5 2 2 3 3 2 4" xfId="4519" xr:uid="{8A6176ED-5E41-45E4-8F84-1E1470847DDB}"/>
    <cellStyle name="20% - Accent5 2 2 3 3 2 4 2" xfId="11885" xr:uid="{E83F6E1E-A091-49F1-8E49-429E628CEC42}"/>
    <cellStyle name="20% - Accent5 2 2 3 3 2 4 2 2" xfId="26619" xr:uid="{F69D9428-1FBE-4988-99EA-ADA9B5593ABD}"/>
    <cellStyle name="20% - Accent5 2 2 3 3 2 4 3" xfId="19253" xr:uid="{28CC204D-B2B3-4E90-B35F-25021589E1E3}"/>
    <cellStyle name="20% - Accent5 2 2 3 3 2 5" xfId="8203" xr:uid="{1FFAC3EC-EF7C-40ED-A37A-0198F26E04DB}"/>
    <cellStyle name="20% - Accent5 2 2 3 3 2 5 2" xfId="22937" xr:uid="{6531BE44-E534-4DA1-AB80-7A2127502654}"/>
    <cellStyle name="20% - Accent5 2 2 3 3 2 6" xfId="15571" xr:uid="{67B68CA6-314B-406C-B1AF-1989FDBA9A72}"/>
    <cellStyle name="20% - Accent5 2 2 3 3 3" xfId="1297" xr:uid="{2E1DAE12-9AE2-4D2D-8A70-E78F721FEDE8}"/>
    <cellStyle name="20% - Accent5 2 2 3 3 3 2" xfId="3138" xr:uid="{2EC20664-6BD9-414E-9026-69CB0FA1D446}"/>
    <cellStyle name="20% - Accent5 2 2 3 3 3 2 2" xfId="6820" xr:uid="{EAD9DDF6-55DE-4DD4-AAAD-CACF82C4352E}"/>
    <cellStyle name="20% - Accent5 2 2 3 3 3 2 2 2" xfId="14186" xr:uid="{3CB052D3-E405-484B-A3C0-D7DFF2EA2635}"/>
    <cellStyle name="20% - Accent5 2 2 3 3 3 2 2 2 2" xfId="28920" xr:uid="{71BE2DC6-F44F-4B20-BAF3-C3F5975C4900}"/>
    <cellStyle name="20% - Accent5 2 2 3 3 3 2 2 3" xfId="21554" xr:uid="{E548111A-1304-4C6E-8212-64F465FF9862}"/>
    <cellStyle name="20% - Accent5 2 2 3 3 3 2 3" xfId="10504" xr:uid="{956787A9-284A-4438-9F9B-595C84A5473B}"/>
    <cellStyle name="20% - Accent5 2 2 3 3 3 2 3 2" xfId="25238" xr:uid="{6C340854-3502-4ED4-B9E5-0902F4DA9C1D}"/>
    <cellStyle name="20% - Accent5 2 2 3 3 3 2 4" xfId="17872" xr:uid="{99446FEE-F62F-406D-8D07-7994655E3CD7}"/>
    <cellStyle name="20% - Accent5 2 2 3 3 3 3" xfId="4979" xr:uid="{A70C529A-FF8D-4D1D-A83B-6DE812D9667D}"/>
    <cellStyle name="20% - Accent5 2 2 3 3 3 3 2" xfId="12345" xr:uid="{4E0FF560-C948-4C1D-9546-38CACCAEAA2B}"/>
    <cellStyle name="20% - Accent5 2 2 3 3 3 3 2 2" xfId="27079" xr:uid="{38261BA3-8F17-4D4E-AFC4-83994E486628}"/>
    <cellStyle name="20% - Accent5 2 2 3 3 3 3 3" xfId="19713" xr:uid="{69FA6627-2594-4CE8-B552-447C3B1F7268}"/>
    <cellStyle name="20% - Accent5 2 2 3 3 3 4" xfId="8663" xr:uid="{AD24E607-F248-4490-ACAC-F09AABB1565A}"/>
    <cellStyle name="20% - Accent5 2 2 3 3 3 4 2" xfId="23397" xr:uid="{5E749D45-6846-4626-BC52-F7AC6CABB7C3}"/>
    <cellStyle name="20% - Accent5 2 2 3 3 3 5" xfId="16031" xr:uid="{50C6C100-BF5F-4D78-BAAA-4D35BF7A4B86}"/>
    <cellStyle name="20% - Accent5 2 2 3 3 4" xfId="2218" xr:uid="{FAA51BE7-2378-43DB-8B60-24B77B772400}"/>
    <cellStyle name="20% - Accent5 2 2 3 3 4 2" xfId="5900" xr:uid="{2423C316-2C2C-4987-BDFF-7C48B6E35D28}"/>
    <cellStyle name="20% - Accent5 2 2 3 3 4 2 2" xfId="13266" xr:uid="{7F2D47AF-DBAB-48C2-AB4C-E4F3B0F5A038}"/>
    <cellStyle name="20% - Accent5 2 2 3 3 4 2 2 2" xfId="28000" xr:uid="{2FAC728D-B5C3-4137-ACFD-FCC96E3815E5}"/>
    <cellStyle name="20% - Accent5 2 2 3 3 4 2 3" xfId="20634" xr:uid="{262CDC6E-5C37-4359-8C2B-553EBE38FBCC}"/>
    <cellStyle name="20% - Accent5 2 2 3 3 4 3" xfId="9584" xr:uid="{7E262057-5C4B-40AB-AFDA-FA160E5544AB}"/>
    <cellStyle name="20% - Accent5 2 2 3 3 4 3 2" xfId="24318" xr:uid="{CCCE01D2-C0F3-4859-A55A-F9AC11C95CF7}"/>
    <cellStyle name="20% - Accent5 2 2 3 3 4 4" xfId="16952" xr:uid="{8296AA19-E472-4334-82DD-DCAAE02C3A63}"/>
    <cellStyle name="20% - Accent5 2 2 3 3 5" xfId="4059" xr:uid="{102524FB-CA4D-452B-8B37-435537FD8513}"/>
    <cellStyle name="20% - Accent5 2 2 3 3 5 2" xfId="11425" xr:uid="{0AEAF972-2BB0-437E-9AB3-BA19C1E029DC}"/>
    <cellStyle name="20% - Accent5 2 2 3 3 5 2 2" xfId="26159" xr:uid="{2441C54E-DC5A-4761-8425-5DFC4E844EAE}"/>
    <cellStyle name="20% - Accent5 2 2 3 3 5 3" xfId="18793" xr:uid="{360116B1-2EC2-4E73-9F29-270FDB97EBE7}"/>
    <cellStyle name="20% - Accent5 2 2 3 3 6" xfId="7743" xr:uid="{9D02417B-F3C4-4B62-97FF-61E23BD1C74E}"/>
    <cellStyle name="20% - Accent5 2 2 3 3 6 2" xfId="22477" xr:uid="{3BE0481B-8E4C-4319-82BA-8D691D8D8AA1}"/>
    <cellStyle name="20% - Accent5 2 2 3 3 7" xfId="15111" xr:uid="{5311E689-C2B3-42EA-8F61-EE7DE0C7B78C}"/>
    <cellStyle name="20% - Accent5 2 2 3 4" xfId="607" xr:uid="{FEA8BB84-6861-4BED-A7C5-8864B7D68183}"/>
    <cellStyle name="20% - Accent5 2 2 3 4 2" xfId="1527" xr:uid="{C4FA81A4-957A-4C26-BCA7-49515434B1A9}"/>
    <cellStyle name="20% - Accent5 2 2 3 4 2 2" xfId="3368" xr:uid="{7330A92C-A442-4A6D-95F6-108FC4FC6E64}"/>
    <cellStyle name="20% - Accent5 2 2 3 4 2 2 2" xfId="7050" xr:uid="{2DE4255E-9BA4-47D8-8273-788563A0A12E}"/>
    <cellStyle name="20% - Accent5 2 2 3 4 2 2 2 2" xfId="14416" xr:uid="{5A0AB8BE-30BA-4804-8D80-F6936C40FDE4}"/>
    <cellStyle name="20% - Accent5 2 2 3 4 2 2 2 2 2" xfId="29150" xr:uid="{9E4EA8D6-A754-400A-9C93-75C405A309EA}"/>
    <cellStyle name="20% - Accent5 2 2 3 4 2 2 2 3" xfId="21784" xr:uid="{DA1ED918-32AE-45E4-BF0F-7547FAA2265D}"/>
    <cellStyle name="20% - Accent5 2 2 3 4 2 2 3" xfId="10734" xr:uid="{232B5462-E5E3-4FAB-9E7B-AD3178C29A2C}"/>
    <cellStyle name="20% - Accent5 2 2 3 4 2 2 3 2" xfId="25468" xr:uid="{7E195E9B-39EE-4ACA-AEF8-11F9213CFE11}"/>
    <cellStyle name="20% - Accent5 2 2 3 4 2 2 4" xfId="18102" xr:uid="{55A234C6-67A1-4959-B487-93357D24781E}"/>
    <cellStyle name="20% - Accent5 2 2 3 4 2 3" xfId="5209" xr:uid="{EFBE1AE7-B6C2-427D-9EFB-3C3F5828B79C}"/>
    <cellStyle name="20% - Accent5 2 2 3 4 2 3 2" xfId="12575" xr:uid="{8D55283A-92DD-407E-86C0-0B2CF3AA01CE}"/>
    <cellStyle name="20% - Accent5 2 2 3 4 2 3 2 2" xfId="27309" xr:uid="{0F30A7C8-C476-408C-9D83-5A4BE2F99408}"/>
    <cellStyle name="20% - Accent5 2 2 3 4 2 3 3" xfId="19943" xr:uid="{262D6D37-E138-4F07-8EDF-70805A0FB135}"/>
    <cellStyle name="20% - Accent5 2 2 3 4 2 4" xfId="8893" xr:uid="{629B9145-4C18-4DE4-BCE4-44C5BBC8AEBD}"/>
    <cellStyle name="20% - Accent5 2 2 3 4 2 4 2" xfId="23627" xr:uid="{1E9591F1-D700-497C-BCEE-5FC91D76EB18}"/>
    <cellStyle name="20% - Accent5 2 2 3 4 2 5" xfId="16261" xr:uid="{628F1BE9-03FC-4977-BECF-2DFD6688EFD3}"/>
    <cellStyle name="20% - Accent5 2 2 3 4 3" xfId="2448" xr:uid="{0F075E84-5A47-4AF3-868E-6593806BA1B1}"/>
    <cellStyle name="20% - Accent5 2 2 3 4 3 2" xfId="6130" xr:uid="{33E2CE22-EFE0-4D27-80B2-AB85B0F3E2EE}"/>
    <cellStyle name="20% - Accent5 2 2 3 4 3 2 2" xfId="13496" xr:uid="{DB943C81-CF7B-4829-92C0-AC16CD4F896C}"/>
    <cellStyle name="20% - Accent5 2 2 3 4 3 2 2 2" xfId="28230" xr:uid="{4ADA8531-E4A9-4A16-B966-3E854665AE90}"/>
    <cellStyle name="20% - Accent5 2 2 3 4 3 2 3" xfId="20864" xr:uid="{F6581855-F34A-43B6-88ED-7D3C833DEF5C}"/>
    <cellStyle name="20% - Accent5 2 2 3 4 3 3" xfId="9814" xr:uid="{51FEBE97-AFA2-462E-B21E-9B0E475FB2C8}"/>
    <cellStyle name="20% - Accent5 2 2 3 4 3 3 2" xfId="24548" xr:uid="{0CE87190-6F22-4838-9EC6-EEF4DD1812B4}"/>
    <cellStyle name="20% - Accent5 2 2 3 4 3 4" xfId="17182" xr:uid="{E616FAEE-BD3B-4466-A4CD-39F0239FE818}"/>
    <cellStyle name="20% - Accent5 2 2 3 4 4" xfId="4289" xr:uid="{B1331A01-DB2F-43E7-B52E-78454A446A00}"/>
    <cellStyle name="20% - Accent5 2 2 3 4 4 2" xfId="11655" xr:uid="{51CC96AD-A8A6-4D43-A785-B7E77C5A1DF2}"/>
    <cellStyle name="20% - Accent5 2 2 3 4 4 2 2" xfId="26389" xr:uid="{38179C09-61F2-4130-8B8B-FFD58624CE5B}"/>
    <cellStyle name="20% - Accent5 2 2 3 4 4 3" xfId="19023" xr:uid="{7F750876-8352-4DB9-9C7A-DBA9D0DFDCC2}"/>
    <cellStyle name="20% - Accent5 2 2 3 4 5" xfId="7973" xr:uid="{87BDADD2-01BA-49B0-83E8-992F8E03C435}"/>
    <cellStyle name="20% - Accent5 2 2 3 4 5 2" xfId="22707" xr:uid="{1F43BDF9-8F17-4189-AB07-D5A0BAC6DA5D}"/>
    <cellStyle name="20% - Accent5 2 2 3 4 6" xfId="15341" xr:uid="{5DB467C9-5D1E-41AD-81AD-D4E6640A4622}"/>
    <cellStyle name="20% - Accent5 2 2 3 5" xfId="1067" xr:uid="{48EDB8E9-5D66-4C44-B8EF-1E1DF3B130E9}"/>
    <cellStyle name="20% - Accent5 2 2 3 5 2" xfId="2908" xr:uid="{AE8B05EA-6E2F-48D7-864E-723E82BF7DD5}"/>
    <cellStyle name="20% - Accent5 2 2 3 5 2 2" xfId="6590" xr:uid="{78093581-B727-417C-B867-B3EB3E305813}"/>
    <cellStyle name="20% - Accent5 2 2 3 5 2 2 2" xfId="13956" xr:uid="{BC153023-09D5-480B-BB7E-EB7E1E838AF0}"/>
    <cellStyle name="20% - Accent5 2 2 3 5 2 2 2 2" xfId="28690" xr:uid="{D40E71FA-14F2-484F-924D-9B41F24F5FE0}"/>
    <cellStyle name="20% - Accent5 2 2 3 5 2 2 3" xfId="21324" xr:uid="{52D87EA8-B782-4260-9B09-FEB433DBAD18}"/>
    <cellStyle name="20% - Accent5 2 2 3 5 2 3" xfId="10274" xr:uid="{A5308183-EF91-4507-8F59-82A116BDEE29}"/>
    <cellStyle name="20% - Accent5 2 2 3 5 2 3 2" xfId="25008" xr:uid="{DF59837C-8E31-4C1F-9FAF-11C21AB2C9E8}"/>
    <cellStyle name="20% - Accent5 2 2 3 5 2 4" xfId="17642" xr:uid="{FACDA8CA-BCFF-4E48-A73E-93726275B796}"/>
    <cellStyle name="20% - Accent5 2 2 3 5 3" xfId="4749" xr:uid="{26098CC1-45AA-4E2E-B887-7C903B28B615}"/>
    <cellStyle name="20% - Accent5 2 2 3 5 3 2" xfId="12115" xr:uid="{EBC4F917-38B2-4622-BA83-8F7E55ACC93D}"/>
    <cellStyle name="20% - Accent5 2 2 3 5 3 2 2" xfId="26849" xr:uid="{5038ED3D-F810-41FD-A2FB-31FB42809D50}"/>
    <cellStyle name="20% - Accent5 2 2 3 5 3 3" xfId="19483" xr:uid="{5BAA9E5D-53B5-47E1-BE02-5CE1B69C80C7}"/>
    <cellStyle name="20% - Accent5 2 2 3 5 4" xfId="8433" xr:uid="{8D79AB78-DCE0-460C-8209-8C8E122AC478}"/>
    <cellStyle name="20% - Accent5 2 2 3 5 4 2" xfId="23167" xr:uid="{5ADE8EE2-0E45-4A12-AC19-842843F2CE58}"/>
    <cellStyle name="20% - Accent5 2 2 3 5 5" xfId="15801" xr:uid="{4B9215DB-8159-4B17-AA1E-9DD069853668}"/>
    <cellStyle name="20% - Accent5 2 2 3 6" xfId="1988" xr:uid="{F25018B5-96D4-4C5E-B705-8DE86FA58E75}"/>
    <cellStyle name="20% - Accent5 2 2 3 6 2" xfId="5670" xr:uid="{010E75F7-18CA-410B-B785-F0E0BBE42023}"/>
    <cellStyle name="20% - Accent5 2 2 3 6 2 2" xfId="13036" xr:uid="{B89A74E4-D5EE-4243-BE62-C6FEB947DFA6}"/>
    <cellStyle name="20% - Accent5 2 2 3 6 2 2 2" xfId="27770" xr:uid="{F02E9E35-5BCE-43C5-A301-CA554BEAA0ED}"/>
    <cellStyle name="20% - Accent5 2 2 3 6 2 3" xfId="20404" xr:uid="{D961C072-5683-428F-9087-C1200EA43F26}"/>
    <cellStyle name="20% - Accent5 2 2 3 6 3" xfId="9354" xr:uid="{8BDCC6B9-7449-486A-A37A-EC8EF56BF8C8}"/>
    <cellStyle name="20% - Accent5 2 2 3 6 3 2" xfId="24088" xr:uid="{E7E61A5B-AD1B-48AA-BF57-AAD0F0D3F4D9}"/>
    <cellStyle name="20% - Accent5 2 2 3 6 4" xfId="16722" xr:uid="{AF8C9DF8-A1A0-4297-BE37-AC5B37EF4E51}"/>
    <cellStyle name="20% - Accent5 2 2 3 7" xfId="3829" xr:uid="{4AE0F6E6-093A-45B7-B88B-C4813CD6572A}"/>
    <cellStyle name="20% - Accent5 2 2 3 7 2" xfId="11195" xr:uid="{E78E7564-3530-4924-A13E-F9C5F68F0EA7}"/>
    <cellStyle name="20% - Accent5 2 2 3 7 2 2" xfId="25929" xr:uid="{9C6B30F6-E947-4B32-8967-CC0C75F6031A}"/>
    <cellStyle name="20% - Accent5 2 2 3 7 3" xfId="18563" xr:uid="{30418B03-2D3E-4F69-8EC5-BE68A22718B9}"/>
    <cellStyle name="20% - Accent5 2 2 3 8" xfId="7513" xr:uid="{2D744B52-8D41-44B1-B641-BB802DC18C6F}"/>
    <cellStyle name="20% - Accent5 2 2 3 8 2" xfId="22247" xr:uid="{661427DF-3EF7-4726-9D5F-69F6FE6D1F83}"/>
    <cellStyle name="20% - Accent5 2 2 3 9" xfId="14881" xr:uid="{A6524980-331B-442D-A0BA-EA0523CE1407}"/>
    <cellStyle name="20% - Accent5 2 2 4" xfId="205" xr:uid="{E6A0908E-249D-410A-AB57-0B50660CD9DB}"/>
    <cellStyle name="20% - Accent5 2 2 4 2" xfId="435" xr:uid="{C7AEA62F-0697-45ED-BADC-C3C4D5F6ACAD}"/>
    <cellStyle name="20% - Accent5 2 2 4 2 2" xfId="895" xr:uid="{B60BDD53-F647-4BE2-86AA-4591A5570E50}"/>
    <cellStyle name="20% - Accent5 2 2 4 2 2 2" xfId="1815" xr:uid="{CD621961-93C7-4E19-B844-77651AC469F4}"/>
    <cellStyle name="20% - Accent5 2 2 4 2 2 2 2" xfId="3656" xr:uid="{96E98469-3899-48D4-96C3-2EDCA6F4B07E}"/>
    <cellStyle name="20% - Accent5 2 2 4 2 2 2 2 2" xfId="7338" xr:uid="{C2C03E22-DEF9-45C6-80ED-BABEC61710A9}"/>
    <cellStyle name="20% - Accent5 2 2 4 2 2 2 2 2 2" xfId="14704" xr:uid="{C8F3965C-574D-46C0-A2EA-C5BF46CA2CDE}"/>
    <cellStyle name="20% - Accent5 2 2 4 2 2 2 2 2 2 2" xfId="29438" xr:uid="{B8D25F91-9436-4763-AE00-09D82D920D48}"/>
    <cellStyle name="20% - Accent5 2 2 4 2 2 2 2 2 3" xfId="22072" xr:uid="{154515CD-71C4-4B88-8AE7-5596FEB64272}"/>
    <cellStyle name="20% - Accent5 2 2 4 2 2 2 2 3" xfId="11022" xr:uid="{009E96AE-40B6-4388-AD07-338C7CC8E5AC}"/>
    <cellStyle name="20% - Accent5 2 2 4 2 2 2 2 3 2" xfId="25756" xr:uid="{BAD18AD4-6B7B-4ACF-84A3-05B1091D3A60}"/>
    <cellStyle name="20% - Accent5 2 2 4 2 2 2 2 4" xfId="18390" xr:uid="{88108164-95AC-47F3-A4A3-1635FC309963}"/>
    <cellStyle name="20% - Accent5 2 2 4 2 2 2 3" xfId="5497" xr:uid="{41C2AF11-EC77-459D-9601-A1F70E65000C}"/>
    <cellStyle name="20% - Accent5 2 2 4 2 2 2 3 2" xfId="12863" xr:uid="{117986C9-9A8B-4AF1-915D-7EC618D50C4C}"/>
    <cellStyle name="20% - Accent5 2 2 4 2 2 2 3 2 2" xfId="27597" xr:uid="{E0F56D42-8281-4CB6-98A9-AA73AC5901D0}"/>
    <cellStyle name="20% - Accent5 2 2 4 2 2 2 3 3" xfId="20231" xr:uid="{669AE913-D592-4A65-94C3-F71C4E9D3990}"/>
    <cellStyle name="20% - Accent5 2 2 4 2 2 2 4" xfId="9181" xr:uid="{0F88E436-4FB7-4D54-A2B4-99443DA0B54A}"/>
    <cellStyle name="20% - Accent5 2 2 4 2 2 2 4 2" xfId="23915" xr:uid="{A555F9F7-381D-4FB8-952C-7AC1A765D52A}"/>
    <cellStyle name="20% - Accent5 2 2 4 2 2 2 5" xfId="16549" xr:uid="{CA3F59D6-DE5A-4EF7-9CF6-4A41E34A7D67}"/>
    <cellStyle name="20% - Accent5 2 2 4 2 2 3" xfId="2736" xr:uid="{5302FE01-BFC8-4A7A-9924-14A1ECB4023F}"/>
    <cellStyle name="20% - Accent5 2 2 4 2 2 3 2" xfId="6418" xr:uid="{05FA21AB-C960-4A33-823F-3827BEF82776}"/>
    <cellStyle name="20% - Accent5 2 2 4 2 2 3 2 2" xfId="13784" xr:uid="{8E4BAFB9-CEC2-4CCB-9314-95997345F3EC}"/>
    <cellStyle name="20% - Accent5 2 2 4 2 2 3 2 2 2" xfId="28518" xr:uid="{177DF86F-2CD7-4B46-A907-AC85A1163961}"/>
    <cellStyle name="20% - Accent5 2 2 4 2 2 3 2 3" xfId="21152" xr:uid="{E0339BF8-CFBE-4291-9F09-858A809020C4}"/>
    <cellStyle name="20% - Accent5 2 2 4 2 2 3 3" xfId="10102" xr:uid="{64512AAB-E74F-476B-8B6A-5629CF1B4204}"/>
    <cellStyle name="20% - Accent5 2 2 4 2 2 3 3 2" xfId="24836" xr:uid="{4CDA3535-7C3A-4D4D-A3C9-F792E95EBEC5}"/>
    <cellStyle name="20% - Accent5 2 2 4 2 2 3 4" xfId="17470" xr:uid="{B928E567-BC34-4B92-A973-FE2E5FF49C99}"/>
    <cellStyle name="20% - Accent5 2 2 4 2 2 4" xfId="4577" xr:uid="{3B64E280-DCCA-4612-862C-B3711F59B84F}"/>
    <cellStyle name="20% - Accent5 2 2 4 2 2 4 2" xfId="11943" xr:uid="{5BEAE756-8A8F-40A2-9768-A2AC370FFD88}"/>
    <cellStyle name="20% - Accent5 2 2 4 2 2 4 2 2" xfId="26677" xr:uid="{80F6824A-B5AF-467E-81CB-171BD01020B0}"/>
    <cellStyle name="20% - Accent5 2 2 4 2 2 4 3" xfId="19311" xr:uid="{0495E5BB-B101-4D23-8310-FE917AD2F366}"/>
    <cellStyle name="20% - Accent5 2 2 4 2 2 5" xfId="8261" xr:uid="{E28FD88A-9892-4597-9AAC-0C459A06CA48}"/>
    <cellStyle name="20% - Accent5 2 2 4 2 2 5 2" xfId="22995" xr:uid="{6A26E8CD-85B0-46E9-A692-814FBF0C6031}"/>
    <cellStyle name="20% - Accent5 2 2 4 2 2 6" xfId="15629" xr:uid="{CC430904-180D-4454-B41F-D11D356A6030}"/>
    <cellStyle name="20% - Accent5 2 2 4 2 3" xfId="1355" xr:uid="{36777E0C-90ED-40D1-98AB-246E39311DA9}"/>
    <cellStyle name="20% - Accent5 2 2 4 2 3 2" xfId="3196" xr:uid="{345545F0-C147-4D69-88F0-D58635EF1324}"/>
    <cellStyle name="20% - Accent5 2 2 4 2 3 2 2" xfId="6878" xr:uid="{1C4F4628-126D-4F41-A820-6E22830CE347}"/>
    <cellStyle name="20% - Accent5 2 2 4 2 3 2 2 2" xfId="14244" xr:uid="{5879EEA8-8E5B-4D86-A72C-477964B5F235}"/>
    <cellStyle name="20% - Accent5 2 2 4 2 3 2 2 2 2" xfId="28978" xr:uid="{319D6674-1771-4513-AC19-A27D2230D5CB}"/>
    <cellStyle name="20% - Accent5 2 2 4 2 3 2 2 3" xfId="21612" xr:uid="{9D3D37A3-C4ED-4207-8F4A-DC26FBFF61A3}"/>
    <cellStyle name="20% - Accent5 2 2 4 2 3 2 3" xfId="10562" xr:uid="{529E9E0B-A2CD-4096-9A4C-12C0DE0B7A78}"/>
    <cellStyle name="20% - Accent5 2 2 4 2 3 2 3 2" xfId="25296" xr:uid="{49AD1E21-73EC-48A2-9C3A-D3A5794206CF}"/>
    <cellStyle name="20% - Accent5 2 2 4 2 3 2 4" xfId="17930" xr:uid="{0C59C421-E446-4946-888C-0B5BE80AF357}"/>
    <cellStyle name="20% - Accent5 2 2 4 2 3 3" xfId="5037" xr:uid="{5BC5F42E-4704-4DFF-9DE8-57CA02C22C0F}"/>
    <cellStyle name="20% - Accent5 2 2 4 2 3 3 2" xfId="12403" xr:uid="{C3467317-F814-4FF1-A21B-9DFAD2B51B09}"/>
    <cellStyle name="20% - Accent5 2 2 4 2 3 3 2 2" xfId="27137" xr:uid="{B19BF42C-BE37-4193-AEA6-6737E3D66551}"/>
    <cellStyle name="20% - Accent5 2 2 4 2 3 3 3" xfId="19771" xr:uid="{E8762965-4DA6-4977-9523-BB8405A4B115}"/>
    <cellStyle name="20% - Accent5 2 2 4 2 3 4" xfId="8721" xr:uid="{A5611D72-7A62-409F-9C5B-A90B6E4FCEC3}"/>
    <cellStyle name="20% - Accent5 2 2 4 2 3 4 2" xfId="23455" xr:uid="{38DEC40F-291D-4261-8D73-5355559871C1}"/>
    <cellStyle name="20% - Accent5 2 2 4 2 3 5" xfId="16089" xr:uid="{90D39B46-0513-4F49-870B-302204830244}"/>
    <cellStyle name="20% - Accent5 2 2 4 2 4" xfId="2276" xr:uid="{B6C33F60-EC16-4DF2-BB7A-9A5730951787}"/>
    <cellStyle name="20% - Accent5 2 2 4 2 4 2" xfId="5958" xr:uid="{FA0FFCE4-6F38-486A-BF67-286041725E7B}"/>
    <cellStyle name="20% - Accent5 2 2 4 2 4 2 2" xfId="13324" xr:uid="{B067CE9D-E305-450C-BFF8-29D378EF38F7}"/>
    <cellStyle name="20% - Accent5 2 2 4 2 4 2 2 2" xfId="28058" xr:uid="{505E91ED-0832-4CEB-A570-1B5B3EBE82B0}"/>
    <cellStyle name="20% - Accent5 2 2 4 2 4 2 3" xfId="20692" xr:uid="{9EBA6942-5EB8-4BFA-BF99-DB19C209CE8F}"/>
    <cellStyle name="20% - Accent5 2 2 4 2 4 3" xfId="9642" xr:uid="{0B60FEDD-4D8D-47BC-8F69-7D81D70440BF}"/>
    <cellStyle name="20% - Accent5 2 2 4 2 4 3 2" xfId="24376" xr:uid="{3258AD3B-56A9-4A91-86B7-7B75341DC700}"/>
    <cellStyle name="20% - Accent5 2 2 4 2 4 4" xfId="17010" xr:uid="{60812377-B729-4D6F-A232-1D9F4C070E72}"/>
    <cellStyle name="20% - Accent5 2 2 4 2 5" xfId="4117" xr:uid="{EDB15644-316D-4078-B100-FF7ABC520A5B}"/>
    <cellStyle name="20% - Accent5 2 2 4 2 5 2" xfId="11483" xr:uid="{17C02D41-DCC7-4DBA-9C10-74683C0BC167}"/>
    <cellStyle name="20% - Accent5 2 2 4 2 5 2 2" xfId="26217" xr:uid="{2AE2B1F7-CAFF-45D0-8B6B-8FDA21F93439}"/>
    <cellStyle name="20% - Accent5 2 2 4 2 5 3" xfId="18851" xr:uid="{82078152-68E0-4A41-82AC-2FCC187EC8A6}"/>
    <cellStyle name="20% - Accent5 2 2 4 2 6" xfId="7801" xr:uid="{820C297B-BFA6-412C-9FBF-6D20BF9DEAD5}"/>
    <cellStyle name="20% - Accent5 2 2 4 2 6 2" xfId="22535" xr:uid="{37025155-319E-4F3E-A092-88CD90A2D419}"/>
    <cellStyle name="20% - Accent5 2 2 4 2 7" xfId="15169" xr:uid="{2F056DE5-BAC7-4939-BF15-89830EBC1CDC}"/>
    <cellStyle name="20% - Accent5 2 2 4 3" xfId="665" xr:uid="{F123D1CA-95A6-409C-BC1D-F28681F8FA5B}"/>
    <cellStyle name="20% - Accent5 2 2 4 3 2" xfId="1585" xr:uid="{BA645A20-5AAA-449C-8A3B-03F64C8E2AE4}"/>
    <cellStyle name="20% - Accent5 2 2 4 3 2 2" xfId="3426" xr:uid="{0B42ACA5-7962-4473-8B87-FE0714E219BB}"/>
    <cellStyle name="20% - Accent5 2 2 4 3 2 2 2" xfId="7108" xr:uid="{FCAB73A9-09EE-432E-B17E-61B6376DC695}"/>
    <cellStyle name="20% - Accent5 2 2 4 3 2 2 2 2" xfId="14474" xr:uid="{AE987C06-2CB5-4D06-919C-7095292DB9FB}"/>
    <cellStyle name="20% - Accent5 2 2 4 3 2 2 2 2 2" xfId="29208" xr:uid="{4E1A6150-A55D-4E72-B7E3-D8A2D26A4F4F}"/>
    <cellStyle name="20% - Accent5 2 2 4 3 2 2 2 3" xfId="21842" xr:uid="{61281D3D-2B64-44A2-BD90-03857465D746}"/>
    <cellStyle name="20% - Accent5 2 2 4 3 2 2 3" xfId="10792" xr:uid="{12F87021-A6EB-4CCF-BC3C-0A01693BC831}"/>
    <cellStyle name="20% - Accent5 2 2 4 3 2 2 3 2" xfId="25526" xr:uid="{FAB4F256-7021-47D5-833C-243E61336696}"/>
    <cellStyle name="20% - Accent5 2 2 4 3 2 2 4" xfId="18160" xr:uid="{D90E60E2-9B0C-4165-B8F0-0E2F3BFC4766}"/>
    <cellStyle name="20% - Accent5 2 2 4 3 2 3" xfId="5267" xr:uid="{690F3936-D174-402A-AEF2-22A68C6C6C85}"/>
    <cellStyle name="20% - Accent5 2 2 4 3 2 3 2" xfId="12633" xr:uid="{E8586CC3-A77B-40AF-B00F-9B264BEE8861}"/>
    <cellStyle name="20% - Accent5 2 2 4 3 2 3 2 2" xfId="27367" xr:uid="{979B641B-A2EE-4215-B0F2-7D903A5537B4}"/>
    <cellStyle name="20% - Accent5 2 2 4 3 2 3 3" xfId="20001" xr:uid="{45D185E5-A35F-4193-966F-D643D5B57DDD}"/>
    <cellStyle name="20% - Accent5 2 2 4 3 2 4" xfId="8951" xr:uid="{CCFC3C09-2944-49B5-B920-32931B9EF0F0}"/>
    <cellStyle name="20% - Accent5 2 2 4 3 2 4 2" xfId="23685" xr:uid="{4EAF47B3-2AB4-46BC-A35E-ADA31A4ACA16}"/>
    <cellStyle name="20% - Accent5 2 2 4 3 2 5" xfId="16319" xr:uid="{BD4400B6-1BF7-4504-8EAF-C31E65160560}"/>
    <cellStyle name="20% - Accent5 2 2 4 3 3" xfId="2506" xr:uid="{EAACC3CD-E4B9-4961-91A6-A759180C1994}"/>
    <cellStyle name="20% - Accent5 2 2 4 3 3 2" xfId="6188" xr:uid="{085B531B-7514-48A0-AFF2-7BF42BFE902C}"/>
    <cellStyle name="20% - Accent5 2 2 4 3 3 2 2" xfId="13554" xr:uid="{DE8E7934-6C9B-4882-BF6B-962F839EDF99}"/>
    <cellStyle name="20% - Accent5 2 2 4 3 3 2 2 2" xfId="28288" xr:uid="{60ADF390-09C3-4884-9789-35ACECD0D812}"/>
    <cellStyle name="20% - Accent5 2 2 4 3 3 2 3" xfId="20922" xr:uid="{88BC92A5-9EEF-4D7B-B79D-2973130DD0E4}"/>
    <cellStyle name="20% - Accent5 2 2 4 3 3 3" xfId="9872" xr:uid="{570D3E84-6C26-4294-AF70-D691A5E7EB14}"/>
    <cellStyle name="20% - Accent5 2 2 4 3 3 3 2" xfId="24606" xr:uid="{CE648B93-E40E-4DB0-BB81-50FA4E46EB8B}"/>
    <cellStyle name="20% - Accent5 2 2 4 3 3 4" xfId="17240" xr:uid="{ECB9F3C3-AC54-4AE4-83BB-EBD87C6E75A1}"/>
    <cellStyle name="20% - Accent5 2 2 4 3 4" xfId="4347" xr:uid="{9552E467-8C24-43F9-A1D6-92766C86CE6D}"/>
    <cellStyle name="20% - Accent5 2 2 4 3 4 2" xfId="11713" xr:uid="{DFF324D7-0803-4D2E-85C3-5F289978077A}"/>
    <cellStyle name="20% - Accent5 2 2 4 3 4 2 2" xfId="26447" xr:uid="{8F4C612C-74A1-43EB-B005-91BA5AB222D5}"/>
    <cellStyle name="20% - Accent5 2 2 4 3 4 3" xfId="19081" xr:uid="{DC2567F8-3FFB-438A-BA3C-49DD9BC8C408}"/>
    <cellStyle name="20% - Accent5 2 2 4 3 5" xfId="8031" xr:uid="{1013310C-4BDA-4A4A-973E-8498D6F76A87}"/>
    <cellStyle name="20% - Accent5 2 2 4 3 5 2" xfId="22765" xr:uid="{CEB021EE-34FD-4178-8883-52FD18A88EE9}"/>
    <cellStyle name="20% - Accent5 2 2 4 3 6" xfId="15399" xr:uid="{6F3218DB-068B-48FD-A49D-7109FFDDB38B}"/>
    <cellStyle name="20% - Accent5 2 2 4 4" xfId="1125" xr:uid="{202C89AB-EF77-45AA-9495-83DAFAA021D7}"/>
    <cellStyle name="20% - Accent5 2 2 4 4 2" xfId="2966" xr:uid="{D1F7CD72-4CC2-42ED-8537-3D8669451F62}"/>
    <cellStyle name="20% - Accent5 2 2 4 4 2 2" xfId="6648" xr:uid="{CD97CC82-5644-4A8F-B260-58E62C8991E5}"/>
    <cellStyle name="20% - Accent5 2 2 4 4 2 2 2" xfId="14014" xr:uid="{480D9DDB-E3B5-4655-AC5B-D4361E29A4B2}"/>
    <cellStyle name="20% - Accent5 2 2 4 4 2 2 2 2" xfId="28748" xr:uid="{8D3D6937-9146-4E91-A6A8-599E2369EC8F}"/>
    <cellStyle name="20% - Accent5 2 2 4 4 2 2 3" xfId="21382" xr:uid="{221BEDFA-15A9-4EA5-8557-24DDC62495A3}"/>
    <cellStyle name="20% - Accent5 2 2 4 4 2 3" xfId="10332" xr:uid="{8600868B-0F07-4FDF-BE39-ECCC6D5442DA}"/>
    <cellStyle name="20% - Accent5 2 2 4 4 2 3 2" xfId="25066" xr:uid="{F024C8C4-C616-469E-9A33-6D656A2B8008}"/>
    <cellStyle name="20% - Accent5 2 2 4 4 2 4" xfId="17700" xr:uid="{8C209DE7-CF9A-4F98-B349-27B09FC90F88}"/>
    <cellStyle name="20% - Accent5 2 2 4 4 3" xfId="4807" xr:uid="{C1401C17-A179-48BB-93CA-B906C50F0B0B}"/>
    <cellStyle name="20% - Accent5 2 2 4 4 3 2" xfId="12173" xr:uid="{18988928-11BD-4FC9-BA8C-7EBC89C10C65}"/>
    <cellStyle name="20% - Accent5 2 2 4 4 3 2 2" xfId="26907" xr:uid="{8F0EA47C-8641-47EB-A368-B165B0D9B6B1}"/>
    <cellStyle name="20% - Accent5 2 2 4 4 3 3" xfId="19541" xr:uid="{5FAD45F1-0867-4BD3-A717-FD38D80727AB}"/>
    <cellStyle name="20% - Accent5 2 2 4 4 4" xfId="8491" xr:uid="{5A6ED4B4-F18A-4289-AE0C-265CFA0F2501}"/>
    <cellStyle name="20% - Accent5 2 2 4 4 4 2" xfId="23225" xr:uid="{BD2454B9-C74C-454C-81C5-A4FB90B859B0}"/>
    <cellStyle name="20% - Accent5 2 2 4 4 5" xfId="15859" xr:uid="{ADD3833B-4E23-435F-B790-7126A300D30A}"/>
    <cellStyle name="20% - Accent5 2 2 4 5" xfId="2046" xr:uid="{75CA8FF7-5529-4322-9E10-74609CBD91E0}"/>
    <cellStyle name="20% - Accent5 2 2 4 5 2" xfId="5728" xr:uid="{2F63D9AB-69E7-40D7-B856-9E46F4513CB4}"/>
    <cellStyle name="20% - Accent5 2 2 4 5 2 2" xfId="13094" xr:uid="{336CD4F2-C119-4EEA-97FA-A76C5D4F34AE}"/>
    <cellStyle name="20% - Accent5 2 2 4 5 2 2 2" xfId="27828" xr:uid="{7487ED92-36BF-4ABD-82FA-4FF0CC42F8EE}"/>
    <cellStyle name="20% - Accent5 2 2 4 5 2 3" xfId="20462" xr:uid="{8F3BD517-C5CC-4F59-85A0-48BBEC4DD5A0}"/>
    <cellStyle name="20% - Accent5 2 2 4 5 3" xfId="9412" xr:uid="{6734C2AE-3211-4BC1-9C73-321901C4AABC}"/>
    <cellStyle name="20% - Accent5 2 2 4 5 3 2" xfId="24146" xr:uid="{7C6BCDE0-247F-4776-A8AA-0A67B31E12BF}"/>
    <cellStyle name="20% - Accent5 2 2 4 5 4" xfId="16780" xr:uid="{79D86924-75B0-4235-B277-C01CDB06D058}"/>
    <cellStyle name="20% - Accent5 2 2 4 6" xfId="3887" xr:uid="{B0456613-0130-4A0A-803C-FC57E541DDD2}"/>
    <cellStyle name="20% - Accent5 2 2 4 6 2" xfId="11253" xr:uid="{111CABED-3993-4FF4-9D17-3BA246BCBFA8}"/>
    <cellStyle name="20% - Accent5 2 2 4 6 2 2" xfId="25987" xr:uid="{069CC7A9-76C1-4B8D-8BFD-CB52CA62E392}"/>
    <cellStyle name="20% - Accent5 2 2 4 6 3" xfId="18621" xr:uid="{41D916A8-75BF-4539-BFAB-961E24BBF264}"/>
    <cellStyle name="20% - Accent5 2 2 4 7" xfId="7571" xr:uid="{B85D60FB-5F24-4644-A9FE-403E668ED38B}"/>
    <cellStyle name="20% - Accent5 2 2 4 7 2" xfId="22305" xr:uid="{AB91EAC2-874D-46E0-BF7C-80161A46DF80}"/>
    <cellStyle name="20% - Accent5 2 2 4 8" xfId="14939" xr:uid="{840675A6-68D6-4F80-AAF8-A37405766D7E}"/>
    <cellStyle name="20% - Accent5 2 2 5" xfId="320" xr:uid="{8A6C7ACD-B0EA-45AE-89B9-BC3FED6FDFE6}"/>
    <cellStyle name="20% - Accent5 2 2 5 2" xfId="780" xr:uid="{D58AA362-6726-4C38-A4E0-64D0F9BBB332}"/>
    <cellStyle name="20% - Accent5 2 2 5 2 2" xfId="1700" xr:uid="{7A558F05-F55E-4D54-A585-803072CCE5F5}"/>
    <cellStyle name="20% - Accent5 2 2 5 2 2 2" xfId="3541" xr:uid="{F5F41E4A-C768-456C-AC3D-F3BAE212FC38}"/>
    <cellStyle name="20% - Accent5 2 2 5 2 2 2 2" xfId="7223" xr:uid="{DDA509BD-EA06-4D12-B37C-DD27B1017F84}"/>
    <cellStyle name="20% - Accent5 2 2 5 2 2 2 2 2" xfId="14589" xr:uid="{846BED3E-7289-45AF-B170-C443567AEC5D}"/>
    <cellStyle name="20% - Accent5 2 2 5 2 2 2 2 2 2" xfId="29323" xr:uid="{34E2EF8B-B79E-4E9F-82B7-4EDCFEE96550}"/>
    <cellStyle name="20% - Accent5 2 2 5 2 2 2 2 3" xfId="21957" xr:uid="{11EE9B26-136B-4B48-8511-E0283FD9CEE4}"/>
    <cellStyle name="20% - Accent5 2 2 5 2 2 2 3" xfId="10907" xr:uid="{CF418AE2-26F5-4CB2-ACF0-D81066BDEE23}"/>
    <cellStyle name="20% - Accent5 2 2 5 2 2 2 3 2" xfId="25641" xr:uid="{55665472-BC37-4AD6-92CE-F73CC9726C62}"/>
    <cellStyle name="20% - Accent5 2 2 5 2 2 2 4" xfId="18275" xr:uid="{F55CBBAF-7387-4DA1-81F6-8D6FE2C2E514}"/>
    <cellStyle name="20% - Accent5 2 2 5 2 2 3" xfId="5382" xr:uid="{926C5E46-EB1C-4D45-80A7-156E8A6CC1B5}"/>
    <cellStyle name="20% - Accent5 2 2 5 2 2 3 2" xfId="12748" xr:uid="{9766E79F-8A44-47E1-91AF-BC2F09A22FA0}"/>
    <cellStyle name="20% - Accent5 2 2 5 2 2 3 2 2" xfId="27482" xr:uid="{1B6DC881-3F28-49FB-83F2-6245314A15A8}"/>
    <cellStyle name="20% - Accent5 2 2 5 2 2 3 3" xfId="20116" xr:uid="{4BD2A48D-6C60-4DCB-B634-C302424F1274}"/>
    <cellStyle name="20% - Accent5 2 2 5 2 2 4" xfId="9066" xr:uid="{93814A37-8EB9-4BBA-A42B-7100B4E22153}"/>
    <cellStyle name="20% - Accent5 2 2 5 2 2 4 2" xfId="23800" xr:uid="{8BCF83CA-780F-4E95-AE7A-BB0D1AE71406}"/>
    <cellStyle name="20% - Accent5 2 2 5 2 2 5" xfId="16434" xr:uid="{8F867BD4-243D-4AD9-B803-0DF44AA8943C}"/>
    <cellStyle name="20% - Accent5 2 2 5 2 3" xfId="2621" xr:uid="{22E386BA-C0C6-4CA8-A3DA-AAC18D5E3977}"/>
    <cellStyle name="20% - Accent5 2 2 5 2 3 2" xfId="6303" xr:uid="{9A8373C7-CC50-4031-83A7-7D4435827846}"/>
    <cellStyle name="20% - Accent5 2 2 5 2 3 2 2" xfId="13669" xr:uid="{5C8F55B9-8756-49DA-A855-E399FBBE69DE}"/>
    <cellStyle name="20% - Accent5 2 2 5 2 3 2 2 2" xfId="28403" xr:uid="{CBBDF56E-43BE-463B-BB87-6A30D14D54D8}"/>
    <cellStyle name="20% - Accent5 2 2 5 2 3 2 3" xfId="21037" xr:uid="{4A207C99-1AF1-4B87-9E94-AE0EEDA0A70C}"/>
    <cellStyle name="20% - Accent5 2 2 5 2 3 3" xfId="9987" xr:uid="{C39F9981-1A55-4AEC-A2D0-92A557D6FDDA}"/>
    <cellStyle name="20% - Accent5 2 2 5 2 3 3 2" xfId="24721" xr:uid="{E7BD3035-A3E8-4EDE-9FF9-3C4D66A17688}"/>
    <cellStyle name="20% - Accent5 2 2 5 2 3 4" xfId="17355" xr:uid="{04814DC3-E17F-4192-ADDA-5B337EAB06B7}"/>
    <cellStyle name="20% - Accent5 2 2 5 2 4" xfId="4462" xr:uid="{CDD3C8F3-3E97-454F-9697-EF960A38B378}"/>
    <cellStyle name="20% - Accent5 2 2 5 2 4 2" xfId="11828" xr:uid="{6D34E780-9DBE-4F80-9895-BC30C592D97D}"/>
    <cellStyle name="20% - Accent5 2 2 5 2 4 2 2" xfId="26562" xr:uid="{6D2147BF-5A77-4CE8-973C-B56DF8E4AE28}"/>
    <cellStyle name="20% - Accent5 2 2 5 2 4 3" xfId="19196" xr:uid="{85610D64-CE78-4745-A763-6BE5CF4BCDEF}"/>
    <cellStyle name="20% - Accent5 2 2 5 2 5" xfId="8146" xr:uid="{64AD8DA9-8464-4FA4-A0DC-538B5BA6DA17}"/>
    <cellStyle name="20% - Accent5 2 2 5 2 5 2" xfId="22880" xr:uid="{0906B1A2-A542-4CD1-B82A-59DDA4868208}"/>
    <cellStyle name="20% - Accent5 2 2 5 2 6" xfId="15514" xr:uid="{E3F902A6-86C5-427C-A4AA-DEF3C8003465}"/>
    <cellStyle name="20% - Accent5 2 2 5 3" xfId="1240" xr:uid="{489FB87A-2A9F-4A2B-B210-8F9253B5FC75}"/>
    <cellStyle name="20% - Accent5 2 2 5 3 2" xfId="3081" xr:uid="{F430D1C6-2603-4B94-B058-F36A804AB857}"/>
    <cellStyle name="20% - Accent5 2 2 5 3 2 2" xfId="6763" xr:uid="{F503552C-922E-45A7-B0E1-C0E322BC1205}"/>
    <cellStyle name="20% - Accent5 2 2 5 3 2 2 2" xfId="14129" xr:uid="{0322C016-6231-4348-90C1-1ABA1DD85E60}"/>
    <cellStyle name="20% - Accent5 2 2 5 3 2 2 2 2" xfId="28863" xr:uid="{97912AFC-E0E5-4E55-AD96-5721B1488E0A}"/>
    <cellStyle name="20% - Accent5 2 2 5 3 2 2 3" xfId="21497" xr:uid="{9AE79131-D9D4-4403-AAC8-2448C8809765}"/>
    <cellStyle name="20% - Accent5 2 2 5 3 2 3" xfId="10447" xr:uid="{9DA2F05F-883D-4A3E-9F2A-30F3EF547159}"/>
    <cellStyle name="20% - Accent5 2 2 5 3 2 3 2" xfId="25181" xr:uid="{0757F4FC-E020-4102-A7A7-3AFA02EC35E9}"/>
    <cellStyle name="20% - Accent5 2 2 5 3 2 4" xfId="17815" xr:uid="{9121BA84-06AF-4EED-8987-02EC6501764F}"/>
    <cellStyle name="20% - Accent5 2 2 5 3 3" xfId="4922" xr:uid="{72D1DA82-30A5-4405-BDCE-8EDA561368AF}"/>
    <cellStyle name="20% - Accent5 2 2 5 3 3 2" xfId="12288" xr:uid="{FF2099F6-146C-4C92-9203-F3BF9548B693}"/>
    <cellStyle name="20% - Accent5 2 2 5 3 3 2 2" xfId="27022" xr:uid="{254D8441-F9E4-4742-A222-C9572243930A}"/>
    <cellStyle name="20% - Accent5 2 2 5 3 3 3" xfId="19656" xr:uid="{CE363526-7072-4204-A099-DF45F36E7149}"/>
    <cellStyle name="20% - Accent5 2 2 5 3 4" xfId="8606" xr:uid="{42B35D2F-A46C-4F57-ACC1-808E8EE2AC33}"/>
    <cellStyle name="20% - Accent5 2 2 5 3 4 2" xfId="23340" xr:uid="{5E6EA004-48D3-459D-9168-478E857FCB71}"/>
    <cellStyle name="20% - Accent5 2 2 5 3 5" xfId="15974" xr:uid="{785843B9-0477-4015-8659-EAD8CDCA0FB5}"/>
    <cellStyle name="20% - Accent5 2 2 5 4" xfId="2161" xr:uid="{609D2EAD-42D0-4A3F-8573-44808AE0E38D}"/>
    <cellStyle name="20% - Accent5 2 2 5 4 2" xfId="5843" xr:uid="{659C258F-FF1A-4633-9CF2-15DFA0EA8999}"/>
    <cellStyle name="20% - Accent5 2 2 5 4 2 2" xfId="13209" xr:uid="{6DD438A3-5F51-406D-98A4-36A7C91B63FE}"/>
    <cellStyle name="20% - Accent5 2 2 5 4 2 2 2" xfId="27943" xr:uid="{FCF39B52-CCEB-43D6-A468-6002C85809B7}"/>
    <cellStyle name="20% - Accent5 2 2 5 4 2 3" xfId="20577" xr:uid="{181D067D-92F0-454C-8623-A532BB83000D}"/>
    <cellStyle name="20% - Accent5 2 2 5 4 3" xfId="9527" xr:uid="{206A2C65-B318-40E5-931A-AB61D41BD813}"/>
    <cellStyle name="20% - Accent5 2 2 5 4 3 2" xfId="24261" xr:uid="{04E310E4-EEF0-4BF7-A220-C2463091222D}"/>
    <cellStyle name="20% - Accent5 2 2 5 4 4" xfId="16895" xr:uid="{6BA38AB5-1E9E-47EA-81B4-C1B3C063E78F}"/>
    <cellStyle name="20% - Accent5 2 2 5 5" xfId="4002" xr:uid="{564E04AF-7343-48F6-B4FA-6261104148B0}"/>
    <cellStyle name="20% - Accent5 2 2 5 5 2" xfId="11368" xr:uid="{A6B7B9EC-D48B-4AEA-BFF4-8EF75A2825FF}"/>
    <cellStyle name="20% - Accent5 2 2 5 5 2 2" xfId="26102" xr:uid="{035249B3-E37C-4A59-9006-CA08D4CC052E}"/>
    <cellStyle name="20% - Accent5 2 2 5 5 3" xfId="18736" xr:uid="{388CE9B5-3147-4FC4-9327-BBE28A906FC7}"/>
    <cellStyle name="20% - Accent5 2 2 5 6" xfId="7686" xr:uid="{7CB8513B-DE88-4290-B31F-CBC9694EAFFC}"/>
    <cellStyle name="20% - Accent5 2 2 5 6 2" xfId="22420" xr:uid="{8E162F2C-F41B-476C-8D42-0283F34DAB66}"/>
    <cellStyle name="20% - Accent5 2 2 5 7" xfId="15054" xr:uid="{53003CE7-42F6-401F-89F1-A6C99C85BB60}"/>
    <cellStyle name="20% - Accent5 2 2 6" xfId="550" xr:uid="{8942C444-66F3-4ACD-B588-011270406A7F}"/>
    <cellStyle name="20% - Accent5 2 2 6 2" xfId="1470" xr:uid="{E186B0AE-33F6-4EE7-A326-25D2B8A29B86}"/>
    <cellStyle name="20% - Accent5 2 2 6 2 2" xfId="3311" xr:uid="{87A7FA2B-EC6D-49C7-A93C-5E3228B136C3}"/>
    <cellStyle name="20% - Accent5 2 2 6 2 2 2" xfId="6993" xr:uid="{5B9F6E2C-FC9D-4215-BE0A-98CC1E0E8FDA}"/>
    <cellStyle name="20% - Accent5 2 2 6 2 2 2 2" xfId="14359" xr:uid="{5EB24EF6-14FC-4B7C-BE7A-C7380A8D7449}"/>
    <cellStyle name="20% - Accent5 2 2 6 2 2 2 2 2" xfId="29093" xr:uid="{B2C44123-CB13-48D4-92BA-70840518979E}"/>
    <cellStyle name="20% - Accent5 2 2 6 2 2 2 3" xfId="21727" xr:uid="{A8101EE6-BD0A-4D00-B667-61A39C97C9A7}"/>
    <cellStyle name="20% - Accent5 2 2 6 2 2 3" xfId="10677" xr:uid="{9C66A321-E78E-4D1D-8427-971F0F736A43}"/>
    <cellStyle name="20% - Accent5 2 2 6 2 2 3 2" xfId="25411" xr:uid="{A79D1D85-55A5-4570-BEE0-E916C1B884E5}"/>
    <cellStyle name="20% - Accent5 2 2 6 2 2 4" xfId="18045" xr:uid="{49D2204D-39B6-4085-8FFA-2EE8C8EE5EB3}"/>
    <cellStyle name="20% - Accent5 2 2 6 2 3" xfId="5152" xr:uid="{63879AED-7A14-442B-A92C-62BAA17EC96C}"/>
    <cellStyle name="20% - Accent5 2 2 6 2 3 2" xfId="12518" xr:uid="{549C333E-0392-4D93-AAF3-CDE433C87793}"/>
    <cellStyle name="20% - Accent5 2 2 6 2 3 2 2" xfId="27252" xr:uid="{0DF8CAD1-C6D3-4803-B5C9-9CB608EAED37}"/>
    <cellStyle name="20% - Accent5 2 2 6 2 3 3" xfId="19886" xr:uid="{12BFD4A7-237C-4C9C-A610-853322ED4343}"/>
    <cellStyle name="20% - Accent5 2 2 6 2 4" xfId="8836" xr:uid="{E5AE4453-764E-4248-A375-ACEFC5DD8E6C}"/>
    <cellStyle name="20% - Accent5 2 2 6 2 4 2" xfId="23570" xr:uid="{0CD2DAC0-27EC-4098-8F85-57B38FFC8292}"/>
    <cellStyle name="20% - Accent5 2 2 6 2 5" xfId="16204" xr:uid="{F10D337B-D725-4E46-90C8-13287501250D}"/>
    <cellStyle name="20% - Accent5 2 2 6 3" xfId="2391" xr:uid="{E7BC8F93-75E9-4369-ACF5-F3A386419365}"/>
    <cellStyle name="20% - Accent5 2 2 6 3 2" xfId="6073" xr:uid="{825808C8-5F4C-4504-9FEF-66A4118642FD}"/>
    <cellStyle name="20% - Accent5 2 2 6 3 2 2" xfId="13439" xr:uid="{516FA38C-B1BC-4FC6-B93A-4D087F4F3602}"/>
    <cellStyle name="20% - Accent5 2 2 6 3 2 2 2" xfId="28173" xr:uid="{65038CD1-CD60-4786-81B8-7FD2F82D04D7}"/>
    <cellStyle name="20% - Accent5 2 2 6 3 2 3" xfId="20807" xr:uid="{50964D3F-DC50-4A51-A3C3-F3948B6111A7}"/>
    <cellStyle name="20% - Accent5 2 2 6 3 3" xfId="9757" xr:uid="{17138DC0-DD22-4997-94F2-BC0AE7D35453}"/>
    <cellStyle name="20% - Accent5 2 2 6 3 3 2" xfId="24491" xr:uid="{EE0B5133-0755-4BAB-B27C-AF3984C859FF}"/>
    <cellStyle name="20% - Accent5 2 2 6 3 4" xfId="17125" xr:uid="{6695A300-744D-494D-93C7-4CF9CCF75CC1}"/>
    <cellStyle name="20% - Accent5 2 2 6 4" xfId="4232" xr:uid="{0102A003-B572-4381-A16D-549DD44AEF3D}"/>
    <cellStyle name="20% - Accent5 2 2 6 4 2" xfId="11598" xr:uid="{DB9E8473-102F-47AA-8FA7-72A04892EC33}"/>
    <cellStyle name="20% - Accent5 2 2 6 4 2 2" xfId="26332" xr:uid="{E2C9745E-6C5E-492F-B019-8D1113D259EA}"/>
    <cellStyle name="20% - Accent5 2 2 6 4 3" xfId="18966" xr:uid="{1F07A014-0A85-4E4C-BADE-16070339CA5B}"/>
    <cellStyle name="20% - Accent5 2 2 6 5" xfId="7916" xr:uid="{2252F5BF-642A-4EE9-BEBC-C668F9AA27AB}"/>
    <cellStyle name="20% - Accent5 2 2 6 5 2" xfId="22650" xr:uid="{11475174-4E89-4A6F-92FB-D00C6239E6D6}"/>
    <cellStyle name="20% - Accent5 2 2 6 6" xfId="15284" xr:uid="{8F439E11-7A15-4174-B781-31C03B5AF1DB}"/>
    <cellStyle name="20% - Accent5 2 2 7" xfId="1010" xr:uid="{6F1C254C-1885-4A73-B94E-082F2B2324B8}"/>
    <cellStyle name="20% - Accent5 2 2 7 2" xfId="2851" xr:uid="{74557DE9-0EF5-4B13-B639-4D9F56E9C608}"/>
    <cellStyle name="20% - Accent5 2 2 7 2 2" xfId="6533" xr:uid="{4A4BC6E8-ED2D-497B-8187-71ADB01298ED}"/>
    <cellStyle name="20% - Accent5 2 2 7 2 2 2" xfId="13899" xr:uid="{A64A7A7D-808F-4BFE-9E29-7FCC789A09A2}"/>
    <cellStyle name="20% - Accent5 2 2 7 2 2 2 2" xfId="28633" xr:uid="{DAC28AC5-9D2E-49A1-A2BB-66E9F29517AA}"/>
    <cellStyle name="20% - Accent5 2 2 7 2 2 3" xfId="21267" xr:uid="{EF023C2D-48EC-4C26-AE50-5B2953396684}"/>
    <cellStyle name="20% - Accent5 2 2 7 2 3" xfId="10217" xr:uid="{1ED89499-B87C-4CED-94A0-CF12858D5A41}"/>
    <cellStyle name="20% - Accent5 2 2 7 2 3 2" xfId="24951" xr:uid="{022C6C21-56A5-42DF-897D-4473230A131B}"/>
    <cellStyle name="20% - Accent5 2 2 7 2 4" xfId="17585" xr:uid="{919162AD-FAB3-44E7-90A5-0EE87AFA35AA}"/>
    <cellStyle name="20% - Accent5 2 2 7 3" xfId="4692" xr:uid="{D5449FE4-B076-4572-99E2-38361D892349}"/>
    <cellStyle name="20% - Accent5 2 2 7 3 2" xfId="12058" xr:uid="{059C5A8B-5B8C-4B73-82FB-08024B2D1B67}"/>
    <cellStyle name="20% - Accent5 2 2 7 3 2 2" xfId="26792" xr:uid="{C985AD3E-4E04-444D-A6C5-C823A6D18230}"/>
    <cellStyle name="20% - Accent5 2 2 7 3 3" xfId="19426" xr:uid="{60C9BC6E-65F5-42EC-8FEC-0EE71C08F669}"/>
    <cellStyle name="20% - Accent5 2 2 7 4" xfId="8376" xr:uid="{E969C3B4-047C-4C42-ABED-81A4D16DC29F}"/>
    <cellStyle name="20% - Accent5 2 2 7 4 2" xfId="23110" xr:uid="{D65B8485-294F-4B98-8D46-0F54E2262ABB}"/>
    <cellStyle name="20% - Accent5 2 2 7 5" xfId="15744" xr:uid="{B9BA12BE-5DFE-4789-AA4C-F92D73130928}"/>
    <cellStyle name="20% - Accent5 2 2 8" xfId="1931" xr:uid="{54B90A01-6F1F-40B8-81F0-8FE90F4318CB}"/>
    <cellStyle name="20% - Accent5 2 2 8 2" xfId="5613" xr:uid="{D6D12F48-EC23-4255-9B36-7F81C51FCD54}"/>
    <cellStyle name="20% - Accent5 2 2 8 2 2" xfId="12979" xr:uid="{FA0727C2-722D-4923-934C-97A923570D7B}"/>
    <cellStyle name="20% - Accent5 2 2 8 2 2 2" xfId="27713" xr:uid="{7550492C-477D-4996-B5E1-CDE2DD609130}"/>
    <cellStyle name="20% - Accent5 2 2 8 2 3" xfId="20347" xr:uid="{07DD6120-B782-4CD5-B2E6-DADA74B32A81}"/>
    <cellStyle name="20% - Accent5 2 2 8 3" xfId="9297" xr:uid="{D6BEC541-5C61-4A5C-8AD2-E5C37A375023}"/>
    <cellStyle name="20% - Accent5 2 2 8 3 2" xfId="24031" xr:uid="{C78BAE86-1CF1-47FB-BAB5-338506A49697}"/>
    <cellStyle name="20% - Accent5 2 2 8 4" xfId="16665" xr:uid="{5EF5B252-4752-4A77-9CB4-3833B18FFDA7}"/>
    <cellStyle name="20% - Accent5 2 2 9" xfId="3772" xr:uid="{BBBFFC6B-6599-4AFB-8282-E27470228C8A}"/>
    <cellStyle name="20% - Accent5 2 2 9 2" xfId="11138" xr:uid="{30B4B949-29C5-4DFE-850E-D8942C387D3C}"/>
    <cellStyle name="20% - Accent5 2 2 9 2 2" xfId="25872" xr:uid="{B5C67F89-D5EC-4482-B253-DB586826F3AC}"/>
    <cellStyle name="20% - Accent5 2 2 9 3" xfId="18506" xr:uid="{F06138F9-6354-4BCA-B704-D0331AC9E713}"/>
    <cellStyle name="20% - Accent5 2 3" xfId="35" xr:uid="{104E956C-4B49-450C-8574-BFAFF94BBD49}"/>
    <cellStyle name="20% - Accent5 2 3 10" xfId="14826" xr:uid="{B297198C-A68A-4FEA-A2F6-D1149F3EE41D}"/>
    <cellStyle name="20% - Accent5 2 3 2" xfId="132" xr:uid="{7D76437A-008C-4799-879E-720107D35DAB}"/>
    <cellStyle name="20% - Accent5 2 3 2 2" xfId="264" xr:uid="{6A6FF1F2-7AF6-404D-990C-9A5DD4D67281}"/>
    <cellStyle name="20% - Accent5 2 3 2 2 2" xfId="494" xr:uid="{BC38E7CB-6259-48B7-839C-8A2FDDC029BE}"/>
    <cellStyle name="20% - Accent5 2 3 2 2 2 2" xfId="954" xr:uid="{C008255B-B3FC-402A-B9DC-DE9F05B3001D}"/>
    <cellStyle name="20% - Accent5 2 3 2 2 2 2 2" xfId="1874" xr:uid="{4A6E0695-D8A0-4766-8341-B4AC63FD116F}"/>
    <cellStyle name="20% - Accent5 2 3 2 2 2 2 2 2" xfId="3715" xr:uid="{00EB363E-058D-487D-958F-B2AF9573EB28}"/>
    <cellStyle name="20% - Accent5 2 3 2 2 2 2 2 2 2" xfId="7397" xr:uid="{5D770D9D-5F62-4766-9AD6-3A5363F07812}"/>
    <cellStyle name="20% - Accent5 2 3 2 2 2 2 2 2 2 2" xfId="14763" xr:uid="{1E764D77-F216-4997-8613-C594E6FC3211}"/>
    <cellStyle name="20% - Accent5 2 3 2 2 2 2 2 2 2 2 2" xfId="29497" xr:uid="{A1283DAF-1BA9-4DFD-9BA2-6ECCACD6F6AE}"/>
    <cellStyle name="20% - Accent5 2 3 2 2 2 2 2 2 2 3" xfId="22131" xr:uid="{21B3BACA-2268-470C-B6E3-6EAECC947C9D}"/>
    <cellStyle name="20% - Accent5 2 3 2 2 2 2 2 2 3" xfId="11081" xr:uid="{7CBD1BAE-00CA-450D-8298-29EF5F80D125}"/>
    <cellStyle name="20% - Accent5 2 3 2 2 2 2 2 2 3 2" xfId="25815" xr:uid="{EFA1D161-398F-4210-8C58-BC1E488A2D3A}"/>
    <cellStyle name="20% - Accent5 2 3 2 2 2 2 2 2 4" xfId="18449" xr:uid="{A0F26201-DDEA-4C08-9BB4-A3E3BD119691}"/>
    <cellStyle name="20% - Accent5 2 3 2 2 2 2 2 3" xfId="5556" xr:uid="{FABFE9D3-EF09-420F-86FE-8382CAFD1579}"/>
    <cellStyle name="20% - Accent5 2 3 2 2 2 2 2 3 2" xfId="12922" xr:uid="{6115CC02-E927-4EF6-9D59-8A65CA445469}"/>
    <cellStyle name="20% - Accent5 2 3 2 2 2 2 2 3 2 2" xfId="27656" xr:uid="{5C2F0F3D-8810-47CE-99AD-A51B47C87E00}"/>
    <cellStyle name="20% - Accent5 2 3 2 2 2 2 2 3 3" xfId="20290" xr:uid="{DAC7B608-9C5C-48D0-9B4C-F051BE1E3461}"/>
    <cellStyle name="20% - Accent5 2 3 2 2 2 2 2 4" xfId="9240" xr:uid="{49D7BDDA-8FC7-4EE6-AA11-B5F7244292AD}"/>
    <cellStyle name="20% - Accent5 2 3 2 2 2 2 2 4 2" xfId="23974" xr:uid="{C8F35FF7-92AB-4457-8540-81430D3637E7}"/>
    <cellStyle name="20% - Accent5 2 3 2 2 2 2 2 5" xfId="16608" xr:uid="{BC92D752-6F4D-4BC9-AB55-E9E06D3A4AB3}"/>
    <cellStyle name="20% - Accent5 2 3 2 2 2 2 3" xfId="2795" xr:uid="{75D8172A-D46E-46AA-9193-92F121337CBA}"/>
    <cellStyle name="20% - Accent5 2 3 2 2 2 2 3 2" xfId="6477" xr:uid="{9BDDE169-65F9-41DF-8047-C824E2BC5EF8}"/>
    <cellStyle name="20% - Accent5 2 3 2 2 2 2 3 2 2" xfId="13843" xr:uid="{DDBBAAE8-36AE-4538-B381-CE074D41C43B}"/>
    <cellStyle name="20% - Accent5 2 3 2 2 2 2 3 2 2 2" xfId="28577" xr:uid="{1F2CE63F-2D39-4A4B-B12D-E223F9BFAB05}"/>
    <cellStyle name="20% - Accent5 2 3 2 2 2 2 3 2 3" xfId="21211" xr:uid="{002F521A-18DC-4576-9AAC-373BC8115C72}"/>
    <cellStyle name="20% - Accent5 2 3 2 2 2 2 3 3" xfId="10161" xr:uid="{024FB914-3FFB-43BA-8C3D-CAC35ABDAAB5}"/>
    <cellStyle name="20% - Accent5 2 3 2 2 2 2 3 3 2" xfId="24895" xr:uid="{C51B59B3-0F6E-452E-A630-335F38A9CD52}"/>
    <cellStyle name="20% - Accent5 2 3 2 2 2 2 3 4" xfId="17529" xr:uid="{66834426-78E8-4B49-A996-4C795B9F9B1D}"/>
    <cellStyle name="20% - Accent5 2 3 2 2 2 2 4" xfId="4636" xr:uid="{FCFD466F-E991-488C-BE06-F93962B33826}"/>
    <cellStyle name="20% - Accent5 2 3 2 2 2 2 4 2" xfId="12002" xr:uid="{3A2CE877-F629-498C-94E8-8474B760EC8A}"/>
    <cellStyle name="20% - Accent5 2 3 2 2 2 2 4 2 2" xfId="26736" xr:uid="{041C85A5-7BEF-4EC3-89D8-FA9E7B7D1C31}"/>
    <cellStyle name="20% - Accent5 2 3 2 2 2 2 4 3" xfId="19370" xr:uid="{FC5816AF-350A-4CC9-B98B-46BDB7FA6D68}"/>
    <cellStyle name="20% - Accent5 2 3 2 2 2 2 5" xfId="8320" xr:uid="{CDBE869B-79A6-4308-B270-343C91DE0D6D}"/>
    <cellStyle name="20% - Accent5 2 3 2 2 2 2 5 2" xfId="23054" xr:uid="{F4AD61D3-F527-46AD-B710-F24B06F2D39E}"/>
    <cellStyle name="20% - Accent5 2 3 2 2 2 2 6" xfId="15688" xr:uid="{D8BCF1BE-F264-484F-A9A3-E6B8E0250213}"/>
    <cellStyle name="20% - Accent5 2 3 2 2 2 3" xfId="1414" xr:uid="{6BBEF6B1-B4E4-45A4-8B7F-F07367B3B108}"/>
    <cellStyle name="20% - Accent5 2 3 2 2 2 3 2" xfId="3255" xr:uid="{DF6643B0-6ED0-4910-871F-156FEB00FD5A}"/>
    <cellStyle name="20% - Accent5 2 3 2 2 2 3 2 2" xfId="6937" xr:uid="{7923C94D-A5A9-4562-ABE5-53FA78BBFF60}"/>
    <cellStyle name="20% - Accent5 2 3 2 2 2 3 2 2 2" xfId="14303" xr:uid="{DF49EE1A-8842-43FA-93F4-89D63D245F82}"/>
    <cellStyle name="20% - Accent5 2 3 2 2 2 3 2 2 2 2" xfId="29037" xr:uid="{F3CC8896-5406-4D60-A105-21488745238F}"/>
    <cellStyle name="20% - Accent5 2 3 2 2 2 3 2 2 3" xfId="21671" xr:uid="{2BAA34F4-6129-464F-883F-D9CD690026EB}"/>
    <cellStyle name="20% - Accent5 2 3 2 2 2 3 2 3" xfId="10621" xr:uid="{186BBB03-B63B-4C76-9851-1954DFCCA43C}"/>
    <cellStyle name="20% - Accent5 2 3 2 2 2 3 2 3 2" xfId="25355" xr:uid="{FEEAA5FF-B2D8-4933-AD43-0EF052EA1DE2}"/>
    <cellStyle name="20% - Accent5 2 3 2 2 2 3 2 4" xfId="17989" xr:uid="{CDF0AC37-04A4-4C60-B548-746DA63EBBC8}"/>
    <cellStyle name="20% - Accent5 2 3 2 2 2 3 3" xfId="5096" xr:uid="{A74671B0-DDBE-46D7-9DE0-844DFDFEB4D2}"/>
    <cellStyle name="20% - Accent5 2 3 2 2 2 3 3 2" xfId="12462" xr:uid="{166130AC-0189-4C86-A15D-07A79A2A7883}"/>
    <cellStyle name="20% - Accent5 2 3 2 2 2 3 3 2 2" xfId="27196" xr:uid="{85C3E3F5-A174-4A22-AB6B-81FC57456143}"/>
    <cellStyle name="20% - Accent5 2 3 2 2 2 3 3 3" xfId="19830" xr:uid="{C00FF6E4-C7EF-491F-A357-7B8B2D48A147}"/>
    <cellStyle name="20% - Accent5 2 3 2 2 2 3 4" xfId="8780" xr:uid="{167491BA-2ED9-4948-950E-F1727B73932D}"/>
    <cellStyle name="20% - Accent5 2 3 2 2 2 3 4 2" xfId="23514" xr:uid="{989FF8E2-03A4-41C5-8954-D881C80C9981}"/>
    <cellStyle name="20% - Accent5 2 3 2 2 2 3 5" xfId="16148" xr:uid="{65E1CCEF-748F-4523-94AC-3089A3A279E1}"/>
    <cellStyle name="20% - Accent5 2 3 2 2 2 4" xfId="2335" xr:uid="{79050669-C866-4C2A-8A78-F1BD9BB49406}"/>
    <cellStyle name="20% - Accent5 2 3 2 2 2 4 2" xfId="6017" xr:uid="{45ABDD2E-E6C7-43CD-9192-9961C3FAD8E2}"/>
    <cellStyle name="20% - Accent5 2 3 2 2 2 4 2 2" xfId="13383" xr:uid="{4AA11DCB-8F84-4009-AF0E-58A5561D472C}"/>
    <cellStyle name="20% - Accent5 2 3 2 2 2 4 2 2 2" xfId="28117" xr:uid="{EC12D59E-E26F-4F7B-9CAC-5471D280FC21}"/>
    <cellStyle name="20% - Accent5 2 3 2 2 2 4 2 3" xfId="20751" xr:uid="{9FD9E804-499D-4344-8450-F4C74822EAEF}"/>
    <cellStyle name="20% - Accent5 2 3 2 2 2 4 3" xfId="9701" xr:uid="{A6D60B82-BEA9-4A47-A08F-7E4B0A88B05B}"/>
    <cellStyle name="20% - Accent5 2 3 2 2 2 4 3 2" xfId="24435" xr:uid="{44D7408C-5B98-49BC-9520-6646B24E092B}"/>
    <cellStyle name="20% - Accent5 2 3 2 2 2 4 4" xfId="17069" xr:uid="{2D005209-EDD0-4FA4-AE77-7C6C51B667AA}"/>
    <cellStyle name="20% - Accent5 2 3 2 2 2 5" xfId="4176" xr:uid="{9A4B7BF9-7523-455B-8903-A5721C18A3D7}"/>
    <cellStyle name="20% - Accent5 2 3 2 2 2 5 2" xfId="11542" xr:uid="{E8FD3E36-C694-483D-B8C9-7C5CFA833DE1}"/>
    <cellStyle name="20% - Accent5 2 3 2 2 2 5 2 2" xfId="26276" xr:uid="{7B4E1C84-A356-423D-BE2E-E94BA449D97F}"/>
    <cellStyle name="20% - Accent5 2 3 2 2 2 5 3" xfId="18910" xr:uid="{D018F70E-31DB-4B4F-9B67-D9A90E450016}"/>
    <cellStyle name="20% - Accent5 2 3 2 2 2 6" xfId="7860" xr:uid="{A232A860-C844-4937-9119-8697DAD96C18}"/>
    <cellStyle name="20% - Accent5 2 3 2 2 2 6 2" xfId="22594" xr:uid="{717210EC-81B6-485A-B828-ACA7FCD405BB}"/>
    <cellStyle name="20% - Accent5 2 3 2 2 2 7" xfId="15228" xr:uid="{949FA08B-41B7-493B-B200-FB06E3C62AB8}"/>
    <cellStyle name="20% - Accent5 2 3 2 2 3" xfId="724" xr:uid="{B220A995-99D2-4D10-90E9-C0AB2692A0F1}"/>
    <cellStyle name="20% - Accent5 2 3 2 2 3 2" xfId="1644" xr:uid="{1A26F4E8-B8A2-4326-9B72-4160CB58C555}"/>
    <cellStyle name="20% - Accent5 2 3 2 2 3 2 2" xfId="3485" xr:uid="{A9EDBBF2-DCF3-4F52-A564-A8BC50E025FD}"/>
    <cellStyle name="20% - Accent5 2 3 2 2 3 2 2 2" xfId="7167" xr:uid="{B3CECC29-1882-4C67-BEA4-16A9A0EDFE84}"/>
    <cellStyle name="20% - Accent5 2 3 2 2 3 2 2 2 2" xfId="14533" xr:uid="{D97AFB27-85BD-4578-BC10-871CB6FF7357}"/>
    <cellStyle name="20% - Accent5 2 3 2 2 3 2 2 2 2 2" xfId="29267" xr:uid="{0B3DD483-A34F-4A49-9886-2A1A634BF0CA}"/>
    <cellStyle name="20% - Accent5 2 3 2 2 3 2 2 2 3" xfId="21901" xr:uid="{4C828A84-591A-4601-82C7-080A44B6122E}"/>
    <cellStyle name="20% - Accent5 2 3 2 2 3 2 2 3" xfId="10851" xr:uid="{DE5DAEDD-DF8F-4A9B-8077-EAECE7E9B653}"/>
    <cellStyle name="20% - Accent5 2 3 2 2 3 2 2 3 2" xfId="25585" xr:uid="{BDBC1EE6-1F92-4920-95E5-3255CEAB565F}"/>
    <cellStyle name="20% - Accent5 2 3 2 2 3 2 2 4" xfId="18219" xr:uid="{EA1E7E19-516F-4265-87B2-26845B35CFBA}"/>
    <cellStyle name="20% - Accent5 2 3 2 2 3 2 3" xfId="5326" xr:uid="{245DD3BC-E90C-4B05-BE3E-74BF4C1A3FA5}"/>
    <cellStyle name="20% - Accent5 2 3 2 2 3 2 3 2" xfId="12692" xr:uid="{B6068E8E-E0FB-43AE-A7AE-4DCC39E5E1CF}"/>
    <cellStyle name="20% - Accent5 2 3 2 2 3 2 3 2 2" xfId="27426" xr:uid="{64133F17-AA0C-48A8-9B65-18ACF59B959D}"/>
    <cellStyle name="20% - Accent5 2 3 2 2 3 2 3 3" xfId="20060" xr:uid="{9787B32D-6E33-4845-9DA7-6F75032179A8}"/>
    <cellStyle name="20% - Accent5 2 3 2 2 3 2 4" xfId="9010" xr:uid="{D5B22033-1D50-40D6-9249-776B5A3DBEF6}"/>
    <cellStyle name="20% - Accent5 2 3 2 2 3 2 4 2" xfId="23744" xr:uid="{2F9B53B6-3BAD-4E0F-B962-2548192987FC}"/>
    <cellStyle name="20% - Accent5 2 3 2 2 3 2 5" xfId="16378" xr:uid="{8A030DB9-54C8-4ED8-B6AF-76D630D83BF2}"/>
    <cellStyle name="20% - Accent5 2 3 2 2 3 3" xfId="2565" xr:uid="{0E75C551-499A-4C9E-B7A0-09A11D9CF2D8}"/>
    <cellStyle name="20% - Accent5 2 3 2 2 3 3 2" xfId="6247" xr:uid="{13FD8A02-0A02-40B2-90BE-121DC8C586B5}"/>
    <cellStyle name="20% - Accent5 2 3 2 2 3 3 2 2" xfId="13613" xr:uid="{A46C6A29-DD78-4C96-8293-6857E1DE26C8}"/>
    <cellStyle name="20% - Accent5 2 3 2 2 3 3 2 2 2" xfId="28347" xr:uid="{02607E8F-A720-4D0A-BAD6-98578F427CF5}"/>
    <cellStyle name="20% - Accent5 2 3 2 2 3 3 2 3" xfId="20981" xr:uid="{22A31BAE-0E26-4286-B903-EAE6DC432894}"/>
    <cellStyle name="20% - Accent5 2 3 2 2 3 3 3" xfId="9931" xr:uid="{864E7D6C-63FA-4ACD-8A52-C04205B90FE7}"/>
    <cellStyle name="20% - Accent5 2 3 2 2 3 3 3 2" xfId="24665" xr:uid="{F2671E7F-BD59-453E-A3B1-623725D740B8}"/>
    <cellStyle name="20% - Accent5 2 3 2 2 3 3 4" xfId="17299" xr:uid="{50192A5B-D29D-4A77-9711-06F59B4CFB94}"/>
    <cellStyle name="20% - Accent5 2 3 2 2 3 4" xfId="4406" xr:uid="{9261E85F-776B-43BF-9D8F-01C1D87E9ECA}"/>
    <cellStyle name="20% - Accent5 2 3 2 2 3 4 2" xfId="11772" xr:uid="{0D3E1F1B-BC36-42BC-8A96-BAD58D2851E6}"/>
    <cellStyle name="20% - Accent5 2 3 2 2 3 4 2 2" xfId="26506" xr:uid="{12827F20-9FE7-4C57-8E68-F23998BD7A94}"/>
    <cellStyle name="20% - Accent5 2 3 2 2 3 4 3" xfId="19140" xr:uid="{4A02C523-AAC6-4F94-8DB5-A76B22294465}"/>
    <cellStyle name="20% - Accent5 2 3 2 2 3 5" xfId="8090" xr:uid="{0EA968E1-BC24-409A-84B2-1E4404980958}"/>
    <cellStyle name="20% - Accent5 2 3 2 2 3 5 2" xfId="22824" xr:uid="{61476454-17BC-4EC5-B008-C82386038380}"/>
    <cellStyle name="20% - Accent5 2 3 2 2 3 6" xfId="15458" xr:uid="{9AB5A719-A621-4DE6-8402-99BBCD494F66}"/>
    <cellStyle name="20% - Accent5 2 3 2 2 4" xfId="1184" xr:uid="{8F034E64-448A-4350-8B2F-F38A101AADD3}"/>
    <cellStyle name="20% - Accent5 2 3 2 2 4 2" xfId="3025" xr:uid="{8F943B91-CF32-4E3E-A314-9E69C5450F52}"/>
    <cellStyle name="20% - Accent5 2 3 2 2 4 2 2" xfId="6707" xr:uid="{0CBF7DDF-783B-4AA3-AF23-37C35ED64BD9}"/>
    <cellStyle name="20% - Accent5 2 3 2 2 4 2 2 2" xfId="14073" xr:uid="{470E08FB-B276-41AE-B79E-80E148DE2895}"/>
    <cellStyle name="20% - Accent5 2 3 2 2 4 2 2 2 2" xfId="28807" xr:uid="{B287DA66-400A-408E-9805-9DE07E0B12F1}"/>
    <cellStyle name="20% - Accent5 2 3 2 2 4 2 2 3" xfId="21441" xr:uid="{84EE197A-D44E-4B09-BFDC-AAF1D28A5330}"/>
    <cellStyle name="20% - Accent5 2 3 2 2 4 2 3" xfId="10391" xr:uid="{83A49E77-78EB-4679-9B3B-4281CFF53177}"/>
    <cellStyle name="20% - Accent5 2 3 2 2 4 2 3 2" xfId="25125" xr:uid="{C0306159-32C9-4E70-9C94-46D82DFE84AF}"/>
    <cellStyle name="20% - Accent5 2 3 2 2 4 2 4" xfId="17759" xr:uid="{5619FB56-6F5A-4513-89DC-D749EA36BF25}"/>
    <cellStyle name="20% - Accent5 2 3 2 2 4 3" xfId="4866" xr:uid="{655A8D56-9C95-4298-8BF9-A1930913A53C}"/>
    <cellStyle name="20% - Accent5 2 3 2 2 4 3 2" xfId="12232" xr:uid="{280045AF-0C56-4BCD-B391-C23747F01055}"/>
    <cellStyle name="20% - Accent5 2 3 2 2 4 3 2 2" xfId="26966" xr:uid="{0CEFC2C7-3C82-4358-8ED3-0076B3EFDA1F}"/>
    <cellStyle name="20% - Accent5 2 3 2 2 4 3 3" xfId="19600" xr:uid="{F0FA9889-2DF3-472D-80A2-F9B58E12232E}"/>
    <cellStyle name="20% - Accent5 2 3 2 2 4 4" xfId="8550" xr:uid="{9EA4BD6B-E04D-48D2-AD14-25B5246C8F64}"/>
    <cellStyle name="20% - Accent5 2 3 2 2 4 4 2" xfId="23284" xr:uid="{A3727953-9681-4451-8210-204C3F227220}"/>
    <cellStyle name="20% - Accent5 2 3 2 2 4 5" xfId="15918" xr:uid="{721D25CE-0D9A-47B5-941E-C4DCDFE174B4}"/>
    <cellStyle name="20% - Accent5 2 3 2 2 5" xfId="2105" xr:uid="{A105B8A7-3B07-4DC4-92D0-4E4C67F5815D}"/>
    <cellStyle name="20% - Accent5 2 3 2 2 5 2" xfId="5787" xr:uid="{2CF532E5-DEA8-434C-BDAF-6B8AF87D66FC}"/>
    <cellStyle name="20% - Accent5 2 3 2 2 5 2 2" xfId="13153" xr:uid="{E38135B1-B5B8-4D55-A669-EB47191D4E35}"/>
    <cellStyle name="20% - Accent5 2 3 2 2 5 2 2 2" xfId="27887" xr:uid="{9015850F-701D-4356-909D-5FB8180DEADC}"/>
    <cellStyle name="20% - Accent5 2 3 2 2 5 2 3" xfId="20521" xr:uid="{9ECAD6A1-F92A-4AEB-BEC4-934794A9E8B4}"/>
    <cellStyle name="20% - Accent5 2 3 2 2 5 3" xfId="9471" xr:uid="{5DD72961-55E9-4B80-96D8-4C8641D6DA48}"/>
    <cellStyle name="20% - Accent5 2 3 2 2 5 3 2" xfId="24205" xr:uid="{5C24DA55-BAAC-4E44-A5ED-456368043E6D}"/>
    <cellStyle name="20% - Accent5 2 3 2 2 5 4" xfId="16839" xr:uid="{8E729F38-DA9D-427E-AB82-73884E85EAF1}"/>
    <cellStyle name="20% - Accent5 2 3 2 2 6" xfId="3946" xr:uid="{F4F4E5BF-6074-48F1-9865-AC58023B381D}"/>
    <cellStyle name="20% - Accent5 2 3 2 2 6 2" xfId="11312" xr:uid="{E45EA428-C37A-480C-B0C7-0F30FD7EB743}"/>
    <cellStyle name="20% - Accent5 2 3 2 2 6 2 2" xfId="26046" xr:uid="{DBB8FA15-039F-4FC1-8F3A-1CE9B92AC63D}"/>
    <cellStyle name="20% - Accent5 2 3 2 2 6 3" xfId="18680" xr:uid="{A099EB0D-E78A-43BD-A86A-2107C303477D}"/>
    <cellStyle name="20% - Accent5 2 3 2 2 7" xfId="7630" xr:uid="{3D59DCC2-9969-48EB-A3DE-E744668F3DAE}"/>
    <cellStyle name="20% - Accent5 2 3 2 2 7 2" xfId="22364" xr:uid="{8EB90E45-1167-4115-88B5-788DD419592E}"/>
    <cellStyle name="20% - Accent5 2 3 2 2 8" xfId="14998" xr:uid="{724BFF7F-C92E-4CCC-9310-781740AB882F}"/>
    <cellStyle name="20% - Accent5 2 3 2 3" xfId="379" xr:uid="{7A82B0C3-8BBA-4E82-AF48-D892B26C3801}"/>
    <cellStyle name="20% - Accent5 2 3 2 3 2" xfId="839" xr:uid="{AB5CA69D-45EC-430A-A5CF-FB69B2520539}"/>
    <cellStyle name="20% - Accent5 2 3 2 3 2 2" xfId="1759" xr:uid="{0BFB870F-BE48-4B81-9CE2-FBE136C0C718}"/>
    <cellStyle name="20% - Accent5 2 3 2 3 2 2 2" xfId="3600" xr:uid="{F258AC7E-6BE6-4E35-8FD2-F64A42413B06}"/>
    <cellStyle name="20% - Accent5 2 3 2 3 2 2 2 2" xfId="7282" xr:uid="{C01A6D04-8779-45A0-B33A-8BCD269EC2CB}"/>
    <cellStyle name="20% - Accent5 2 3 2 3 2 2 2 2 2" xfId="14648" xr:uid="{44B536C3-2E7A-4A50-A1B8-D08D999B7C63}"/>
    <cellStyle name="20% - Accent5 2 3 2 3 2 2 2 2 2 2" xfId="29382" xr:uid="{118B77BA-9C85-4E16-B31F-C015CD5B572E}"/>
    <cellStyle name="20% - Accent5 2 3 2 3 2 2 2 2 3" xfId="22016" xr:uid="{0DFC2A47-B488-4CBE-8A6C-E4700EB6E64B}"/>
    <cellStyle name="20% - Accent5 2 3 2 3 2 2 2 3" xfId="10966" xr:uid="{84BEBCAE-F6F5-416D-8604-3F2C7DB14D35}"/>
    <cellStyle name="20% - Accent5 2 3 2 3 2 2 2 3 2" xfId="25700" xr:uid="{3A257A68-652F-43B0-B13E-C15186DA2BA6}"/>
    <cellStyle name="20% - Accent5 2 3 2 3 2 2 2 4" xfId="18334" xr:uid="{7DF32736-D7DD-4F6F-A2F0-220FD7F2F593}"/>
    <cellStyle name="20% - Accent5 2 3 2 3 2 2 3" xfId="5441" xr:uid="{CA1155DE-4FBE-4311-A995-5428E91FA8E3}"/>
    <cellStyle name="20% - Accent5 2 3 2 3 2 2 3 2" xfId="12807" xr:uid="{7876E7CC-929C-4AE5-9053-F39378FDD381}"/>
    <cellStyle name="20% - Accent5 2 3 2 3 2 2 3 2 2" xfId="27541" xr:uid="{0CC5A133-46A7-4100-8A92-B3C10B193B94}"/>
    <cellStyle name="20% - Accent5 2 3 2 3 2 2 3 3" xfId="20175" xr:uid="{32A9440A-7F9B-493A-9B5E-8B7A0A70E46A}"/>
    <cellStyle name="20% - Accent5 2 3 2 3 2 2 4" xfId="9125" xr:uid="{00C24BDD-1296-4F80-A09D-D440DE249C54}"/>
    <cellStyle name="20% - Accent5 2 3 2 3 2 2 4 2" xfId="23859" xr:uid="{FFE571C2-FEFF-4BB0-AFEB-70D23F1CC62B}"/>
    <cellStyle name="20% - Accent5 2 3 2 3 2 2 5" xfId="16493" xr:uid="{0D13908D-941D-48CF-B0E6-9F6A8208A8F7}"/>
    <cellStyle name="20% - Accent5 2 3 2 3 2 3" xfId="2680" xr:uid="{BD00B7A1-89A3-4F23-91E4-8B0E95794773}"/>
    <cellStyle name="20% - Accent5 2 3 2 3 2 3 2" xfId="6362" xr:uid="{231CE23E-D8F0-487E-8CF1-44BA08071B04}"/>
    <cellStyle name="20% - Accent5 2 3 2 3 2 3 2 2" xfId="13728" xr:uid="{5975373B-313F-44E7-82D4-1C5277B27773}"/>
    <cellStyle name="20% - Accent5 2 3 2 3 2 3 2 2 2" xfId="28462" xr:uid="{00919B78-17B4-4AF4-B689-D2F8ADDE72D5}"/>
    <cellStyle name="20% - Accent5 2 3 2 3 2 3 2 3" xfId="21096" xr:uid="{E2DDBAEE-E729-4B36-9BBF-A1A4352DDB94}"/>
    <cellStyle name="20% - Accent5 2 3 2 3 2 3 3" xfId="10046" xr:uid="{B9F35F80-78B8-44FF-8ADC-0F95787D3CB4}"/>
    <cellStyle name="20% - Accent5 2 3 2 3 2 3 3 2" xfId="24780" xr:uid="{1D9B3A55-D5B9-4AA8-A380-8CD821DCFDDA}"/>
    <cellStyle name="20% - Accent5 2 3 2 3 2 3 4" xfId="17414" xr:uid="{0CAABF6B-C12A-4793-AD3A-BF348196391D}"/>
    <cellStyle name="20% - Accent5 2 3 2 3 2 4" xfId="4521" xr:uid="{F6CE1EC1-CCA3-4424-8A60-65B65EB755A6}"/>
    <cellStyle name="20% - Accent5 2 3 2 3 2 4 2" xfId="11887" xr:uid="{7F5465DC-CFC8-4AFA-AF64-AD679FD06699}"/>
    <cellStyle name="20% - Accent5 2 3 2 3 2 4 2 2" xfId="26621" xr:uid="{5868E260-93E4-4FB6-8EC7-E59CABE45EE4}"/>
    <cellStyle name="20% - Accent5 2 3 2 3 2 4 3" xfId="19255" xr:uid="{8A3B53F3-49CD-4F3F-917D-3A4CBF00E5D9}"/>
    <cellStyle name="20% - Accent5 2 3 2 3 2 5" xfId="8205" xr:uid="{C03B838A-3FCB-4DF9-B6D3-F77D558EEE90}"/>
    <cellStyle name="20% - Accent5 2 3 2 3 2 5 2" xfId="22939" xr:uid="{CFA0179A-BE88-41ED-BDFE-587BF47ACAEA}"/>
    <cellStyle name="20% - Accent5 2 3 2 3 2 6" xfId="15573" xr:uid="{66869F1D-9FEC-40FE-B30C-8156A99EBFA1}"/>
    <cellStyle name="20% - Accent5 2 3 2 3 3" xfId="1299" xr:uid="{25314961-CB4D-4ED2-8CD6-F50690FFA11D}"/>
    <cellStyle name="20% - Accent5 2 3 2 3 3 2" xfId="3140" xr:uid="{C1646D30-BE05-4D39-A42D-3EC049B0F37D}"/>
    <cellStyle name="20% - Accent5 2 3 2 3 3 2 2" xfId="6822" xr:uid="{50A48104-12AF-4276-98AE-A3D0A227D6E9}"/>
    <cellStyle name="20% - Accent5 2 3 2 3 3 2 2 2" xfId="14188" xr:uid="{590F8A9B-E917-420A-9732-EDC312B5D745}"/>
    <cellStyle name="20% - Accent5 2 3 2 3 3 2 2 2 2" xfId="28922" xr:uid="{919F9CE0-DAC2-4887-9B6F-9C29EBFB80DE}"/>
    <cellStyle name="20% - Accent5 2 3 2 3 3 2 2 3" xfId="21556" xr:uid="{3DCE770A-FAC1-4501-977E-0D93C10D1FBB}"/>
    <cellStyle name="20% - Accent5 2 3 2 3 3 2 3" xfId="10506" xr:uid="{C1AE430E-0C57-48FC-8817-3AAEC83103C8}"/>
    <cellStyle name="20% - Accent5 2 3 2 3 3 2 3 2" xfId="25240" xr:uid="{84BCF6EF-E058-45B3-9354-87BC033B3BB7}"/>
    <cellStyle name="20% - Accent5 2 3 2 3 3 2 4" xfId="17874" xr:uid="{1E74AB49-3C3C-4D71-8FBA-1410286EA09A}"/>
    <cellStyle name="20% - Accent5 2 3 2 3 3 3" xfId="4981" xr:uid="{FF037B31-0D89-44C6-ADDB-236AA40C28E7}"/>
    <cellStyle name="20% - Accent5 2 3 2 3 3 3 2" xfId="12347" xr:uid="{5882BC8A-583B-4CAD-B490-078FC5F44E4F}"/>
    <cellStyle name="20% - Accent5 2 3 2 3 3 3 2 2" xfId="27081" xr:uid="{DD8B276A-A758-4E0A-9259-8216CB8B91F4}"/>
    <cellStyle name="20% - Accent5 2 3 2 3 3 3 3" xfId="19715" xr:uid="{19323AF2-9C23-42D2-8123-2D6245F5A752}"/>
    <cellStyle name="20% - Accent5 2 3 2 3 3 4" xfId="8665" xr:uid="{79563D81-F8BD-43E0-A692-11C655E95ACB}"/>
    <cellStyle name="20% - Accent5 2 3 2 3 3 4 2" xfId="23399" xr:uid="{C55513EC-8876-4961-9732-16F9FD2B89C1}"/>
    <cellStyle name="20% - Accent5 2 3 2 3 3 5" xfId="16033" xr:uid="{0D4DE385-FD3F-451C-BBD9-90FE9D9D9184}"/>
    <cellStyle name="20% - Accent5 2 3 2 3 4" xfId="2220" xr:uid="{C40BEFB8-8705-4171-AEA4-D4C82FA89126}"/>
    <cellStyle name="20% - Accent5 2 3 2 3 4 2" xfId="5902" xr:uid="{43D45BF5-939F-4371-9A24-D9E050C92416}"/>
    <cellStyle name="20% - Accent5 2 3 2 3 4 2 2" xfId="13268" xr:uid="{F0D70B36-A3BD-4D26-BA14-0DF46602D48E}"/>
    <cellStyle name="20% - Accent5 2 3 2 3 4 2 2 2" xfId="28002" xr:uid="{1CF944CF-EFD5-425F-AFD6-F5397C6B9D42}"/>
    <cellStyle name="20% - Accent5 2 3 2 3 4 2 3" xfId="20636" xr:uid="{E6614793-FD3F-40DC-8F08-C57910E1AD43}"/>
    <cellStyle name="20% - Accent5 2 3 2 3 4 3" xfId="9586" xr:uid="{6EDB6F75-2578-44EB-BDE2-109344C1E6C9}"/>
    <cellStyle name="20% - Accent5 2 3 2 3 4 3 2" xfId="24320" xr:uid="{62CBED82-0991-4D95-9590-25C23869B12E}"/>
    <cellStyle name="20% - Accent5 2 3 2 3 4 4" xfId="16954" xr:uid="{28CBD8B9-4B1B-4EE5-93DF-280AC337E0FE}"/>
    <cellStyle name="20% - Accent5 2 3 2 3 5" xfId="4061" xr:uid="{CF369F19-42CB-4CE1-BB85-3B39FDD7C34F}"/>
    <cellStyle name="20% - Accent5 2 3 2 3 5 2" xfId="11427" xr:uid="{E585B1DA-1D93-4F86-AA7A-AFA84F131AD9}"/>
    <cellStyle name="20% - Accent5 2 3 2 3 5 2 2" xfId="26161" xr:uid="{A09ED9A6-0B45-438B-9C30-19D1401C7A33}"/>
    <cellStyle name="20% - Accent5 2 3 2 3 5 3" xfId="18795" xr:uid="{3965D817-BE32-4B2B-9B79-AD739A66FAB2}"/>
    <cellStyle name="20% - Accent5 2 3 2 3 6" xfId="7745" xr:uid="{FD5C71DD-ECAE-4105-94E7-CB105C98E22D}"/>
    <cellStyle name="20% - Accent5 2 3 2 3 6 2" xfId="22479" xr:uid="{3507EDD1-519F-416E-8F7F-B2D23B7DB021}"/>
    <cellStyle name="20% - Accent5 2 3 2 3 7" xfId="15113" xr:uid="{D7D1F40A-68C7-4465-91D7-61635A144940}"/>
    <cellStyle name="20% - Accent5 2 3 2 4" xfId="609" xr:uid="{BDC51255-3EAA-4C22-92EE-313D838680F0}"/>
    <cellStyle name="20% - Accent5 2 3 2 4 2" xfId="1529" xr:uid="{C74D750A-DD92-4FD4-A312-1D15F112571B}"/>
    <cellStyle name="20% - Accent5 2 3 2 4 2 2" xfId="3370" xr:uid="{3A4667FF-0C2B-46B2-96A2-1990EC236ECC}"/>
    <cellStyle name="20% - Accent5 2 3 2 4 2 2 2" xfId="7052" xr:uid="{D3B05CA7-9C9B-4EE3-8070-410BD760E165}"/>
    <cellStyle name="20% - Accent5 2 3 2 4 2 2 2 2" xfId="14418" xr:uid="{A359D029-2E12-4FEC-9F08-1FF179B34DD6}"/>
    <cellStyle name="20% - Accent5 2 3 2 4 2 2 2 2 2" xfId="29152" xr:uid="{1D7315C4-435C-417B-BD99-053EE990FBAE}"/>
    <cellStyle name="20% - Accent5 2 3 2 4 2 2 2 3" xfId="21786" xr:uid="{04C97B63-F9C0-49AB-9A24-324657EDEABA}"/>
    <cellStyle name="20% - Accent5 2 3 2 4 2 2 3" xfId="10736" xr:uid="{7E4DF31A-6ABF-424E-AB8A-35B31B9B3F71}"/>
    <cellStyle name="20% - Accent5 2 3 2 4 2 2 3 2" xfId="25470" xr:uid="{4772C583-E3AF-470D-8E6D-DC33478A9F0B}"/>
    <cellStyle name="20% - Accent5 2 3 2 4 2 2 4" xfId="18104" xr:uid="{E3F444C3-469C-4CCD-8E43-AC80DB1A24BC}"/>
    <cellStyle name="20% - Accent5 2 3 2 4 2 3" xfId="5211" xr:uid="{F1A0961F-27E7-4CF6-933B-62DFBD615A4C}"/>
    <cellStyle name="20% - Accent5 2 3 2 4 2 3 2" xfId="12577" xr:uid="{F111C1F5-522B-4FB8-BE92-FE987A225350}"/>
    <cellStyle name="20% - Accent5 2 3 2 4 2 3 2 2" xfId="27311" xr:uid="{3DBEB5FC-548C-457E-B165-E94CAF62E805}"/>
    <cellStyle name="20% - Accent5 2 3 2 4 2 3 3" xfId="19945" xr:uid="{313F8660-A089-4D34-ADF8-0A1CEA656469}"/>
    <cellStyle name="20% - Accent5 2 3 2 4 2 4" xfId="8895" xr:uid="{5A0FF2B7-96B4-4E41-BBFB-17AC43E98C4C}"/>
    <cellStyle name="20% - Accent5 2 3 2 4 2 4 2" xfId="23629" xr:uid="{0E024BD0-EBEB-4F65-8AEC-1C595E8CE2B4}"/>
    <cellStyle name="20% - Accent5 2 3 2 4 2 5" xfId="16263" xr:uid="{37FD58DE-8946-4926-9720-BDD753335AF1}"/>
    <cellStyle name="20% - Accent5 2 3 2 4 3" xfId="2450" xr:uid="{8DF2A548-483A-49C4-9F81-3EF325470939}"/>
    <cellStyle name="20% - Accent5 2 3 2 4 3 2" xfId="6132" xr:uid="{ACBFD16F-2575-4E6D-9F12-19BFC0AA7683}"/>
    <cellStyle name="20% - Accent5 2 3 2 4 3 2 2" xfId="13498" xr:uid="{C40B40C0-DB70-4CAA-8F30-8172FCF732FC}"/>
    <cellStyle name="20% - Accent5 2 3 2 4 3 2 2 2" xfId="28232" xr:uid="{ABCE4C32-503E-4660-BF8D-CE421D352F79}"/>
    <cellStyle name="20% - Accent5 2 3 2 4 3 2 3" xfId="20866" xr:uid="{87171C80-0AAD-47E5-9023-5AA77756BEAB}"/>
    <cellStyle name="20% - Accent5 2 3 2 4 3 3" xfId="9816" xr:uid="{7436A484-D423-47CB-B4DD-9239830CADEB}"/>
    <cellStyle name="20% - Accent5 2 3 2 4 3 3 2" xfId="24550" xr:uid="{1E33E8CF-6C1E-4100-9746-C3F76B32D7A3}"/>
    <cellStyle name="20% - Accent5 2 3 2 4 3 4" xfId="17184" xr:uid="{B3ACEFA3-E850-4CAE-872F-6CB5EE96C3F9}"/>
    <cellStyle name="20% - Accent5 2 3 2 4 4" xfId="4291" xr:uid="{42049E5F-EF2D-4823-9394-FDE02DB2DA2F}"/>
    <cellStyle name="20% - Accent5 2 3 2 4 4 2" xfId="11657" xr:uid="{426FD798-A21E-4501-8336-688CEE8DD8FD}"/>
    <cellStyle name="20% - Accent5 2 3 2 4 4 2 2" xfId="26391" xr:uid="{2716CE58-1B19-4620-844B-1189C47CA8F7}"/>
    <cellStyle name="20% - Accent5 2 3 2 4 4 3" xfId="19025" xr:uid="{78DCE2EC-591E-46C4-9044-B47A828C172A}"/>
    <cellStyle name="20% - Accent5 2 3 2 4 5" xfId="7975" xr:uid="{D8430002-5503-41B8-AA27-38BAB7559DA5}"/>
    <cellStyle name="20% - Accent5 2 3 2 4 5 2" xfId="22709" xr:uid="{372DE0B6-1521-4414-A9C1-1666903A3291}"/>
    <cellStyle name="20% - Accent5 2 3 2 4 6" xfId="15343" xr:uid="{364B303D-D9B4-4BA7-82B3-7905DB403947}"/>
    <cellStyle name="20% - Accent5 2 3 2 5" xfId="1069" xr:uid="{C2BF3704-1CD4-4424-9F1A-C2B67BB2944E}"/>
    <cellStyle name="20% - Accent5 2 3 2 5 2" xfId="2910" xr:uid="{7B72CA56-1A0F-467F-BDD7-811A888D9F6E}"/>
    <cellStyle name="20% - Accent5 2 3 2 5 2 2" xfId="6592" xr:uid="{B41F648B-01F5-421D-8D86-71CE4DD6B458}"/>
    <cellStyle name="20% - Accent5 2 3 2 5 2 2 2" xfId="13958" xr:uid="{39FD9E45-6BE6-4D79-9558-630C9586C9DA}"/>
    <cellStyle name="20% - Accent5 2 3 2 5 2 2 2 2" xfId="28692" xr:uid="{FEB34924-D2E3-4849-9805-1BADC2256374}"/>
    <cellStyle name="20% - Accent5 2 3 2 5 2 2 3" xfId="21326" xr:uid="{61F57254-DD30-4F47-813C-E29F95363BF2}"/>
    <cellStyle name="20% - Accent5 2 3 2 5 2 3" xfId="10276" xr:uid="{DDEE47C0-3DCF-4648-877D-8A5A4A9CE761}"/>
    <cellStyle name="20% - Accent5 2 3 2 5 2 3 2" xfId="25010" xr:uid="{B3246926-668F-47A4-9D62-9C8E7141A0D7}"/>
    <cellStyle name="20% - Accent5 2 3 2 5 2 4" xfId="17644" xr:uid="{808AE2E0-B659-421D-AC4C-45EDA738068C}"/>
    <cellStyle name="20% - Accent5 2 3 2 5 3" xfId="4751" xr:uid="{C0419115-B348-458D-95EF-4EBF5998CAC5}"/>
    <cellStyle name="20% - Accent5 2 3 2 5 3 2" xfId="12117" xr:uid="{A33F9CF2-21A3-4354-8A0F-7840C754F90C}"/>
    <cellStyle name="20% - Accent5 2 3 2 5 3 2 2" xfId="26851" xr:uid="{D1995E64-A91B-4DEF-857D-5F22C231FF3A}"/>
    <cellStyle name="20% - Accent5 2 3 2 5 3 3" xfId="19485" xr:uid="{75BE7EF9-854C-4335-A90C-2A517B6057CE}"/>
    <cellStyle name="20% - Accent5 2 3 2 5 4" xfId="8435" xr:uid="{733379A9-2949-49F9-80CC-B7C203821973}"/>
    <cellStyle name="20% - Accent5 2 3 2 5 4 2" xfId="23169" xr:uid="{8DAD8334-E1F4-44FF-B91D-AB6A60B5AA25}"/>
    <cellStyle name="20% - Accent5 2 3 2 5 5" xfId="15803" xr:uid="{5B859A90-5DC0-4B24-BF1C-97A9DF7BCABA}"/>
    <cellStyle name="20% - Accent5 2 3 2 6" xfId="1990" xr:uid="{555A6A95-7611-401E-8814-C57B0FC6E48D}"/>
    <cellStyle name="20% - Accent5 2 3 2 6 2" xfId="5672" xr:uid="{7CB0FC24-3695-46CB-BC37-2A394C1239D3}"/>
    <cellStyle name="20% - Accent5 2 3 2 6 2 2" xfId="13038" xr:uid="{21394688-EF9F-453D-A5B4-ED375E43297E}"/>
    <cellStyle name="20% - Accent5 2 3 2 6 2 2 2" xfId="27772" xr:uid="{A3C5A02A-C485-4341-B122-229D2096C4E2}"/>
    <cellStyle name="20% - Accent5 2 3 2 6 2 3" xfId="20406" xr:uid="{E26E25A8-FABF-4B87-A7E4-933E221FC4A6}"/>
    <cellStyle name="20% - Accent5 2 3 2 6 3" xfId="9356" xr:uid="{EAAE3319-EC46-418C-8267-8F39BAB0DFD5}"/>
    <cellStyle name="20% - Accent5 2 3 2 6 3 2" xfId="24090" xr:uid="{0789B231-584C-4829-8CB9-2B7231D179A2}"/>
    <cellStyle name="20% - Accent5 2 3 2 6 4" xfId="16724" xr:uid="{7B42260A-5A4C-46A5-AD26-B3B2C79D83A6}"/>
    <cellStyle name="20% - Accent5 2 3 2 7" xfId="3831" xr:uid="{93CE8BF2-199D-4E87-A1D3-DF3C864D9F57}"/>
    <cellStyle name="20% - Accent5 2 3 2 7 2" xfId="11197" xr:uid="{32501CF6-8B3F-45C5-8B1C-023957D3D681}"/>
    <cellStyle name="20% - Accent5 2 3 2 7 2 2" xfId="25931" xr:uid="{FA526A0E-FFB9-4CBD-BDC4-814E902EC846}"/>
    <cellStyle name="20% - Accent5 2 3 2 7 3" xfId="18565" xr:uid="{E091514E-2D06-4A8D-82C2-AD89CC415137}"/>
    <cellStyle name="20% - Accent5 2 3 2 8" xfId="7515" xr:uid="{5BC6F60E-E5C9-4709-94FA-7C11718A7AAF}"/>
    <cellStyle name="20% - Accent5 2 3 2 8 2" xfId="22249" xr:uid="{81288086-A346-487C-8208-35E67B8F5D0D}"/>
    <cellStyle name="20% - Accent5 2 3 2 9" xfId="14883" xr:uid="{CB5E45D2-6BE7-4B6F-ABA0-7DAA0B620056}"/>
    <cellStyle name="20% - Accent5 2 3 3" xfId="207" xr:uid="{F35D65EB-7A18-4D27-96B6-CCEAF4FFE282}"/>
    <cellStyle name="20% - Accent5 2 3 3 2" xfId="437" xr:uid="{CE761377-7358-487E-8CBA-C66F22C87450}"/>
    <cellStyle name="20% - Accent5 2 3 3 2 2" xfId="897" xr:uid="{E658C26A-5173-4D2C-A074-3889A4C452DF}"/>
    <cellStyle name="20% - Accent5 2 3 3 2 2 2" xfId="1817" xr:uid="{5CCB4D62-65FD-4A03-B45C-E3BDEBF0345B}"/>
    <cellStyle name="20% - Accent5 2 3 3 2 2 2 2" xfId="3658" xr:uid="{67444682-4804-41CF-A9AD-BCB812CCF38D}"/>
    <cellStyle name="20% - Accent5 2 3 3 2 2 2 2 2" xfId="7340" xr:uid="{CA81E05C-7B3B-4712-8A6C-A1132F0C277F}"/>
    <cellStyle name="20% - Accent5 2 3 3 2 2 2 2 2 2" xfId="14706" xr:uid="{F9A2B74F-1933-4C93-BD2B-9AB5BF513D70}"/>
    <cellStyle name="20% - Accent5 2 3 3 2 2 2 2 2 2 2" xfId="29440" xr:uid="{62A7A858-58DB-4E0A-87FE-F9F0BCE6DD57}"/>
    <cellStyle name="20% - Accent5 2 3 3 2 2 2 2 2 3" xfId="22074" xr:uid="{6606693A-6400-45A7-9A8E-FD6695CB862E}"/>
    <cellStyle name="20% - Accent5 2 3 3 2 2 2 2 3" xfId="11024" xr:uid="{4E13696A-FB69-46AF-9398-72A4676A8D06}"/>
    <cellStyle name="20% - Accent5 2 3 3 2 2 2 2 3 2" xfId="25758" xr:uid="{D2E89EF0-51D6-49C6-834F-0E11B881B0C2}"/>
    <cellStyle name="20% - Accent5 2 3 3 2 2 2 2 4" xfId="18392" xr:uid="{736DB192-6A7E-4164-9FD6-B707C8BF6D6E}"/>
    <cellStyle name="20% - Accent5 2 3 3 2 2 2 3" xfId="5499" xr:uid="{1804A7B2-A140-4D8C-8D46-594EBC117A6C}"/>
    <cellStyle name="20% - Accent5 2 3 3 2 2 2 3 2" xfId="12865" xr:uid="{368F297E-4A5B-491B-B8BA-C36691776337}"/>
    <cellStyle name="20% - Accent5 2 3 3 2 2 2 3 2 2" xfId="27599" xr:uid="{6348C5FC-DE63-4F67-B1B3-C2CD955411FC}"/>
    <cellStyle name="20% - Accent5 2 3 3 2 2 2 3 3" xfId="20233" xr:uid="{E44B4442-382C-46B1-AECC-23E1052ECA21}"/>
    <cellStyle name="20% - Accent5 2 3 3 2 2 2 4" xfId="9183" xr:uid="{D513FD10-D5BB-4012-A755-0A5B30E7E17D}"/>
    <cellStyle name="20% - Accent5 2 3 3 2 2 2 4 2" xfId="23917" xr:uid="{A143CEDB-89C2-4241-ACDD-1CE7B082D535}"/>
    <cellStyle name="20% - Accent5 2 3 3 2 2 2 5" xfId="16551" xr:uid="{2C122B49-9B86-44CF-A3F2-06D84491A80A}"/>
    <cellStyle name="20% - Accent5 2 3 3 2 2 3" xfId="2738" xr:uid="{1C520091-D96F-4236-8EBE-9976BA4DACB9}"/>
    <cellStyle name="20% - Accent5 2 3 3 2 2 3 2" xfId="6420" xr:uid="{642D9B4A-0DA4-4683-BE13-8092E5E231D2}"/>
    <cellStyle name="20% - Accent5 2 3 3 2 2 3 2 2" xfId="13786" xr:uid="{BB45F653-5416-4BFC-9972-B250B5B3D5D4}"/>
    <cellStyle name="20% - Accent5 2 3 3 2 2 3 2 2 2" xfId="28520" xr:uid="{7CDB51FC-352C-4D04-AD49-5035BE144A06}"/>
    <cellStyle name="20% - Accent5 2 3 3 2 2 3 2 3" xfId="21154" xr:uid="{7DE67CC7-723D-4575-83FC-221FEE85B07B}"/>
    <cellStyle name="20% - Accent5 2 3 3 2 2 3 3" xfId="10104" xr:uid="{27E26B7E-DE4E-4620-A8AE-B4C22228B136}"/>
    <cellStyle name="20% - Accent5 2 3 3 2 2 3 3 2" xfId="24838" xr:uid="{6AE5749B-AF2B-47CE-966E-8144B03BD072}"/>
    <cellStyle name="20% - Accent5 2 3 3 2 2 3 4" xfId="17472" xr:uid="{1A7A9876-331C-431E-BB87-BE2780D02AF0}"/>
    <cellStyle name="20% - Accent5 2 3 3 2 2 4" xfId="4579" xr:uid="{87B63DC4-727A-42D2-83D3-B84F570880EE}"/>
    <cellStyle name="20% - Accent5 2 3 3 2 2 4 2" xfId="11945" xr:uid="{07A2E39A-F85A-4F36-B9E4-D1E6455AB1EB}"/>
    <cellStyle name="20% - Accent5 2 3 3 2 2 4 2 2" xfId="26679" xr:uid="{95E7EF6D-C514-402E-B962-0B4E14B1CD7A}"/>
    <cellStyle name="20% - Accent5 2 3 3 2 2 4 3" xfId="19313" xr:uid="{CD3A6EBB-491F-45B9-B340-23A13B7FB934}"/>
    <cellStyle name="20% - Accent5 2 3 3 2 2 5" xfId="8263" xr:uid="{BBD192A7-915A-4D31-852D-643C41140B24}"/>
    <cellStyle name="20% - Accent5 2 3 3 2 2 5 2" xfId="22997" xr:uid="{84C38D52-6DD9-423C-9D7C-C85DC946C659}"/>
    <cellStyle name="20% - Accent5 2 3 3 2 2 6" xfId="15631" xr:uid="{4DA766D7-4545-4711-8749-2D38F5F8D5D7}"/>
    <cellStyle name="20% - Accent5 2 3 3 2 3" xfId="1357" xr:uid="{D47B0D6B-FB48-46EE-B087-350DD1CE507E}"/>
    <cellStyle name="20% - Accent5 2 3 3 2 3 2" xfId="3198" xr:uid="{82CA5763-3000-426C-AD00-88048D95B826}"/>
    <cellStyle name="20% - Accent5 2 3 3 2 3 2 2" xfId="6880" xr:uid="{71E0FB8D-F5E4-4508-9B36-F884E42DBEEF}"/>
    <cellStyle name="20% - Accent5 2 3 3 2 3 2 2 2" xfId="14246" xr:uid="{09D1E1ED-0891-485F-8221-FFC8420E98D4}"/>
    <cellStyle name="20% - Accent5 2 3 3 2 3 2 2 2 2" xfId="28980" xr:uid="{3CD9BD68-5452-451D-A90F-039FDF447A10}"/>
    <cellStyle name="20% - Accent5 2 3 3 2 3 2 2 3" xfId="21614" xr:uid="{9759D3EE-DC36-468C-9A8B-69CA6A5FE8D2}"/>
    <cellStyle name="20% - Accent5 2 3 3 2 3 2 3" xfId="10564" xr:uid="{4071969B-8B2A-4FCA-8708-4BDF8D4B4BDC}"/>
    <cellStyle name="20% - Accent5 2 3 3 2 3 2 3 2" xfId="25298" xr:uid="{CE4B2653-F03E-4453-9842-2CF658F0391C}"/>
    <cellStyle name="20% - Accent5 2 3 3 2 3 2 4" xfId="17932" xr:uid="{D3655F10-0376-4AB3-91D3-B13801FCA1A3}"/>
    <cellStyle name="20% - Accent5 2 3 3 2 3 3" xfId="5039" xr:uid="{83603F14-7D19-4D42-B580-E27DAB5D5F00}"/>
    <cellStyle name="20% - Accent5 2 3 3 2 3 3 2" xfId="12405" xr:uid="{A2A8472D-4F78-409E-BD3A-404F37D0F0D8}"/>
    <cellStyle name="20% - Accent5 2 3 3 2 3 3 2 2" xfId="27139" xr:uid="{C5B5F718-F1E2-4BA4-B2CC-1FA825D75C3A}"/>
    <cellStyle name="20% - Accent5 2 3 3 2 3 3 3" xfId="19773" xr:uid="{8925899C-2E98-43A0-BA0D-7B0D5F920E01}"/>
    <cellStyle name="20% - Accent5 2 3 3 2 3 4" xfId="8723" xr:uid="{7238FE16-C52B-4F1F-8491-19D37EA5640A}"/>
    <cellStyle name="20% - Accent5 2 3 3 2 3 4 2" xfId="23457" xr:uid="{CB0098DD-A98C-47BA-857D-1CA639CA554B}"/>
    <cellStyle name="20% - Accent5 2 3 3 2 3 5" xfId="16091" xr:uid="{3037C455-70F7-4728-9F99-4E9FA7C840D5}"/>
    <cellStyle name="20% - Accent5 2 3 3 2 4" xfId="2278" xr:uid="{61CE44DB-EFF8-43F4-AEFF-D66D0B86BC44}"/>
    <cellStyle name="20% - Accent5 2 3 3 2 4 2" xfId="5960" xr:uid="{1DC28A5B-A820-4C68-86EF-6AD8CFCED894}"/>
    <cellStyle name="20% - Accent5 2 3 3 2 4 2 2" xfId="13326" xr:uid="{BCA3941C-5E3E-4BE5-83CC-F704313B159B}"/>
    <cellStyle name="20% - Accent5 2 3 3 2 4 2 2 2" xfId="28060" xr:uid="{A2B5D60A-4580-4DB4-9F33-F8C6B3BB198F}"/>
    <cellStyle name="20% - Accent5 2 3 3 2 4 2 3" xfId="20694" xr:uid="{6AA22B8D-1FEB-4000-903E-B0A9FBBD4BB7}"/>
    <cellStyle name="20% - Accent5 2 3 3 2 4 3" xfId="9644" xr:uid="{5CB3EB84-DB61-4946-B275-FF3E75A18402}"/>
    <cellStyle name="20% - Accent5 2 3 3 2 4 3 2" xfId="24378" xr:uid="{6AFDDFDA-A2AA-4007-98A5-D04F5E1249AE}"/>
    <cellStyle name="20% - Accent5 2 3 3 2 4 4" xfId="17012" xr:uid="{4A3B89F7-E82B-45D5-BA62-603831D4994C}"/>
    <cellStyle name="20% - Accent5 2 3 3 2 5" xfId="4119" xr:uid="{F15B93CB-BA29-44F2-AE07-5300E723C462}"/>
    <cellStyle name="20% - Accent5 2 3 3 2 5 2" xfId="11485" xr:uid="{E431F1A3-54C1-480D-9E9D-EC4CBF298B85}"/>
    <cellStyle name="20% - Accent5 2 3 3 2 5 2 2" xfId="26219" xr:uid="{97841F72-25E8-4A18-A173-ABC9A2C5D9D9}"/>
    <cellStyle name="20% - Accent5 2 3 3 2 5 3" xfId="18853" xr:uid="{380C4FFC-A7F0-4E37-A7B1-3CC6D6D67CDE}"/>
    <cellStyle name="20% - Accent5 2 3 3 2 6" xfId="7803" xr:uid="{6C07369C-5A2A-4D9B-826A-3C5B553B7B5C}"/>
    <cellStyle name="20% - Accent5 2 3 3 2 6 2" xfId="22537" xr:uid="{A84C98F2-9663-4E72-A14F-3E62BBE91095}"/>
    <cellStyle name="20% - Accent5 2 3 3 2 7" xfId="15171" xr:uid="{02EB2A10-4564-4206-800C-CE4A70BE4E7F}"/>
    <cellStyle name="20% - Accent5 2 3 3 3" xfId="667" xr:uid="{DC46FF68-0426-4BA3-8BDA-9E59D8A96EE2}"/>
    <cellStyle name="20% - Accent5 2 3 3 3 2" xfId="1587" xr:uid="{6620AC93-1ED2-4F1E-98DB-F5DDFE1797BF}"/>
    <cellStyle name="20% - Accent5 2 3 3 3 2 2" xfId="3428" xr:uid="{84DF8B5F-340A-4AB4-815E-76A38ACD9DF0}"/>
    <cellStyle name="20% - Accent5 2 3 3 3 2 2 2" xfId="7110" xr:uid="{AC27233A-16F9-423A-8B32-CE653E5E70CE}"/>
    <cellStyle name="20% - Accent5 2 3 3 3 2 2 2 2" xfId="14476" xr:uid="{05A726B6-08D6-426F-870C-73B406C77277}"/>
    <cellStyle name="20% - Accent5 2 3 3 3 2 2 2 2 2" xfId="29210" xr:uid="{6121B438-0A43-4F25-8333-3C73C844772D}"/>
    <cellStyle name="20% - Accent5 2 3 3 3 2 2 2 3" xfId="21844" xr:uid="{C86664E5-67D5-4773-A719-F686C9035A5B}"/>
    <cellStyle name="20% - Accent5 2 3 3 3 2 2 3" xfId="10794" xr:uid="{3EC49F05-740B-4A11-9FC6-4F8D4A0019EB}"/>
    <cellStyle name="20% - Accent5 2 3 3 3 2 2 3 2" xfId="25528" xr:uid="{A758F560-8E97-402D-B689-CB3ECF616AFC}"/>
    <cellStyle name="20% - Accent5 2 3 3 3 2 2 4" xfId="18162" xr:uid="{C580124E-F05D-4FD0-B404-8E31C6E5CB74}"/>
    <cellStyle name="20% - Accent5 2 3 3 3 2 3" xfId="5269" xr:uid="{463D4787-4DAC-4415-857A-AFE9D834D697}"/>
    <cellStyle name="20% - Accent5 2 3 3 3 2 3 2" xfId="12635" xr:uid="{4622C823-70EF-4FFD-8A26-88EB39214F17}"/>
    <cellStyle name="20% - Accent5 2 3 3 3 2 3 2 2" xfId="27369" xr:uid="{973433E7-F849-4AA9-9A28-F9E01E7100F1}"/>
    <cellStyle name="20% - Accent5 2 3 3 3 2 3 3" xfId="20003" xr:uid="{0DD66CB7-5E06-4C29-A787-D3E46AE50F97}"/>
    <cellStyle name="20% - Accent5 2 3 3 3 2 4" xfId="8953" xr:uid="{E981DD7F-ADF5-4A0B-8795-801252156121}"/>
    <cellStyle name="20% - Accent5 2 3 3 3 2 4 2" xfId="23687" xr:uid="{D55A9357-79CF-4415-BAF1-357802EC038C}"/>
    <cellStyle name="20% - Accent5 2 3 3 3 2 5" xfId="16321" xr:uid="{B6FED6A8-711D-4FA2-98C6-F17512456371}"/>
    <cellStyle name="20% - Accent5 2 3 3 3 3" xfId="2508" xr:uid="{87D2F9B6-5486-46F9-A4DD-DC1AA5E1BC03}"/>
    <cellStyle name="20% - Accent5 2 3 3 3 3 2" xfId="6190" xr:uid="{4127B61E-F9FB-4187-9AC0-644D331E838B}"/>
    <cellStyle name="20% - Accent5 2 3 3 3 3 2 2" xfId="13556" xr:uid="{B5190FB3-DBC8-483D-9234-DC47EC340451}"/>
    <cellStyle name="20% - Accent5 2 3 3 3 3 2 2 2" xfId="28290" xr:uid="{5C069628-1761-4DBE-948A-6302680ECCAA}"/>
    <cellStyle name="20% - Accent5 2 3 3 3 3 2 3" xfId="20924" xr:uid="{D28FFDC3-926A-43E1-A4B3-56AD4690BC17}"/>
    <cellStyle name="20% - Accent5 2 3 3 3 3 3" xfId="9874" xr:uid="{E1BBCE9A-5446-485F-88AC-30DAB15C5D1E}"/>
    <cellStyle name="20% - Accent5 2 3 3 3 3 3 2" xfId="24608" xr:uid="{19F421A8-F2A7-44DF-8567-7BC29B7E0CCE}"/>
    <cellStyle name="20% - Accent5 2 3 3 3 3 4" xfId="17242" xr:uid="{7D5BD727-0492-466E-8370-9AE201F56BD3}"/>
    <cellStyle name="20% - Accent5 2 3 3 3 4" xfId="4349" xr:uid="{677513C7-FCBB-44BC-BDC9-F29488BD1BCF}"/>
    <cellStyle name="20% - Accent5 2 3 3 3 4 2" xfId="11715" xr:uid="{34D9201D-8968-4BD1-988E-71A674E663D3}"/>
    <cellStyle name="20% - Accent5 2 3 3 3 4 2 2" xfId="26449" xr:uid="{50BC7A23-EBA0-413E-9ABF-8311C398E6CA}"/>
    <cellStyle name="20% - Accent5 2 3 3 3 4 3" xfId="19083" xr:uid="{AC36D608-7A18-4C29-8759-B8AD85F6D56D}"/>
    <cellStyle name="20% - Accent5 2 3 3 3 5" xfId="8033" xr:uid="{4F8BB29C-D1B2-4ED8-843E-EE681ECC3505}"/>
    <cellStyle name="20% - Accent5 2 3 3 3 5 2" xfId="22767" xr:uid="{769D92ED-216E-46A0-AA90-19C39FE57343}"/>
    <cellStyle name="20% - Accent5 2 3 3 3 6" xfId="15401" xr:uid="{B8535827-3635-4BCD-A5A2-A77AF2C41EBF}"/>
    <cellStyle name="20% - Accent5 2 3 3 4" xfId="1127" xr:uid="{82D478E6-EB01-41F0-B6DC-F5819F472C2B}"/>
    <cellStyle name="20% - Accent5 2 3 3 4 2" xfId="2968" xr:uid="{72263F52-BE78-443E-AEE0-FAB8E024BDAD}"/>
    <cellStyle name="20% - Accent5 2 3 3 4 2 2" xfId="6650" xr:uid="{F4696983-28E2-423E-9183-FC9ACAE8DF1C}"/>
    <cellStyle name="20% - Accent5 2 3 3 4 2 2 2" xfId="14016" xr:uid="{B9E5E51E-A5BF-44B7-AC31-2D8AE4EC21FB}"/>
    <cellStyle name="20% - Accent5 2 3 3 4 2 2 2 2" xfId="28750" xr:uid="{B3E213ED-87A2-461B-B808-CCA0B58E5F76}"/>
    <cellStyle name="20% - Accent5 2 3 3 4 2 2 3" xfId="21384" xr:uid="{FA625C33-4232-47E2-97E0-E04A253259B1}"/>
    <cellStyle name="20% - Accent5 2 3 3 4 2 3" xfId="10334" xr:uid="{B92051DB-0B58-48F3-998F-D936EF66D742}"/>
    <cellStyle name="20% - Accent5 2 3 3 4 2 3 2" xfId="25068" xr:uid="{AA80227C-8018-4177-A47D-798099357E92}"/>
    <cellStyle name="20% - Accent5 2 3 3 4 2 4" xfId="17702" xr:uid="{51E2A2ED-785A-49AB-B26A-886CFD11BCE7}"/>
    <cellStyle name="20% - Accent5 2 3 3 4 3" xfId="4809" xr:uid="{D871AA9E-AB54-41F8-98DB-11BD4FF2EAB6}"/>
    <cellStyle name="20% - Accent5 2 3 3 4 3 2" xfId="12175" xr:uid="{2747A020-4C01-4D54-BC44-A1B484268BB7}"/>
    <cellStyle name="20% - Accent5 2 3 3 4 3 2 2" xfId="26909" xr:uid="{0BA9E698-F104-443D-BE8A-FD949C75D44A}"/>
    <cellStyle name="20% - Accent5 2 3 3 4 3 3" xfId="19543" xr:uid="{2A58DC99-7F4F-4E10-A75C-38F02FD43C88}"/>
    <cellStyle name="20% - Accent5 2 3 3 4 4" xfId="8493" xr:uid="{DF82DCF7-425E-44DC-9856-01492B05526C}"/>
    <cellStyle name="20% - Accent5 2 3 3 4 4 2" xfId="23227" xr:uid="{904DB308-607C-4FB4-A00F-C62950EA40D2}"/>
    <cellStyle name="20% - Accent5 2 3 3 4 5" xfId="15861" xr:uid="{F776D645-9625-46B7-852F-D2942346F990}"/>
    <cellStyle name="20% - Accent5 2 3 3 5" xfId="2048" xr:uid="{CA0963A3-84CD-4ADB-93AB-CB68D7ACB887}"/>
    <cellStyle name="20% - Accent5 2 3 3 5 2" xfId="5730" xr:uid="{78FA969C-FCFC-4DF2-BE4C-F527F9287D1E}"/>
    <cellStyle name="20% - Accent5 2 3 3 5 2 2" xfId="13096" xr:uid="{1C7E907A-4FF3-483B-B352-2941B3944FE3}"/>
    <cellStyle name="20% - Accent5 2 3 3 5 2 2 2" xfId="27830" xr:uid="{55DD26EA-D5AC-49CD-8315-4F0C5D975BA8}"/>
    <cellStyle name="20% - Accent5 2 3 3 5 2 3" xfId="20464" xr:uid="{D6BDFF26-C4D9-49CB-B7A5-E67C4C62D9F3}"/>
    <cellStyle name="20% - Accent5 2 3 3 5 3" xfId="9414" xr:uid="{F7DD8876-6B83-489F-9835-BA0210BE8AB8}"/>
    <cellStyle name="20% - Accent5 2 3 3 5 3 2" xfId="24148" xr:uid="{231DA711-C1E2-4A2C-9CB7-E9032E8275AA}"/>
    <cellStyle name="20% - Accent5 2 3 3 5 4" xfId="16782" xr:uid="{558B291D-71E9-49E5-AD01-02033288D2D4}"/>
    <cellStyle name="20% - Accent5 2 3 3 6" xfId="3889" xr:uid="{AC461026-1B3A-421A-A618-C4A15FF76A63}"/>
    <cellStyle name="20% - Accent5 2 3 3 6 2" xfId="11255" xr:uid="{91E83332-BE45-4B37-A736-0C0DADAA6F99}"/>
    <cellStyle name="20% - Accent5 2 3 3 6 2 2" xfId="25989" xr:uid="{5F886B44-0085-4CD9-BE5E-AEEE0405FAC6}"/>
    <cellStyle name="20% - Accent5 2 3 3 6 3" xfId="18623" xr:uid="{09D7CBFB-0B78-4CA6-A941-414340BE5512}"/>
    <cellStyle name="20% - Accent5 2 3 3 7" xfId="7573" xr:uid="{571381B2-60C1-45E0-9B7D-DC4189297CC9}"/>
    <cellStyle name="20% - Accent5 2 3 3 7 2" xfId="22307" xr:uid="{C272CC36-A2F5-4EA6-AC7B-E454A8A03370}"/>
    <cellStyle name="20% - Accent5 2 3 3 8" xfId="14941" xr:uid="{5B93E2C3-1F05-4CAB-BC15-C485AAEF5814}"/>
    <cellStyle name="20% - Accent5 2 3 4" xfId="322" xr:uid="{D5AAF27A-3DFF-4AF1-8DA1-B55909B07997}"/>
    <cellStyle name="20% - Accent5 2 3 4 2" xfId="782" xr:uid="{8CB4A94E-B56C-4EAF-84C1-4CC5CE0C8456}"/>
    <cellStyle name="20% - Accent5 2 3 4 2 2" xfId="1702" xr:uid="{7007E7BC-86E3-46C5-B1C1-08C8B498DF58}"/>
    <cellStyle name="20% - Accent5 2 3 4 2 2 2" xfId="3543" xr:uid="{1ED03BC5-AC4E-48C1-A347-7FB9D351A33A}"/>
    <cellStyle name="20% - Accent5 2 3 4 2 2 2 2" xfId="7225" xr:uid="{32365BDC-B13B-4376-AD98-BFC271108776}"/>
    <cellStyle name="20% - Accent5 2 3 4 2 2 2 2 2" xfId="14591" xr:uid="{31BA1764-C5D6-40E3-A6ED-4972921B57C4}"/>
    <cellStyle name="20% - Accent5 2 3 4 2 2 2 2 2 2" xfId="29325" xr:uid="{A4518414-7F92-4129-BE43-949BC3405F80}"/>
    <cellStyle name="20% - Accent5 2 3 4 2 2 2 2 3" xfId="21959" xr:uid="{2D4607ED-563D-4BA1-9AA0-33FE5A71BACB}"/>
    <cellStyle name="20% - Accent5 2 3 4 2 2 2 3" xfId="10909" xr:uid="{7ACF2B19-CF92-4380-90CD-CED201539E3A}"/>
    <cellStyle name="20% - Accent5 2 3 4 2 2 2 3 2" xfId="25643" xr:uid="{7FE489B3-E8E3-48A7-9121-A39437D0072D}"/>
    <cellStyle name="20% - Accent5 2 3 4 2 2 2 4" xfId="18277" xr:uid="{7529046D-1536-4AE9-AED0-B6567787C6E2}"/>
    <cellStyle name="20% - Accent5 2 3 4 2 2 3" xfId="5384" xr:uid="{C6674DA9-6185-4C44-9EE6-C75F84E9524A}"/>
    <cellStyle name="20% - Accent5 2 3 4 2 2 3 2" xfId="12750" xr:uid="{06F34D3E-F083-4F5B-BD8B-8F3812F33BB1}"/>
    <cellStyle name="20% - Accent5 2 3 4 2 2 3 2 2" xfId="27484" xr:uid="{B386F292-BEC7-4637-A1C2-2FBD191852E9}"/>
    <cellStyle name="20% - Accent5 2 3 4 2 2 3 3" xfId="20118" xr:uid="{A9B74E20-A9A2-4564-AA53-D68C7385B0F0}"/>
    <cellStyle name="20% - Accent5 2 3 4 2 2 4" xfId="9068" xr:uid="{BF21CE4D-527B-40F1-9698-F6F9C5443DAB}"/>
    <cellStyle name="20% - Accent5 2 3 4 2 2 4 2" xfId="23802" xr:uid="{CE40F4C8-2A79-4AAD-AD9E-F884BDA47EDB}"/>
    <cellStyle name="20% - Accent5 2 3 4 2 2 5" xfId="16436" xr:uid="{EF85FAF0-2003-429B-B456-7297F67DF54B}"/>
    <cellStyle name="20% - Accent5 2 3 4 2 3" xfId="2623" xr:uid="{49FC7359-095C-45D2-A639-585D734625FF}"/>
    <cellStyle name="20% - Accent5 2 3 4 2 3 2" xfId="6305" xr:uid="{B9DE2085-E530-47F9-9969-35928518DD3B}"/>
    <cellStyle name="20% - Accent5 2 3 4 2 3 2 2" xfId="13671" xr:uid="{2A57B1FF-84A7-4490-AC47-AB6E6B7DFFCA}"/>
    <cellStyle name="20% - Accent5 2 3 4 2 3 2 2 2" xfId="28405" xr:uid="{15F15A91-93C5-4CCE-841A-4BD1345D3780}"/>
    <cellStyle name="20% - Accent5 2 3 4 2 3 2 3" xfId="21039" xr:uid="{AECF4642-14E8-4459-9874-AC34D8B198DD}"/>
    <cellStyle name="20% - Accent5 2 3 4 2 3 3" xfId="9989" xr:uid="{F3996F61-C5D4-4D3A-93D2-C3BF1F776DB7}"/>
    <cellStyle name="20% - Accent5 2 3 4 2 3 3 2" xfId="24723" xr:uid="{99D4B729-E0DE-4659-844B-0C31C607A534}"/>
    <cellStyle name="20% - Accent5 2 3 4 2 3 4" xfId="17357" xr:uid="{0BA87379-5A8C-4B2C-BF56-C9399A65E5BB}"/>
    <cellStyle name="20% - Accent5 2 3 4 2 4" xfId="4464" xr:uid="{62ABE083-E281-4A57-8017-B36720C4BAEA}"/>
    <cellStyle name="20% - Accent5 2 3 4 2 4 2" xfId="11830" xr:uid="{0B938C10-74D4-4543-8F28-19DCB9516F1A}"/>
    <cellStyle name="20% - Accent5 2 3 4 2 4 2 2" xfId="26564" xr:uid="{78000A04-F94E-4252-A15C-D1E46280BE35}"/>
    <cellStyle name="20% - Accent5 2 3 4 2 4 3" xfId="19198" xr:uid="{3AC38412-E987-4F90-AD05-3943AB36DA50}"/>
    <cellStyle name="20% - Accent5 2 3 4 2 5" xfId="8148" xr:uid="{FA8B02B4-AA2D-4C68-B87A-B27F8F282CF9}"/>
    <cellStyle name="20% - Accent5 2 3 4 2 5 2" xfId="22882" xr:uid="{B770E03B-A6AE-4CEE-B74C-236E7D1FFE25}"/>
    <cellStyle name="20% - Accent5 2 3 4 2 6" xfId="15516" xr:uid="{27B3742C-F8D5-4D45-AF26-A1908BDB8A25}"/>
    <cellStyle name="20% - Accent5 2 3 4 3" xfId="1242" xr:uid="{A96CC531-92C4-4DAD-8DAB-801587368FFA}"/>
    <cellStyle name="20% - Accent5 2 3 4 3 2" xfId="3083" xr:uid="{3BBD2C49-8FF7-4CAF-86FF-07C03197F385}"/>
    <cellStyle name="20% - Accent5 2 3 4 3 2 2" xfId="6765" xr:uid="{51EF0EBA-D828-46B4-98AC-245D4EA207D4}"/>
    <cellStyle name="20% - Accent5 2 3 4 3 2 2 2" xfId="14131" xr:uid="{C9247B91-4C3E-474B-A728-0893C7ED5375}"/>
    <cellStyle name="20% - Accent5 2 3 4 3 2 2 2 2" xfId="28865" xr:uid="{65687DE1-18A7-47C5-93F2-6EF7B9E94A06}"/>
    <cellStyle name="20% - Accent5 2 3 4 3 2 2 3" xfId="21499" xr:uid="{C0BBEB50-B774-4A96-9056-8C7C5A79D83B}"/>
    <cellStyle name="20% - Accent5 2 3 4 3 2 3" xfId="10449" xr:uid="{DC4C4FEB-7531-481A-9529-E1481DE9CE95}"/>
    <cellStyle name="20% - Accent5 2 3 4 3 2 3 2" xfId="25183" xr:uid="{F20845B8-81AC-4A2D-A418-C120DF99EDE6}"/>
    <cellStyle name="20% - Accent5 2 3 4 3 2 4" xfId="17817" xr:uid="{EE32AC8B-EB75-42D9-BBE3-818C3E6B73F7}"/>
    <cellStyle name="20% - Accent5 2 3 4 3 3" xfId="4924" xr:uid="{F0D058AA-9EBB-4D63-8684-2FB1A89BD219}"/>
    <cellStyle name="20% - Accent5 2 3 4 3 3 2" xfId="12290" xr:uid="{89749DFE-BE9A-401C-A8AA-4EE8253DA92E}"/>
    <cellStyle name="20% - Accent5 2 3 4 3 3 2 2" xfId="27024" xr:uid="{4BED3A44-4DDF-42B2-8651-18529BC14BBF}"/>
    <cellStyle name="20% - Accent5 2 3 4 3 3 3" xfId="19658" xr:uid="{C980829F-3A7B-4A38-8896-45A71C8163A2}"/>
    <cellStyle name="20% - Accent5 2 3 4 3 4" xfId="8608" xr:uid="{78426FFB-CFD8-4BFB-A194-073DA0E31CBB}"/>
    <cellStyle name="20% - Accent5 2 3 4 3 4 2" xfId="23342" xr:uid="{ECBE643E-C811-4B3A-853C-D655C084B76F}"/>
    <cellStyle name="20% - Accent5 2 3 4 3 5" xfId="15976" xr:uid="{B1169504-ADC7-4F62-87B9-253247DA7C52}"/>
    <cellStyle name="20% - Accent5 2 3 4 4" xfId="2163" xr:uid="{63DBAF7F-6421-47CC-A9EC-4592727FF2E1}"/>
    <cellStyle name="20% - Accent5 2 3 4 4 2" xfId="5845" xr:uid="{A38E63D4-821E-4A5F-8153-DD8949A5A4F9}"/>
    <cellStyle name="20% - Accent5 2 3 4 4 2 2" xfId="13211" xr:uid="{F010871F-E3AA-4077-B6CD-960C3713CDF7}"/>
    <cellStyle name="20% - Accent5 2 3 4 4 2 2 2" xfId="27945" xr:uid="{AC1CE384-C7B2-4A66-B790-492DA1D7F74C}"/>
    <cellStyle name="20% - Accent5 2 3 4 4 2 3" xfId="20579" xr:uid="{73976B25-8D2A-4DA8-9E53-27FF97FB072C}"/>
    <cellStyle name="20% - Accent5 2 3 4 4 3" xfId="9529" xr:uid="{C620282C-4F32-4E6D-AF88-BD14611DDE92}"/>
    <cellStyle name="20% - Accent5 2 3 4 4 3 2" xfId="24263" xr:uid="{835B923F-5182-413F-AC4B-56A373127387}"/>
    <cellStyle name="20% - Accent5 2 3 4 4 4" xfId="16897" xr:uid="{279C5209-AEF8-468B-B5D4-72D08304139A}"/>
    <cellStyle name="20% - Accent5 2 3 4 5" xfId="4004" xr:uid="{E9BC6ADB-DD47-46D8-A363-1C0059F52B5D}"/>
    <cellStyle name="20% - Accent5 2 3 4 5 2" xfId="11370" xr:uid="{064494A1-2A07-4238-9A16-FD253A94B2FC}"/>
    <cellStyle name="20% - Accent5 2 3 4 5 2 2" xfId="26104" xr:uid="{7F691D2F-1BD6-4BAB-B7AC-214132A2F55E}"/>
    <cellStyle name="20% - Accent5 2 3 4 5 3" xfId="18738" xr:uid="{4A217662-C64A-402C-960C-BB7EF2207BDF}"/>
    <cellStyle name="20% - Accent5 2 3 4 6" xfId="7688" xr:uid="{469B93E8-3EF8-4308-90AD-A3F264636FF0}"/>
    <cellStyle name="20% - Accent5 2 3 4 6 2" xfId="22422" xr:uid="{18388F53-166D-417E-8DF2-2DC611426459}"/>
    <cellStyle name="20% - Accent5 2 3 4 7" xfId="15056" xr:uid="{299E4B2C-1A2C-471C-82B2-68C08C1243A3}"/>
    <cellStyle name="20% - Accent5 2 3 5" xfId="552" xr:uid="{D8C3AA32-B80D-4A7B-B570-093435193F1D}"/>
    <cellStyle name="20% - Accent5 2 3 5 2" xfId="1472" xr:uid="{DC75CDFC-1D1B-40B0-A8A3-537A3F69451E}"/>
    <cellStyle name="20% - Accent5 2 3 5 2 2" xfId="3313" xr:uid="{36F48C4F-2607-4715-AF4D-ABC5EFBAEFDE}"/>
    <cellStyle name="20% - Accent5 2 3 5 2 2 2" xfId="6995" xr:uid="{D2A69CB3-CBCC-480A-999F-6D442CBEDE02}"/>
    <cellStyle name="20% - Accent5 2 3 5 2 2 2 2" xfId="14361" xr:uid="{C54086D0-315A-4013-9155-F138354CC3F1}"/>
    <cellStyle name="20% - Accent5 2 3 5 2 2 2 2 2" xfId="29095" xr:uid="{0C1C4931-13C2-4743-BF95-7BF8857AF14E}"/>
    <cellStyle name="20% - Accent5 2 3 5 2 2 2 3" xfId="21729" xr:uid="{9CA510E2-4E60-4E1C-8386-EEB8CDC5E41D}"/>
    <cellStyle name="20% - Accent5 2 3 5 2 2 3" xfId="10679" xr:uid="{9E143DCA-6637-4856-B18D-DC28720A51DF}"/>
    <cellStyle name="20% - Accent5 2 3 5 2 2 3 2" xfId="25413" xr:uid="{4E266A90-1F39-40DA-9833-39846AF22FC3}"/>
    <cellStyle name="20% - Accent5 2 3 5 2 2 4" xfId="18047" xr:uid="{3004DBEE-2A03-4B29-A00A-58EB06F8A72C}"/>
    <cellStyle name="20% - Accent5 2 3 5 2 3" xfId="5154" xr:uid="{B114D155-C146-4118-A75A-BD3689D49A88}"/>
    <cellStyle name="20% - Accent5 2 3 5 2 3 2" xfId="12520" xr:uid="{B58382E5-D2AB-4F2F-8611-0E46A3ACC2F5}"/>
    <cellStyle name="20% - Accent5 2 3 5 2 3 2 2" xfId="27254" xr:uid="{E73DA1D7-6171-4E14-803C-E310AF554760}"/>
    <cellStyle name="20% - Accent5 2 3 5 2 3 3" xfId="19888" xr:uid="{893E302A-C508-44DD-A786-05D78915BE0E}"/>
    <cellStyle name="20% - Accent5 2 3 5 2 4" xfId="8838" xr:uid="{0F910E3A-A828-4B2F-AA49-BE356ABDFD07}"/>
    <cellStyle name="20% - Accent5 2 3 5 2 4 2" xfId="23572" xr:uid="{B711CA99-931E-4139-B399-720FD4988BD0}"/>
    <cellStyle name="20% - Accent5 2 3 5 2 5" xfId="16206" xr:uid="{366ABD4D-7D02-4416-8D9B-88B0112CFA46}"/>
    <cellStyle name="20% - Accent5 2 3 5 3" xfId="2393" xr:uid="{DCC14076-2F84-4DDE-88E3-4C277C7B77DF}"/>
    <cellStyle name="20% - Accent5 2 3 5 3 2" xfId="6075" xr:uid="{D48F0E29-79C7-49CC-9412-C1E09C59D368}"/>
    <cellStyle name="20% - Accent5 2 3 5 3 2 2" xfId="13441" xr:uid="{873A432B-A7F0-42A3-9A18-CA36E02FE9E1}"/>
    <cellStyle name="20% - Accent5 2 3 5 3 2 2 2" xfId="28175" xr:uid="{3814CE62-9BBF-4B04-AE1D-A12C9032A033}"/>
    <cellStyle name="20% - Accent5 2 3 5 3 2 3" xfId="20809" xr:uid="{EDB20504-1BC1-4262-91F2-3D253BC2A8C0}"/>
    <cellStyle name="20% - Accent5 2 3 5 3 3" xfId="9759" xr:uid="{AD2D9254-BA27-4B2F-8CFF-239A5005B015}"/>
    <cellStyle name="20% - Accent5 2 3 5 3 3 2" xfId="24493" xr:uid="{8B9FD461-87D2-47AB-8E3D-5D67F695B824}"/>
    <cellStyle name="20% - Accent5 2 3 5 3 4" xfId="17127" xr:uid="{883FE4ED-185D-4028-B98F-BD507266C008}"/>
    <cellStyle name="20% - Accent5 2 3 5 4" xfId="4234" xr:uid="{0ED95681-EABB-4EB7-AD68-2F1D1CF5E9FD}"/>
    <cellStyle name="20% - Accent5 2 3 5 4 2" xfId="11600" xr:uid="{9E8D4D12-306E-4841-941E-0B794E63DC6A}"/>
    <cellStyle name="20% - Accent5 2 3 5 4 2 2" xfId="26334" xr:uid="{B4C274CF-7B25-4871-A82E-F83C4A1E96DC}"/>
    <cellStyle name="20% - Accent5 2 3 5 4 3" xfId="18968" xr:uid="{A86F640D-4BB3-4054-B098-9927414C451F}"/>
    <cellStyle name="20% - Accent5 2 3 5 5" xfId="7918" xr:uid="{3EE3D442-EF46-46A9-AD3E-11C64B11980C}"/>
    <cellStyle name="20% - Accent5 2 3 5 5 2" xfId="22652" xr:uid="{FD652A6F-F09B-4E66-9BE8-3107915E8767}"/>
    <cellStyle name="20% - Accent5 2 3 5 6" xfId="15286" xr:uid="{80330746-47A1-4705-9B59-BA0727A6CC00}"/>
    <cellStyle name="20% - Accent5 2 3 6" xfId="1012" xr:uid="{BD29AAEA-0F91-45C0-B8B4-92BFC719F858}"/>
    <cellStyle name="20% - Accent5 2 3 6 2" xfId="2853" xr:uid="{D6CF7A7E-E3A8-463A-A91C-9A4BC12DFF3C}"/>
    <cellStyle name="20% - Accent5 2 3 6 2 2" xfId="6535" xr:uid="{DA009A8E-3A5C-4804-AEDF-E48C2C55168F}"/>
    <cellStyle name="20% - Accent5 2 3 6 2 2 2" xfId="13901" xr:uid="{9B09D7AD-29D1-423C-9D8C-78E2EEA61EB8}"/>
    <cellStyle name="20% - Accent5 2 3 6 2 2 2 2" xfId="28635" xr:uid="{D195594A-EC0D-4242-A65A-20C112A2E225}"/>
    <cellStyle name="20% - Accent5 2 3 6 2 2 3" xfId="21269" xr:uid="{14D29503-E77A-4BB1-84A1-BC9887ABB18E}"/>
    <cellStyle name="20% - Accent5 2 3 6 2 3" xfId="10219" xr:uid="{BCD29C33-D500-4974-9DCA-670CEF10A01C}"/>
    <cellStyle name="20% - Accent5 2 3 6 2 3 2" xfId="24953" xr:uid="{1FC5754C-7FE7-483C-8C4A-8B154AD64E78}"/>
    <cellStyle name="20% - Accent5 2 3 6 2 4" xfId="17587" xr:uid="{DFC80A5C-4A1D-4222-A8C4-7E44E38A3DC5}"/>
    <cellStyle name="20% - Accent5 2 3 6 3" xfId="4694" xr:uid="{6E2C68C0-6A10-40B5-AF98-0DD0235B345E}"/>
    <cellStyle name="20% - Accent5 2 3 6 3 2" xfId="12060" xr:uid="{0F6C25F0-97A7-4E5D-B8CC-967CA329DBD3}"/>
    <cellStyle name="20% - Accent5 2 3 6 3 2 2" xfId="26794" xr:uid="{6164FDEB-194C-44C7-8360-14967CB401CB}"/>
    <cellStyle name="20% - Accent5 2 3 6 3 3" xfId="19428" xr:uid="{7D3DE501-6FE6-4096-8D27-33ADA6509ED8}"/>
    <cellStyle name="20% - Accent5 2 3 6 4" xfId="8378" xr:uid="{41509873-6B5E-4CD7-91BE-F68F8C4634DA}"/>
    <cellStyle name="20% - Accent5 2 3 6 4 2" xfId="23112" xr:uid="{27B9AC3F-B714-45E5-AD45-B821B4592830}"/>
    <cellStyle name="20% - Accent5 2 3 6 5" xfId="15746" xr:uid="{E6D9566F-01A0-4EA4-81EC-60CECC65798E}"/>
    <cellStyle name="20% - Accent5 2 3 7" xfId="1933" xr:uid="{59AC8FB3-3E29-4E25-BD9F-4233C3E035D8}"/>
    <cellStyle name="20% - Accent5 2 3 7 2" xfId="5615" xr:uid="{F4FC0FF8-89F6-49F9-8B9A-82B4F551CCD8}"/>
    <cellStyle name="20% - Accent5 2 3 7 2 2" xfId="12981" xr:uid="{63A98DD3-8F56-4D1C-A451-D3215DFB41A4}"/>
    <cellStyle name="20% - Accent5 2 3 7 2 2 2" xfId="27715" xr:uid="{571CDB54-6DFE-4F57-A906-25EDCB517521}"/>
    <cellStyle name="20% - Accent5 2 3 7 2 3" xfId="20349" xr:uid="{9BA77E76-2EE7-48C2-8769-DDC8992FEA67}"/>
    <cellStyle name="20% - Accent5 2 3 7 3" xfId="9299" xr:uid="{680AFBC2-A946-4CD4-8C0A-B8BFC31FCFDE}"/>
    <cellStyle name="20% - Accent5 2 3 7 3 2" xfId="24033" xr:uid="{F345944E-E7A2-49FF-9851-47BC4F93D100}"/>
    <cellStyle name="20% - Accent5 2 3 7 4" xfId="16667" xr:uid="{0503772A-7B2C-4415-B375-1483A9836535}"/>
    <cellStyle name="20% - Accent5 2 3 8" xfId="3774" xr:uid="{6D9F56D4-F239-4EFC-8E0D-CEE7E6CA37A6}"/>
    <cellStyle name="20% - Accent5 2 3 8 2" xfId="11140" xr:uid="{D8CF7A3C-8D50-4F9B-AAFB-33CC1FC0DA98}"/>
    <cellStyle name="20% - Accent5 2 3 8 2 2" xfId="25874" xr:uid="{0AAF072B-CE63-4DBD-A4F1-2B12FDD77ACF}"/>
    <cellStyle name="20% - Accent5 2 3 8 3" xfId="18508" xr:uid="{D8C1A55B-7324-4777-851A-E51F4507A741}"/>
    <cellStyle name="20% - Accent5 2 3 9" xfId="7458" xr:uid="{52909551-F7D4-407B-B5F3-8AEA937D6BED}"/>
    <cellStyle name="20% - Accent5 2 3 9 2" xfId="22192" xr:uid="{67EBFCDF-67B5-410B-AB4A-486CB91D56C3}"/>
    <cellStyle name="20% - Accent5 2 4" xfId="129" xr:uid="{C7DA9024-0AAD-414A-9084-1BD65361D905}"/>
    <cellStyle name="20% - Accent5 2 4 2" xfId="261" xr:uid="{45FFFE2F-FA6D-4FE1-AAD6-85131A2E4381}"/>
    <cellStyle name="20% - Accent5 2 4 2 2" xfId="491" xr:uid="{84ACA0CF-418C-43B5-9A7C-57776C45BF45}"/>
    <cellStyle name="20% - Accent5 2 4 2 2 2" xfId="951" xr:uid="{ABD7AF68-FE87-4802-8399-8F598C8AD848}"/>
    <cellStyle name="20% - Accent5 2 4 2 2 2 2" xfId="1871" xr:uid="{BA17561D-D329-44DB-B1FF-63F6DCBC8245}"/>
    <cellStyle name="20% - Accent5 2 4 2 2 2 2 2" xfId="3712" xr:uid="{DA716FEF-4BF2-4923-9720-D44B50A64899}"/>
    <cellStyle name="20% - Accent5 2 4 2 2 2 2 2 2" xfId="7394" xr:uid="{56EBC344-734B-4EE9-8F90-5F61C5362A9D}"/>
    <cellStyle name="20% - Accent5 2 4 2 2 2 2 2 2 2" xfId="14760" xr:uid="{1D7C2479-A42B-4B12-BA6C-D774B8122D0E}"/>
    <cellStyle name="20% - Accent5 2 4 2 2 2 2 2 2 2 2" xfId="29494" xr:uid="{5A1C7337-314E-4F69-A520-CF25115F3B1D}"/>
    <cellStyle name="20% - Accent5 2 4 2 2 2 2 2 2 3" xfId="22128" xr:uid="{DFBA60F0-4AD6-4801-9EAF-26C1125411C2}"/>
    <cellStyle name="20% - Accent5 2 4 2 2 2 2 2 3" xfId="11078" xr:uid="{61C05EA0-F5DA-4E4C-AE62-88F0ED6B0D85}"/>
    <cellStyle name="20% - Accent5 2 4 2 2 2 2 2 3 2" xfId="25812" xr:uid="{F48FD82D-BF9D-4882-98D3-FEED62016372}"/>
    <cellStyle name="20% - Accent5 2 4 2 2 2 2 2 4" xfId="18446" xr:uid="{23E40A49-F2AF-4834-81DB-507D1BB1D628}"/>
    <cellStyle name="20% - Accent5 2 4 2 2 2 2 3" xfId="5553" xr:uid="{CEA001DB-7E70-4F18-A03B-131F40525B14}"/>
    <cellStyle name="20% - Accent5 2 4 2 2 2 2 3 2" xfId="12919" xr:uid="{633A7DDA-C462-4761-A224-113A2A29AB8C}"/>
    <cellStyle name="20% - Accent5 2 4 2 2 2 2 3 2 2" xfId="27653" xr:uid="{962AC272-D714-49B7-A5F2-38032986559B}"/>
    <cellStyle name="20% - Accent5 2 4 2 2 2 2 3 3" xfId="20287" xr:uid="{AECA8896-8F14-4B1C-A2AB-21821C81DB39}"/>
    <cellStyle name="20% - Accent5 2 4 2 2 2 2 4" xfId="9237" xr:uid="{2DEB62E9-26A0-4DE1-8072-F16FED2B7812}"/>
    <cellStyle name="20% - Accent5 2 4 2 2 2 2 4 2" xfId="23971" xr:uid="{95651EB4-3AEC-4EF6-92BA-4D3E5D40A959}"/>
    <cellStyle name="20% - Accent5 2 4 2 2 2 2 5" xfId="16605" xr:uid="{EED333BB-4ECF-4FE9-A7C9-F2016E1A761B}"/>
    <cellStyle name="20% - Accent5 2 4 2 2 2 3" xfId="2792" xr:uid="{E5F21F43-C84D-471F-A391-21D1B5335CD8}"/>
    <cellStyle name="20% - Accent5 2 4 2 2 2 3 2" xfId="6474" xr:uid="{7173BA3E-260C-41D9-BA5E-03679387923D}"/>
    <cellStyle name="20% - Accent5 2 4 2 2 2 3 2 2" xfId="13840" xr:uid="{93DD1459-2FC0-44BF-913D-11C8A595874F}"/>
    <cellStyle name="20% - Accent5 2 4 2 2 2 3 2 2 2" xfId="28574" xr:uid="{1FCBDF8F-B24D-4D94-B201-0D9A91C674C3}"/>
    <cellStyle name="20% - Accent5 2 4 2 2 2 3 2 3" xfId="21208" xr:uid="{80FFC53C-AD17-4453-8FC1-08AA2E0775DC}"/>
    <cellStyle name="20% - Accent5 2 4 2 2 2 3 3" xfId="10158" xr:uid="{ACEF2352-0C0C-4694-A9BB-123DE2DB164C}"/>
    <cellStyle name="20% - Accent5 2 4 2 2 2 3 3 2" xfId="24892" xr:uid="{9F051F98-1E8F-43C4-97A2-BFE41FF107AA}"/>
    <cellStyle name="20% - Accent5 2 4 2 2 2 3 4" xfId="17526" xr:uid="{5FD8CDCD-5174-4E6B-B751-1230ADA19078}"/>
    <cellStyle name="20% - Accent5 2 4 2 2 2 4" xfId="4633" xr:uid="{4C7A900A-4EC1-4952-9D4B-0C154CF98B13}"/>
    <cellStyle name="20% - Accent5 2 4 2 2 2 4 2" xfId="11999" xr:uid="{6D1270EE-77B9-4F4C-A1F3-86BE0B51C519}"/>
    <cellStyle name="20% - Accent5 2 4 2 2 2 4 2 2" xfId="26733" xr:uid="{B54D7E90-4D9C-412A-92F7-ADAC65665AD5}"/>
    <cellStyle name="20% - Accent5 2 4 2 2 2 4 3" xfId="19367" xr:uid="{8F3FF0C0-DF08-4E24-8B9B-7F66AA1EE97B}"/>
    <cellStyle name="20% - Accent5 2 4 2 2 2 5" xfId="8317" xr:uid="{AD71771A-76AF-4DC4-AAEA-CA445460B899}"/>
    <cellStyle name="20% - Accent5 2 4 2 2 2 5 2" xfId="23051" xr:uid="{DC88915D-71C6-421B-B743-E451B151CCEA}"/>
    <cellStyle name="20% - Accent5 2 4 2 2 2 6" xfId="15685" xr:uid="{AA9C33B7-22EB-4856-9579-4B4BF28AD3CC}"/>
    <cellStyle name="20% - Accent5 2 4 2 2 3" xfId="1411" xr:uid="{7E062D6D-4098-43A2-A915-81AD62908167}"/>
    <cellStyle name="20% - Accent5 2 4 2 2 3 2" xfId="3252" xr:uid="{AD249A2C-7E2C-45D8-8186-2AC953249C2D}"/>
    <cellStyle name="20% - Accent5 2 4 2 2 3 2 2" xfId="6934" xr:uid="{42FF7BBE-E2C3-4BCB-A66F-E6687B6BD55B}"/>
    <cellStyle name="20% - Accent5 2 4 2 2 3 2 2 2" xfId="14300" xr:uid="{3EDBAE7B-F696-422F-ABCA-BA83C44DA163}"/>
    <cellStyle name="20% - Accent5 2 4 2 2 3 2 2 2 2" xfId="29034" xr:uid="{B153C1BA-F2BB-4157-BB77-F5D373EC49F0}"/>
    <cellStyle name="20% - Accent5 2 4 2 2 3 2 2 3" xfId="21668" xr:uid="{91567E14-15AF-4C5B-B13A-2D60B97A96BF}"/>
    <cellStyle name="20% - Accent5 2 4 2 2 3 2 3" xfId="10618" xr:uid="{969076C4-0D41-4D86-B478-25231653CE60}"/>
    <cellStyle name="20% - Accent5 2 4 2 2 3 2 3 2" xfId="25352" xr:uid="{78E823D4-F688-430C-8C36-FE9C5530BE86}"/>
    <cellStyle name="20% - Accent5 2 4 2 2 3 2 4" xfId="17986" xr:uid="{75247D67-62CA-47D9-973B-7A19C33BBC00}"/>
    <cellStyle name="20% - Accent5 2 4 2 2 3 3" xfId="5093" xr:uid="{3895149B-D29C-42DD-AEAF-B882E2EBDA9A}"/>
    <cellStyle name="20% - Accent5 2 4 2 2 3 3 2" xfId="12459" xr:uid="{8FD0320F-4A6D-4D71-80A9-F202F80A937F}"/>
    <cellStyle name="20% - Accent5 2 4 2 2 3 3 2 2" xfId="27193" xr:uid="{5A01EF7E-0943-4DFB-B05B-37DC8DE435DD}"/>
    <cellStyle name="20% - Accent5 2 4 2 2 3 3 3" xfId="19827" xr:uid="{40AB8A7F-FE3F-4622-ABBB-E2EBA5191638}"/>
    <cellStyle name="20% - Accent5 2 4 2 2 3 4" xfId="8777" xr:uid="{BE61A65D-CF43-445C-A094-FD16FF2FC71D}"/>
    <cellStyle name="20% - Accent5 2 4 2 2 3 4 2" xfId="23511" xr:uid="{FE386508-9659-4E67-9BA4-78E83A96B406}"/>
    <cellStyle name="20% - Accent5 2 4 2 2 3 5" xfId="16145" xr:uid="{24CFF5EA-89D9-4EA4-B47C-467FC13EC314}"/>
    <cellStyle name="20% - Accent5 2 4 2 2 4" xfId="2332" xr:uid="{72800AA8-EF5E-483B-BD19-8F249C157FEB}"/>
    <cellStyle name="20% - Accent5 2 4 2 2 4 2" xfId="6014" xr:uid="{2D399BE7-4C10-4B6B-A5C1-609CB5B103C0}"/>
    <cellStyle name="20% - Accent5 2 4 2 2 4 2 2" xfId="13380" xr:uid="{CF09ADD8-3485-4CF2-92D3-595FF627E264}"/>
    <cellStyle name="20% - Accent5 2 4 2 2 4 2 2 2" xfId="28114" xr:uid="{ECE1781F-3BE6-4495-AC38-79149A8528F5}"/>
    <cellStyle name="20% - Accent5 2 4 2 2 4 2 3" xfId="20748" xr:uid="{31545B80-2A87-43BF-A02E-DE6D84F11270}"/>
    <cellStyle name="20% - Accent5 2 4 2 2 4 3" xfId="9698" xr:uid="{47BB27ED-8F6C-4562-B490-61748F64A0C5}"/>
    <cellStyle name="20% - Accent5 2 4 2 2 4 3 2" xfId="24432" xr:uid="{237FB2A4-398D-4872-97CE-23BE1D229030}"/>
    <cellStyle name="20% - Accent5 2 4 2 2 4 4" xfId="17066" xr:uid="{1DA56D4E-5B09-4355-B0EC-1E86F58CA17E}"/>
    <cellStyle name="20% - Accent5 2 4 2 2 5" xfId="4173" xr:uid="{C44F0DBD-FA10-456E-96AA-58C648E89021}"/>
    <cellStyle name="20% - Accent5 2 4 2 2 5 2" xfId="11539" xr:uid="{2075A0A3-B343-4EA8-BAD5-E43F724B52CE}"/>
    <cellStyle name="20% - Accent5 2 4 2 2 5 2 2" xfId="26273" xr:uid="{C2C2E3CB-8B10-44FD-A80D-C88B915437D8}"/>
    <cellStyle name="20% - Accent5 2 4 2 2 5 3" xfId="18907" xr:uid="{E9ED542B-A805-40DD-A7E3-B8A8A6BA4B1B}"/>
    <cellStyle name="20% - Accent5 2 4 2 2 6" xfId="7857" xr:uid="{F2B733B9-4D80-4EEF-94EE-34542FF02A36}"/>
    <cellStyle name="20% - Accent5 2 4 2 2 6 2" xfId="22591" xr:uid="{71136F79-CFBD-4801-A2D9-2B43ABBE6A33}"/>
    <cellStyle name="20% - Accent5 2 4 2 2 7" xfId="15225" xr:uid="{4DF300F1-D615-489C-9F9B-BF2B04992688}"/>
    <cellStyle name="20% - Accent5 2 4 2 3" xfId="721" xr:uid="{B2486C9B-2BC0-4E2C-871B-F7DB8C90B4D5}"/>
    <cellStyle name="20% - Accent5 2 4 2 3 2" xfId="1641" xr:uid="{E60C9886-0CF9-4C66-8EBF-F088BEE8DF07}"/>
    <cellStyle name="20% - Accent5 2 4 2 3 2 2" xfId="3482" xr:uid="{9B6E50F2-6746-40BF-A050-9D26FCBDCF67}"/>
    <cellStyle name="20% - Accent5 2 4 2 3 2 2 2" xfId="7164" xr:uid="{7C170171-F994-4C45-8B96-4D8E97E454D1}"/>
    <cellStyle name="20% - Accent5 2 4 2 3 2 2 2 2" xfId="14530" xr:uid="{AB8A58C0-699E-4820-8D74-3AF7BA3BE231}"/>
    <cellStyle name="20% - Accent5 2 4 2 3 2 2 2 2 2" xfId="29264" xr:uid="{E1B959BC-1106-4D17-A0D1-CC8758CC2A07}"/>
    <cellStyle name="20% - Accent5 2 4 2 3 2 2 2 3" xfId="21898" xr:uid="{0AE99C7E-AA27-48A5-9B7B-B6AA43A66B4B}"/>
    <cellStyle name="20% - Accent5 2 4 2 3 2 2 3" xfId="10848" xr:uid="{8F6EC83C-A16A-4136-93C7-E18E16248C2E}"/>
    <cellStyle name="20% - Accent5 2 4 2 3 2 2 3 2" xfId="25582" xr:uid="{4F00B262-F85B-4EDD-8F37-875484B19DC4}"/>
    <cellStyle name="20% - Accent5 2 4 2 3 2 2 4" xfId="18216" xr:uid="{0E55B560-DBE1-4C18-A11B-19C06442F416}"/>
    <cellStyle name="20% - Accent5 2 4 2 3 2 3" xfId="5323" xr:uid="{1A955CDE-EA67-4D1D-A324-438A03771D24}"/>
    <cellStyle name="20% - Accent5 2 4 2 3 2 3 2" xfId="12689" xr:uid="{B48A19C3-048B-458F-84BA-533FE3594DB8}"/>
    <cellStyle name="20% - Accent5 2 4 2 3 2 3 2 2" xfId="27423" xr:uid="{A1DA006B-0D0B-45F4-ABB4-5B715D3E4C73}"/>
    <cellStyle name="20% - Accent5 2 4 2 3 2 3 3" xfId="20057" xr:uid="{71B5CCE6-4612-4366-B1B9-E03085F2DFD7}"/>
    <cellStyle name="20% - Accent5 2 4 2 3 2 4" xfId="9007" xr:uid="{53B43F38-2FD8-4D98-BFD2-E56B9DE35201}"/>
    <cellStyle name="20% - Accent5 2 4 2 3 2 4 2" xfId="23741" xr:uid="{9DC673B2-7009-4B00-81F9-962CE8BF7B33}"/>
    <cellStyle name="20% - Accent5 2 4 2 3 2 5" xfId="16375" xr:uid="{995FC7B9-AE56-4C91-87CD-84B73988FD3B}"/>
    <cellStyle name="20% - Accent5 2 4 2 3 3" xfId="2562" xr:uid="{B17E3303-FA08-4B66-BCDA-A433A0046EAE}"/>
    <cellStyle name="20% - Accent5 2 4 2 3 3 2" xfId="6244" xr:uid="{DC8992F4-0BD1-45B5-93ED-F980F7FB63DF}"/>
    <cellStyle name="20% - Accent5 2 4 2 3 3 2 2" xfId="13610" xr:uid="{1BBE6D90-C90D-4144-932F-5E96F2BA30B3}"/>
    <cellStyle name="20% - Accent5 2 4 2 3 3 2 2 2" xfId="28344" xr:uid="{6D719A11-B72C-42AE-A0A7-A94C84FEE2B9}"/>
    <cellStyle name="20% - Accent5 2 4 2 3 3 2 3" xfId="20978" xr:uid="{6906AEE7-8B12-4764-94D4-7DE323BDCA93}"/>
    <cellStyle name="20% - Accent5 2 4 2 3 3 3" xfId="9928" xr:uid="{211EED38-1556-4E27-8650-4D7C2399F6FF}"/>
    <cellStyle name="20% - Accent5 2 4 2 3 3 3 2" xfId="24662" xr:uid="{6DD9CA7E-A588-4D89-B930-C818496ED9A3}"/>
    <cellStyle name="20% - Accent5 2 4 2 3 3 4" xfId="17296" xr:uid="{111EF87F-B752-4BF9-87DB-F2596CB76D1E}"/>
    <cellStyle name="20% - Accent5 2 4 2 3 4" xfId="4403" xr:uid="{E9EC6DFC-2318-4029-ADC1-8E86DBBE1758}"/>
    <cellStyle name="20% - Accent5 2 4 2 3 4 2" xfId="11769" xr:uid="{1B4B1850-E075-4944-B4F0-62D49EB9A53C}"/>
    <cellStyle name="20% - Accent5 2 4 2 3 4 2 2" xfId="26503" xr:uid="{34EDE77A-409C-46E7-99FF-F0F9C1225D71}"/>
    <cellStyle name="20% - Accent5 2 4 2 3 4 3" xfId="19137" xr:uid="{DC31B041-5C1B-4A28-B2C1-5B4104A7F658}"/>
    <cellStyle name="20% - Accent5 2 4 2 3 5" xfId="8087" xr:uid="{BC1137DB-911F-4198-9FC9-A0AE126413F1}"/>
    <cellStyle name="20% - Accent5 2 4 2 3 5 2" xfId="22821" xr:uid="{E07BBB11-1CC5-4EAE-B764-DB40AA96EFD6}"/>
    <cellStyle name="20% - Accent5 2 4 2 3 6" xfId="15455" xr:uid="{BAC20E9E-BB58-448B-A46A-AEA247B5248E}"/>
    <cellStyle name="20% - Accent5 2 4 2 4" xfId="1181" xr:uid="{E3EE12BC-030F-4D61-A99B-7EFA3BD8855C}"/>
    <cellStyle name="20% - Accent5 2 4 2 4 2" xfId="3022" xr:uid="{D2152623-FE80-43B2-9465-AF29D081FCA7}"/>
    <cellStyle name="20% - Accent5 2 4 2 4 2 2" xfId="6704" xr:uid="{670376A8-7EE8-4571-B781-9197E26F0F4C}"/>
    <cellStyle name="20% - Accent5 2 4 2 4 2 2 2" xfId="14070" xr:uid="{3B11C8A7-A4BF-4B86-ACF7-C6FC5EF5D691}"/>
    <cellStyle name="20% - Accent5 2 4 2 4 2 2 2 2" xfId="28804" xr:uid="{3E6FB05F-41EE-44C1-9754-18B56EAC67D2}"/>
    <cellStyle name="20% - Accent5 2 4 2 4 2 2 3" xfId="21438" xr:uid="{7C5446A3-3D27-49EA-973F-F5866D00E941}"/>
    <cellStyle name="20% - Accent5 2 4 2 4 2 3" xfId="10388" xr:uid="{FF16C362-5059-49E4-88E0-8AEC1456EF53}"/>
    <cellStyle name="20% - Accent5 2 4 2 4 2 3 2" xfId="25122" xr:uid="{155E9892-5F1D-4F93-AA2C-EDEA4EC46FD8}"/>
    <cellStyle name="20% - Accent5 2 4 2 4 2 4" xfId="17756" xr:uid="{A7FCE8BC-2A58-4249-8103-A2214C4C33EF}"/>
    <cellStyle name="20% - Accent5 2 4 2 4 3" xfId="4863" xr:uid="{EE6BFDC5-86CA-45DE-BBF5-5B69737B511B}"/>
    <cellStyle name="20% - Accent5 2 4 2 4 3 2" xfId="12229" xr:uid="{E02D18A4-49BB-472A-8367-4B1A51BBB7EA}"/>
    <cellStyle name="20% - Accent5 2 4 2 4 3 2 2" xfId="26963" xr:uid="{9BC16890-8A39-4855-B9D0-8775AC992CCD}"/>
    <cellStyle name="20% - Accent5 2 4 2 4 3 3" xfId="19597" xr:uid="{73917F1B-D408-42C2-AFDA-C1EED2CF59D7}"/>
    <cellStyle name="20% - Accent5 2 4 2 4 4" xfId="8547" xr:uid="{EE755919-F346-45D4-9F90-AE243042578D}"/>
    <cellStyle name="20% - Accent5 2 4 2 4 4 2" xfId="23281" xr:uid="{8686D040-84CB-4079-A0FF-F78FC2293CD3}"/>
    <cellStyle name="20% - Accent5 2 4 2 4 5" xfId="15915" xr:uid="{B2A60F4C-FB53-4190-9568-5B8BCA41A5BE}"/>
    <cellStyle name="20% - Accent5 2 4 2 5" xfId="2102" xr:uid="{5EA1BE84-B343-42E8-8A3B-5BD90A21C42B}"/>
    <cellStyle name="20% - Accent5 2 4 2 5 2" xfId="5784" xr:uid="{E81D5412-FF90-493C-A213-791C48306E5F}"/>
    <cellStyle name="20% - Accent5 2 4 2 5 2 2" xfId="13150" xr:uid="{46E7FEFA-86F1-4390-B8B8-3927F72C549C}"/>
    <cellStyle name="20% - Accent5 2 4 2 5 2 2 2" xfId="27884" xr:uid="{E2DA767C-5A60-4871-AE5E-28A5B44D5E48}"/>
    <cellStyle name="20% - Accent5 2 4 2 5 2 3" xfId="20518" xr:uid="{78E91AB1-21F6-4C1A-A08C-ADD55353AF45}"/>
    <cellStyle name="20% - Accent5 2 4 2 5 3" xfId="9468" xr:uid="{0703C1B3-83FE-4B99-85D8-DAF59307C45A}"/>
    <cellStyle name="20% - Accent5 2 4 2 5 3 2" xfId="24202" xr:uid="{3BF831DF-8329-47F9-992B-976149F73248}"/>
    <cellStyle name="20% - Accent5 2 4 2 5 4" xfId="16836" xr:uid="{1703E338-9C68-4E37-BFDA-F49275E2A653}"/>
    <cellStyle name="20% - Accent5 2 4 2 6" xfId="3943" xr:uid="{1593D48A-8983-4BB0-83B6-3A1EA86BB4D3}"/>
    <cellStyle name="20% - Accent5 2 4 2 6 2" xfId="11309" xr:uid="{0B53ABC4-8A89-422B-A0EA-ACE376489029}"/>
    <cellStyle name="20% - Accent5 2 4 2 6 2 2" xfId="26043" xr:uid="{5FD4AF0E-10E8-4734-BC90-0F0C7FD401B6}"/>
    <cellStyle name="20% - Accent5 2 4 2 6 3" xfId="18677" xr:uid="{4A1DA92A-B5B6-42C2-9FAB-6469E535510D}"/>
    <cellStyle name="20% - Accent5 2 4 2 7" xfId="7627" xr:uid="{556E2CD9-D15E-4DD5-8181-D2A8FAA82530}"/>
    <cellStyle name="20% - Accent5 2 4 2 7 2" xfId="22361" xr:uid="{E3370447-8B38-436A-9E11-DB7ABC9143F5}"/>
    <cellStyle name="20% - Accent5 2 4 2 8" xfId="14995" xr:uid="{6D822B94-44AC-486A-9E9D-E7B4E9DB4B27}"/>
    <cellStyle name="20% - Accent5 2 4 3" xfId="376" xr:uid="{D14A4C9C-C916-4DBE-B93E-19F8C801403B}"/>
    <cellStyle name="20% - Accent5 2 4 3 2" xfId="836" xr:uid="{A07F5F08-3FFC-49A4-8EAF-46A169F3C167}"/>
    <cellStyle name="20% - Accent5 2 4 3 2 2" xfId="1756" xr:uid="{7455BBF0-0D2C-4405-93FF-ACEF269F3F82}"/>
    <cellStyle name="20% - Accent5 2 4 3 2 2 2" xfId="3597" xr:uid="{32B55A12-6482-45DF-AB44-A1ADD02D64A0}"/>
    <cellStyle name="20% - Accent5 2 4 3 2 2 2 2" xfId="7279" xr:uid="{3B3316FE-5875-4621-8872-172BD1A9DA82}"/>
    <cellStyle name="20% - Accent5 2 4 3 2 2 2 2 2" xfId="14645" xr:uid="{E18541D1-0B15-4811-9ADF-17874CE69D34}"/>
    <cellStyle name="20% - Accent5 2 4 3 2 2 2 2 2 2" xfId="29379" xr:uid="{8ABC3A89-220F-4E98-814C-F44C36D15296}"/>
    <cellStyle name="20% - Accent5 2 4 3 2 2 2 2 3" xfId="22013" xr:uid="{D6979A36-A9FE-4AF0-BA79-8794BBA42F81}"/>
    <cellStyle name="20% - Accent5 2 4 3 2 2 2 3" xfId="10963" xr:uid="{601D8B15-4092-412B-A800-4AF2DAB6E2A4}"/>
    <cellStyle name="20% - Accent5 2 4 3 2 2 2 3 2" xfId="25697" xr:uid="{4EDD6D28-D872-4BD1-B15F-63C18B0FCD58}"/>
    <cellStyle name="20% - Accent5 2 4 3 2 2 2 4" xfId="18331" xr:uid="{C23A92FD-857B-4866-A4F4-20F8DEE26E0F}"/>
    <cellStyle name="20% - Accent5 2 4 3 2 2 3" xfId="5438" xr:uid="{56CBE055-ED3C-4166-8A3D-E470EFFD3A9C}"/>
    <cellStyle name="20% - Accent5 2 4 3 2 2 3 2" xfId="12804" xr:uid="{6F7FF28A-B3F8-4677-987E-1508D8983D68}"/>
    <cellStyle name="20% - Accent5 2 4 3 2 2 3 2 2" xfId="27538" xr:uid="{F08E2F2C-D63B-4266-A050-B2F0EB6191DE}"/>
    <cellStyle name="20% - Accent5 2 4 3 2 2 3 3" xfId="20172" xr:uid="{75FB9B04-AA8A-43DA-A5F6-FA9592AC904F}"/>
    <cellStyle name="20% - Accent5 2 4 3 2 2 4" xfId="9122" xr:uid="{769A760C-1996-4AAC-A4C7-08AD787DA84C}"/>
    <cellStyle name="20% - Accent5 2 4 3 2 2 4 2" xfId="23856" xr:uid="{588672E5-D6DF-4089-9667-EF2EDA7E7717}"/>
    <cellStyle name="20% - Accent5 2 4 3 2 2 5" xfId="16490" xr:uid="{1CAD4F67-161A-4E5E-B144-327EF5B63E53}"/>
    <cellStyle name="20% - Accent5 2 4 3 2 3" xfId="2677" xr:uid="{303F81F4-E6E6-4CF6-BDA8-334F82628929}"/>
    <cellStyle name="20% - Accent5 2 4 3 2 3 2" xfId="6359" xr:uid="{000753A6-8576-471C-8E14-EEB9D93EAE6F}"/>
    <cellStyle name="20% - Accent5 2 4 3 2 3 2 2" xfId="13725" xr:uid="{8B3F7524-077C-4122-8C16-C8B311D11E42}"/>
    <cellStyle name="20% - Accent5 2 4 3 2 3 2 2 2" xfId="28459" xr:uid="{792BD32B-7C7D-4B1E-B606-06A50B90B7B9}"/>
    <cellStyle name="20% - Accent5 2 4 3 2 3 2 3" xfId="21093" xr:uid="{EEF63069-69E8-4D06-821A-FF3A7187AD48}"/>
    <cellStyle name="20% - Accent5 2 4 3 2 3 3" xfId="10043" xr:uid="{2D1FD3EE-3227-4995-ACD2-1A721396C10E}"/>
    <cellStyle name="20% - Accent5 2 4 3 2 3 3 2" xfId="24777" xr:uid="{7C167C92-855A-4D2C-8ACB-F158E329F9FF}"/>
    <cellStyle name="20% - Accent5 2 4 3 2 3 4" xfId="17411" xr:uid="{63400C84-CE25-4701-9AFE-BEF3C46605FF}"/>
    <cellStyle name="20% - Accent5 2 4 3 2 4" xfId="4518" xr:uid="{2C906EAB-2364-4F80-BEC1-A890CBDCED70}"/>
    <cellStyle name="20% - Accent5 2 4 3 2 4 2" xfId="11884" xr:uid="{B4729398-A92F-4D16-B4B2-66EA01F75C89}"/>
    <cellStyle name="20% - Accent5 2 4 3 2 4 2 2" xfId="26618" xr:uid="{292530B5-2FA8-4282-8DE1-76D8B83DE733}"/>
    <cellStyle name="20% - Accent5 2 4 3 2 4 3" xfId="19252" xr:uid="{E6E7A224-FA4E-49B0-8D86-4F5BDCA4FDEC}"/>
    <cellStyle name="20% - Accent5 2 4 3 2 5" xfId="8202" xr:uid="{9ED0E475-35E6-4890-B1BD-DB4DA65D1033}"/>
    <cellStyle name="20% - Accent5 2 4 3 2 5 2" xfId="22936" xr:uid="{6DFCC27C-09F2-4FC5-A5B2-71B95F19CE31}"/>
    <cellStyle name="20% - Accent5 2 4 3 2 6" xfId="15570" xr:uid="{F9DA73F5-73DE-4C46-847B-54CEAE5E61AE}"/>
    <cellStyle name="20% - Accent5 2 4 3 3" xfId="1296" xr:uid="{6DEDC103-6D96-4643-AF41-E4814F587820}"/>
    <cellStyle name="20% - Accent5 2 4 3 3 2" xfId="3137" xr:uid="{CEDD552A-7E9D-4D08-9EFB-CF5271FC07A8}"/>
    <cellStyle name="20% - Accent5 2 4 3 3 2 2" xfId="6819" xr:uid="{EA9E15F1-683A-4713-9FA2-A0AEFD43F4E2}"/>
    <cellStyle name="20% - Accent5 2 4 3 3 2 2 2" xfId="14185" xr:uid="{F7001E94-5FF0-4B10-9456-CD15A218BAAC}"/>
    <cellStyle name="20% - Accent5 2 4 3 3 2 2 2 2" xfId="28919" xr:uid="{6E9DCC2E-428E-4D8E-A438-9DA337684C11}"/>
    <cellStyle name="20% - Accent5 2 4 3 3 2 2 3" xfId="21553" xr:uid="{2D8E7812-F645-454A-9C19-087017B84B89}"/>
    <cellStyle name="20% - Accent5 2 4 3 3 2 3" xfId="10503" xr:uid="{96CEA747-7AAD-4748-A133-C197553439D1}"/>
    <cellStyle name="20% - Accent5 2 4 3 3 2 3 2" xfId="25237" xr:uid="{0359F046-E6CE-4045-A4EB-8532D3CBDB9D}"/>
    <cellStyle name="20% - Accent5 2 4 3 3 2 4" xfId="17871" xr:uid="{5FD0FD68-324D-4BE7-BA4C-063029B31848}"/>
    <cellStyle name="20% - Accent5 2 4 3 3 3" xfId="4978" xr:uid="{351DC183-C753-4BD3-83F2-58E6F8EB59BF}"/>
    <cellStyle name="20% - Accent5 2 4 3 3 3 2" xfId="12344" xr:uid="{931304D5-1D66-443F-ADD2-FA3B5F0070CB}"/>
    <cellStyle name="20% - Accent5 2 4 3 3 3 2 2" xfId="27078" xr:uid="{2DCB8CEE-E956-4CE7-AB50-56423B6CF8AB}"/>
    <cellStyle name="20% - Accent5 2 4 3 3 3 3" xfId="19712" xr:uid="{42265642-8BA7-460E-8162-8CAE45CF6F75}"/>
    <cellStyle name="20% - Accent5 2 4 3 3 4" xfId="8662" xr:uid="{4A96845D-9A17-4818-BE97-4171BA806FAB}"/>
    <cellStyle name="20% - Accent5 2 4 3 3 4 2" xfId="23396" xr:uid="{DE3E4CB9-1ECD-463E-9735-932066D1F3CD}"/>
    <cellStyle name="20% - Accent5 2 4 3 3 5" xfId="16030" xr:uid="{E2F5EF06-E53A-4B23-8FCA-EA791AE1BDFC}"/>
    <cellStyle name="20% - Accent5 2 4 3 4" xfId="2217" xr:uid="{C89660A5-6D97-474C-90DB-390200024406}"/>
    <cellStyle name="20% - Accent5 2 4 3 4 2" xfId="5899" xr:uid="{D08D3E64-3AD4-4EAF-9335-A91B1D801CBC}"/>
    <cellStyle name="20% - Accent5 2 4 3 4 2 2" xfId="13265" xr:uid="{4072F679-B13B-4AAD-A834-3986DCABF052}"/>
    <cellStyle name="20% - Accent5 2 4 3 4 2 2 2" xfId="27999" xr:uid="{559C9A1A-90CF-412D-AA13-3BAD9242F6A4}"/>
    <cellStyle name="20% - Accent5 2 4 3 4 2 3" xfId="20633" xr:uid="{3806A316-E7E9-4C27-9A0E-9F3B775F0CFA}"/>
    <cellStyle name="20% - Accent5 2 4 3 4 3" xfId="9583" xr:uid="{367811C6-9FEC-4347-9AC9-A9CBB0EA126E}"/>
    <cellStyle name="20% - Accent5 2 4 3 4 3 2" xfId="24317" xr:uid="{3FC0576B-9453-471E-AEF7-277EEFFD2F30}"/>
    <cellStyle name="20% - Accent5 2 4 3 4 4" xfId="16951" xr:uid="{AB2735D5-3BDE-4281-A152-09EAC682DE34}"/>
    <cellStyle name="20% - Accent5 2 4 3 5" xfId="4058" xr:uid="{36CCD34D-8414-46B7-9F89-BABB7E16CCB8}"/>
    <cellStyle name="20% - Accent5 2 4 3 5 2" xfId="11424" xr:uid="{C2DACA98-9EE1-42B5-87EE-AD03FBAEE992}"/>
    <cellStyle name="20% - Accent5 2 4 3 5 2 2" xfId="26158" xr:uid="{80206630-B7ED-4595-B9D1-74A7A977F339}"/>
    <cellStyle name="20% - Accent5 2 4 3 5 3" xfId="18792" xr:uid="{23B60377-CC3F-47B4-9862-60AACD644C80}"/>
    <cellStyle name="20% - Accent5 2 4 3 6" xfId="7742" xr:uid="{B6EF7ADF-B76D-433D-A2D6-D2FE0610B50A}"/>
    <cellStyle name="20% - Accent5 2 4 3 6 2" xfId="22476" xr:uid="{A57D8028-0612-4801-808C-17327C8BDCEC}"/>
    <cellStyle name="20% - Accent5 2 4 3 7" xfId="15110" xr:uid="{52C85CE1-A4C2-4FD3-B3AF-6D7C0C109EF0}"/>
    <cellStyle name="20% - Accent5 2 4 4" xfId="606" xr:uid="{6E803EE0-26A5-448F-A81D-F51E88CAAFA8}"/>
    <cellStyle name="20% - Accent5 2 4 4 2" xfId="1526" xr:uid="{FF8EB37E-C549-499C-9960-B381ED18AD25}"/>
    <cellStyle name="20% - Accent5 2 4 4 2 2" xfId="3367" xr:uid="{CC00B20E-4447-414B-8BD9-7BE867D9A203}"/>
    <cellStyle name="20% - Accent5 2 4 4 2 2 2" xfId="7049" xr:uid="{5F9CD6BC-B359-4C4D-8771-C98740613A42}"/>
    <cellStyle name="20% - Accent5 2 4 4 2 2 2 2" xfId="14415" xr:uid="{876D8603-0C7B-4CAA-8C79-379EE034B85E}"/>
    <cellStyle name="20% - Accent5 2 4 4 2 2 2 2 2" xfId="29149" xr:uid="{7E1AE4B2-BFC3-483A-BF9F-51274122B1D0}"/>
    <cellStyle name="20% - Accent5 2 4 4 2 2 2 3" xfId="21783" xr:uid="{353DFCB6-2DF0-48CC-A486-F7BBA94C0738}"/>
    <cellStyle name="20% - Accent5 2 4 4 2 2 3" xfId="10733" xr:uid="{EC27355F-5823-4C24-942E-5309BB5F73FE}"/>
    <cellStyle name="20% - Accent5 2 4 4 2 2 3 2" xfId="25467" xr:uid="{67EB8FF7-654F-4205-B57C-E61DA61FDE16}"/>
    <cellStyle name="20% - Accent5 2 4 4 2 2 4" xfId="18101" xr:uid="{8DE49044-863E-42B9-8EB6-DFEDB8C1A362}"/>
    <cellStyle name="20% - Accent5 2 4 4 2 3" xfId="5208" xr:uid="{871215D6-9316-4DC1-A7E0-7B5B892A4D3A}"/>
    <cellStyle name="20% - Accent5 2 4 4 2 3 2" xfId="12574" xr:uid="{CF2D3ACF-CE2A-4D70-A3BF-4A436D57E2F3}"/>
    <cellStyle name="20% - Accent5 2 4 4 2 3 2 2" xfId="27308" xr:uid="{BAC926E6-AED9-4002-B61F-02FB7328BC06}"/>
    <cellStyle name="20% - Accent5 2 4 4 2 3 3" xfId="19942" xr:uid="{8267C8B6-D954-4B7D-A60A-A9D81FBDC19B}"/>
    <cellStyle name="20% - Accent5 2 4 4 2 4" xfId="8892" xr:uid="{8E2E2910-4240-4015-BBB1-322ED5C04A76}"/>
    <cellStyle name="20% - Accent5 2 4 4 2 4 2" xfId="23626" xr:uid="{CD5629CF-AFBB-4E33-A3A8-64F2897010E3}"/>
    <cellStyle name="20% - Accent5 2 4 4 2 5" xfId="16260" xr:uid="{494D1A14-CF1D-406B-987E-AE0B6C1FAB98}"/>
    <cellStyle name="20% - Accent5 2 4 4 3" xfId="2447" xr:uid="{D35835BB-1D41-4313-B1ED-5A7D0F373821}"/>
    <cellStyle name="20% - Accent5 2 4 4 3 2" xfId="6129" xr:uid="{378F83DF-5376-4BC7-87E3-B1ABBBB4AC33}"/>
    <cellStyle name="20% - Accent5 2 4 4 3 2 2" xfId="13495" xr:uid="{30DB70DE-A49F-466E-97C8-A0FCEBF1CC81}"/>
    <cellStyle name="20% - Accent5 2 4 4 3 2 2 2" xfId="28229" xr:uid="{33121DC4-F5E3-406E-8AA7-6810D5CDD909}"/>
    <cellStyle name="20% - Accent5 2 4 4 3 2 3" xfId="20863" xr:uid="{4AF8D1BF-984D-46B5-BE70-30710A683C95}"/>
    <cellStyle name="20% - Accent5 2 4 4 3 3" xfId="9813" xr:uid="{CEDA5E35-1ADC-40C2-8186-4795E155DAB3}"/>
    <cellStyle name="20% - Accent5 2 4 4 3 3 2" xfId="24547" xr:uid="{00B7C9D4-C3D7-4000-B8AE-39CE3BB5C81D}"/>
    <cellStyle name="20% - Accent5 2 4 4 3 4" xfId="17181" xr:uid="{C2216669-673F-4409-8F2C-0AEBFBB92BB4}"/>
    <cellStyle name="20% - Accent5 2 4 4 4" xfId="4288" xr:uid="{CE52C38C-CEA7-496C-8E30-6C9B2EE23534}"/>
    <cellStyle name="20% - Accent5 2 4 4 4 2" xfId="11654" xr:uid="{4BF05649-9DFE-4543-A5C9-8AD7A0D0F391}"/>
    <cellStyle name="20% - Accent5 2 4 4 4 2 2" xfId="26388" xr:uid="{0E1003D2-6ED1-44EC-91BB-48517B5B66DD}"/>
    <cellStyle name="20% - Accent5 2 4 4 4 3" xfId="19022" xr:uid="{B0A1FE53-DD85-4D83-B927-A9F9FBCD404E}"/>
    <cellStyle name="20% - Accent5 2 4 4 5" xfId="7972" xr:uid="{70404B34-C9BA-43BD-B783-CC3193C5A054}"/>
    <cellStyle name="20% - Accent5 2 4 4 5 2" xfId="22706" xr:uid="{A35645A5-B5AF-4085-B9CB-2E15EBA65CD2}"/>
    <cellStyle name="20% - Accent5 2 4 4 6" xfId="15340" xr:uid="{E90781A2-038A-47DD-8031-4DA0516D7AAA}"/>
    <cellStyle name="20% - Accent5 2 4 5" xfId="1066" xr:uid="{791F937A-A5EA-4207-BA45-ECF53525D51F}"/>
    <cellStyle name="20% - Accent5 2 4 5 2" xfId="2907" xr:uid="{5B0EEFF9-806F-4FFD-906B-17FD58311697}"/>
    <cellStyle name="20% - Accent5 2 4 5 2 2" xfId="6589" xr:uid="{2AB795BA-EC69-42E8-888B-027ACDEB5585}"/>
    <cellStyle name="20% - Accent5 2 4 5 2 2 2" xfId="13955" xr:uid="{3D22E268-9FF1-45AF-AE9F-9F424BDAF507}"/>
    <cellStyle name="20% - Accent5 2 4 5 2 2 2 2" xfId="28689" xr:uid="{1EEA16AC-538B-4A3F-913E-96A13F64EAF1}"/>
    <cellStyle name="20% - Accent5 2 4 5 2 2 3" xfId="21323" xr:uid="{3220F762-6A75-4229-821A-801041B72357}"/>
    <cellStyle name="20% - Accent5 2 4 5 2 3" xfId="10273" xr:uid="{680A3C5F-E285-4266-A761-D942FA30EB77}"/>
    <cellStyle name="20% - Accent5 2 4 5 2 3 2" xfId="25007" xr:uid="{AA2E0ED6-1ADC-4D02-B734-0146D9560634}"/>
    <cellStyle name="20% - Accent5 2 4 5 2 4" xfId="17641" xr:uid="{217DA850-413C-4B44-BB58-614F33E7797F}"/>
    <cellStyle name="20% - Accent5 2 4 5 3" xfId="4748" xr:uid="{662C9F2E-515E-4608-84ED-E2A3D05249E6}"/>
    <cellStyle name="20% - Accent5 2 4 5 3 2" xfId="12114" xr:uid="{9D60E899-BC0B-4ED1-A1CF-CF6671705AD5}"/>
    <cellStyle name="20% - Accent5 2 4 5 3 2 2" xfId="26848" xr:uid="{09A256CC-1FB5-455F-B7BB-577168716D0A}"/>
    <cellStyle name="20% - Accent5 2 4 5 3 3" xfId="19482" xr:uid="{94C61F8C-1956-4E5D-99F8-7FA5C72F97E2}"/>
    <cellStyle name="20% - Accent5 2 4 5 4" xfId="8432" xr:uid="{8787B8EA-C260-4DB9-B887-98DA68C35916}"/>
    <cellStyle name="20% - Accent5 2 4 5 4 2" xfId="23166" xr:uid="{682DFC3F-6B0F-4206-92E7-5A38FCFAC154}"/>
    <cellStyle name="20% - Accent5 2 4 5 5" xfId="15800" xr:uid="{02CB3940-E677-439A-B154-862F104C7595}"/>
    <cellStyle name="20% - Accent5 2 4 6" xfId="1987" xr:uid="{FC09BFD3-87EA-42D3-AC97-19F1C4ACEAB1}"/>
    <cellStyle name="20% - Accent5 2 4 6 2" xfId="5669" xr:uid="{4928CB69-762F-4DCF-B8CE-1F76D235A405}"/>
    <cellStyle name="20% - Accent5 2 4 6 2 2" xfId="13035" xr:uid="{4178041E-FCD6-4B5B-BD21-AA86C2A9E035}"/>
    <cellStyle name="20% - Accent5 2 4 6 2 2 2" xfId="27769" xr:uid="{780BB317-F551-4015-B4CF-009EBDBEC3AF}"/>
    <cellStyle name="20% - Accent5 2 4 6 2 3" xfId="20403" xr:uid="{83A71FC2-821F-403D-B207-009263990F09}"/>
    <cellStyle name="20% - Accent5 2 4 6 3" xfId="9353" xr:uid="{386622F9-5B41-47AD-BF91-8526816DBB7D}"/>
    <cellStyle name="20% - Accent5 2 4 6 3 2" xfId="24087" xr:uid="{A30029D8-BA70-4AE5-B3BD-6D70A19DBB51}"/>
    <cellStyle name="20% - Accent5 2 4 6 4" xfId="16721" xr:uid="{2FB7FFB9-C63C-4557-A174-A7D7D19748D8}"/>
    <cellStyle name="20% - Accent5 2 4 7" xfId="3828" xr:uid="{F9582160-2A1E-488B-9C56-CC710CC92A5C}"/>
    <cellStyle name="20% - Accent5 2 4 7 2" xfId="11194" xr:uid="{9927CB72-C806-4BEC-8ADF-AAD4752E5789}"/>
    <cellStyle name="20% - Accent5 2 4 7 2 2" xfId="25928" xr:uid="{F44E9408-78EB-438D-B3D1-07AD433D7A05}"/>
    <cellStyle name="20% - Accent5 2 4 7 3" xfId="18562" xr:uid="{DB0B68EF-7B73-499F-8975-E258A2DF8069}"/>
    <cellStyle name="20% - Accent5 2 4 8" xfId="7512" xr:uid="{9F56DA6E-F59E-469A-84F3-DF82EF3342C8}"/>
    <cellStyle name="20% - Accent5 2 4 8 2" xfId="22246" xr:uid="{C62833B3-A823-4EC2-A715-70EA840D331F}"/>
    <cellStyle name="20% - Accent5 2 4 9" xfId="14880" xr:uid="{16741877-03D0-4075-BAC5-6A46380A65C7}"/>
    <cellStyle name="20% - Accent5 2 5" xfId="204" xr:uid="{0EDC749D-8005-4FCC-8717-195B26C6EFF3}"/>
    <cellStyle name="20% - Accent5 2 5 2" xfId="434" xr:uid="{B41CEE9F-B0C1-4F1C-AD86-231A74990BD0}"/>
    <cellStyle name="20% - Accent5 2 5 2 2" xfId="894" xr:uid="{AF26EBF9-C682-4480-AFB9-FBD1912F029A}"/>
    <cellStyle name="20% - Accent5 2 5 2 2 2" xfId="1814" xr:uid="{EC1830C2-7229-47D9-AAA8-FAAF3BCE71E6}"/>
    <cellStyle name="20% - Accent5 2 5 2 2 2 2" xfId="3655" xr:uid="{40D46469-1438-46C6-8642-1B7DCDC81447}"/>
    <cellStyle name="20% - Accent5 2 5 2 2 2 2 2" xfId="7337" xr:uid="{6720807D-96E2-45EC-AD1E-4D046A789201}"/>
    <cellStyle name="20% - Accent5 2 5 2 2 2 2 2 2" xfId="14703" xr:uid="{229D2DB2-3B93-48A5-991A-02440AC6038F}"/>
    <cellStyle name="20% - Accent5 2 5 2 2 2 2 2 2 2" xfId="29437" xr:uid="{C0E4711B-8266-4E21-A9E8-7D7DE03EFFB6}"/>
    <cellStyle name="20% - Accent5 2 5 2 2 2 2 2 3" xfId="22071" xr:uid="{CCA934C7-B167-49E6-A3A0-C8D9B145AF66}"/>
    <cellStyle name="20% - Accent5 2 5 2 2 2 2 3" xfId="11021" xr:uid="{CEFEC43E-E510-400D-9736-26A134B42348}"/>
    <cellStyle name="20% - Accent5 2 5 2 2 2 2 3 2" xfId="25755" xr:uid="{963BAAE5-C53A-4B41-97D2-D3F03BC5214F}"/>
    <cellStyle name="20% - Accent5 2 5 2 2 2 2 4" xfId="18389" xr:uid="{8554233B-28CE-4186-A32A-4475E245A619}"/>
    <cellStyle name="20% - Accent5 2 5 2 2 2 3" xfId="5496" xr:uid="{CF2A5DEC-1E70-4255-A67D-8BD02F181EE2}"/>
    <cellStyle name="20% - Accent5 2 5 2 2 2 3 2" xfId="12862" xr:uid="{5F6628A0-3440-436F-8DEF-BBF61C7BF8DA}"/>
    <cellStyle name="20% - Accent5 2 5 2 2 2 3 2 2" xfId="27596" xr:uid="{3B7F12B7-124E-4B50-AA70-48FF0652E3A8}"/>
    <cellStyle name="20% - Accent5 2 5 2 2 2 3 3" xfId="20230" xr:uid="{4B7A1639-E92D-4072-A5D0-CE337A4F6257}"/>
    <cellStyle name="20% - Accent5 2 5 2 2 2 4" xfId="9180" xr:uid="{C5D7F8AF-B8F5-4298-B50D-E33F78DAD1F5}"/>
    <cellStyle name="20% - Accent5 2 5 2 2 2 4 2" xfId="23914" xr:uid="{56B10923-2770-435E-AC16-4F4FAAE4335D}"/>
    <cellStyle name="20% - Accent5 2 5 2 2 2 5" xfId="16548" xr:uid="{75B7DC10-5EE9-483B-A863-52B77C1FEB06}"/>
    <cellStyle name="20% - Accent5 2 5 2 2 3" xfId="2735" xr:uid="{68181ED8-F820-41EC-AE78-B82D65169129}"/>
    <cellStyle name="20% - Accent5 2 5 2 2 3 2" xfId="6417" xr:uid="{7DEDDDCB-B0C8-470D-A4F1-FD438E96A628}"/>
    <cellStyle name="20% - Accent5 2 5 2 2 3 2 2" xfId="13783" xr:uid="{A7683578-8A52-4CA4-84D1-626DE9BC2BC1}"/>
    <cellStyle name="20% - Accent5 2 5 2 2 3 2 2 2" xfId="28517" xr:uid="{1AE7AA5A-D22A-4ED1-BBA4-E78E5529B2DE}"/>
    <cellStyle name="20% - Accent5 2 5 2 2 3 2 3" xfId="21151" xr:uid="{3023E821-865C-4CB8-A71B-47B9EA342084}"/>
    <cellStyle name="20% - Accent5 2 5 2 2 3 3" xfId="10101" xr:uid="{E5E66BC1-8F92-439C-A5C9-30B4B8F67757}"/>
    <cellStyle name="20% - Accent5 2 5 2 2 3 3 2" xfId="24835" xr:uid="{E3A42EFE-746E-4229-9F95-DF00DD64A171}"/>
    <cellStyle name="20% - Accent5 2 5 2 2 3 4" xfId="17469" xr:uid="{74173807-EFF1-4EE7-A361-C6264E0DFF39}"/>
    <cellStyle name="20% - Accent5 2 5 2 2 4" xfId="4576" xr:uid="{252351A8-D563-49FE-A55E-53AF4612BFF5}"/>
    <cellStyle name="20% - Accent5 2 5 2 2 4 2" xfId="11942" xr:uid="{4252A77E-9EAC-4625-8C59-27706ABB780C}"/>
    <cellStyle name="20% - Accent5 2 5 2 2 4 2 2" xfId="26676" xr:uid="{DC98F000-8EF2-4D45-A250-0218A315316E}"/>
    <cellStyle name="20% - Accent5 2 5 2 2 4 3" xfId="19310" xr:uid="{EB236E10-EFD1-44F1-B169-C842C89A28E4}"/>
    <cellStyle name="20% - Accent5 2 5 2 2 5" xfId="8260" xr:uid="{F48DCAEA-BDCD-4B3C-8A14-87D40FD39AC1}"/>
    <cellStyle name="20% - Accent5 2 5 2 2 5 2" xfId="22994" xr:uid="{0AFBB14A-A0BF-4C6C-8471-8F8233E2729F}"/>
    <cellStyle name="20% - Accent5 2 5 2 2 6" xfId="15628" xr:uid="{E2DB8A1F-8BC0-4B39-8EBD-12B7D5EF92E4}"/>
    <cellStyle name="20% - Accent5 2 5 2 3" xfId="1354" xr:uid="{7F863555-CC39-456E-A94D-194EC89D732E}"/>
    <cellStyle name="20% - Accent5 2 5 2 3 2" xfId="3195" xr:uid="{85136D98-82EB-482F-94BC-B3E81D149EF9}"/>
    <cellStyle name="20% - Accent5 2 5 2 3 2 2" xfId="6877" xr:uid="{A511EFA4-C721-459D-A1B2-2BFB69F8C6AD}"/>
    <cellStyle name="20% - Accent5 2 5 2 3 2 2 2" xfId="14243" xr:uid="{39B3EAE2-806C-4F17-9EEE-39A8AEEFBF67}"/>
    <cellStyle name="20% - Accent5 2 5 2 3 2 2 2 2" xfId="28977" xr:uid="{4F7E6A8B-2C37-481E-8FB5-F71D8FE5DDDC}"/>
    <cellStyle name="20% - Accent5 2 5 2 3 2 2 3" xfId="21611" xr:uid="{E9E5F6D5-A81A-4099-8E68-4D6F98E4B4E5}"/>
    <cellStyle name="20% - Accent5 2 5 2 3 2 3" xfId="10561" xr:uid="{B54A5BAE-E22E-44A6-A388-723B46AEDBAE}"/>
    <cellStyle name="20% - Accent5 2 5 2 3 2 3 2" xfId="25295" xr:uid="{D7CB377B-734C-4952-8211-663C632AB967}"/>
    <cellStyle name="20% - Accent5 2 5 2 3 2 4" xfId="17929" xr:uid="{8C821E0D-F305-4894-8C9D-5CBD61E33920}"/>
    <cellStyle name="20% - Accent5 2 5 2 3 3" xfId="5036" xr:uid="{B210165C-8B35-4CC4-97C9-C2D458126D8B}"/>
    <cellStyle name="20% - Accent5 2 5 2 3 3 2" xfId="12402" xr:uid="{EA51CA8F-C9A2-4FA6-B07E-4CECEF629646}"/>
    <cellStyle name="20% - Accent5 2 5 2 3 3 2 2" xfId="27136" xr:uid="{A715AB20-DBB9-4483-B752-BBFE6AB12473}"/>
    <cellStyle name="20% - Accent5 2 5 2 3 3 3" xfId="19770" xr:uid="{27295538-72C0-4D1C-8996-4C3370CCE082}"/>
    <cellStyle name="20% - Accent5 2 5 2 3 4" xfId="8720" xr:uid="{9939074E-775E-4360-9271-6CB2E714FB54}"/>
    <cellStyle name="20% - Accent5 2 5 2 3 4 2" xfId="23454" xr:uid="{8B58CA9C-1EFF-4531-A506-39EA18135354}"/>
    <cellStyle name="20% - Accent5 2 5 2 3 5" xfId="16088" xr:uid="{9A327A9A-1240-4F0F-B46F-0C8F96297EAA}"/>
    <cellStyle name="20% - Accent5 2 5 2 4" xfId="2275" xr:uid="{BE77BABE-D0C4-4CC4-ADFF-DE2ECD641182}"/>
    <cellStyle name="20% - Accent5 2 5 2 4 2" xfId="5957" xr:uid="{5D2F12CB-E7E3-4C7C-A1FA-E8767BC56449}"/>
    <cellStyle name="20% - Accent5 2 5 2 4 2 2" xfId="13323" xr:uid="{99007794-ADA6-49F5-944B-33E0BC8CA65C}"/>
    <cellStyle name="20% - Accent5 2 5 2 4 2 2 2" xfId="28057" xr:uid="{35626D8D-F8C6-4C37-9CA2-77FD69DEACDB}"/>
    <cellStyle name="20% - Accent5 2 5 2 4 2 3" xfId="20691" xr:uid="{FDB1701D-7A2D-484D-ABAD-FBD31FD78C08}"/>
    <cellStyle name="20% - Accent5 2 5 2 4 3" xfId="9641" xr:uid="{16EAE901-C229-41EE-9027-E5920D1DB5E6}"/>
    <cellStyle name="20% - Accent5 2 5 2 4 3 2" xfId="24375" xr:uid="{CA75DF8F-4690-4A0D-A0B2-BC48689A7E47}"/>
    <cellStyle name="20% - Accent5 2 5 2 4 4" xfId="17009" xr:uid="{F125DFB9-2081-4C9C-8756-7A00D5C1DE4A}"/>
    <cellStyle name="20% - Accent5 2 5 2 5" xfId="4116" xr:uid="{98BCE95C-5367-460F-BA6F-DF21DFCF8BE1}"/>
    <cellStyle name="20% - Accent5 2 5 2 5 2" xfId="11482" xr:uid="{1512F750-CD70-42D9-BF38-452ABE8AA0F8}"/>
    <cellStyle name="20% - Accent5 2 5 2 5 2 2" xfId="26216" xr:uid="{055850AD-011B-4FA6-A527-4712FFC14F62}"/>
    <cellStyle name="20% - Accent5 2 5 2 5 3" xfId="18850" xr:uid="{F37EC120-EA41-4969-B1EF-369A891BF212}"/>
    <cellStyle name="20% - Accent5 2 5 2 6" xfId="7800" xr:uid="{B57E2328-2F7D-4CC7-A4BC-CFFAC43A5A10}"/>
    <cellStyle name="20% - Accent5 2 5 2 6 2" xfId="22534" xr:uid="{B2448F32-B944-4379-944A-55775E7887A7}"/>
    <cellStyle name="20% - Accent5 2 5 2 7" xfId="15168" xr:uid="{E59936CD-0C04-4473-95FE-98AC328951AE}"/>
    <cellStyle name="20% - Accent5 2 5 3" xfId="664" xr:uid="{F75B4CD9-5F17-4B10-A11C-D470A62D0609}"/>
    <cellStyle name="20% - Accent5 2 5 3 2" xfId="1584" xr:uid="{4F20F1DB-F140-40E2-866C-0D84F2D89E10}"/>
    <cellStyle name="20% - Accent5 2 5 3 2 2" xfId="3425" xr:uid="{7C53A266-350D-4E94-A640-9220719FA76C}"/>
    <cellStyle name="20% - Accent5 2 5 3 2 2 2" xfId="7107" xr:uid="{8E3BA4CB-FD88-44C1-A2E8-9B8E5E23EB63}"/>
    <cellStyle name="20% - Accent5 2 5 3 2 2 2 2" xfId="14473" xr:uid="{07A05928-0959-4563-B5B4-65B76B5837AD}"/>
    <cellStyle name="20% - Accent5 2 5 3 2 2 2 2 2" xfId="29207" xr:uid="{44E76EFB-3127-4D04-989D-91F7D8191D73}"/>
    <cellStyle name="20% - Accent5 2 5 3 2 2 2 3" xfId="21841" xr:uid="{F49034EF-B341-4816-AD9D-C644FD167236}"/>
    <cellStyle name="20% - Accent5 2 5 3 2 2 3" xfId="10791" xr:uid="{CAAF9B12-A32B-4214-B259-A7EA49E6A768}"/>
    <cellStyle name="20% - Accent5 2 5 3 2 2 3 2" xfId="25525" xr:uid="{1419CAA4-FB5A-4FE8-B84D-4E8FBF89AA66}"/>
    <cellStyle name="20% - Accent5 2 5 3 2 2 4" xfId="18159" xr:uid="{1A2ED464-1C7F-417D-B316-E9E266ED5C8C}"/>
    <cellStyle name="20% - Accent5 2 5 3 2 3" xfId="5266" xr:uid="{929E7528-01C1-44E7-8625-5FE73EF55DCF}"/>
    <cellStyle name="20% - Accent5 2 5 3 2 3 2" xfId="12632" xr:uid="{31AE859E-BA18-4D0D-B283-FCFCD854C1A4}"/>
    <cellStyle name="20% - Accent5 2 5 3 2 3 2 2" xfId="27366" xr:uid="{29B3587A-F69F-4F61-8678-6979D73644F0}"/>
    <cellStyle name="20% - Accent5 2 5 3 2 3 3" xfId="20000" xr:uid="{3FE16CCE-14CB-41FD-A54D-4C2B9452EF43}"/>
    <cellStyle name="20% - Accent5 2 5 3 2 4" xfId="8950" xr:uid="{E0E8AA07-D486-4D3F-8CF2-977C93DE5B54}"/>
    <cellStyle name="20% - Accent5 2 5 3 2 4 2" xfId="23684" xr:uid="{392CE8C9-2CBF-4E93-9653-FDDE4E0B8E5E}"/>
    <cellStyle name="20% - Accent5 2 5 3 2 5" xfId="16318" xr:uid="{54D247DC-E22A-4450-B859-7C88721AA4BF}"/>
    <cellStyle name="20% - Accent5 2 5 3 3" xfId="2505" xr:uid="{E37675F8-56CC-49E2-B089-64B3CDBF483D}"/>
    <cellStyle name="20% - Accent5 2 5 3 3 2" xfId="6187" xr:uid="{73F655B2-2DFD-4CA0-94F0-C24071634951}"/>
    <cellStyle name="20% - Accent5 2 5 3 3 2 2" xfId="13553" xr:uid="{F7F58C5E-F5D4-4D98-9BD4-02940D7E0892}"/>
    <cellStyle name="20% - Accent5 2 5 3 3 2 2 2" xfId="28287" xr:uid="{876DDC37-AF23-4E5E-88C1-9574CA7179E6}"/>
    <cellStyle name="20% - Accent5 2 5 3 3 2 3" xfId="20921" xr:uid="{934BC957-6EF1-44C3-9E02-79534EEDF4EA}"/>
    <cellStyle name="20% - Accent5 2 5 3 3 3" xfId="9871" xr:uid="{88A972BA-3350-4AB4-88BA-825CD1A0EBB8}"/>
    <cellStyle name="20% - Accent5 2 5 3 3 3 2" xfId="24605" xr:uid="{93F58C91-EF7F-4D05-AF3D-AFE49B305504}"/>
    <cellStyle name="20% - Accent5 2 5 3 3 4" xfId="17239" xr:uid="{F7673AF3-24A8-4E7E-A288-C7E5AC8E5C5F}"/>
    <cellStyle name="20% - Accent5 2 5 3 4" xfId="4346" xr:uid="{21FC6895-CD50-47F1-8620-0727A846CC7E}"/>
    <cellStyle name="20% - Accent5 2 5 3 4 2" xfId="11712" xr:uid="{71719FA5-7F9B-40DE-AE6B-ADB40999BF94}"/>
    <cellStyle name="20% - Accent5 2 5 3 4 2 2" xfId="26446" xr:uid="{EF8DE945-510F-4518-85A5-E37056C75C84}"/>
    <cellStyle name="20% - Accent5 2 5 3 4 3" xfId="19080" xr:uid="{771ED32A-C4C4-4F2F-850B-5DD776BE621C}"/>
    <cellStyle name="20% - Accent5 2 5 3 5" xfId="8030" xr:uid="{3610CCBF-17E5-4619-9241-13FDFD9AA6A6}"/>
    <cellStyle name="20% - Accent5 2 5 3 5 2" xfId="22764" xr:uid="{E4C1C047-D145-4E18-8DFC-A3E7B26B0C46}"/>
    <cellStyle name="20% - Accent5 2 5 3 6" xfId="15398" xr:uid="{85035AFD-2F35-4802-AA50-24F799FEC0EC}"/>
    <cellStyle name="20% - Accent5 2 5 4" xfId="1124" xr:uid="{5868131C-3FD3-4202-9FC1-4E41173F36EF}"/>
    <cellStyle name="20% - Accent5 2 5 4 2" xfId="2965" xr:uid="{509B6D90-CBED-4F23-AB78-BEC665EE7AD3}"/>
    <cellStyle name="20% - Accent5 2 5 4 2 2" xfId="6647" xr:uid="{522DB57E-B63C-422C-95A0-347676E6D0F2}"/>
    <cellStyle name="20% - Accent5 2 5 4 2 2 2" xfId="14013" xr:uid="{FA7FA37B-B657-4F3E-90A1-ABA6563C2869}"/>
    <cellStyle name="20% - Accent5 2 5 4 2 2 2 2" xfId="28747" xr:uid="{34371521-4577-40FC-A0C9-3CC5CA7EC501}"/>
    <cellStyle name="20% - Accent5 2 5 4 2 2 3" xfId="21381" xr:uid="{4C348737-F4AE-4AD5-82CC-7873CE92EE9C}"/>
    <cellStyle name="20% - Accent5 2 5 4 2 3" xfId="10331" xr:uid="{9F250A93-F4A7-4456-A417-1D034647654E}"/>
    <cellStyle name="20% - Accent5 2 5 4 2 3 2" xfId="25065" xr:uid="{335CFCA5-D2B5-4D6C-9194-5E0E7692B537}"/>
    <cellStyle name="20% - Accent5 2 5 4 2 4" xfId="17699" xr:uid="{6E720075-8298-4602-AF25-7DA1AAE5D286}"/>
    <cellStyle name="20% - Accent5 2 5 4 3" xfId="4806" xr:uid="{E76BAC77-110D-4D30-9BF5-D624CE865151}"/>
    <cellStyle name="20% - Accent5 2 5 4 3 2" xfId="12172" xr:uid="{4EBA2D95-46C9-4AA4-9E8B-AD54276BF6D0}"/>
    <cellStyle name="20% - Accent5 2 5 4 3 2 2" xfId="26906" xr:uid="{43CB03A6-0546-4A38-8BED-C12158343C43}"/>
    <cellStyle name="20% - Accent5 2 5 4 3 3" xfId="19540" xr:uid="{AAE74E47-A04E-4430-B171-E7750E750635}"/>
    <cellStyle name="20% - Accent5 2 5 4 4" xfId="8490" xr:uid="{A4EB4D87-5D46-4B25-B00B-67ABF4C9B4E7}"/>
    <cellStyle name="20% - Accent5 2 5 4 4 2" xfId="23224" xr:uid="{7438791F-7721-41F7-B222-E972E6477E44}"/>
    <cellStyle name="20% - Accent5 2 5 4 5" xfId="15858" xr:uid="{9291FA3D-EE47-4821-BB91-1F2B75740435}"/>
    <cellStyle name="20% - Accent5 2 5 5" xfId="2045" xr:uid="{FD99457F-37E1-42DE-A6F9-C53005923FBD}"/>
    <cellStyle name="20% - Accent5 2 5 5 2" xfId="5727" xr:uid="{E497E3FE-7375-4A57-B8D4-30AFEC27A559}"/>
    <cellStyle name="20% - Accent5 2 5 5 2 2" xfId="13093" xr:uid="{5F610E57-CF44-4DA2-BFAB-1D5B3A18AAC7}"/>
    <cellStyle name="20% - Accent5 2 5 5 2 2 2" xfId="27827" xr:uid="{482568D4-57B3-4498-AFAC-C0BCEFF94F0D}"/>
    <cellStyle name="20% - Accent5 2 5 5 2 3" xfId="20461" xr:uid="{62284458-F4DB-4EF2-AE47-A0582877E473}"/>
    <cellStyle name="20% - Accent5 2 5 5 3" xfId="9411" xr:uid="{9A98C8DF-0E33-4DB8-8AC4-0E1DFF780FFD}"/>
    <cellStyle name="20% - Accent5 2 5 5 3 2" xfId="24145" xr:uid="{7AB11EC3-B330-41DE-AD16-35A74ACA0974}"/>
    <cellStyle name="20% - Accent5 2 5 5 4" xfId="16779" xr:uid="{668C68C8-54A1-44AB-9447-219A6CCEECFC}"/>
    <cellStyle name="20% - Accent5 2 5 6" xfId="3886" xr:uid="{178EB3F3-50B3-4DF6-88C6-55D0F83758BE}"/>
    <cellStyle name="20% - Accent5 2 5 6 2" xfId="11252" xr:uid="{F97018FD-85EF-47A3-AA89-5DBD5F4CCF3E}"/>
    <cellStyle name="20% - Accent5 2 5 6 2 2" xfId="25986" xr:uid="{016B749C-FC9C-4D4B-814F-B1070DD32AE9}"/>
    <cellStyle name="20% - Accent5 2 5 6 3" xfId="18620" xr:uid="{303D30C6-757F-4886-BC1E-335DFB92DF20}"/>
    <cellStyle name="20% - Accent5 2 5 7" xfId="7570" xr:uid="{41EC9CC1-A746-4425-835F-20B1ACCD847B}"/>
    <cellStyle name="20% - Accent5 2 5 7 2" xfId="22304" xr:uid="{0E0F1977-B1FE-4DD4-AB0C-601341141E06}"/>
    <cellStyle name="20% - Accent5 2 5 8" xfId="14938" xr:uid="{677FA2FD-C2B4-413F-82D2-28A8BAAA3CA3}"/>
    <cellStyle name="20% - Accent5 2 6" xfId="319" xr:uid="{37BB518D-D16B-498D-B206-03DFEBBA1A81}"/>
    <cellStyle name="20% - Accent5 2 6 2" xfId="779" xr:uid="{49F3FCA0-D0FD-4BC0-8044-FA2E3135C080}"/>
    <cellStyle name="20% - Accent5 2 6 2 2" xfId="1699" xr:uid="{5DB1951B-598F-4683-B482-8E5A1C51F959}"/>
    <cellStyle name="20% - Accent5 2 6 2 2 2" xfId="3540" xr:uid="{8B2DDCFF-0717-4E6A-AD83-6AF99C2B3B2C}"/>
    <cellStyle name="20% - Accent5 2 6 2 2 2 2" xfId="7222" xr:uid="{1A5256CA-F19D-431D-A96E-CC6EB149DDB2}"/>
    <cellStyle name="20% - Accent5 2 6 2 2 2 2 2" xfId="14588" xr:uid="{89486530-82F8-4402-A917-8205EBC4AB97}"/>
    <cellStyle name="20% - Accent5 2 6 2 2 2 2 2 2" xfId="29322" xr:uid="{4D6B4626-5088-46B4-A302-762ADC862355}"/>
    <cellStyle name="20% - Accent5 2 6 2 2 2 2 3" xfId="21956" xr:uid="{39892CC3-CC33-4C3B-B775-979D83D7C705}"/>
    <cellStyle name="20% - Accent5 2 6 2 2 2 3" xfId="10906" xr:uid="{87915C65-FB07-4764-AD71-874D19FCC8B5}"/>
    <cellStyle name="20% - Accent5 2 6 2 2 2 3 2" xfId="25640" xr:uid="{9D70B2E0-6666-406E-A862-BF42D5D97480}"/>
    <cellStyle name="20% - Accent5 2 6 2 2 2 4" xfId="18274" xr:uid="{CAEB2287-9B68-4EE0-98E9-70D79B9B361A}"/>
    <cellStyle name="20% - Accent5 2 6 2 2 3" xfId="5381" xr:uid="{90BF7DE3-C0D5-412E-A8E4-B68378D51632}"/>
    <cellStyle name="20% - Accent5 2 6 2 2 3 2" xfId="12747" xr:uid="{995B78E5-8353-4009-BE5B-DDBA6113E370}"/>
    <cellStyle name="20% - Accent5 2 6 2 2 3 2 2" xfId="27481" xr:uid="{B60387D1-C039-4443-81F6-F5FD78AC1842}"/>
    <cellStyle name="20% - Accent5 2 6 2 2 3 3" xfId="20115" xr:uid="{0473E3F5-CB5C-4BB2-BB74-24E214D4CAC1}"/>
    <cellStyle name="20% - Accent5 2 6 2 2 4" xfId="9065" xr:uid="{4793F964-51E5-4A6A-B7FC-20A1C62C19F9}"/>
    <cellStyle name="20% - Accent5 2 6 2 2 4 2" xfId="23799" xr:uid="{538CE05E-1539-4131-84D8-47B89945800C}"/>
    <cellStyle name="20% - Accent5 2 6 2 2 5" xfId="16433" xr:uid="{E6D76415-0ACA-41F7-8318-326EC4E09AD9}"/>
    <cellStyle name="20% - Accent5 2 6 2 3" xfId="2620" xr:uid="{F9E93DE4-44C3-46F1-BDDF-A66CEFB0AFFB}"/>
    <cellStyle name="20% - Accent5 2 6 2 3 2" xfId="6302" xr:uid="{7F979037-B56F-461F-B013-A580EA5D1C25}"/>
    <cellStyle name="20% - Accent5 2 6 2 3 2 2" xfId="13668" xr:uid="{5BA1673F-3549-49D0-8F59-C4730290C3E9}"/>
    <cellStyle name="20% - Accent5 2 6 2 3 2 2 2" xfId="28402" xr:uid="{6CAADD85-9484-42F0-A163-6A39F12112EA}"/>
    <cellStyle name="20% - Accent5 2 6 2 3 2 3" xfId="21036" xr:uid="{BBFD6918-1B39-4D2F-9608-937126297950}"/>
    <cellStyle name="20% - Accent5 2 6 2 3 3" xfId="9986" xr:uid="{F584C545-AC27-4C02-A1BA-AEBCA0469D64}"/>
    <cellStyle name="20% - Accent5 2 6 2 3 3 2" xfId="24720" xr:uid="{10E0CB7C-AA85-4D5A-9783-A3019B69699E}"/>
    <cellStyle name="20% - Accent5 2 6 2 3 4" xfId="17354" xr:uid="{C377ECBE-4221-4DD4-8B96-2DB4A7568F1E}"/>
    <cellStyle name="20% - Accent5 2 6 2 4" xfId="4461" xr:uid="{2E714AFF-345B-45C1-8166-093F036CD4BD}"/>
    <cellStyle name="20% - Accent5 2 6 2 4 2" xfId="11827" xr:uid="{01989D4A-C5EF-41A7-A947-E650071AEBA1}"/>
    <cellStyle name="20% - Accent5 2 6 2 4 2 2" xfId="26561" xr:uid="{7EF63C35-DDD0-4454-9C82-0A4C424514F1}"/>
    <cellStyle name="20% - Accent5 2 6 2 4 3" xfId="19195" xr:uid="{48CE9D3F-8C9E-4797-AB1B-3C72B908800E}"/>
    <cellStyle name="20% - Accent5 2 6 2 5" xfId="8145" xr:uid="{5A6E62C2-B617-4D4B-9940-8E203211651D}"/>
    <cellStyle name="20% - Accent5 2 6 2 5 2" xfId="22879" xr:uid="{4A7F9160-AC52-47FA-A829-0B2322E3CCFD}"/>
    <cellStyle name="20% - Accent5 2 6 2 6" xfId="15513" xr:uid="{BB434A87-E8E2-4755-AD65-28DB1B8BE5DA}"/>
    <cellStyle name="20% - Accent5 2 6 3" xfId="1239" xr:uid="{7354DBF7-4ED7-4139-ADCB-687F23A03691}"/>
    <cellStyle name="20% - Accent5 2 6 3 2" xfId="3080" xr:uid="{8CA70E3B-850B-4BC8-BD4A-FA008498CDF3}"/>
    <cellStyle name="20% - Accent5 2 6 3 2 2" xfId="6762" xr:uid="{286AF20A-D443-47AF-8F7A-A1BA9C662AF2}"/>
    <cellStyle name="20% - Accent5 2 6 3 2 2 2" xfId="14128" xr:uid="{4DBCCCF7-BF88-4CB9-803C-009164403E16}"/>
    <cellStyle name="20% - Accent5 2 6 3 2 2 2 2" xfId="28862" xr:uid="{37C498C3-CD5D-40A7-B18E-AE3C9353C630}"/>
    <cellStyle name="20% - Accent5 2 6 3 2 2 3" xfId="21496" xr:uid="{A90F55D5-F848-4C9C-917E-3BA2CF64017F}"/>
    <cellStyle name="20% - Accent5 2 6 3 2 3" xfId="10446" xr:uid="{9D88C4FB-255D-44F6-B5D9-BF5B505BB443}"/>
    <cellStyle name="20% - Accent5 2 6 3 2 3 2" xfId="25180" xr:uid="{8A01812D-0782-4215-82F5-382DC4B671B4}"/>
    <cellStyle name="20% - Accent5 2 6 3 2 4" xfId="17814" xr:uid="{6ED169FD-5236-46B3-906F-1F4A68A7ED54}"/>
    <cellStyle name="20% - Accent5 2 6 3 3" xfId="4921" xr:uid="{9CE4C518-C47A-4313-AE51-321CFD2E7325}"/>
    <cellStyle name="20% - Accent5 2 6 3 3 2" xfId="12287" xr:uid="{537FBD65-BE26-4C07-9756-B69D88BD64BA}"/>
    <cellStyle name="20% - Accent5 2 6 3 3 2 2" xfId="27021" xr:uid="{349048C2-E185-4959-865B-955B7DBDA5A3}"/>
    <cellStyle name="20% - Accent5 2 6 3 3 3" xfId="19655" xr:uid="{A5A00D26-63B8-4481-8981-1125C32F7E2E}"/>
    <cellStyle name="20% - Accent5 2 6 3 4" xfId="8605" xr:uid="{07DD0C69-8B43-482B-9F44-81EE7597871C}"/>
    <cellStyle name="20% - Accent5 2 6 3 4 2" xfId="23339" xr:uid="{ACA330A9-B947-4BA0-A78A-26F4B57F001D}"/>
    <cellStyle name="20% - Accent5 2 6 3 5" xfId="15973" xr:uid="{82951715-1EEC-4B45-AF9F-D7B3D085428A}"/>
    <cellStyle name="20% - Accent5 2 6 4" xfId="2160" xr:uid="{DF16BB2E-88FA-42C3-AFD4-642C806BF418}"/>
    <cellStyle name="20% - Accent5 2 6 4 2" xfId="5842" xr:uid="{A7193289-71EE-4172-8075-E4565067E80C}"/>
    <cellStyle name="20% - Accent5 2 6 4 2 2" xfId="13208" xr:uid="{272256D8-E5F0-42F3-8D1C-3D517714425A}"/>
    <cellStyle name="20% - Accent5 2 6 4 2 2 2" xfId="27942" xr:uid="{D857DA06-8969-4701-AD68-FE92EE8BBDBB}"/>
    <cellStyle name="20% - Accent5 2 6 4 2 3" xfId="20576" xr:uid="{6835B1EB-02EF-4A4F-820D-91D8B4FC207E}"/>
    <cellStyle name="20% - Accent5 2 6 4 3" xfId="9526" xr:uid="{207ABE0A-A83C-4374-A68C-E052D6A402DE}"/>
    <cellStyle name="20% - Accent5 2 6 4 3 2" xfId="24260" xr:uid="{DFFC9A2D-7E41-42B4-8E2D-7291D47CDCE8}"/>
    <cellStyle name="20% - Accent5 2 6 4 4" xfId="16894" xr:uid="{204B6C32-3E0B-40CF-9316-55484C2F974D}"/>
    <cellStyle name="20% - Accent5 2 6 5" xfId="4001" xr:uid="{7882B710-B819-4180-A5B1-A70BFB16AD51}"/>
    <cellStyle name="20% - Accent5 2 6 5 2" xfId="11367" xr:uid="{E16CEF78-5895-4FF0-964D-2FACEFE7E8AA}"/>
    <cellStyle name="20% - Accent5 2 6 5 2 2" xfId="26101" xr:uid="{DC13BBBF-16E7-4D99-886A-934FF41C0AB8}"/>
    <cellStyle name="20% - Accent5 2 6 5 3" xfId="18735" xr:uid="{6C995F43-88B2-46BF-9208-6AF5D99EBCDF}"/>
    <cellStyle name="20% - Accent5 2 6 6" xfId="7685" xr:uid="{AEE5F52A-2727-49D9-9D68-D3E0CCFD056A}"/>
    <cellStyle name="20% - Accent5 2 6 6 2" xfId="22419" xr:uid="{5DEB12F0-1757-4631-A714-08D113DD8E57}"/>
    <cellStyle name="20% - Accent5 2 6 7" xfId="15053" xr:uid="{5910F7FC-1131-4989-8791-CDC4171456ED}"/>
    <cellStyle name="20% - Accent5 2 7" xfId="549" xr:uid="{32CBE353-2C78-4FB3-89F2-75EF5AA3B2A6}"/>
    <cellStyle name="20% - Accent5 2 7 2" xfId="1469" xr:uid="{BDAF360F-D4EA-4881-8912-9410CED44B72}"/>
    <cellStyle name="20% - Accent5 2 7 2 2" xfId="3310" xr:uid="{6F2F1C07-9A0E-4C41-A45D-3B1E365D073B}"/>
    <cellStyle name="20% - Accent5 2 7 2 2 2" xfId="6992" xr:uid="{808A3779-87A7-4AE3-BBE2-079A4F23BBFA}"/>
    <cellStyle name="20% - Accent5 2 7 2 2 2 2" xfId="14358" xr:uid="{D6326FEC-5B85-4DC0-98CA-BE3361C3DA9F}"/>
    <cellStyle name="20% - Accent5 2 7 2 2 2 2 2" xfId="29092" xr:uid="{5B8CDFFB-6027-4161-A3D3-3BF46EFF8501}"/>
    <cellStyle name="20% - Accent5 2 7 2 2 2 3" xfId="21726" xr:uid="{6A8574FC-8B50-417F-AD32-29F35E94FBA3}"/>
    <cellStyle name="20% - Accent5 2 7 2 2 3" xfId="10676" xr:uid="{008A831C-F451-4839-85EE-842EDCF24D2A}"/>
    <cellStyle name="20% - Accent5 2 7 2 2 3 2" xfId="25410" xr:uid="{206077A0-197F-4F7B-BC03-746D9B2566A0}"/>
    <cellStyle name="20% - Accent5 2 7 2 2 4" xfId="18044" xr:uid="{45A0AA2E-F025-48D1-8A7B-8584AF9D97F4}"/>
    <cellStyle name="20% - Accent5 2 7 2 3" xfId="5151" xr:uid="{4B6D1C2A-77F6-4944-BE4B-EA98C85DB25B}"/>
    <cellStyle name="20% - Accent5 2 7 2 3 2" xfId="12517" xr:uid="{BAF95867-0FB0-4E5D-9812-E743D77B3C5E}"/>
    <cellStyle name="20% - Accent5 2 7 2 3 2 2" xfId="27251" xr:uid="{39379436-D48F-406A-87B4-3E9265B49AB6}"/>
    <cellStyle name="20% - Accent5 2 7 2 3 3" xfId="19885" xr:uid="{E94C3FE6-F9E5-4718-8DBD-97703AFCCB48}"/>
    <cellStyle name="20% - Accent5 2 7 2 4" xfId="8835" xr:uid="{E9CE7701-7E06-4FDF-AEA9-E1450DEE3B77}"/>
    <cellStyle name="20% - Accent5 2 7 2 4 2" xfId="23569" xr:uid="{807089DD-D0B0-41E5-887C-168C0CB129A1}"/>
    <cellStyle name="20% - Accent5 2 7 2 5" xfId="16203" xr:uid="{8E80F842-E72A-433B-BBA1-222DB6ADF574}"/>
    <cellStyle name="20% - Accent5 2 7 3" xfId="2390" xr:uid="{1065B990-FA39-480E-8E8E-B034E797472E}"/>
    <cellStyle name="20% - Accent5 2 7 3 2" xfId="6072" xr:uid="{0C00C79E-DB89-4FA2-BFB7-ED8065A813FD}"/>
    <cellStyle name="20% - Accent5 2 7 3 2 2" xfId="13438" xr:uid="{4621DACB-E0B1-465D-8C5A-2646D292936A}"/>
    <cellStyle name="20% - Accent5 2 7 3 2 2 2" xfId="28172" xr:uid="{DD3654E2-B8CD-4D0C-BB3F-37E41090309A}"/>
    <cellStyle name="20% - Accent5 2 7 3 2 3" xfId="20806" xr:uid="{703FE7EC-E59B-4AD6-B882-9D820D0AD9EF}"/>
    <cellStyle name="20% - Accent5 2 7 3 3" xfId="9756" xr:uid="{E950BAAA-035A-4891-8F1A-1BC8506620D6}"/>
    <cellStyle name="20% - Accent5 2 7 3 3 2" xfId="24490" xr:uid="{A84CDE0C-6D5B-4EDB-AE0C-CD23D4D98B9B}"/>
    <cellStyle name="20% - Accent5 2 7 3 4" xfId="17124" xr:uid="{825370C9-B201-460D-B9C8-CFBCB065EB9C}"/>
    <cellStyle name="20% - Accent5 2 7 4" xfId="4231" xr:uid="{4A3842BA-8CD6-4412-BDD7-AA20ABAB2A25}"/>
    <cellStyle name="20% - Accent5 2 7 4 2" xfId="11597" xr:uid="{E3C7F0C2-E1A8-4153-AF33-F511E978E852}"/>
    <cellStyle name="20% - Accent5 2 7 4 2 2" xfId="26331" xr:uid="{C9154225-E37C-4E8E-8631-B7420C34BE27}"/>
    <cellStyle name="20% - Accent5 2 7 4 3" xfId="18965" xr:uid="{E0E74B0A-9F0D-422A-813A-C97D6E4564B7}"/>
    <cellStyle name="20% - Accent5 2 7 5" xfId="7915" xr:uid="{AE18351B-15F9-4C10-AE51-14760723B9C2}"/>
    <cellStyle name="20% - Accent5 2 7 5 2" xfId="22649" xr:uid="{E634C6DF-913F-449A-9B8C-61C105F0B410}"/>
    <cellStyle name="20% - Accent5 2 7 6" xfId="15283" xr:uid="{D33ED52D-E33A-40E4-8A00-74540E7D0A4F}"/>
    <cellStyle name="20% - Accent5 2 8" xfId="1009" xr:uid="{E1BE3F3A-670D-49B9-AB83-7A5E970AA0B3}"/>
    <cellStyle name="20% - Accent5 2 8 2" xfId="2850" xr:uid="{292287E6-33A4-42EA-8A8E-7AACA01E8837}"/>
    <cellStyle name="20% - Accent5 2 8 2 2" xfId="6532" xr:uid="{666E0706-85C4-48D8-8587-2E39AB1BE8B5}"/>
    <cellStyle name="20% - Accent5 2 8 2 2 2" xfId="13898" xr:uid="{5533080D-8B71-4681-A23C-7FF17A9C9E51}"/>
    <cellStyle name="20% - Accent5 2 8 2 2 2 2" xfId="28632" xr:uid="{53EF7C35-6819-45D2-B895-862D0DD93065}"/>
    <cellStyle name="20% - Accent5 2 8 2 2 3" xfId="21266" xr:uid="{3A0D96D3-BC9A-4CFA-81AB-E2FD79F5D031}"/>
    <cellStyle name="20% - Accent5 2 8 2 3" xfId="10216" xr:uid="{F0A59FE1-6190-4FE6-8D60-E3FA5DE35887}"/>
    <cellStyle name="20% - Accent5 2 8 2 3 2" xfId="24950" xr:uid="{26E68B01-7DC1-4053-8CBD-72944CB4FBFF}"/>
    <cellStyle name="20% - Accent5 2 8 2 4" xfId="17584" xr:uid="{E35C21F4-0F32-4E50-84CB-1EE3396E2C0B}"/>
    <cellStyle name="20% - Accent5 2 8 3" xfId="4691" xr:uid="{3ABECF57-BAC7-457B-B3ED-8F519D80C39D}"/>
    <cellStyle name="20% - Accent5 2 8 3 2" xfId="12057" xr:uid="{986B1F6D-8130-44B6-873C-B1D69A02B60D}"/>
    <cellStyle name="20% - Accent5 2 8 3 2 2" xfId="26791" xr:uid="{DC90BE8F-42A6-4BF6-8AFD-A5CFA058B9B3}"/>
    <cellStyle name="20% - Accent5 2 8 3 3" xfId="19425" xr:uid="{249496ED-829B-4854-AE7D-BDB425893906}"/>
    <cellStyle name="20% - Accent5 2 8 4" xfId="8375" xr:uid="{54EFE575-2678-4F28-B479-109053C876CC}"/>
    <cellStyle name="20% - Accent5 2 8 4 2" xfId="23109" xr:uid="{4E37B3A5-EC95-4617-BB21-41DB45945BB6}"/>
    <cellStyle name="20% - Accent5 2 8 5" xfId="15743" xr:uid="{3AD17BB0-BA60-4EF5-A0BD-A8B36EA921BC}"/>
    <cellStyle name="20% - Accent5 2 9" xfId="1930" xr:uid="{59483628-BAE5-4D13-BE81-E05FC4B5D856}"/>
    <cellStyle name="20% - Accent5 2 9 2" xfId="5612" xr:uid="{F1860659-E4AE-491D-8E77-27514C5B60C9}"/>
    <cellStyle name="20% - Accent5 2 9 2 2" xfId="12978" xr:uid="{F97AB793-472C-4B38-BA2F-24DB66767699}"/>
    <cellStyle name="20% - Accent5 2 9 2 2 2" xfId="27712" xr:uid="{C1A0EE26-8730-4304-AE71-2AFC25AA1F66}"/>
    <cellStyle name="20% - Accent5 2 9 2 3" xfId="20346" xr:uid="{839E0257-BE5A-41FD-BCAA-74AEFAB00913}"/>
    <cellStyle name="20% - Accent5 2 9 3" xfId="9296" xr:uid="{433ACAB1-C64F-44B8-A5E9-EC622F50AF6C}"/>
    <cellStyle name="20% - Accent5 2 9 3 2" xfId="24030" xr:uid="{3E4E54B2-6F50-493C-85BB-1D4AFB057C47}"/>
    <cellStyle name="20% - Accent5 2 9 4" xfId="16664" xr:uid="{15484A8C-1CDA-470F-8F86-D483EAF7651D}"/>
    <cellStyle name="20% - Accent6 2" xfId="36" xr:uid="{339763D3-43CF-49D7-9AE1-E1608AD0F795}"/>
    <cellStyle name="20% - Accent6 2 10" xfId="3775" xr:uid="{9DD87434-8F8C-460C-97CB-D610A940B48A}"/>
    <cellStyle name="20% - Accent6 2 10 2" xfId="11141" xr:uid="{7F572CF2-FD88-41E4-B1BA-712160861E1D}"/>
    <cellStyle name="20% - Accent6 2 10 2 2" xfId="25875" xr:uid="{2D8E03A2-E25A-465A-A438-76B0236BF26F}"/>
    <cellStyle name="20% - Accent6 2 10 3" xfId="18509" xr:uid="{497A3D5F-D06D-4078-9A6A-D1D1DEAE6E25}"/>
    <cellStyle name="20% - Accent6 2 11" xfId="7459" xr:uid="{D0BE1231-DB3C-405C-9386-A3B875C110F0}"/>
    <cellStyle name="20% - Accent6 2 11 2" xfId="22193" xr:uid="{9DB04CDE-5CC6-4418-B7C8-3B13ED2BA2C3}"/>
    <cellStyle name="20% - Accent6 2 12" xfId="14827" xr:uid="{3BE01078-892F-4273-8877-2E16AA06B20F}"/>
    <cellStyle name="20% - Accent6 2 2" xfId="37" xr:uid="{9E299EF2-E41E-4247-AF89-95063F0E26DB}"/>
    <cellStyle name="20% - Accent6 2 2 10" xfId="7460" xr:uid="{1F5FED46-371F-43C1-9239-5EB0CD247686}"/>
    <cellStyle name="20% - Accent6 2 2 10 2" xfId="22194" xr:uid="{31907D0E-C90C-4635-A20F-1019936B6813}"/>
    <cellStyle name="20% - Accent6 2 2 11" xfId="14828" xr:uid="{C01F3DCD-2B08-428A-81D5-9F8143C74DFE}"/>
    <cellStyle name="20% - Accent6 2 2 2" xfId="38" xr:uid="{831E1F55-D93D-40D7-9B58-53497F340DA6}"/>
    <cellStyle name="20% - Accent6 2 2 2 10" xfId="14829" xr:uid="{EE33F01C-A21B-41E3-B9ED-1013ECAD817B}"/>
    <cellStyle name="20% - Accent6 2 2 2 2" xfId="135" xr:uid="{F221C5C0-EC6A-40CD-832C-D9C9E1395B5C}"/>
    <cellStyle name="20% - Accent6 2 2 2 2 2" xfId="267" xr:uid="{B64E38A4-B4BB-4D3A-9973-18758FFAB6DB}"/>
    <cellStyle name="20% - Accent6 2 2 2 2 2 2" xfId="497" xr:uid="{700D7D55-C283-443D-8E63-53A4EB5B0123}"/>
    <cellStyle name="20% - Accent6 2 2 2 2 2 2 2" xfId="957" xr:uid="{3311281F-CB98-4215-99BD-21CD166C2503}"/>
    <cellStyle name="20% - Accent6 2 2 2 2 2 2 2 2" xfId="1877" xr:uid="{FAE02113-4DA7-49D5-A29F-DB1C764BEF13}"/>
    <cellStyle name="20% - Accent6 2 2 2 2 2 2 2 2 2" xfId="3718" xr:uid="{1B84DB5E-6CAE-42DB-82EC-F161B3E133EC}"/>
    <cellStyle name="20% - Accent6 2 2 2 2 2 2 2 2 2 2" xfId="7400" xr:uid="{1109973B-3A64-4B73-B8EF-08D3741123F2}"/>
    <cellStyle name="20% - Accent6 2 2 2 2 2 2 2 2 2 2 2" xfId="14766" xr:uid="{05A64DCB-958F-4AE5-9ABC-63EC94A4FE71}"/>
    <cellStyle name="20% - Accent6 2 2 2 2 2 2 2 2 2 2 2 2" xfId="29500" xr:uid="{45D29F63-4A80-4B3E-9569-1181AD96A94C}"/>
    <cellStyle name="20% - Accent6 2 2 2 2 2 2 2 2 2 2 3" xfId="22134" xr:uid="{951F7ECC-B0BF-4483-B0AB-63E9475D2987}"/>
    <cellStyle name="20% - Accent6 2 2 2 2 2 2 2 2 2 3" xfId="11084" xr:uid="{E7259CD2-2152-4C38-B5AD-45DA366DCFB6}"/>
    <cellStyle name="20% - Accent6 2 2 2 2 2 2 2 2 2 3 2" xfId="25818" xr:uid="{60753045-C81C-4C4D-B654-562B82833880}"/>
    <cellStyle name="20% - Accent6 2 2 2 2 2 2 2 2 2 4" xfId="18452" xr:uid="{53A488D3-C604-40BC-A085-C648E700E092}"/>
    <cellStyle name="20% - Accent6 2 2 2 2 2 2 2 2 3" xfId="5559" xr:uid="{6DD9C803-335D-4386-9F39-44EBDB05225F}"/>
    <cellStyle name="20% - Accent6 2 2 2 2 2 2 2 2 3 2" xfId="12925" xr:uid="{1BBF2113-91C9-49E4-BCA4-57A6A03CEFB8}"/>
    <cellStyle name="20% - Accent6 2 2 2 2 2 2 2 2 3 2 2" xfId="27659" xr:uid="{85481321-6D2A-4B0D-B942-FCCE703BC11B}"/>
    <cellStyle name="20% - Accent6 2 2 2 2 2 2 2 2 3 3" xfId="20293" xr:uid="{782F915B-21B4-4194-9E3B-CAB213CF19DB}"/>
    <cellStyle name="20% - Accent6 2 2 2 2 2 2 2 2 4" xfId="9243" xr:uid="{9EC586EF-36B2-4895-8672-AC3199F01AEE}"/>
    <cellStyle name="20% - Accent6 2 2 2 2 2 2 2 2 4 2" xfId="23977" xr:uid="{933E137F-97B7-4D17-A011-F969641F56D2}"/>
    <cellStyle name="20% - Accent6 2 2 2 2 2 2 2 2 5" xfId="16611" xr:uid="{3773481C-6D59-4A70-A5EA-6BA767686360}"/>
    <cellStyle name="20% - Accent6 2 2 2 2 2 2 2 3" xfId="2798" xr:uid="{A09855C8-B3AB-40F8-B5C2-9F275B176DAF}"/>
    <cellStyle name="20% - Accent6 2 2 2 2 2 2 2 3 2" xfId="6480" xr:uid="{ACDBEA46-5AF3-4535-943C-424B43550164}"/>
    <cellStyle name="20% - Accent6 2 2 2 2 2 2 2 3 2 2" xfId="13846" xr:uid="{DCA9E5FF-F2BA-4DFD-B8C2-98ED9B53ACCA}"/>
    <cellStyle name="20% - Accent6 2 2 2 2 2 2 2 3 2 2 2" xfId="28580" xr:uid="{A475F760-1DA4-47D1-A3FE-D7002DC9F3B5}"/>
    <cellStyle name="20% - Accent6 2 2 2 2 2 2 2 3 2 3" xfId="21214" xr:uid="{769FB26D-A529-442D-A96B-164EDF780703}"/>
    <cellStyle name="20% - Accent6 2 2 2 2 2 2 2 3 3" xfId="10164" xr:uid="{F08EC893-93BB-4AE9-A194-C6E4BF10CC6A}"/>
    <cellStyle name="20% - Accent6 2 2 2 2 2 2 2 3 3 2" xfId="24898" xr:uid="{9D28D2FF-C015-4109-B9EE-1A58295EE7E2}"/>
    <cellStyle name="20% - Accent6 2 2 2 2 2 2 2 3 4" xfId="17532" xr:uid="{161884C8-6646-4A1E-A0BE-C16D9015F9B0}"/>
    <cellStyle name="20% - Accent6 2 2 2 2 2 2 2 4" xfId="4639" xr:uid="{A4E88C97-50C8-4409-B711-4B3F5B73CB95}"/>
    <cellStyle name="20% - Accent6 2 2 2 2 2 2 2 4 2" xfId="12005" xr:uid="{4226F690-CAF5-4E65-893A-B850AC7F52BF}"/>
    <cellStyle name="20% - Accent6 2 2 2 2 2 2 2 4 2 2" xfId="26739" xr:uid="{E6CE87C6-E561-4F95-915F-102666BC2637}"/>
    <cellStyle name="20% - Accent6 2 2 2 2 2 2 2 4 3" xfId="19373" xr:uid="{72F98BFC-0C66-46E5-85BE-3723C78351E3}"/>
    <cellStyle name="20% - Accent6 2 2 2 2 2 2 2 5" xfId="8323" xr:uid="{A1764271-3366-461F-8C12-D52792923697}"/>
    <cellStyle name="20% - Accent6 2 2 2 2 2 2 2 5 2" xfId="23057" xr:uid="{E023BBBE-C1E5-4D31-B895-97AC92EAA81B}"/>
    <cellStyle name="20% - Accent6 2 2 2 2 2 2 2 6" xfId="15691" xr:uid="{884F1FA5-B1EF-4586-B408-C4848042A913}"/>
    <cellStyle name="20% - Accent6 2 2 2 2 2 2 3" xfId="1417" xr:uid="{96852B07-F63B-4868-957E-7DB31452B7B9}"/>
    <cellStyle name="20% - Accent6 2 2 2 2 2 2 3 2" xfId="3258" xr:uid="{C12D81D5-BDA0-4DE7-9D77-8A45413B0D0A}"/>
    <cellStyle name="20% - Accent6 2 2 2 2 2 2 3 2 2" xfId="6940" xr:uid="{29D129EB-DF6C-44A4-A1A0-2CFC98F92188}"/>
    <cellStyle name="20% - Accent6 2 2 2 2 2 2 3 2 2 2" xfId="14306" xr:uid="{1F97A686-2078-487A-AB03-018BE94EA984}"/>
    <cellStyle name="20% - Accent6 2 2 2 2 2 2 3 2 2 2 2" xfId="29040" xr:uid="{CB352459-B668-4ACE-9DA3-9D6DF04FB9F9}"/>
    <cellStyle name="20% - Accent6 2 2 2 2 2 2 3 2 2 3" xfId="21674" xr:uid="{F3ED180D-17D3-49CC-8BDB-EA7613625B81}"/>
    <cellStyle name="20% - Accent6 2 2 2 2 2 2 3 2 3" xfId="10624" xr:uid="{3D8A0FB0-FCF2-45C9-A63A-136E66198726}"/>
    <cellStyle name="20% - Accent6 2 2 2 2 2 2 3 2 3 2" xfId="25358" xr:uid="{B5D358F2-A976-4855-859F-9E8FBA557201}"/>
    <cellStyle name="20% - Accent6 2 2 2 2 2 2 3 2 4" xfId="17992" xr:uid="{ED59661F-24AC-4209-896D-E7BF86F0B5F4}"/>
    <cellStyle name="20% - Accent6 2 2 2 2 2 2 3 3" xfId="5099" xr:uid="{0E3C6901-A0AE-456C-9E76-5DC8EADECF1D}"/>
    <cellStyle name="20% - Accent6 2 2 2 2 2 2 3 3 2" xfId="12465" xr:uid="{1491230E-642F-452E-9304-D94CA689D0E5}"/>
    <cellStyle name="20% - Accent6 2 2 2 2 2 2 3 3 2 2" xfId="27199" xr:uid="{19BC1F6D-B6D2-4F1D-AE74-2C3BE778718A}"/>
    <cellStyle name="20% - Accent6 2 2 2 2 2 2 3 3 3" xfId="19833" xr:uid="{59BA8EBB-F66A-4076-AC26-766DDE920D8E}"/>
    <cellStyle name="20% - Accent6 2 2 2 2 2 2 3 4" xfId="8783" xr:uid="{982D5A11-69C9-421A-A474-A100C002DD59}"/>
    <cellStyle name="20% - Accent6 2 2 2 2 2 2 3 4 2" xfId="23517" xr:uid="{DC170257-EF48-4795-A7B2-0F464CD26EF5}"/>
    <cellStyle name="20% - Accent6 2 2 2 2 2 2 3 5" xfId="16151" xr:uid="{CCD46674-A48D-483B-91B0-5514509D02AA}"/>
    <cellStyle name="20% - Accent6 2 2 2 2 2 2 4" xfId="2338" xr:uid="{7BB58868-FC6D-4FD2-A4FC-6935CAB72678}"/>
    <cellStyle name="20% - Accent6 2 2 2 2 2 2 4 2" xfId="6020" xr:uid="{3C9490BF-21E6-4373-8FFD-D34349537063}"/>
    <cellStyle name="20% - Accent6 2 2 2 2 2 2 4 2 2" xfId="13386" xr:uid="{08FD520B-8331-400A-BB05-30DA021B8FBD}"/>
    <cellStyle name="20% - Accent6 2 2 2 2 2 2 4 2 2 2" xfId="28120" xr:uid="{E84AA973-E919-4A67-B4F9-E478E06AE660}"/>
    <cellStyle name="20% - Accent6 2 2 2 2 2 2 4 2 3" xfId="20754" xr:uid="{04F0B257-ED37-4086-853B-BAC91879A93D}"/>
    <cellStyle name="20% - Accent6 2 2 2 2 2 2 4 3" xfId="9704" xr:uid="{E2148CBF-9A36-4DB5-AA03-F0B17A2F2F53}"/>
    <cellStyle name="20% - Accent6 2 2 2 2 2 2 4 3 2" xfId="24438" xr:uid="{A1132D53-F88C-4515-BD99-20D069A3E410}"/>
    <cellStyle name="20% - Accent6 2 2 2 2 2 2 4 4" xfId="17072" xr:uid="{FEF2E4C3-B8DB-46CF-9DF7-16716ADEAC5D}"/>
    <cellStyle name="20% - Accent6 2 2 2 2 2 2 5" xfId="4179" xr:uid="{9CDBA0E2-CACC-42A5-9D07-0116894A2718}"/>
    <cellStyle name="20% - Accent6 2 2 2 2 2 2 5 2" xfId="11545" xr:uid="{A644198C-9813-401F-A4DA-5054374E93C8}"/>
    <cellStyle name="20% - Accent6 2 2 2 2 2 2 5 2 2" xfId="26279" xr:uid="{21078581-6A38-4157-9FAC-32E86D903257}"/>
    <cellStyle name="20% - Accent6 2 2 2 2 2 2 5 3" xfId="18913" xr:uid="{79827A35-2517-4EB9-B308-F77FD8B89945}"/>
    <cellStyle name="20% - Accent6 2 2 2 2 2 2 6" xfId="7863" xr:uid="{6BBB6F7A-5299-48CB-8981-78A47EA78545}"/>
    <cellStyle name="20% - Accent6 2 2 2 2 2 2 6 2" xfId="22597" xr:uid="{06ED1FE4-2076-44D8-85D2-1EF32E38E940}"/>
    <cellStyle name="20% - Accent6 2 2 2 2 2 2 7" xfId="15231" xr:uid="{BC045AD6-709E-423E-A1E6-5D918D69A2C2}"/>
    <cellStyle name="20% - Accent6 2 2 2 2 2 3" xfId="727" xr:uid="{0FF46690-9D31-4A1C-961D-B07472A37D78}"/>
    <cellStyle name="20% - Accent6 2 2 2 2 2 3 2" xfId="1647" xr:uid="{796E7774-C309-4B8A-A80D-915AE18B9110}"/>
    <cellStyle name="20% - Accent6 2 2 2 2 2 3 2 2" xfId="3488" xr:uid="{A65DF196-1E0A-43F9-9CCF-D2174D4545C2}"/>
    <cellStyle name="20% - Accent6 2 2 2 2 2 3 2 2 2" xfId="7170" xr:uid="{A8282926-508D-4437-924D-3CD17498E548}"/>
    <cellStyle name="20% - Accent6 2 2 2 2 2 3 2 2 2 2" xfId="14536" xr:uid="{5F91DF85-D2ED-446C-8D96-EEB04E103485}"/>
    <cellStyle name="20% - Accent6 2 2 2 2 2 3 2 2 2 2 2" xfId="29270" xr:uid="{6C7B0DAB-74CA-48F3-99DA-D15DDF79E384}"/>
    <cellStyle name="20% - Accent6 2 2 2 2 2 3 2 2 2 3" xfId="21904" xr:uid="{6042E5B6-5C28-4C29-9491-C8636CCFF2DC}"/>
    <cellStyle name="20% - Accent6 2 2 2 2 2 3 2 2 3" xfId="10854" xr:uid="{7B3682EE-CB55-49F7-B9D6-4CC279F3EFD1}"/>
    <cellStyle name="20% - Accent6 2 2 2 2 2 3 2 2 3 2" xfId="25588" xr:uid="{C7A3310D-C98D-4AB7-B96C-41BC98528071}"/>
    <cellStyle name="20% - Accent6 2 2 2 2 2 3 2 2 4" xfId="18222" xr:uid="{C7579652-A4F0-4D30-B75A-E2B9C780D771}"/>
    <cellStyle name="20% - Accent6 2 2 2 2 2 3 2 3" xfId="5329" xr:uid="{08D69290-1615-4CBF-952D-6BC1F17F3DB2}"/>
    <cellStyle name="20% - Accent6 2 2 2 2 2 3 2 3 2" xfId="12695" xr:uid="{CEA941AB-95C5-4A6D-B87B-1A7ABF407BD0}"/>
    <cellStyle name="20% - Accent6 2 2 2 2 2 3 2 3 2 2" xfId="27429" xr:uid="{DE791BDB-B6EF-422F-97B8-683C96ADA426}"/>
    <cellStyle name="20% - Accent6 2 2 2 2 2 3 2 3 3" xfId="20063" xr:uid="{3D40BF88-BDE6-4F2B-9406-849F4EBA312C}"/>
    <cellStyle name="20% - Accent6 2 2 2 2 2 3 2 4" xfId="9013" xr:uid="{29BCC183-B977-49B2-80A2-46F561863A17}"/>
    <cellStyle name="20% - Accent6 2 2 2 2 2 3 2 4 2" xfId="23747" xr:uid="{A7ABBA5E-6C5B-47D5-92D8-CE204F6C5919}"/>
    <cellStyle name="20% - Accent6 2 2 2 2 2 3 2 5" xfId="16381" xr:uid="{8DE3A8EC-96DC-4A89-80BE-5CC23935ADDB}"/>
    <cellStyle name="20% - Accent6 2 2 2 2 2 3 3" xfId="2568" xr:uid="{3CAAE6B5-D47E-43F0-92DE-6DDE3AFA9C5A}"/>
    <cellStyle name="20% - Accent6 2 2 2 2 2 3 3 2" xfId="6250" xr:uid="{143781C4-E0AD-4347-8C4B-60352A83C778}"/>
    <cellStyle name="20% - Accent6 2 2 2 2 2 3 3 2 2" xfId="13616" xr:uid="{F84AA52A-E315-469F-9697-91DF82A4B895}"/>
    <cellStyle name="20% - Accent6 2 2 2 2 2 3 3 2 2 2" xfId="28350" xr:uid="{B89E524C-0DB1-498A-952D-B295B274D3C0}"/>
    <cellStyle name="20% - Accent6 2 2 2 2 2 3 3 2 3" xfId="20984" xr:uid="{7BE4A12F-9313-48C6-BC92-B1EE8620E9D2}"/>
    <cellStyle name="20% - Accent6 2 2 2 2 2 3 3 3" xfId="9934" xr:uid="{9603FB76-38FC-4ABD-8F52-1F61162E40CD}"/>
    <cellStyle name="20% - Accent6 2 2 2 2 2 3 3 3 2" xfId="24668" xr:uid="{E67A0A39-1A9F-4BE2-BC22-24924F0F38B6}"/>
    <cellStyle name="20% - Accent6 2 2 2 2 2 3 3 4" xfId="17302" xr:uid="{418AFB7E-EBB9-4B3A-8EC3-31C8BCAE5996}"/>
    <cellStyle name="20% - Accent6 2 2 2 2 2 3 4" xfId="4409" xr:uid="{F43BBB6E-A043-4089-9258-05D5AAFBA1CB}"/>
    <cellStyle name="20% - Accent6 2 2 2 2 2 3 4 2" xfId="11775" xr:uid="{986C5BB1-8165-4AEF-A12D-29DB99CDFF72}"/>
    <cellStyle name="20% - Accent6 2 2 2 2 2 3 4 2 2" xfId="26509" xr:uid="{BFF5DE64-F5EE-49B6-BF41-949749EB2B39}"/>
    <cellStyle name="20% - Accent6 2 2 2 2 2 3 4 3" xfId="19143" xr:uid="{93E2F588-B3A1-42DA-8650-FA4A33E93338}"/>
    <cellStyle name="20% - Accent6 2 2 2 2 2 3 5" xfId="8093" xr:uid="{EF485A09-2C65-4DEE-9C7F-2E5B929DF5D3}"/>
    <cellStyle name="20% - Accent6 2 2 2 2 2 3 5 2" xfId="22827" xr:uid="{C6EB6D8D-04C4-49B6-9402-27B2A0FE9FB2}"/>
    <cellStyle name="20% - Accent6 2 2 2 2 2 3 6" xfId="15461" xr:uid="{BF8111D3-4F45-4820-A05E-969B9AD914DD}"/>
    <cellStyle name="20% - Accent6 2 2 2 2 2 4" xfId="1187" xr:uid="{8EF9D9D7-B79E-402B-BDCA-EDE950F9ED96}"/>
    <cellStyle name="20% - Accent6 2 2 2 2 2 4 2" xfId="3028" xr:uid="{345B44D1-3EF0-466C-85A7-019E2B39D431}"/>
    <cellStyle name="20% - Accent6 2 2 2 2 2 4 2 2" xfId="6710" xr:uid="{A7F8E521-89FF-471E-AD28-3EC173E36059}"/>
    <cellStyle name="20% - Accent6 2 2 2 2 2 4 2 2 2" xfId="14076" xr:uid="{83E38810-8E7D-4BBF-AC35-0B696A5024D2}"/>
    <cellStyle name="20% - Accent6 2 2 2 2 2 4 2 2 2 2" xfId="28810" xr:uid="{41E60A4E-3258-4D5E-BB81-630421A57204}"/>
    <cellStyle name="20% - Accent6 2 2 2 2 2 4 2 2 3" xfId="21444" xr:uid="{C8B3FD4D-8D32-4F2D-9B53-C7A4C9F1B9B4}"/>
    <cellStyle name="20% - Accent6 2 2 2 2 2 4 2 3" xfId="10394" xr:uid="{78CC76DB-4EE3-45A5-BC80-64C91313C0C6}"/>
    <cellStyle name="20% - Accent6 2 2 2 2 2 4 2 3 2" xfId="25128" xr:uid="{4E3961A1-1084-43E0-AB3D-1F59C24B37C1}"/>
    <cellStyle name="20% - Accent6 2 2 2 2 2 4 2 4" xfId="17762" xr:uid="{F7EAEE21-81E1-429E-B305-EBA014702219}"/>
    <cellStyle name="20% - Accent6 2 2 2 2 2 4 3" xfId="4869" xr:uid="{3B6BB92B-996A-4BEA-A028-F3CE42070F6B}"/>
    <cellStyle name="20% - Accent6 2 2 2 2 2 4 3 2" xfId="12235" xr:uid="{736DAE90-2A8D-4AB5-B951-22EC363510F8}"/>
    <cellStyle name="20% - Accent6 2 2 2 2 2 4 3 2 2" xfId="26969" xr:uid="{7DAE72CF-BED9-4ABC-BE12-CD3E13746E39}"/>
    <cellStyle name="20% - Accent6 2 2 2 2 2 4 3 3" xfId="19603" xr:uid="{5951774B-EB28-47B8-96B9-47CF9D2148E9}"/>
    <cellStyle name="20% - Accent6 2 2 2 2 2 4 4" xfId="8553" xr:uid="{A236A665-49E8-4F55-BE0A-3AF5BF1FC281}"/>
    <cellStyle name="20% - Accent6 2 2 2 2 2 4 4 2" xfId="23287" xr:uid="{24FC34E1-FF2B-4696-A152-8AB46EC216D2}"/>
    <cellStyle name="20% - Accent6 2 2 2 2 2 4 5" xfId="15921" xr:uid="{79F4A589-DE80-4A68-8F8F-7FB52E69E5A4}"/>
    <cellStyle name="20% - Accent6 2 2 2 2 2 5" xfId="2108" xr:uid="{13BEE36A-BE95-404A-A9ED-505C7A89AE76}"/>
    <cellStyle name="20% - Accent6 2 2 2 2 2 5 2" xfId="5790" xr:uid="{C4426307-11EC-462F-BC9A-67A36437D09F}"/>
    <cellStyle name="20% - Accent6 2 2 2 2 2 5 2 2" xfId="13156" xr:uid="{4BC59191-ADAD-4AAE-9A55-75BB397AB021}"/>
    <cellStyle name="20% - Accent6 2 2 2 2 2 5 2 2 2" xfId="27890" xr:uid="{31CA485D-8945-469B-AE5E-A666E04DC4FF}"/>
    <cellStyle name="20% - Accent6 2 2 2 2 2 5 2 3" xfId="20524" xr:uid="{39743E8E-17EB-4A9E-A42F-3916E43C696B}"/>
    <cellStyle name="20% - Accent6 2 2 2 2 2 5 3" xfId="9474" xr:uid="{A73D7BAF-611B-4D36-B5A7-562ED8594020}"/>
    <cellStyle name="20% - Accent6 2 2 2 2 2 5 3 2" xfId="24208" xr:uid="{D56F65D7-0C62-4EA1-9AEB-CD040997B236}"/>
    <cellStyle name="20% - Accent6 2 2 2 2 2 5 4" xfId="16842" xr:uid="{30BAC79A-C30A-4EF1-873A-5DF3B53E345E}"/>
    <cellStyle name="20% - Accent6 2 2 2 2 2 6" xfId="3949" xr:uid="{999129DD-1F7A-4098-94FA-FA2139C59973}"/>
    <cellStyle name="20% - Accent6 2 2 2 2 2 6 2" xfId="11315" xr:uid="{50BB1E3D-720F-40B0-B1BF-89925B514EFF}"/>
    <cellStyle name="20% - Accent6 2 2 2 2 2 6 2 2" xfId="26049" xr:uid="{3327D308-8EA9-4BF9-AF2F-D388DEEBBCA2}"/>
    <cellStyle name="20% - Accent6 2 2 2 2 2 6 3" xfId="18683" xr:uid="{8CD4563E-101D-4127-9C22-937CB6E223BE}"/>
    <cellStyle name="20% - Accent6 2 2 2 2 2 7" xfId="7633" xr:uid="{57168987-508A-4752-A6A6-56AC17636099}"/>
    <cellStyle name="20% - Accent6 2 2 2 2 2 7 2" xfId="22367" xr:uid="{F5D6E251-B852-40D3-B8D2-1145A06EC4A0}"/>
    <cellStyle name="20% - Accent6 2 2 2 2 2 8" xfId="15001" xr:uid="{F4378E8A-E2BC-49DF-B903-E5D15DCCD254}"/>
    <cellStyle name="20% - Accent6 2 2 2 2 3" xfId="382" xr:uid="{884546E9-83B4-4C74-8DB9-6AF78A95E8DB}"/>
    <cellStyle name="20% - Accent6 2 2 2 2 3 2" xfId="842" xr:uid="{94E24648-0D93-4AE6-B01B-F016BAB5D855}"/>
    <cellStyle name="20% - Accent6 2 2 2 2 3 2 2" xfId="1762" xr:uid="{03980C91-0D79-4BCB-ABB8-CFF041B4CBA4}"/>
    <cellStyle name="20% - Accent6 2 2 2 2 3 2 2 2" xfId="3603" xr:uid="{BF616A18-8BF6-452D-8778-D45B82791F99}"/>
    <cellStyle name="20% - Accent6 2 2 2 2 3 2 2 2 2" xfId="7285" xr:uid="{1B936BB8-EEC6-4B2C-8B8F-F647ED27876B}"/>
    <cellStyle name="20% - Accent6 2 2 2 2 3 2 2 2 2 2" xfId="14651" xr:uid="{CC068B1F-8DCD-4C44-931B-A3F6188ADEF6}"/>
    <cellStyle name="20% - Accent6 2 2 2 2 3 2 2 2 2 2 2" xfId="29385" xr:uid="{0F6DDDC5-0DD9-43CB-97AF-49B6B83655FC}"/>
    <cellStyle name="20% - Accent6 2 2 2 2 3 2 2 2 2 3" xfId="22019" xr:uid="{29DDC972-AA8B-481D-9DEE-7AA5C0F804C8}"/>
    <cellStyle name="20% - Accent6 2 2 2 2 3 2 2 2 3" xfId="10969" xr:uid="{1E5DF512-1451-4F1F-8D8A-780DF2BE6E6D}"/>
    <cellStyle name="20% - Accent6 2 2 2 2 3 2 2 2 3 2" xfId="25703" xr:uid="{921D323B-EC5D-4CF3-892E-0643A3EDB7A6}"/>
    <cellStyle name="20% - Accent6 2 2 2 2 3 2 2 2 4" xfId="18337" xr:uid="{FE844519-26C1-4FEC-A8E1-29A85E213D3A}"/>
    <cellStyle name="20% - Accent6 2 2 2 2 3 2 2 3" xfId="5444" xr:uid="{591F5BA7-E737-42E7-8262-22345239DF92}"/>
    <cellStyle name="20% - Accent6 2 2 2 2 3 2 2 3 2" xfId="12810" xr:uid="{E133A48C-BA80-49A5-8BE9-69F948B7C7BC}"/>
    <cellStyle name="20% - Accent6 2 2 2 2 3 2 2 3 2 2" xfId="27544" xr:uid="{504862C4-B513-4F7C-A962-6EAA30D69A50}"/>
    <cellStyle name="20% - Accent6 2 2 2 2 3 2 2 3 3" xfId="20178" xr:uid="{FB69F4CC-64C3-4AB7-81D3-5F6FC5EEC600}"/>
    <cellStyle name="20% - Accent6 2 2 2 2 3 2 2 4" xfId="9128" xr:uid="{BC7F3779-377F-43BF-8129-AD5C48029A71}"/>
    <cellStyle name="20% - Accent6 2 2 2 2 3 2 2 4 2" xfId="23862" xr:uid="{B27E6EFB-8F60-45BD-B908-AE6CD98D054A}"/>
    <cellStyle name="20% - Accent6 2 2 2 2 3 2 2 5" xfId="16496" xr:uid="{CDE195B4-4AFE-4930-B031-F78A2CDA85A2}"/>
    <cellStyle name="20% - Accent6 2 2 2 2 3 2 3" xfId="2683" xr:uid="{EB85BE6A-C458-47A1-A2AD-9A8B9F0DCE80}"/>
    <cellStyle name="20% - Accent6 2 2 2 2 3 2 3 2" xfId="6365" xr:uid="{B3BE4B41-1FA2-415F-BB28-A7F34395C541}"/>
    <cellStyle name="20% - Accent6 2 2 2 2 3 2 3 2 2" xfId="13731" xr:uid="{A1E200F8-D55E-405E-A407-317B7BFB5BCD}"/>
    <cellStyle name="20% - Accent6 2 2 2 2 3 2 3 2 2 2" xfId="28465" xr:uid="{133F8163-A207-4F3D-9BF6-88663DC86939}"/>
    <cellStyle name="20% - Accent6 2 2 2 2 3 2 3 2 3" xfId="21099" xr:uid="{FBF279DD-874B-423E-9C80-8366A1AE1BDF}"/>
    <cellStyle name="20% - Accent6 2 2 2 2 3 2 3 3" xfId="10049" xr:uid="{46DC4ABC-1A75-4119-A078-6A0376F8DAF9}"/>
    <cellStyle name="20% - Accent6 2 2 2 2 3 2 3 3 2" xfId="24783" xr:uid="{B5EF27F2-5A45-402E-B499-EB5E18408691}"/>
    <cellStyle name="20% - Accent6 2 2 2 2 3 2 3 4" xfId="17417" xr:uid="{2FC0A663-1B77-41EF-9E81-32F1D663D431}"/>
    <cellStyle name="20% - Accent6 2 2 2 2 3 2 4" xfId="4524" xr:uid="{3DE16A48-0D27-4E6F-AC64-4B69EA888FDE}"/>
    <cellStyle name="20% - Accent6 2 2 2 2 3 2 4 2" xfId="11890" xr:uid="{2FC0FA65-218A-45D3-B499-037F200F7A3E}"/>
    <cellStyle name="20% - Accent6 2 2 2 2 3 2 4 2 2" xfId="26624" xr:uid="{9F8CFF3B-9D2E-431A-9C39-43B2B97858B9}"/>
    <cellStyle name="20% - Accent6 2 2 2 2 3 2 4 3" xfId="19258" xr:uid="{D8728F8F-E82A-4926-87CB-C497BE5FDA4A}"/>
    <cellStyle name="20% - Accent6 2 2 2 2 3 2 5" xfId="8208" xr:uid="{3E2D6AC3-04FC-40B4-8172-17DF4D1B5EED}"/>
    <cellStyle name="20% - Accent6 2 2 2 2 3 2 5 2" xfId="22942" xr:uid="{3E2BF984-38C5-404C-B699-F1BD91896461}"/>
    <cellStyle name="20% - Accent6 2 2 2 2 3 2 6" xfId="15576" xr:uid="{E415449C-AA26-451F-A232-E3838512A136}"/>
    <cellStyle name="20% - Accent6 2 2 2 2 3 3" xfId="1302" xr:uid="{3249DD0B-81F3-466F-A64B-BFE8F25019CA}"/>
    <cellStyle name="20% - Accent6 2 2 2 2 3 3 2" xfId="3143" xr:uid="{F2027A06-B751-4C0C-9C28-265D0D4EDC1D}"/>
    <cellStyle name="20% - Accent6 2 2 2 2 3 3 2 2" xfId="6825" xr:uid="{211F14CF-EDCB-48F9-9758-B811E0591923}"/>
    <cellStyle name="20% - Accent6 2 2 2 2 3 3 2 2 2" xfId="14191" xr:uid="{003C1E16-A679-4C9D-9E78-A087BAAF7BFA}"/>
    <cellStyle name="20% - Accent6 2 2 2 2 3 3 2 2 2 2" xfId="28925" xr:uid="{FF81D4D8-B41E-4FED-936B-4BB134E79893}"/>
    <cellStyle name="20% - Accent6 2 2 2 2 3 3 2 2 3" xfId="21559" xr:uid="{D644F9F1-D184-4890-960B-377B492AC69D}"/>
    <cellStyle name="20% - Accent6 2 2 2 2 3 3 2 3" xfId="10509" xr:uid="{9476ADAF-FBF5-4269-A4AB-BC994C54C0DC}"/>
    <cellStyle name="20% - Accent6 2 2 2 2 3 3 2 3 2" xfId="25243" xr:uid="{B9363BB1-2B81-45E5-9E5D-AF316D79FD38}"/>
    <cellStyle name="20% - Accent6 2 2 2 2 3 3 2 4" xfId="17877" xr:uid="{47038758-1502-4D0E-A3A4-E1827CD92963}"/>
    <cellStyle name="20% - Accent6 2 2 2 2 3 3 3" xfId="4984" xr:uid="{395CB85F-A663-4F08-A009-E3387C4C3957}"/>
    <cellStyle name="20% - Accent6 2 2 2 2 3 3 3 2" xfId="12350" xr:uid="{03D054D0-2BE5-4F2A-B39C-C050F39E9E6A}"/>
    <cellStyle name="20% - Accent6 2 2 2 2 3 3 3 2 2" xfId="27084" xr:uid="{D7F7414B-AECA-4AF2-BA24-A555D12695FD}"/>
    <cellStyle name="20% - Accent6 2 2 2 2 3 3 3 3" xfId="19718" xr:uid="{4F81C580-8B5F-4DFA-A497-3A5C18BDF78F}"/>
    <cellStyle name="20% - Accent6 2 2 2 2 3 3 4" xfId="8668" xr:uid="{88042887-C7B3-4970-88AF-E52F8385ACBA}"/>
    <cellStyle name="20% - Accent6 2 2 2 2 3 3 4 2" xfId="23402" xr:uid="{8E39E6F0-6977-4330-AA6D-A8FBE39D433A}"/>
    <cellStyle name="20% - Accent6 2 2 2 2 3 3 5" xfId="16036" xr:uid="{3528A56B-E434-4CBC-87D2-418C4A6F0BF4}"/>
    <cellStyle name="20% - Accent6 2 2 2 2 3 4" xfId="2223" xr:uid="{2D183BDC-86ED-4315-A7EF-46AB37AC00B5}"/>
    <cellStyle name="20% - Accent6 2 2 2 2 3 4 2" xfId="5905" xr:uid="{D0C85C8D-3855-4E20-87E9-4AA634ED0089}"/>
    <cellStyle name="20% - Accent6 2 2 2 2 3 4 2 2" xfId="13271" xr:uid="{8FF7E0DB-CB4B-47B2-8AED-92716D17629F}"/>
    <cellStyle name="20% - Accent6 2 2 2 2 3 4 2 2 2" xfId="28005" xr:uid="{717329F9-A945-430C-8389-B49E07891FBF}"/>
    <cellStyle name="20% - Accent6 2 2 2 2 3 4 2 3" xfId="20639" xr:uid="{F96A4F7D-7C0E-4591-9191-B88FE5101349}"/>
    <cellStyle name="20% - Accent6 2 2 2 2 3 4 3" xfId="9589" xr:uid="{57F81AFA-3A30-44A3-ABE8-9CAB8CCBD49F}"/>
    <cellStyle name="20% - Accent6 2 2 2 2 3 4 3 2" xfId="24323" xr:uid="{4C288138-84E3-4E01-A1D6-2E7DE8BA2F21}"/>
    <cellStyle name="20% - Accent6 2 2 2 2 3 4 4" xfId="16957" xr:uid="{F48F3632-BF8B-403D-AC02-E1F53A081F82}"/>
    <cellStyle name="20% - Accent6 2 2 2 2 3 5" xfId="4064" xr:uid="{DA6D5D32-E31F-4F4D-A79B-793B993E17A3}"/>
    <cellStyle name="20% - Accent6 2 2 2 2 3 5 2" xfId="11430" xr:uid="{BB5E276E-CF9B-49D7-9FE0-A1ECD512CB3B}"/>
    <cellStyle name="20% - Accent6 2 2 2 2 3 5 2 2" xfId="26164" xr:uid="{D9CD86E2-9837-4DDC-9E7E-0719E276433E}"/>
    <cellStyle name="20% - Accent6 2 2 2 2 3 5 3" xfId="18798" xr:uid="{06B56DBC-CDFE-408D-9BA7-B653042825D3}"/>
    <cellStyle name="20% - Accent6 2 2 2 2 3 6" xfId="7748" xr:uid="{44EF5A5D-C189-40E0-B708-82A1752868C1}"/>
    <cellStyle name="20% - Accent6 2 2 2 2 3 6 2" xfId="22482" xr:uid="{E4DF0B4C-8EA7-4004-AC00-614F8A141099}"/>
    <cellStyle name="20% - Accent6 2 2 2 2 3 7" xfId="15116" xr:uid="{6DF4F1C1-A589-48CF-9048-7BB4FF9276B4}"/>
    <cellStyle name="20% - Accent6 2 2 2 2 4" xfId="612" xr:uid="{577D6705-8AB5-47DD-8EDB-3EE3ACCDB405}"/>
    <cellStyle name="20% - Accent6 2 2 2 2 4 2" xfId="1532" xr:uid="{432FA39A-8835-4404-A1D3-1152C11B94E6}"/>
    <cellStyle name="20% - Accent6 2 2 2 2 4 2 2" xfId="3373" xr:uid="{7763425B-E96F-4BBB-B39C-AAE7965F192E}"/>
    <cellStyle name="20% - Accent6 2 2 2 2 4 2 2 2" xfId="7055" xr:uid="{DA1B82A4-0AD1-4B66-BB46-EAD518308E0F}"/>
    <cellStyle name="20% - Accent6 2 2 2 2 4 2 2 2 2" xfId="14421" xr:uid="{2C5338F0-A523-4A1E-A674-7C87AF2C9BC1}"/>
    <cellStyle name="20% - Accent6 2 2 2 2 4 2 2 2 2 2" xfId="29155" xr:uid="{BA59A43C-8451-4C58-98B5-87422EF1FC73}"/>
    <cellStyle name="20% - Accent6 2 2 2 2 4 2 2 2 3" xfId="21789" xr:uid="{EF1EDE2F-B772-4286-8B83-3445B530C45D}"/>
    <cellStyle name="20% - Accent6 2 2 2 2 4 2 2 3" xfId="10739" xr:uid="{6F351C87-01F1-4C93-80E8-A234FE88A5E2}"/>
    <cellStyle name="20% - Accent6 2 2 2 2 4 2 2 3 2" xfId="25473" xr:uid="{DAAB4B56-6D9D-4C1C-BD2F-642ED100247C}"/>
    <cellStyle name="20% - Accent6 2 2 2 2 4 2 2 4" xfId="18107" xr:uid="{B6ED4DC0-68A4-4B85-8B7F-3275EA2BB467}"/>
    <cellStyle name="20% - Accent6 2 2 2 2 4 2 3" xfId="5214" xr:uid="{45DC5878-E9CA-4C2B-A506-7CD6534EFDE5}"/>
    <cellStyle name="20% - Accent6 2 2 2 2 4 2 3 2" xfId="12580" xr:uid="{A540F25D-D4A2-49D6-8A85-49DB53786A7C}"/>
    <cellStyle name="20% - Accent6 2 2 2 2 4 2 3 2 2" xfId="27314" xr:uid="{C7B2B0CB-587E-473D-8F2D-28B7B0409EC1}"/>
    <cellStyle name="20% - Accent6 2 2 2 2 4 2 3 3" xfId="19948" xr:uid="{579DFA23-F388-4E0D-8D3E-DB8588DDA651}"/>
    <cellStyle name="20% - Accent6 2 2 2 2 4 2 4" xfId="8898" xr:uid="{EE500E49-105B-4C06-B429-FEEB35698B39}"/>
    <cellStyle name="20% - Accent6 2 2 2 2 4 2 4 2" xfId="23632" xr:uid="{E100B06B-26C6-45BA-A219-7F49E37D484E}"/>
    <cellStyle name="20% - Accent6 2 2 2 2 4 2 5" xfId="16266" xr:uid="{C5494F3C-4E8F-412C-8F07-132F97C1FF45}"/>
    <cellStyle name="20% - Accent6 2 2 2 2 4 3" xfId="2453" xr:uid="{FC8BB5A2-4788-44C4-A76A-B7B97AAC75FB}"/>
    <cellStyle name="20% - Accent6 2 2 2 2 4 3 2" xfId="6135" xr:uid="{DFD299B5-B69D-4D08-B7C3-C0AD3DD2B08A}"/>
    <cellStyle name="20% - Accent6 2 2 2 2 4 3 2 2" xfId="13501" xr:uid="{E96D9C28-2430-4365-804E-70529747827C}"/>
    <cellStyle name="20% - Accent6 2 2 2 2 4 3 2 2 2" xfId="28235" xr:uid="{A2AAF705-EC27-4F6D-8F65-7F6D83D42FC5}"/>
    <cellStyle name="20% - Accent6 2 2 2 2 4 3 2 3" xfId="20869" xr:uid="{EBBB2E01-6BBD-458E-BF9C-B5930713C093}"/>
    <cellStyle name="20% - Accent6 2 2 2 2 4 3 3" xfId="9819" xr:uid="{B37FF625-F8C4-4460-902D-34D8EEB6F1B6}"/>
    <cellStyle name="20% - Accent6 2 2 2 2 4 3 3 2" xfId="24553" xr:uid="{6ECEC84D-D19E-4E87-B03A-A2BDB6FE3D4B}"/>
    <cellStyle name="20% - Accent6 2 2 2 2 4 3 4" xfId="17187" xr:uid="{9F1E6022-48D3-4B97-86A6-BBA7E60B5592}"/>
    <cellStyle name="20% - Accent6 2 2 2 2 4 4" xfId="4294" xr:uid="{F8564BAC-0C54-47CE-9CF1-81CA6FC64F77}"/>
    <cellStyle name="20% - Accent6 2 2 2 2 4 4 2" xfId="11660" xr:uid="{868DC2DF-FE67-42A1-9C47-1350FCDD937A}"/>
    <cellStyle name="20% - Accent6 2 2 2 2 4 4 2 2" xfId="26394" xr:uid="{C412BCDA-2785-4A2D-B765-72A764DF3AA7}"/>
    <cellStyle name="20% - Accent6 2 2 2 2 4 4 3" xfId="19028" xr:uid="{F7A6FE5B-6F1A-4B53-AED5-271B713A1142}"/>
    <cellStyle name="20% - Accent6 2 2 2 2 4 5" xfId="7978" xr:uid="{CBEA54FF-9776-4A9F-809E-B9BB3DC1CA7D}"/>
    <cellStyle name="20% - Accent6 2 2 2 2 4 5 2" xfId="22712" xr:uid="{B307DC7C-216B-4D8C-BDAF-DB8D7174FC4A}"/>
    <cellStyle name="20% - Accent6 2 2 2 2 4 6" xfId="15346" xr:uid="{51207B9B-157E-44BA-90A3-AF29ABD4ED99}"/>
    <cellStyle name="20% - Accent6 2 2 2 2 5" xfId="1072" xr:uid="{2FF741D5-2585-4ACA-96F8-91F458E51600}"/>
    <cellStyle name="20% - Accent6 2 2 2 2 5 2" xfId="2913" xr:uid="{4C7F935F-3189-4411-9F1E-191F5A5E155C}"/>
    <cellStyle name="20% - Accent6 2 2 2 2 5 2 2" xfId="6595" xr:uid="{E6D06AE1-E7D1-4813-92A0-409773CECE94}"/>
    <cellStyle name="20% - Accent6 2 2 2 2 5 2 2 2" xfId="13961" xr:uid="{C587318D-1529-497C-B1FB-84633AE6749D}"/>
    <cellStyle name="20% - Accent6 2 2 2 2 5 2 2 2 2" xfId="28695" xr:uid="{D547260A-93F3-4134-9A1C-0DF1819E189B}"/>
    <cellStyle name="20% - Accent6 2 2 2 2 5 2 2 3" xfId="21329" xr:uid="{63356977-8606-4E24-8A6B-E49AE5E29E99}"/>
    <cellStyle name="20% - Accent6 2 2 2 2 5 2 3" xfId="10279" xr:uid="{56080F3C-D116-4F58-9DA2-DD601E1F5E46}"/>
    <cellStyle name="20% - Accent6 2 2 2 2 5 2 3 2" xfId="25013" xr:uid="{3DC7158A-2C31-499C-A893-E16447899E42}"/>
    <cellStyle name="20% - Accent6 2 2 2 2 5 2 4" xfId="17647" xr:uid="{D1C1F5ED-61F3-4BBA-AC91-E37CA6ED51B1}"/>
    <cellStyle name="20% - Accent6 2 2 2 2 5 3" xfId="4754" xr:uid="{7E36F584-E4D5-4E06-9C1B-AB176B21D62F}"/>
    <cellStyle name="20% - Accent6 2 2 2 2 5 3 2" xfId="12120" xr:uid="{02006FBB-9C05-4F7B-BB02-64868D04335A}"/>
    <cellStyle name="20% - Accent6 2 2 2 2 5 3 2 2" xfId="26854" xr:uid="{2A9A5BEC-168A-487A-9DBF-6570347863BF}"/>
    <cellStyle name="20% - Accent6 2 2 2 2 5 3 3" xfId="19488" xr:uid="{7478BDDB-A553-4525-A67E-07EAD480A435}"/>
    <cellStyle name="20% - Accent6 2 2 2 2 5 4" xfId="8438" xr:uid="{64582F59-3C53-46D0-9BDB-10B2944B64A9}"/>
    <cellStyle name="20% - Accent6 2 2 2 2 5 4 2" xfId="23172" xr:uid="{CD3D27E2-F308-46FB-A07E-2991CAB932C8}"/>
    <cellStyle name="20% - Accent6 2 2 2 2 5 5" xfId="15806" xr:uid="{E8BFCE25-BE43-455E-86C2-416CF9AB66A2}"/>
    <cellStyle name="20% - Accent6 2 2 2 2 6" xfId="1993" xr:uid="{0AB005E3-DBD7-4B6F-8E83-92267B07FF45}"/>
    <cellStyle name="20% - Accent6 2 2 2 2 6 2" xfId="5675" xr:uid="{A3A576F2-6653-40B4-94B3-E36C96B0898A}"/>
    <cellStyle name="20% - Accent6 2 2 2 2 6 2 2" xfId="13041" xr:uid="{C6E200EE-1B06-44CF-B25F-781715D02750}"/>
    <cellStyle name="20% - Accent6 2 2 2 2 6 2 2 2" xfId="27775" xr:uid="{18E58C21-BCCF-4230-AA95-CD5A9E045E32}"/>
    <cellStyle name="20% - Accent6 2 2 2 2 6 2 3" xfId="20409" xr:uid="{916FD40E-4385-42A6-853C-AAA716FB610D}"/>
    <cellStyle name="20% - Accent6 2 2 2 2 6 3" xfId="9359" xr:uid="{6526DBB5-CDAD-47D7-8DD2-6A60ABE9D0AE}"/>
    <cellStyle name="20% - Accent6 2 2 2 2 6 3 2" xfId="24093" xr:uid="{458AFD1C-465B-42F0-AFD9-C7349B013BF0}"/>
    <cellStyle name="20% - Accent6 2 2 2 2 6 4" xfId="16727" xr:uid="{E654BE96-372B-42D3-8102-B416269D0201}"/>
    <cellStyle name="20% - Accent6 2 2 2 2 7" xfId="3834" xr:uid="{ECE3A06A-CABA-42B1-9778-E3D58FD0CC24}"/>
    <cellStyle name="20% - Accent6 2 2 2 2 7 2" xfId="11200" xr:uid="{ACDA4076-B472-4D89-9E15-0A04B198D994}"/>
    <cellStyle name="20% - Accent6 2 2 2 2 7 2 2" xfId="25934" xr:uid="{8F52F551-6D02-4C57-84C5-CCD500415F29}"/>
    <cellStyle name="20% - Accent6 2 2 2 2 7 3" xfId="18568" xr:uid="{4A5C03B6-2AE8-4CE8-8D41-7199FE9F40B8}"/>
    <cellStyle name="20% - Accent6 2 2 2 2 8" xfId="7518" xr:uid="{B39DC1EA-0701-4311-B4A1-42C2D15295B4}"/>
    <cellStyle name="20% - Accent6 2 2 2 2 8 2" xfId="22252" xr:uid="{2011EE2A-5F9C-47F3-A74F-2711E7F87844}"/>
    <cellStyle name="20% - Accent6 2 2 2 2 9" xfId="14886" xr:uid="{0F38EE8D-D673-4911-BF1A-4391192885E4}"/>
    <cellStyle name="20% - Accent6 2 2 2 3" xfId="210" xr:uid="{96236C07-69D3-406A-9993-1B0AF6A9E1E9}"/>
    <cellStyle name="20% - Accent6 2 2 2 3 2" xfId="440" xr:uid="{045E4A48-DE58-4D4A-B6CA-DA2FF3F4C8DC}"/>
    <cellStyle name="20% - Accent6 2 2 2 3 2 2" xfId="900" xr:uid="{B6D9C18B-EF33-4696-976E-796AE00452DF}"/>
    <cellStyle name="20% - Accent6 2 2 2 3 2 2 2" xfId="1820" xr:uid="{EEEC8EAE-29CD-4CB5-968B-4C533855B616}"/>
    <cellStyle name="20% - Accent6 2 2 2 3 2 2 2 2" xfId="3661" xr:uid="{7978E5D1-6FF2-45A8-8144-D5F6F027ABC2}"/>
    <cellStyle name="20% - Accent6 2 2 2 3 2 2 2 2 2" xfId="7343" xr:uid="{D5560DE5-1CDE-43FA-B84D-E3AAD3605403}"/>
    <cellStyle name="20% - Accent6 2 2 2 3 2 2 2 2 2 2" xfId="14709" xr:uid="{F3DAF304-5F9E-4436-A8DD-BDD1D1431871}"/>
    <cellStyle name="20% - Accent6 2 2 2 3 2 2 2 2 2 2 2" xfId="29443" xr:uid="{67AFB0AC-FEB9-4822-918D-DD00E651EBB7}"/>
    <cellStyle name="20% - Accent6 2 2 2 3 2 2 2 2 2 3" xfId="22077" xr:uid="{8151F2AC-50B5-44A0-81F1-3C8D3AAE3E1B}"/>
    <cellStyle name="20% - Accent6 2 2 2 3 2 2 2 2 3" xfId="11027" xr:uid="{AFE7B74B-F1E3-4424-B398-22B866F92E90}"/>
    <cellStyle name="20% - Accent6 2 2 2 3 2 2 2 2 3 2" xfId="25761" xr:uid="{2F4784D7-B8AB-4495-8E07-547EE8F114E6}"/>
    <cellStyle name="20% - Accent6 2 2 2 3 2 2 2 2 4" xfId="18395" xr:uid="{2394C249-A58A-4FBA-852D-6906B4F8E81D}"/>
    <cellStyle name="20% - Accent6 2 2 2 3 2 2 2 3" xfId="5502" xr:uid="{D13DEC49-4F0A-4CBF-97D3-78BF80962921}"/>
    <cellStyle name="20% - Accent6 2 2 2 3 2 2 2 3 2" xfId="12868" xr:uid="{3822E116-6DE1-481F-900F-68D023D7C806}"/>
    <cellStyle name="20% - Accent6 2 2 2 3 2 2 2 3 2 2" xfId="27602" xr:uid="{A2B36F23-33CE-4025-A928-32913DD7134E}"/>
    <cellStyle name="20% - Accent6 2 2 2 3 2 2 2 3 3" xfId="20236" xr:uid="{2525BB80-3FE4-4437-9CF9-91385B37FD21}"/>
    <cellStyle name="20% - Accent6 2 2 2 3 2 2 2 4" xfId="9186" xr:uid="{9A681391-7573-440B-B036-7293888B986D}"/>
    <cellStyle name="20% - Accent6 2 2 2 3 2 2 2 4 2" xfId="23920" xr:uid="{8C39D8EC-3222-42D0-8B8B-8478DC75FE83}"/>
    <cellStyle name="20% - Accent6 2 2 2 3 2 2 2 5" xfId="16554" xr:uid="{45DCFD76-A4E7-4142-AF09-223673A4B36B}"/>
    <cellStyle name="20% - Accent6 2 2 2 3 2 2 3" xfId="2741" xr:uid="{12756562-5572-471C-8B7B-6DFFA7352367}"/>
    <cellStyle name="20% - Accent6 2 2 2 3 2 2 3 2" xfId="6423" xr:uid="{B77A9E78-39D4-497C-8FB0-9C6C1B519366}"/>
    <cellStyle name="20% - Accent6 2 2 2 3 2 2 3 2 2" xfId="13789" xr:uid="{21F749FD-7F26-4A74-93EE-2AE0EC872F66}"/>
    <cellStyle name="20% - Accent6 2 2 2 3 2 2 3 2 2 2" xfId="28523" xr:uid="{B9B243D4-3C1F-4D3C-AC27-11420AB0BE48}"/>
    <cellStyle name="20% - Accent6 2 2 2 3 2 2 3 2 3" xfId="21157" xr:uid="{C28ABD7D-54EF-4C44-B138-8C43D034177D}"/>
    <cellStyle name="20% - Accent6 2 2 2 3 2 2 3 3" xfId="10107" xr:uid="{EA24AB65-CD1B-47ED-9AA7-D3D1C3D54654}"/>
    <cellStyle name="20% - Accent6 2 2 2 3 2 2 3 3 2" xfId="24841" xr:uid="{3EEE0932-3BF9-4AF7-990A-7A2607855640}"/>
    <cellStyle name="20% - Accent6 2 2 2 3 2 2 3 4" xfId="17475" xr:uid="{18152060-9229-4BF0-B27C-70E99903FF05}"/>
    <cellStyle name="20% - Accent6 2 2 2 3 2 2 4" xfId="4582" xr:uid="{804FD005-C853-4818-B06B-B11DF7A008FA}"/>
    <cellStyle name="20% - Accent6 2 2 2 3 2 2 4 2" xfId="11948" xr:uid="{7570BAC3-3F47-4FEC-A499-C50BEC6583B0}"/>
    <cellStyle name="20% - Accent6 2 2 2 3 2 2 4 2 2" xfId="26682" xr:uid="{A06C1803-C81A-44A3-BC8C-BEC658CCC965}"/>
    <cellStyle name="20% - Accent6 2 2 2 3 2 2 4 3" xfId="19316" xr:uid="{24EFE1AB-100C-4201-BD49-489D7D163842}"/>
    <cellStyle name="20% - Accent6 2 2 2 3 2 2 5" xfId="8266" xr:uid="{38FFAB18-198A-4A38-9BBF-47A1A1475F4A}"/>
    <cellStyle name="20% - Accent6 2 2 2 3 2 2 5 2" xfId="23000" xr:uid="{B205EFB0-0682-4E4C-976F-7D968DD0B04D}"/>
    <cellStyle name="20% - Accent6 2 2 2 3 2 2 6" xfId="15634" xr:uid="{10E4904B-7C2B-4722-B52E-8AE2C5603ED2}"/>
    <cellStyle name="20% - Accent6 2 2 2 3 2 3" xfId="1360" xr:uid="{B53C637E-FD65-4A2B-B104-68D056D6DB7A}"/>
    <cellStyle name="20% - Accent6 2 2 2 3 2 3 2" xfId="3201" xr:uid="{64DC656E-A6E1-4BCC-A260-218EBCFE929A}"/>
    <cellStyle name="20% - Accent6 2 2 2 3 2 3 2 2" xfId="6883" xr:uid="{95145060-9E1E-46AB-8B06-3C87FBD881A7}"/>
    <cellStyle name="20% - Accent6 2 2 2 3 2 3 2 2 2" xfId="14249" xr:uid="{DD6CB84D-CBAE-49CC-9948-A1C7C435F384}"/>
    <cellStyle name="20% - Accent6 2 2 2 3 2 3 2 2 2 2" xfId="28983" xr:uid="{42738132-AE9E-4346-894A-03B741488739}"/>
    <cellStyle name="20% - Accent6 2 2 2 3 2 3 2 2 3" xfId="21617" xr:uid="{D6F13DB6-3CFF-4A4E-B726-3A501190BB88}"/>
    <cellStyle name="20% - Accent6 2 2 2 3 2 3 2 3" xfId="10567" xr:uid="{D4B06A23-1093-4C02-8713-4C50DB284EE2}"/>
    <cellStyle name="20% - Accent6 2 2 2 3 2 3 2 3 2" xfId="25301" xr:uid="{ABD4CA9D-874C-4DA7-8F68-695C571977E2}"/>
    <cellStyle name="20% - Accent6 2 2 2 3 2 3 2 4" xfId="17935" xr:uid="{CC57D255-A390-46A3-8116-D6CF499FD685}"/>
    <cellStyle name="20% - Accent6 2 2 2 3 2 3 3" xfId="5042" xr:uid="{6E7F0522-3B1B-4A64-B724-99EBC646EB4F}"/>
    <cellStyle name="20% - Accent6 2 2 2 3 2 3 3 2" xfId="12408" xr:uid="{FB33C0BB-F063-463B-ABD7-6E6923ABA506}"/>
    <cellStyle name="20% - Accent6 2 2 2 3 2 3 3 2 2" xfId="27142" xr:uid="{2B7C14E5-2355-4276-A685-69084D6D3D8E}"/>
    <cellStyle name="20% - Accent6 2 2 2 3 2 3 3 3" xfId="19776" xr:uid="{61D60184-F95F-4D9D-9FA7-FDCD45DDC40D}"/>
    <cellStyle name="20% - Accent6 2 2 2 3 2 3 4" xfId="8726" xr:uid="{527E0CA6-9AEB-40E4-B658-2134A4F226AD}"/>
    <cellStyle name="20% - Accent6 2 2 2 3 2 3 4 2" xfId="23460" xr:uid="{56C29C45-000E-47C1-9AC7-1F822E1FC969}"/>
    <cellStyle name="20% - Accent6 2 2 2 3 2 3 5" xfId="16094" xr:uid="{002EB88E-93DC-4266-A19E-5BC8CB45EFBC}"/>
    <cellStyle name="20% - Accent6 2 2 2 3 2 4" xfId="2281" xr:uid="{A060C936-8192-45BF-B71B-601C77F028D3}"/>
    <cellStyle name="20% - Accent6 2 2 2 3 2 4 2" xfId="5963" xr:uid="{D681D5B9-C69D-47F1-BFE7-0DAE423606F2}"/>
    <cellStyle name="20% - Accent6 2 2 2 3 2 4 2 2" xfId="13329" xr:uid="{C4AD6747-200D-4A62-86FD-AB59DE5D3C68}"/>
    <cellStyle name="20% - Accent6 2 2 2 3 2 4 2 2 2" xfId="28063" xr:uid="{5728D5DC-0C08-4BA5-A13F-04D4974A80A6}"/>
    <cellStyle name="20% - Accent6 2 2 2 3 2 4 2 3" xfId="20697" xr:uid="{B108B947-55E1-4773-839B-248D2FDFE830}"/>
    <cellStyle name="20% - Accent6 2 2 2 3 2 4 3" xfId="9647" xr:uid="{24B6225C-0C10-4096-BD51-55C38440AC38}"/>
    <cellStyle name="20% - Accent6 2 2 2 3 2 4 3 2" xfId="24381" xr:uid="{F07595FF-BBD8-41BC-8B1D-699C35CB56AF}"/>
    <cellStyle name="20% - Accent6 2 2 2 3 2 4 4" xfId="17015" xr:uid="{4F7BE49F-AA86-4CF9-B34D-4F40D851FA40}"/>
    <cellStyle name="20% - Accent6 2 2 2 3 2 5" xfId="4122" xr:uid="{4FF0856D-C0ED-45B9-9CF4-00FAD916E24C}"/>
    <cellStyle name="20% - Accent6 2 2 2 3 2 5 2" xfId="11488" xr:uid="{954A53E6-4064-480D-9BA7-4C414F09C885}"/>
    <cellStyle name="20% - Accent6 2 2 2 3 2 5 2 2" xfId="26222" xr:uid="{4ABE2480-45E4-45E1-984F-FC4D0391F5B8}"/>
    <cellStyle name="20% - Accent6 2 2 2 3 2 5 3" xfId="18856" xr:uid="{6E8AD24A-13A9-4800-8C42-4DD4D1A1659F}"/>
    <cellStyle name="20% - Accent6 2 2 2 3 2 6" xfId="7806" xr:uid="{BCD8DA85-C2F0-4DB4-B8EA-5E9B699DDE83}"/>
    <cellStyle name="20% - Accent6 2 2 2 3 2 6 2" xfId="22540" xr:uid="{C12DA630-32B1-4502-B556-9F3A344E5540}"/>
    <cellStyle name="20% - Accent6 2 2 2 3 2 7" xfId="15174" xr:uid="{A6E12370-82A2-4D45-A79A-154D5839F0F5}"/>
    <cellStyle name="20% - Accent6 2 2 2 3 3" xfId="670" xr:uid="{2D9DF3E4-4E4F-4B4A-866D-80FFB624DAB6}"/>
    <cellStyle name="20% - Accent6 2 2 2 3 3 2" xfId="1590" xr:uid="{12343155-DE0F-4874-8DD4-A88AD6D883B1}"/>
    <cellStyle name="20% - Accent6 2 2 2 3 3 2 2" xfId="3431" xr:uid="{DD35C65F-D45F-4720-BA48-A43AC76E3CF5}"/>
    <cellStyle name="20% - Accent6 2 2 2 3 3 2 2 2" xfId="7113" xr:uid="{18640606-0E5E-403C-AE15-D8F4BC09B49C}"/>
    <cellStyle name="20% - Accent6 2 2 2 3 3 2 2 2 2" xfId="14479" xr:uid="{1FD887B9-667E-404A-BA02-E56FBF84DE4C}"/>
    <cellStyle name="20% - Accent6 2 2 2 3 3 2 2 2 2 2" xfId="29213" xr:uid="{2CAAF5FB-2517-4031-A13F-3C2D4D54C5D3}"/>
    <cellStyle name="20% - Accent6 2 2 2 3 3 2 2 2 3" xfId="21847" xr:uid="{AEF326DC-CFC2-4511-9C36-5D1D3B5CA766}"/>
    <cellStyle name="20% - Accent6 2 2 2 3 3 2 2 3" xfId="10797" xr:uid="{C0A7CD51-9D88-47F2-A3F6-72EBE028E9ED}"/>
    <cellStyle name="20% - Accent6 2 2 2 3 3 2 2 3 2" xfId="25531" xr:uid="{041DF5EF-0C29-4B7A-A013-B245A8ADB060}"/>
    <cellStyle name="20% - Accent6 2 2 2 3 3 2 2 4" xfId="18165" xr:uid="{790453DD-A413-411E-9AC9-1B57DAA6107E}"/>
    <cellStyle name="20% - Accent6 2 2 2 3 3 2 3" xfId="5272" xr:uid="{AF0D31F9-721D-4021-81B6-2BFA898745B6}"/>
    <cellStyle name="20% - Accent6 2 2 2 3 3 2 3 2" xfId="12638" xr:uid="{FA551ED3-1B53-4468-9A93-4A56D6D8F6A0}"/>
    <cellStyle name="20% - Accent6 2 2 2 3 3 2 3 2 2" xfId="27372" xr:uid="{C618224D-A9DC-40A7-9821-9E0CDF2049B1}"/>
    <cellStyle name="20% - Accent6 2 2 2 3 3 2 3 3" xfId="20006" xr:uid="{5FDB89FE-2885-40F3-A5CD-606E15F22118}"/>
    <cellStyle name="20% - Accent6 2 2 2 3 3 2 4" xfId="8956" xr:uid="{3EC1BA50-F353-4D21-882D-EB60D6516DE7}"/>
    <cellStyle name="20% - Accent6 2 2 2 3 3 2 4 2" xfId="23690" xr:uid="{90147DD2-3A33-4A73-A7EC-065DFBA95BB1}"/>
    <cellStyle name="20% - Accent6 2 2 2 3 3 2 5" xfId="16324" xr:uid="{5A77247A-45C0-4459-B811-3F8953E080A1}"/>
    <cellStyle name="20% - Accent6 2 2 2 3 3 3" xfId="2511" xr:uid="{A21E9DB1-B95B-4352-B2FD-EF3552ED741B}"/>
    <cellStyle name="20% - Accent6 2 2 2 3 3 3 2" xfId="6193" xr:uid="{E6ED9A86-7597-4309-B158-4F51C0102450}"/>
    <cellStyle name="20% - Accent6 2 2 2 3 3 3 2 2" xfId="13559" xr:uid="{D02A15F3-94BF-4646-9F3E-1B56C1621AD1}"/>
    <cellStyle name="20% - Accent6 2 2 2 3 3 3 2 2 2" xfId="28293" xr:uid="{C3432A12-9F2B-421D-8CE9-B3A21F3635D2}"/>
    <cellStyle name="20% - Accent6 2 2 2 3 3 3 2 3" xfId="20927" xr:uid="{96D2EA69-2C02-4C83-8C56-914203E12C21}"/>
    <cellStyle name="20% - Accent6 2 2 2 3 3 3 3" xfId="9877" xr:uid="{C909C2F0-5F9E-4FFD-B331-BDC5E0933CB6}"/>
    <cellStyle name="20% - Accent6 2 2 2 3 3 3 3 2" xfId="24611" xr:uid="{5F03A551-00AE-457E-A661-2CA2363FF96C}"/>
    <cellStyle name="20% - Accent6 2 2 2 3 3 3 4" xfId="17245" xr:uid="{2953A33B-D5E2-4C98-A502-F018BB9341D0}"/>
    <cellStyle name="20% - Accent6 2 2 2 3 3 4" xfId="4352" xr:uid="{588FDB1A-6D29-4BD6-A469-5922F2A4874B}"/>
    <cellStyle name="20% - Accent6 2 2 2 3 3 4 2" xfId="11718" xr:uid="{6D6067D6-EFED-4AF7-8ED9-9CC401A55871}"/>
    <cellStyle name="20% - Accent6 2 2 2 3 3 4 2 2" xfId="26452" xr:uid="{74C2C7BF-A172-489E-86DB-1D7C52E492DE}"/>
    <cellStyle name="20% - Accent6 2 2 2 3 3 4 3" xfId="19086" xr:uid="{4C2BED0B-C9C0-4AA0-B495-18913BD8AD36}"/>
    <cellStyle name="20% - Accent6 2 2 2 3 3 5" xfId="8036" xr:uid="{8A323B44-F59E-4666-AD00-A37EE120C4BA}"/>
    <cellStyle name="20% - Accent6 2 2 2 3 3 5 2" xfId="22770" xr:uid="{5D0E75D7-F0BC-4031-9B25-F10356DF7D56}"/>
    <cellStyle name="20% - Accent6 2 2 2 3 3 6" xfId="15404" xr:uid="{3B72652C-3F26-42B9-A149-2BEEDDC3FD05}"/>
    <cellStyle name="20% - Accent6 2 2 2 3 4" xfId="1130" xr:uid="{2853330B-9D91-4AFB-9E22-25387684CE2C}"/>
    <cellStyle name="20% - Accent6 2 2 2 3 4 2" xfId="2971" xr:uid="{6238F76F-E22E-4E58-9A2B-A4D81E0FF6C4}"/>
    <cellStyle name="20% - Accent6 2 2 2 3 4 2 2" xfId="6653" xr:uid="{DB6E5244-A566-4F7B-A9B1-851759593041}"/>
    <cellStyle name="20% - Accent6 2 2 2 3 4 2 2 2" xfId="14019" xr:uid="{320B0366-6F87-4498-8566-F67F18A846E7}"/>
    <cellStyle name="20% - Accent6 2 2 2 3 4 2 2 2 2" xfId="28753" xr:uid="{15669D8E-A2E7-4EEF-8BD3-772DD7FC2E4E}"/>
    <cellStyle name="20% - Accent6 2 2 2 3 4 2 2 3" xfId="21387" xr:uid="{FC6F55A3-232C-4731-AD42-850D278F9C81}"/>
    <cellStyle name="20% - Accent6 2 2 2 3 4 2 3" xfId="10337" xr:uid="{48C685D7-9BC3-4B45-AFFA-B06AEEDA94E6}"/>
    <cellStyle name="20% - Accent6 2 2 2 3 4 2 3 2" xfId="25071" xr:uid="{D44DC627-8416-42B9-BA24-53E4EDAFCAC5}"/>
    <cellStyle name="20% - Accent6 2 2 2 3 4 2 4" xfId="17705" xr:uid="{AE211576-BC50-4D94-A6F3-363817BDC8E1}"/>
    <cellStyle name="20% - Accent6 2 2 2 3 4 3" xfId="4812" xr:uid="{7B3675C2-EFDA-436C-AEB3-F85F0490EFFF}"/>
    <cellStyle name="20% - Accent6 2 2 2 3 4 3 2" xfId="12178" xr:uid="{8A002FB4-DFE7-4A28-8B3F-0953BC6F1C79}"/>
    <cellStyle name="20% - Accent6 2 2 2 3 4 3 2 2" xfId="26912" xr:uid="{9978062D-F281-44A2-9399-E5B8C76FC71E}"/>
    <cellStyle name="20% - Accent6 2 2 2 3 4 3 3" xfId="19546" xr:uid="{05B3D9EA-44F1-4061-89F6-900072F28063}"/>
    <cellStyle name="20% - Accent6 2 2 2 3 4 4" xfId="8496" xr:uid="{A648710E-CF9C-4437-ACE5-25DEC6D41D2C}"/>
    <cellStyle name="20% - Accent6 2 2 2 3 4 4 2" xfId="23230" xr:uid="{8CF0E720-BF69-4437-B9C2-545EE55D1713}"/>
    <cellStyle name="20% - Accent6 2 2 2 3 4 5" xfId="15864" xr:uid="{EDF73317-47A5-4BA4-97F0-79DB0AAFB7F3}"/>
    <cellStyle name="20% - Accent6 2 2 2 3 5" xfId="2051" xr:uid="{0D8105B2-9EE3-406F-92EE-8CE2C2846954}"/>
    <cellStyle name="20% - Accent6 2 2 2 3 5 2" xfId="5733" xr:uid="{1BEF0D44-EC5B-4A21-97CA-DBA2C12EE128}"/>
    <cellStyle name="20% - Accent6 2 2 2 3 5 2 2" xfId="13099" xr:uid="{03608C5A-1F2D-442C-94F0-67DF1654AADE}"/>
    <cellStyle name="20% - Accent6 2 2 2 3 5 2 2 2" xfId="27833" xr:uid="{F6C992A8-BE39-4E8A-8C95-DFFB0CED139D}"/>
    <cellStyle name="20% - Accent6 2 2 2 3 5 2 3" xfId="20467" xr:uid="{B923E0FD-ECD6-450D-AAF4-1FC95BD9A503}"/>
    <cellStyle name="20% - Accent6 2 2 2 3 5 3" xfId="9417" xr:uid="{0EB91F08-70CC-4763-8431-39FD6D6AFE4B}"/>
    <cellStyle name="20% - Accent6 2 2 2 3 5 3 2" xfId="24151" xr:uid="{41862B1C-9080-48A7-A1BB-F316FD0196D4}"/>
    <cellStyle name="20% - Accent6 2 2 2 3 5 4" xfId="16785" xr:uid="{01AF8C3A-3313-41CC-AAB1-B5FC94325E41}"/>
    <cellStyle name="20% - Accent6 2 2 2 3 6" xfId="3892" xr:uid="{8C6E5D36-2806-4E94-B2DE-9CA0463B3DC9}"/>
    <cellStyle name="20% - Accent6 2 2 2 3 6 2" xfId="11258" xr:uid="{F05E3431-22CC-4974-9AD4-0B9B591C41ED}"/>
    <cellStyle name="20% - Accent6 2 2 2 3 6 2 2" xfId="25992" xr:uid="{DD43709E-0672-4DAA-8580-BA326FECEC03}"/>
    <cellStyle name="20% - Accent6 2 2 2 3 6 3" xfId="18626" xr:uid="{D7EA31AC-558B-4E3E-8CB4-1234B432230C}"/>
    <cellStyle name="20% - Accent6 2 2 2 3 7" xfId="7576" xr:uid="{0B14C51B-43C0-4E63-ADD3-DD2C74D9CC60}"/>
    <cellStyle name="20% - Accent6 2 2 2 3 7 2" xfId="22310" xr:uid="{ADCB7461-B71F-4A80-91AE-4C01117976F8}"/>
    <cellStyle name="20% - Accent6 2 2 2 3 8" xfId="14944" xr:uid="{9F24195A-C318-4226-A7D7-A22A8A8C75F2}"/>
    <cellStyle name="20% - Accent6 2 2 2 4" xfId="325" xr:uid="{087B0499-38AF-4BE9-9574-1BF87C0EC9A5}"/>
    <cellStyle name="20% - Accent6 2 2 2 4 2" xfId="785" xr:uid="{992BB219-4092-4E23-931E-D01D2476D9F8}"/>
    <cellStyle name="20% - Accent6 2 2 2 4 2 2" xfId="1705" xr:uid="{7FE574FA-A989-40CF-B2A0-B1C2D28862A7}"/>
    <cellStyle name="20% - Accent6 2 2 2 4 2 2 2" xfId="3546" xr:uid="{1B33D42A-A4AD-4252-98CF-FE3C8354567D}"/>
    <cellStyle name="20% - Accent6 2 2 2 4 2 2 2 2" xfId="7228" xr:uid="{63772875-FF85-48A3-918E-7D1F1E21E848}"/>
    <cellStyle name="20% - Accent6 2 2 2 4 2 2 2 2 2" xfId="14594" xr:uid="{0847FE45-B51B-4389-AA78-586DC28B1639}"/>
    <cellStyle name="20% - Accent6 2 2 2 4 2 2 2 2 2 2" xfId="29328" xr:uid="{354774C7-75C9-425F-811D-12807C1C4485}"/>
    <cellStyle name="20% - Accent6 2 2 2 4 2 2 2 2 3" xfId="21962" xr:uid="{6587C416-EFE4-4F8B-9603-01261820D387}"/>
    <cellStyle name="20% - Accent6 2 2 2 4 2 2 2 3" xfId="10912" xr:uid="{82EDD7A0-78A7-4ED2-AEA7-0745AB6BA0C3}"/>
    <cellStyle name="20% - Accent6 2 2 2 4 2 2 2 3 2" xfId="25646" xr:uid="{782F7ED9-CB2F-406C-BB4F-C4503EC457B9}"/>
    <cellStyle name="20% - Accent6 2 2 2 4 2 2 2 4" xfId="18280" xr:uid="{B5F84897-4392-4373-A611-97C6B564A482}"/>
    <cellStyle name="20% - Accent6 2 2 2 4 2 2 3" xfId="5387" xr:uid="{791E47C8-326F-4115-A925-6C5EACA13168}"/>
    <cellStyle name="20% - Accent6 2 2 2 4 2 2 3 2" xfId="12753" xr:uid="{152A17D8-24DC-4B31-A0FD-47D12306E1A1}"/>
    <cellStyle name="20% - Accent6 2 2 2 4 2 2 3 2 2" xfId="27487" xr:uid="{3DF10F3E-43AD-4AB7-BBDF-58C9AE48C325}"/>
    <cellStyle name="20% - Accent6 2 2 2 4 2 2 3 3" xfId="20121" xr:uid="{9517C0A8-2BDE-4C9B-819C-E11F5862AD52}"/>
    <cellStyle name="20% - Accent6 2 2 2 4 2 2 4" xfId="9071" xr:uid="{9A79AF4B-4E58-42F8-A5D9-7BA17F4A26E1}"/>
    <cellStyle name="20% - Accent6 2 2 2 4 2 2 4 2" xfId="23805" xr:uid="{05BC0133-1A76-4542-9939-88E739DEDB94}"/>
    <cellStyle name="20% - Accent6 2 2 2 4 2 2 5" xfId="16439" xr:uid="{9EC61F67-AB93-410F-AAB9-AC3B91D8A1D8}"/>
    <cellStyle name="20% - Accent6 2 2 2 4 2 3" xfId="2626" xr:uid="{A6B3C4BB-25EB-41DB-8AEA-8A5A358D2A1A}"/>
    <cellStyle name="20% - Accent6 2 2 2 4 2 3 2" xfId="6308" xr:uid="{6DE7AEEC-4232-484D-9B27-40333D4BFF8A}"/>
    <cellStyle name="20% - Accent6 2 2 2 4 2 3 2 2" xfId="13674" xr:uid="{F4468088-8233-41B6-93FF-C9E12AD1D073}"/>
    <cellStyle name="20% - Accent6 2 2 2 4 2 3 2 2 2" xfId="28408" xr:uid="{DB54733B-5A25-4750-A50F-7821710AC3ED}"/>
    <cellStyle name="20% - Accent6 2 2 2 4 2 3 2 3" xfId="21042" xr:uid="{8402ECCB-B0EF-449E-AEC8-9726B1E89A1B}"/>
    <cellStyle name="20% - Accent6 2 2 2 4 2 3 3" xfId="9992" xr:uid="{6634DE8F-8D2B-49DE-B7A0-A8BE18AB5E6F}"/>
    <cellStyle name="20% - Accent6 2 2 2 4 2 3 3 2" xfId="24726" xr:uid="{3DC23D27-669B-48FB-AA27-3AB8D23E78BA}"/>
    <cellStyle name="20% - Accent6 2 2 2 4 2 3 4" xfId="17360" xr:uid="{069D7745-3EFE-4F29-83D2-ACE3C3981396}"/>
    <cellStyle name="20% - Accent6 2 2 2 4 2 4" xfId="4467" xr:uid="{40B7A4AE-B71D-4CA6-88AA-EEFA0C9ED227}"/>
    <cellStyle name="20% - Accent6 2 2 2 4 2 4 2" xfId="11833" xr:uid="{9FD9945B-3A65-4DD8-AB9F-C188E6BE20B0}"/>
    <cellStyle name="20% - Accent6 2 2 2 4 2 4 2 2" xfId="26567" xr:uid="{77377529-EBD5-496C-9021-9CE2C925000B}"/>
    <cellStyle name="20% - Accent6 2 2 2 4 2 4 3" xfId="19201" xr:uid="{69C6ACD1-114F-4792-9D6E-2609E544FE50}"/>
    <cellStyle name="20% - Accent6 2 2 2 4 2 5" xfId="8151" xr:uid="{0431B67D-02CF-4E6A-B3D7-4F4174C802B4}"/>
    <cellStyle name="20% - Accent6 2 2 2 4 2 5 2" xfId="22885" xr:uid="{3521ED41-731A-412D-AC84-E0398EA5AF3B}"/>
    <cellStyle name="20% - Accent6 2 2 2 4 2 6" xfId="15519" xr:uid="{AE7DBBB0-4BCF-4978-91F4-22B80583CBCC}"/>
    <cellStyle name="20% - Accent6 2 2 2 4 3" xfId="1245" xr:uid="{A6492FC6-C2F6-402E-89A4-DD9B345F6E72}"/>
    <cellStyle name="20% - Accent6 2 2 2 4 3 2" xfId="3086" xr:uid="{44C902BE-B976-4EC5-9F45-B74300110FEC}"/>
    <cellStyle name="20% - Accent6 2 2 2 4 3 2 2" xfId="6768" xr:uid="{18D81D42-FB51-4E3D-89DF-F066C18163C0}"/>
    <cellStyle name="20% - Accent6 2 2 2 4 3 2 2 2" xfId="14134" xr:uid="{E98DCB8A-17E4-4297-8070-CD6CC3EEA0BE}"/>
    <cellStyle name="20% - Accent6 2 2 2 4 3 2 2 2 2" xfId="28868" xr:uid="{4772DD86-33BA-4167-A50A-01F06A6EF61F}"/>
    <cellStyle name="20% - Accent6 2 2 2 4 3 2 2 3" xfId="21502" xr:uid="{3A885C4B-7F05-4C69-BA05-5AF2DE17C267}"/>
    <cellStyle name="20% - Accent6 2 2 2 4 3 2 3" xfId="10452" xr:uid="{308566E2-AA05-4BA4-99BC-EC81384E7EF4}"/>
    <cellStyle name="20% - Accent6 2 2 2 4 3 2 3 2" xfId="25186" xr:uid="{F14FCE89-8981-40F0-9299-BE3F65039417}"/>
    <cellStyle name="20% - Accent6 2 2 2 4 3 2 4" xfId="17820" xr:uid="{DBC86385-94D6-49A1-AF01-E618BBC9362F}"/>
    <cellStyle name="20% - Accent6 2 2 2 4 3 3" xfId="4927" xr:uid="{36739463-1F73-43A4-8E4B-6D4A7AE6761E}"/>
    <cellStyle name="20% - Accent6 2 2 2 4 3 3 2" xfId="12293" xr:uid="{B53F17AF-1B87-4B08-8053-A5AB78A28BA6}"/>
    <cellStyle name="20% - Accent6 2 2 2 4 3 3 2 2" xfId="27027" xr:uid="{02A52222-4ED6-4F83-B8EE-5E0C42A929EE}"/>
    <cellStyle name="20% - Accent6 2 2 2 4 3 3 3" xfId="19661" xr:uid="{269F4179-3ECF-499B-A7F0-33B3F111B8E8}"/>
    <cellStyle name="20% - Accent6 2 2 2 4 3 4" xfId="8611" xr:uid="{C73BC66A-FA0F-41C9-9508-4D266B11512B}"/>
    <cellStyle name="20% - Accent6 2 2 2 4 3 4 2" xfId="23345" xr:uid="{FF821F8F-A490-44D0-A5FA-25C2D95E5EE2}"/>
    <cellStyle name="20% - Accent6 2 2 2 4 3 5" xfId="15979" xr:uid="{76F1A864-9209-4BE8-B35F-FAD600A5782E}"/>
    <cellStyle name="20% - Accent6 2 2 2 4 4" xfId="2166" xr:uid="{2580AF4D-FCC4-41B4-92BD-791D4B890AEB}"/>
    <cellStyle name="20% - Accent6 2 2 2 4 4 2" xfId="5848" xr:uid="{FF238CB2-AE33-48B1-88B4-BFD42D99ACC7}"/>
    <cellStyle name="20% - Accent6 2 2 2 4 4 2 2" xfId="13214" xr:uid="{9D34EE9C-AECE-47CE-865E-5F58CB6C3370}"/>
    <cellStyle name="20% - Accent6 2 2 2 4 4 2 2 2" xfId="27948" xr:uid="{B8CA87A8-98D9-4F7D-A89D-03167C83798E}"/>
    <cellStyle name="20% - Accent6 2 2 2 4 4 2 3" xfId="20582" xr:uid="{A0BE344A-525A-46BE-9B6A-E3EC66019D32}"/>
    <cellStyle name="20% - Accent6 2 2 2 4 4 3" xfId="9532" xr:uid="{E26D5D9E-DC78-4FE6-9A08-526481DA0F4F}"/>
    <cellStyle name="20% - Accent6 2 2 2 4 4 3 2" xfId="24266" xr:uid="{20B2E028-C750-44EF-A558-E4275349F2E8}"/>
    <cellStyle name="20% - Accent6 2 2 2 4 4 4" xfId="16900" xr:uid="{654040AE-5196-46A2-9E63-90D161D1F581}"/>
    <cellStyle name="20% - Accent6 2 2 2 4 5" xfId="4007" xr:uid="{4CEEAF30-8E8F-4743-BED1-D0CDEACD3A3C}"/>
    <cellStyle name="20% - Accent6 2 2 2 4 5 2" xfId="11373" xr:uid="{9F402559-BB03-4950-AE5A-EA52247EA495}"/>
    <cellStyle name="20% - Accent6 2 2 2 4 5 2 2" xfId="26107" xr:uid="{B64757E3-6CFF-48F8-99F6-2504BBF67332}"/>
    <cellStyle name="20% - Accent6 2 2 2 4 5 3" xfId="18741" xr:uid="{3E8BB973-B99D-4B9D-99EC-256CFDE687F6}"/>
    <cellStyle name="20% - Accent6 2 2 2 4 6" xfId="7691" xr:uid="{15C415BB-B477-4527-AF3E-4B57C9DC26C9}"/>
    <cellStyle name="20% - Accent6 2 2 2 4 6 2" xfId="22425" xr:uid="{072C848A-11C4-4955-822A-51D1C5733AC9}"/>
    <cellStyle name="20% - Accent6 2 2 2 4 7" xfId="15059" xr:uid="{DAB23B59-5F7D-4253-97A0-BAF5FCE50590}"/>
    <cellStyle name="20% - Accent6 2 2 2 5" xfId="555" xr:uid="{A8E09BDE-F74F-4B38-B838-7C2E1295D4A6}"/>
    <cellStyle name="20% - Accent6 2 2 2 5 2" xfId="1475" xr:uid="{01BE4D08-7823-49B2-8198-A435621CABC8}"/>
    <cellStyle name="20% - Accent6 2 2 2 5 2 2" xfId="3316" xr:uid="{F9F67B74-D686-419E-B50B-03707F18A595}"/>
    <cellStyle name="20% - Accent6 2 2 2 5 2 2 2" xfId="6998" xr:uid="{1CFBC570-B437-44E4-870F-D8D4BAF4B5DF}"/>
    <cellStyle name="20% - Accent6 2 2 2 5 2 2 2 2" xfId="14364" xr:uid="{CE1EAF4E-D6FF-4A26-89A6-9F4DE4A36C6C}"/>
    <cellStyle name="20% - Accent6 2 2 2 5 2 2 2 2 2" xfId="29098" xr:uid="{08BBD325-97E4-4DFE-BFF0-E40D7EEA63D7}"/>
    <cellStyle name="20% - Accent6 2 2 2 5 2 2 2 3" xfId="21732" xr:uid="{C8B3C660-BD35-4258-AEB4-1AFF76FC9EDC}"/>
    <cellStyle name="20% - Accent6 2 2 2 5 2 2 3" xfId="10682" xr:uid="{4AAA0A66-5918-42C2-8117-B55ABF23437C}"/>
    <cellStyle name="20% - Accent6 2 2 2 5 2 2 3 2" xfId="25416" xr:uid="{EDB10FB1-56A5-4AD3-BF04-9178280665A6}"/>
    <cellStyle name="20% - Accent6 2 2 2 5 2 2 4" xfId="18050" xr:uid="{126CC919-65C1-400C-8E34-96BA6E99C3A1}"/>
    <cellStyle name="20% - Accent6 2 2 2 5 2 3" xfId="5157" xr:uid="{41DB72BA-84B5-484E-AD69-506C94173F4D}"/>
    <cellStyle name="20% - Accent6 2 2 2 5 2 3 2" xfId="12523" xr:uid="{37E506E8-A3A8-4786-BE43-F533AE4AC170}"/>
    <cellStyle name="20% - Accent6 2 2 2 5 2 3 2 2" xfId="27257" xr:uid="{A583F81A-26D2-46CF-B445-8E0C8745BA3E}"/>
    <cellStyle name="20% - Accent6 2 2 2 5 2 3 3" xfId="19891" xr:uid="{AE5336CC-D110-4B0C-BB96-E63F50C140E0}"/>
    <cellStyle name="20% - Accent6 2 2 2 5 2 4" xfId="8841" xr:uid="{7DB4535A-5911-4C42-A243-28B7D2A55EAB}"/>
    <cellStyle name="20% - Accent6 2 2 2 5 2 4 2" xfId="23575" xr:uid="{9ECF0ABA-1337-4BB7-8BDE-F88A7DA86EC6}"/>
    <cellStyle name="20% - Accent6 2 2 2 5 2 5" xfId="16209" xr:uid="{914D7F11-15BC-42AC-A241-9E7572E0E940}"/>
    <cellStyle name="20% - Accent6 2 2 2 5 3" xfId="2396" xr:uid="{10298630-D76F-4115-A45B-4E78757904C4}"/>
    <cellStyle name="20% - Accent6 2 2 2 5 3 2" xfId="6078" xr:uid="{7CEDF51B-1E12-487C-9EC6-5C1DFE1A8EE5}"/>
    <cellStyle name="20% - Accent6 2 2 2 5 3 2 2" xfId="13444" xr:uid="{9C2F6BD8-45DC-46F9-8DA4-8C098AEA1A6D}"/>
    <cellStyle name="20% - Accent6 2 2 2 5 3 2 2 2" xfId="28178" xr:uid="{CA157CF0-245A-4635-AD5E-1D87F69118F9}"/>
    <cellStyle name="20% - Accent6 2 2 2 5 3 2 3" xfId="20812" xr:uid="{7E7FFA1D-50CB-4167-85B7-03A98ADDD2B2}"/>
    <cellStyle name="20% - Accent6 2 2 2 5 3 3" xfId="9762" xr:uid="{B0D2303E-C0B5-4E59-AB0A-0302551C0918}"/>
    <cellStyle name="20% - Accent6 2 2 2 5 3 3 2" xfId="24496" xr:uid="{DA908618-7C4A-41BD-B8DD-637942E41617}"/>
    <cellStyle name="20% - Accent6 2 2 2 5 3 4" xfId="17130" xr:uid="{8D5E3B7F-AA3B-4D6D-B594-D5808AEAD386}"/>
    <cellStyle name="20% - Accent6 2 2 2 5 4" xfId="4237" xr:uid="{E638C757-71A5-4A15-953F-C9F2E75914AD}"/>
    <cellStyle name="20% - Accent6 2 2 2 5 4 2" xfId="11603" xr:uid="{512AF77F-930E-46F8-B93A-C39A912FB778}"/>
    <cellStyle name="20% - Accent6 2 2 2 5 4 2 2" xfId="26337" xr:uid="{676EB446-6FB5-4E01-BC55-6B39BA5E1D3F}"/>
    <cellStyle name="20% - Accent6 2 2 2 5 4 3" xfId="18971" xr:uid="{88914E87-A79B-47FF-8D43-CD6903C5D3B1}"/>
    <cellStyle name="20% - Accent6 2 2 2 5 5" xfId="7921" xr:uid="{440BEBBA-18CD-42FB-96A4-63EFD8BA82B1}"/>
    <cellStyle name="20% - Accent6 2 2 2 5 5 2" xfId="22655" xr:uid="{7B46169F-3E91-4CD5-A3C6-05E75FEEEE77}"/>
    <cellStyle name="20% - Accent6 2 2 2 5 6" xfId="15289" xr:uid="{C70595E9-2CDD-494E-8699-F1A0F266CEEE}"/>
    <cellStyle name="20% - Accent6 2 2 2 6" xfId="1015" xr:uid="{44866595-F75A-4D1F-97AC-3954C46D9FFF}"/>
    <cellStyle name="20% - Accent6 2 2 2 6 2" xfId="2856" xr:uid="{EFDBBB51-3E04-496F-93A6-B943D16FA248}"/>
    <cellStyle name="20% - Accent6 2 2 2 6 2 2" xfId="6538" xr:uid="{969568D0-3241-40E4-94E2-B86B2DC63AA2}"/>
    <cellStyle name="20% - Accent6 2 2 2 6 2 2 2" xfId="13904" xr:uid="{898D96D4-D75A-48C5-842A-8D97A8C53AAC}"/>
    <cellStyle name="20% - Accent6 2 2 2 6 2 2 2 2" xfId="28638" xr:uid="{8E32FE1B-B707-4973-893E-5F929AAE529D}"/>
    <cellStyle name="20% - Accent6 2 2 2 6 2 2 3" xfId="21272" xr:uid="{7CAAD2FE-EEE2-49F8-A408-02BB6FF3A27F}"/>
    <cellStyle name="20% - Accent6 2 2 2 6 2 3" xfId="10222" xr:uid="{412DEF28-39A0-4281-A5E6-CDD05966D76F}"/>
    <cellStyle name="20% - Accent6 2 2 2 6 2 3 2" xfId="24956" xr:uid="{AF55F839-803D-4700-BE41-A03D33FCC7C3}"/>
    <cellStyle name="20% - Accent6 2 2 2 6 2 4" xfId="17590" xr:uid="{E584AE6A-B4B7-47D6-9B60-CECA95A31A9B}"/>
    <cellStyle name="20% - Accent6 2 2 2 6 3" xfId="4697" xr:uid="{91B17E83-5FB9-4BFB-A42E-02D21660CE72}"/>
    <cellStyle name="20% - Accent6 2 2 2 6 3 2" xfId="12063" xr:uid="{4940B30D-F1F9-4181-AD07-7AA6EF8D3DA2}"/>
    <cellStyle name="20% - Accent6 2 2 2 6 3 2 2" xfId="26797" xr:uid="{E1962396-5674-4D93-9CD0-E36C510446BA}"/>
    <cellStyle name="20% - Accent6 2 2 2 6 3 3" xfId="19431" xr:uid="{2885EED6-F789-464A-95B3-26FFECA537F7}"/>
    <cellStyle name="20% - Accent6 2 2 2 6 4" xfId="8381" xr:uid="{0D66C664-C22B-4D0F-A79D-8A500C24051E}"/>
    <cellStyle name="20% - Accent6 2 2 2 6 4 2" xfId="23115" xr:uid="{E5ADD3CE-27E8-4829-9EBC-87C7BC36BC24}"/>
    <cellStyle name="20% - Accent6 2 2 2 6 5" xfId="15749" xr:uid="{EE574E0E-8C62-4BB5-A4DF-8993361DD582}"/>
    <cellStyle name="20% - Accent6 2 2 2 7" xfId="1936" xr:uid="{B6E8B83B-BCC5-4FBA-936E-9F02F9184E66}"/>
    <cellStyle name="20% - Accent6 2 2 2 7 2" xfId="5618" xr:uid="{37EA6D01-6877-4921-879B-C80815F13424}"/>
    <cellStyle name="20% - Accent6 2 2 2 7 2 2" xfId="12984" xr:uid="{20BE799D-6021-41BC-A46B-4E2FE054A0F8}"/>
    <cellStyle name="20% - Accent6 2 2 2 7 2 2 2" xfId="27718" xr:uid="{751D9808-88E3-4B11-B19E-150BF957C0D8}"/>
    <cellStyle name="20% - Accent6 2 2 2 7 2 3" xfId="20352" xr:uid="{9D8664EF-6BB2-4768-804A-6D5E3B4C31B6}"/>
    <cellStyle name="20% - Accent6 2 2 2 7 3" xfId="9302" xr:uid="{D4B6758F-4CC8-4816-8CF7-7763A6D3ED1B}"/>
    <cellStyle name="20% - Accent6 2 2 2 7 3 2" xfId="24036" xr:uid="{940F7C7C-FCC1-4A4F-8D33-FBAEDE8320FA}"/>
    <cellStyle name="20% - Accent6 2 2 2 7 4" xfId="16670" xr:uid="{12B21D08-3785-42DA-9FCB-D90A8FD433B7}"/>
    <cellStyle name="20% - Accent6 2 2 2 8" xfId="3777" xr:uid="{FE6E6A4C-FC8A-495B-950D-EF80C5ED180A}"/>
    <cellStyle name="20% - Accent6 2 2 2 8 2" xfId="11143" xr:uid="{2436CD7C-026B-4F5B-9C26-5C8797743D3C}"/>
    <cellStyle name="20% - Accent6 2 2 2 8 2 2" xfId="25877" xr:uid="{844562E5-C160-4952-8DC4-B7475FAE998E}"/>
    <cellStyle name="20% - Accent6 2 2 2 8 3" xfId="18511" xr:uid="{BD4CB3CE-8E38-4CA2-BE28-F758E9E48794}"/>
    <cellStyle name="20% - Accent6 2 2 2 9" xfId="7461" xr:uid="{E56DF91F-9F58-4742-98DE-F649CAF2C595}"/>
    <cellStyle name="20% - Accent6 2 2 2 9 2" xfId="22195" xr:uid="{E1A425E5-89FF-44E1-A62D-0727BAFD1E87}"/>
    <cellStyle name="20% - Accent6 2 2 3" xfId="134" xr:uid="{5F4EFD68-8BE7-4B44-9712-4AE32EDAB3D7}"/>
    <cellStyle name="20% - Accent6 2 2 3 2" xfId="266" xr:uid="{730BE086-A251-400C-8313-6FAD5F8F38B9}"/>
    <cellStyle name="20% - Accent6 2 2 3 2 2" xfId="496" xr:uid="{656F093E-B18C-482A-A333-7272938B50AD}"/>
    <cellStyle name="20% - Accent6 2 2 3 2 2 2" xfId="956" xr:uid="{AE2B615F-BBB6-47A8-893F-E9B5A762CF4A}"/>
    <cellStyle name="20% - Accent6 2 2 3 2 2 2 2" xfId="1876" xr:uid="{7C40CBE0-A64C-423F-B14A-DAC6CA9FCB54}"/>
    <cellStyle name="20% - Accent6 2 2 3 2 2 2 2 2" xfId="3717" xr:uid="{B97DE886-ED23-48DF-94F4-5E2133D27268}"/>
    <cellStyle name="20% - Accent6 2 2 3 2 2 2 2 2 2" xfId="7399" xr:uid="{F437B1AA-9BE7-4199-9F55-44025657DEF9}"/>
    <cellStyle name="20% - Accent6 2 2 3 2 2 2 2 2 2 2" xfId="14765" xr:uid="{F9FA09BC-9DD8-46E1-B14C-5F3EADE2AC5E}"/>
    <cellStyle name="20% - Accent6 2 2 3 2 2 2 2 2 2 2 2" xfId="29499" xr:uid="{7B906EF9-75CE-4EFF-8B8F-768AC33E474C}"/>
    <cellStyle name="20% - Accent6 2 2 3 2 2 2 2 2 2 3" xfId="22133" xr:uid="{402B0D9E-7B5B-4234-948C-D36E4B47C6CF}"/>
    <cellStyle name="20% - Accent6 2 2 3 2 2 2 2 2 3" xfId="11083" xr:uid="{E4D8ACA0-AB83-4B6A-B43A-F370C74A753C}"/>
    <cellStyle name="20% - Accent6 2 2 3 2 2 2 2 2 3 2" xfId="25817" xr:uid="{9366D537-C53C-4011-A61F-0F6A57E8C609}"/>
    <cellStyle name="20% - Accent6 2 2 3 2 2 2 2 2 4" xfId="18451" xr:uid="{6C4E0C2B-CFD2-4771-AAFE-4A8BEE6A12C7}"/>
    <cellStyle name="20% - Accent6 2 2 3 2 2 2 2 3" xfId="5558" xr:uid="{C1FB5BB9-681B-4E2D-9973-09872C89E083}"/>
    <cellStyle name="20% - Accent6 2 2 3 2 2 2 2 3 2" xfId="12924" xr:uid="{C9394543-44F9-49CF-B2F2-198C7A2DC443}"/>
    <cellStyle name="20% - Accent6 2 2 3 2 2 2 2 3 2 2" xfId="27658" xr:uid="{7464F29B-9E64-4A62-B8F4-21D44E021FD6}"/>
    <cellStyle name="20% - Accent6 2 2 3 2 2 2 2 3 3" xfId="20292" xr:uid="{0FD855FD-7697-47C6-9762-A5616568A26E}"/>
    <cellStyle name="20% - Accent6 2 2 3 2 2 2 2 4" xfId="9242" xr:uid="{E538D1B7-57D1-45CD-9BD9-7745FCA2E9CB}"/>
    <cellStyle name="20% - Accent6 2 2 3 2 2 2 2 4 2" xfId="23976" xr:uid="{A47A92D4-1F35-4D74-ABDC-11B3514F2A69}"/>
    <cellStyle name="20% - Accent6 2 2 3 2 2 2 2 5" xfId="16610" xr:uid="{595B68DB-B2DC-49D5-8789-62F1DAAB4255}"/>
    <cellStyle name="20% - Accent6 2 2 3 2 2 2 3" xfId="2797" xr:uid="{AD2B034F-C663-4E34-946D-005F05C3F5F2}"/>
    <cellStyle name="20% - Accent6 2 2 3 2 2 2 3 2" xfId="6479" xr:uid="{B398B554-F075-4C18-8692-9449B3923C8A}"/>
    <cellStyle name="20% - Accent6 2 2 3 2 2 2 3 2 2" xfId="13845" xr:uid="{6F4D6290-8872-403E-8696-64C7C9EC7614}"/>
    <cellStyle name="20% - Accent6 2 2 3 2 2 2 3 2 2 2" xfId="28579" xr:uid="{FCA82636-63FA-4A56-92CB-531AD4CEB68E}"/>
    <cellStyle name="20% - Accent6 2 2 3 2 2 2 3 2 3" xfId="21213" xr:uid="{0B7DBE77-A698-43CA-A4EB-981C7DA91EC0}"/>
    <cellStyle name="20% - Accent6 2 2 3 2 2 2 3 3" xfId="10163" xr:uid="{64C1A9EA-CA5F-481C-971B-9777F55B2549}"/>
    <cellStyle name="20% - Accent6 2 2 3 2 2 2 3 3 2" xfId="24897" xr:uid="{CA74DCC5-441E-496A-8FAE-96C794EA0D5F}"/>
    <cellStyle name="20% - Accent6 2 2 3 2 2 2 3 4" xfId="17531" xr:uid="{AA77C69A-3516-4BDD-9298-B2F7CC4800CF}"/>
    <cellStyle name="20% - Accent6 2 2 3 2 2 2 4" xfId="4638" xr:uid="{21973A2D-68B7-4995-846B-3B106D4347D3}"/>
    <cellStyle name="20% - Accent6 2 2 3 2 2 2 4 2" xfId="12004" xr:uid="{8582ED30-2F1C-4104-BA5C-A9525AED7DC3}"/>
    <cellStyle name="20% - Accent6 2 2 3 2 2 2 4 2 2" xfId="26738" xr:uid="{0FA03B19-1B8C-4EF8-B1AE-A76A3AD69378}"/>
    <cellStyle name="20% - Accent6 2 2 3 2 2 2 4 3" xfId="19372" xr:uid="{63762CBA-A6EA-47AB-AA24-7BEBE0FF8106}"/>
    <cellStyle name="20% - Accent6 2 2 3 2 2 2 5" xfId="8322" xr:uid="{2A0DB1A8-D3E8-4695-A0E3-1425918DB772}"/>
    <cellStyle name="20% - Accent6 2 2 3 2 2 2 5 2" xfId="23056" xr:uid="{98F16A14-4D4E-4770-9651-8FD1A96F6087}"/>
    <cellStyle name="20% - Accent6 2 2 3 2 2 2 6" xfId="15690" xr:uid="{9C6BF019-0880-4230-BDBA-86F274F253DD}"/>
    <cellStyle name="20% - Accent6 2 2 3 2 2 3" xfId="1416" xr:uid="{B798B9F3-CCC9-464C-A177-50220E533E23}"/>
    <cellStyle name="20% - Accent6 2 2 3 2 2 3 2" xfId="3257" xr:uid="{235DD833-5626-4792-8552-6CBE23B984A3}"/>
    <cellStyle name="20% - Accent6 2 2 3 2 2 3 2 2" xfId="6939" xr:uid="{02BFA530-B950-4477-B64C-36212143A7F4}"/>
    <cellStyle name="20% - Accent6 2 2 3 2 2 3 2 2 2" xfId="14305" xr:uid="{7F906F4A-609E-4F0C-8BE6-DB394D5DE17F}"/>
    <cellStyle name="20% - Accent6 2 2 3 2 2 3 2 2 2 2" xfId="29039" xr:uid="{CCE871D7-B8D5-4888-A2BC-DE5896A331F0}"/>
    <cellStyle name="20% - Accent6 2 2 3 2 2 3 2 2 3" xfId="21673" xr:uid="{613F8A0A-8848-47F5-BCCE-742B06A600DD}"/>
    <cellStyle name="20% - Accent6 2 2 3 2 2 3 2 3" xfId="10623" xr:uid="{A94C0B29-A86C-4050-A852-A239EB4EE9FB}"/>
    <cellStyle name="20% - Accent6 2 2 3 2 2 3 2 3 2" xfId="25357" xr:uid="{63BEE19E-2866-41AE-B60B-FEFF4C5082E6}"/>
    <cellStyle name="20% - Accent6 2 2 3 2 2 3 2 4" xfId="17991" xr:uid="{C113B6D0-C9F8-49DA-9031-0CB5AC44A62E}"/>
    <cellStyle name="20% - Accent6 2 2 3 2 2 3 3" xfId="5098" xr:uid="{6F9007F5-5F86-4FFC-A17D-C1F575518101}"/>
    <cellStyle name="20% - Accent6 2 2 3 2 2 3 3 2" xfId="12464" xr:uid="{28FB02CB-EA66-48FE-9E9B-3131DA629341}"/>
    <cellStyle name="20% - Accent6 2 2 3 2 2 3 3 2 2" xfId="27198" xr:uid="{30CE4259-258E-4768-8C02-503B6321150D}"/>
    <cellStyle name="20% - Accent6 2 2 3 2 2 3 3 3" xfId="19832" xr:uid="{42E811E9-0FD0-4B14-8BCB-2DE7EE30B9B7}"/>
    <cellStyle name="20% - Accent6 2 2 3 2 2 3 4" xfId="8782" xr:uid="{8EC6A5DD-4759-4F82-94C5-867B025828E7}"/>
    <cellStyle name="20% - Accent6 2 2 3 2 2 3 4 2" xfId="23516" xr:uid="{D91FDDFB-26D4-4B36-AED2-00E746B8A55C}"/>
    <cellStyle name="20% - Accent6 2 2 3 2 2 3 5" xfId="16150" xr:uid="{E6F747B5-1D81-40AD-A3BA-95B34651C464}"/>
    <cellStyle name="20% - Accent6 2 2 3 2 2 4" xfId="2337" xr:uid="{63892CC1-8657-4AFC-B923-671CBCB48287}"/>
    <cellStyle name="20% - Accent6 2 2 3 2 2 4 2" xfId="6019" xr:uid="{974C3351-ADCD-4418-BF9B-F3998D064E1D}"/>
    <cellStyle name="20% - Accent6 2 2 3 2 2 4 2 2" xfId="13385" xr:uid="{3B129B31-86C9-4378-BE98-FDD4F115A0E2}"/>
    <cellStyle name="20% - Accent6 2 2 3 2 2 4 2 2 2" xfId="28119" xr:uid="{C5FAA3FF-2F43-4735-BAAE-A24FCD1A270C}"/>
    <cellStyle name="20% - Accent6 2 2 3 2 2 4 2 3" xfId="20753" xr:uid="{2BAC65B0-5B59-4FC9-9602-A6318FCD1828}"/>
    <cellStyle name="20% - Accent6 2 2 3 2 2 4 3" xfId="9703" xr:uid="{8A4988A4-72A5-43E0-AA84-5DA2A2B6FE0D}"/>
    <cellStyle name="20% - Accent6 2 2 3 2 2 4 3 2" xfId="24437" xr:uid="{A3D0ABED-51E2-4202-B7FF-B6AA5618EB69}"/>
    <cellStyle name="20% - Accent6 2 2 3 2 2 4 4" xfId="17071" xr:uid="{931CE9F9-15FE-4738-9E9D-7C52AA9DA9A8}"/>
    <cellStyle name="20% - Accent6 2 2 3 2 2 5" xfId="4178" xr:uid="{B2503BC7-22E0-4B4E-A248-AE602C59AAD7}"/>
    <cellStyle name="20% - Accent6 2 2 3 2 2 5 2" xfId="11544" xr:uid="{ACE2A646-B638-406D-BD1B-CC360974656C}"/>
    <cellStyle name="20% - Accent6 2 2 3 2 2 5 2 2" xfId="26278" xr:uid="{2A6E8027-C391-4090-9F8F-A32A8BE8553E}"/>
    <cellStyle name="20% - Accent6 2 2 3 2 2 5 3" xfId="18912" xr:uid="{48208A71-40BB-49C6-AE6A-BB5A7E6CB604}"/>
    <cellStyle name="20% - Accent6 2 2 3 2 2 6" xfId="7862" xr:uid="{B3930E94-8D70-411D-A6BA-47B3A2785BAF}"/>
    <cellStyle name="20% - Accent6 2 2 3 2 2 6 2" xfId="22596" xr:uid="{9C4F543C-44D2-48A1-8CE1-B2F7CC77A827}"/>
    <cellStyle name="20% - Accent6 2 2 3 2 2 7" xfId="15230" xr:uid="{0D1537C3-F4DB-4253-8A98-3BEE8AA7D060}"/>
    <cellStyle name="20% - Accent6 2 2 3 2 3" xfId="726" xr:uid="{9846D786-8595-4E34-ADB6-17233E1EE737}"/>
    <cellStyle name="20% - Accent6 2 2 3 2 3 2" xfId="1646" xr:uid="{6ED5AE4F-AB34-4879-B11A-7681556F6C09}"/>
    <cellStyle name="20% - Accent6 2 2 3 2 3 2 2" xfId="3487" xr:uid="{9DAF4FFE-36B2-4BCC-A307-F344D4AE8C36}"/>
    <cellStyle name="20% - Accent6 2 2 3 2 3 2 2 2" xfId="7169" xr:uid="{38E4B6FA-7023-44A4-BC72-9C6EAA87D95F}"/>
    <cellStyle name="20% - Accent6 2 2 3 2 3 2 2 2 2" xfId="14535" xr:uid="{8DB00D4C-8B2A-4314-80C8-AA9C54C1C157}"/>
    <cellStyle name="20% - Accent6 2 2 3 2 3 2 2 2 2 2" xfId="29269" xr:uid="{26C8636E-F860-44A8-A431-02731DF404D1}"/>
    <cellStyle name="20% - Accent6 2 2 3 2 3 2 2 2 3" xfId="21903" xr:uid="{113CFB8D-3E0E-477B-AABA-3EFD2BC880FA}"/>
    <cellStyle name="20% - Accent6 2 2 3 2 3 2 2 3" xfId="10853" xr:uid="{307FD285-7391-4252-ACF5-7CB32F1E5D32}"/>
    <cellStyle name="20% - Accent6 2 2 3 2 3 2 2 3 2" xfId="25587" xr:uid="{78C906FC-6386-45A5-BB49-E1A8BF02A9B6}"/>
    <cellStyle name="20% - Accent6 2 2 3 2 3 2 2 4" xfId="18221" xr:uid="{11827183-7AA3-4AFF-96CA-A81C00F22C1D}"/>
    <cellStyle name="20% - Accent6 2 2 3 2 3 2 3" xfId="5328" xr:uid="{B9DE9A90-DDD7-4BB8-8991-2F26D9661798}"/>
    <cellStyle name="20% - Accent6 2 2 3 2 3 2 3 2" xfId="12694" xr:uid="{248BB8DD-D66C-4234-A08B-96CA817C943B}"/>
    <cellStyle name="20% - Accent6 2 2 3 2 3 2 3 2 2" xfId="27428" xr:uid="{6ABAD582-E796-4D76-B160-70A0A8C0AE29}"/>
    <cellStyle name="20% - Accent6 2 2 3 2 3 2 3 3" xfId="20062" xr:uid="{DE55FC5E-E7D3-4A06-9FA0-E9D4F7242300}"/>
    <cellStyle name="20% - Accent6 2 2 3 2 3 2 4" xfId="9012" xr:uid="{2DBDE3F3-CC86-4145-A260-6768C79DC1B5}"/>
    <cellStyle name="20% - Accent6 2 2 3 2 3 2 4 2" xfId="23746" xr:uid="{7263FDCA-916A-4DF4-A1A7-33EB0D817B5F}"/>
    <cellStyle name="20% - Accent6 2 2 3 2 3 2 5" xfId="16380" xr:uid="{0671EBD9-499E-4B7D-99F0-4EABB4D8182B}"/>
    <cellStyle name="20% - Accent6 2 2 3 2 3 3" xfId="2567" xr:uid="{F56516B2-3C91-458E-9101-FD39D5B4BFF2}"/>
    <cellStyle name="20% - Accent6 2 2 3 2 3 3 2" xfId="6249" xr:uid="{BB344B36-13F1-46D6-9EF5-7C6D01112C3C}"/>
    <cellStyle name="20% - Accent6 2 2 3 2 3 3 2 2" xfId="13615" xr:uid="{D50DB057-88E8-4700-BC45-EFC5F24B2DF0}"/>
    <cellStyle name="20% - Accent6 2 2 3 2 3 3 2 2 2" xfId="28349" xr:uid="{B42AAF91-23BE-4A54-A73C-8FA3684B2CB3}"/>
    <cellStyle name="20% - Accent6 2 2 3 2 3 3 2 3" xfId="20983" xr:uid="{4AC1E3B9-6A7B-474C-A11D-41F0E6AB1427}"/>
    <cellStyle name="20% - Accent6 2 2 3 2 3 3 3" xfId="9933" xr:uid="{83E5C91F-FBD3-4FF3-8A5F-F9792EAC716D}"/>
    <cellStyle name="20% - Accent6 2 2 3 2 3 3 3 2" xfId="24667" xr:uid="{1F2F7D9E-4AC7-46CE-A3EC-421C59B2D266}"/>
    <cellStyle name="20% - Accent6 2 2 3 2 3 3 4" xfId="17301" xr:uid="{50DAF90E-A619-444B-8AD4-F82CF3CAD145}"/>
    <cellStyle name="20% - Accent6 2 2 3 2 3 4" xfId="4408" xr:uid="{A168904E-E856-4834-AB70-8E594CC7D11E}"/>
    <cellStyle name="20% - Accent6 2 2 3 2 3 4 2" xfId="11774" xr:uid="{D6B13A30-8411-4136-A9AE-DB44A3C333BA}"/>
    <cellStyle name="20% - Accent6 2 2 3 2 3 4 2 2" xfId="26508" xr:uid="{F8661324-7949-4358-8F79-2E97D6EEE9B6}"/>
    <cellStyle name="20% - Accent6 2 2 3 2 3 4 3" xfId="19142" xr:uid="{A1E47CEA-411F-40FF-8154-B59219ECFA2D}"/>
    <cellStyle name="20% - Accent6 2 2 3 2 3 5" xfId="8092" xr:uid="{1BF97110-3308-4067-8FBA-B35179B31B8A}"/>
    <cellStyle name="20% - Accent6 2 2 3 2 3 5 2" xfId="22826" xr:uid="{22C16628-ADAC-4450-A844-DFB488982171}"/>
    <cellStyle name="20% - Accent6 2 2 3 2 3 6" xfId="15460" xr:uid="{DC666D90-04EC-4AB8-9082-73C2545D35FB}"/>
    <cellStyle name="20% - Accent6 2 2 3 2 4" xfId="1186" xr:uid="{3944A451-E029-4DC6-87F2-92AC0AFF37FF}"/>
    <cellStyle name="20% - Accent6 2 2 3 2 4 2" xfId="3027" xr:uid="{A0351DFC-59A2-4F3F-9327-3D48F29E93AB}"/>
    <cellStyle name="20% - Accent6 2 2 3 2 4 2 2" xfId="6709" xr:uid="{B867A7DD-D2DD-4C6D-909F-8DB690006318}"/>
    <cellStyle name="20% - Accent6 2 2 3 2 4 2 2 2" xfId="14075" xr:uid="{DC83CCFB-F052-4D91-8B7F-386CDEDD5BFD}"/>
    <cellStyle name="20% - Accent6 2 2 3 2 4 2 2 2 2" xfId="28809" xr:uid="{E754CCE9-3493-4ECB-8C8A-ED07B67743A6}"/>
    <cellStyle name="20% - Accent6 2 2 3 2 4 2 2 3" xfId="21443" xr:uid="{709E3C3D-900B-45D9-94F7-E07378029FB4}"/>
    <cellStyle name="20% - Accent6 2 2 3 2 4 2 3" xfId="10393" xr:uid="{22AB5019-0526-44CB-99D4-5BE174305BF5}"/>
    <cellStyle name="20% - Accent6 2 2 3 2 4 2 3 2" xfId="25127" xr:uid="{770A2B2B-90E9-493D-B838-69775121D351}"/>
    <cellStyle name="20% - Accent6 2 2 3 2 4 2 4" xfId="17761" xr:uid="{AE9A8754-92C0-472A-84A4-216C2DF5CFE7}"/>
    <cellStyle name="20% - Accent6 2 2 3 2 4 3" xfId="4868" xr:uid="{FEC7BD37-794E-4B07-95E1-50622227886F}"/>
    <cellStyle name="20% - Accent6 2 2 3 2 4 3 2" xfId="12234" xr:uid="{61C70DDE-B4F0-4F96-B2E0-B06F2CE12CBF}"/>
    <cellStyle name="20% - Accent6 2 2 3 2 4 3 2 2" xfId="26968" xr:uid="{21D1B4D7-8F31-41A4-B8DB-5D0C4CF23591}"/>
    <cellStyle name="20% - Accent6 2 2 3 2 4 3 3" xfId="19602" xr:uid="{239F0BA4-CA16-4F28-93E0-F37D48E1DDAA}"/>
    <cellStyle name="20% - Accent6 2 2 3 2 4 4" xfId="8552" xr:uid="{019C526B-319E-4B7F-8336-FB6859FD60A6}"/>
    <cellStyle name="20% - Accent6 2 2 3 2 4 4 2" xfId="23286" xr:uid="{07032093-9533-4592-8EE3-BC20EF28807B}"/>
    <cellStyle name="20% - Accent6 2 2 3 2 4 5" xfId="15920" xr:uid="{6612B9B0-BFC1-475C-B53F-D467CC43C24A}"/>
    <cellStyle name="20% - Accent6 2 2 3 2 5" xfId="2107" xr:uid="{38028EA3-BBCB-4D7F-821D-EDE63780BBAF}"/>
    <cellStyle name="20% - Accent6 2 2 3 2 5 2" xfId="5789" xr:uid="{954B3FE8-A59A-4D08-B4A3-62D683DCB11A}"/>
    <cellStyle name="20% - Accent6 2 2 3 2 5 2 2" xfId="13155" xr:uid="{FA385531-E7B6-4E80-BAF0-24754C917D06}"/>
    <cellStyle name="20% - Accent6 2 2 3 2 5 2 2 2" xfId="27889" xr:uid="{866404B3-648C-492A-9884-FCDAA3ACB92E}"/>
    <cellStyle name="20% - Accent6 2 2 3 2 5 2 3" xfId="20523" xr:uid="{66E99BE2-4858-43FA-986E-40891EA61826}"/>
    <cellStyle name="20% - Accent6 2 2 3 2 5 3" xfId="9473" xr:uid="{AE88BA3A-6EE7-4D8E-8072-F11C82449621}"/>
    <cellStyle name="20% - Accent6 2 2 3 2 5 3 2" xfId="24207" xr:uid="{0D28AE62-2E50-4E07-93A6-1B3FCD34A8AA}"/>
    <cellStyle name="20% - Accent6 2 2 3 2 5 4" xfId="16841" xr:uid="{33D4B0CA-9985-467B-96CD-EC30E0687246}"/>
    <cellStyle name="20% - Accent6 2 2 3 2 6" xfId="3948" xr:uid="{B1FCC539-0850-4CED-960D-FE3EB7E3B23E}"/>
    <cellStyle name="20% - Accent6 2 2 3 2 6 2" xfId="11314" xr:uid="{E98718AF-103D-40ED-8BB9-ABD55BA85952}"/>
    <cellStyle name="20% - Accent6 2 2 3 2 6 2 2" xfId="26048" xr:uid="{55F47FDE-C120-46D9-BAAD-DCFDEAABDA2C}"/>
    <cellStyle name="20% - Accent6 2 2 3 2 6 3" xfId="18682" xr:uid="{8DB1426B-A6B9-4D56-82B2-AD39E73DF75D}"/>
    <cellStyle name="20% - Accent6 2 2 3 2 7" xfId="7632" xr:uid="{B1C0EE53-051D-4139-916A-6BB6750C6CF5}"/>
    <cellStyle name="20% - Accent6 2 2 3 2 7 2" xfId="22366" xr:uid="{0E09FC8D-50F8-4E78-A602-F86898DA589B}"/>
    <cellStyle name="20% - Accent6 2 2 3 2 8" xfId="15000" xr:uid="{34A232B1-4ECE-45D4-BCEF-840548E4A008}"/>
    <cellStyle name="20% - Accent6 2 2 3 3" xfId="381" xr:uid="{56CE7FC9-5318-4AE4-A875-6A9DA082311E}"/>
    <cellStyle name="20% - Accent6 2 2 3 3 2" xfId="841" xr:uid="{C8D22778-F332-46A9-BAF6-20094BE10AAF}"/>
    <cellStyle name="20% - Accent6 2 2 3 3 2 2" xfId="1761" xr:uid="{594C7590-060D-4176-B784-1D240FEDEC65}"/>
    <cellStyle name="20% - Accent6 2 2 3 3 2 2 2" xfId="3602" xr:uid="{3872FFC4-78F9-4061-BDDD-6A5CB55DE340}"/>
    <cellStyle name="20% - Accent6 2 2 3 3 2 2 2 2" xfId="7284" xr:uid="{239BDC51-4B63-448F-B753-75B42533D803}"/>
    <cellStyle name="20% - Accent6 2 2 3 3 2 2 2 2 2" xfId="14650" xr:uid="{6B4AE0E8-73B2-495E-9960-F8AB8ADDA6E5}"/>
    <cellStyle name="20% - Accent6 2 2 3 3 2 2 2 2 2 2" xfId="29384" xr:uid="{878709D4-1BF3-4CB0-A461-D78CC63D48F4}"/>
    <cellStyle name="20% - Accent6 2 2 3 3 2 2 2 2 3" xfId="22018" xr:uid="{393B0FE0-FF36-4EBB-B03F-A1AB1C02DECA}"/>
    <cellStyle name="20% - Accent6 2 2 3 3 2 2 2 3" xfId="10968" xr:uid="{12EFC1F0-C7B2-492D-AFDB-145237E21D98}"/>
    <cellStyle name="20% - Accent6 2 2 3 3 2 2 2 3 2" xfId="25702" xr:uid="{B90EC208-90D8-447B-A07C-BAB5E36A81EB}"/>
    <cellStyle name="20% - Accent6 2 2 3 3 2 2 2 4" xfId="18336" xr:uid="{66D729EF-89F9-40A5-9ED5-14B61F0730FB}"/>
    <cellStyle name="20% - Accent6 2 2 3 3 2 2 3" xfId="5443" xr:uid="{9ACF674B-C0DE-4A5A-A9B3-570697FB411A}"/>
    <cellStyle name="20% - Accent6 2 2 3 3 2 2 3 2" xfId="12809" xr:uid="{D1037619-AB60-4343-82BD-FBAE1830328D}"/>
    <cellStyle name="20% - Accent6 2 2 3 3 2 2 3 2 2" xfId="27543" xr:uid="{E9D65C4E-64EF-4EF0-BA38-BEDAF1E99027}"/>
    <cellStyle name="20% - Accent6 2 2 3 3 2 2 3 3" xfId="20177" xr:uid="{337C6F2C-B657-4A8B-8A03-78A66974854A}"/>
    <cellStyle name="20% - Accent6 2 2 3 3 2 2 4" xfId="9127" xr:uid="{0651D12D-615E-44F6-9592-9D7395B30CE6}"/>
    <cellStyle name="20% - Accent6 2 2 3 3 2 2 4 2" xfId="23861" xr:uid="{5763D531-1058-449C-986A-749A09CEABF9}"/>
    <cellStyle name="20% - Accent6 2 2 3 3 2 2 5" xfId="16495" xr:uid="{7DA6AF15-0B50-481B-A36B-5CA99E7D1740}"/>
    <cellStyle name="20% - Accent6 2 2 3 3 2 3" xfId="2682" xr:uid="{3D7010F1-A2F4-4A9A-A3C9-00CB85AF9DD5}"/>
    <cellStyle name="20% - Accent6 2 2 3 3 2 3 2" xfId="6364" xr:uid="{DC688362-F3E3-4D31-91CF-5F488555F5C9}"/>
    <cellStyle name="20% - Accent6 2 2 3 3 2 3 2 2" xfId="13730" xr:uid="{0E4D3386-E7C4-4E33-93E4-F8D2E03F321F}"/>
    <cellStyle name="20% - Accent6 2 2 3 3 2 3 2 2 2" xfId="28464" xr:uid="{A64E5416-7FB6-47B8-9B32-5EAD05D37015}"/>
    <cellStyle name="20% - Accent6 2 2 3 3 2 3 2 3" xfId="21098" xr:uid="{B0AAD3EB-EC28-448C-B0DB-EE5E715C933C}"/>
    <cellStyle name="20% - Accent6 2 2 3 3 2 3 3" xfId="10048" xr:uid="{EB755903-5735-4D4B-AB45-86A854CD5050}"/>
    <cellStyle name="20% - Accent6 2 2 3 3 2 3 3 2" xfId="24782" xr:uid="{157C8EDD-ADD9-4EBA-A6EA-6E475CAF50AC}"/>
    <cellStyle name="20% - Accent6 2 2 3 3 2 3 4" xfId="17416" xr:uid="{5824AAC9-2B97-4DB0-9FAF-0192315C9E81}"/>
    <cellStyle name="20% - Accent6 2 2 3 3 2 4" xfId="4523" xr:uid="{6D94FAF3-6ACE-4ED4-8519-6A4BA62F63DD}"/>
    <cellStyle name="20% - Accent6 2 2 3 3 2 4 2" xfId="11889" xr:uid="{EF0E398B-90BD-4D80-8FB1-842127720086}"/>
    <cellStyle name="20% - Accent6 2 2 3 3 2 4 2 2" xfId="26623" xr:uid="{F62109C8-2B6D-4096-A7B9-BBE30125047F}"/>
    <cellStyle name="20% - Accent6 2 2 3 3 2 4 3" xfId="19257" xr:uid="{0DDC6229-8B10-469A-81F4-5D101B92BC82}"/>
    <cellStyle name="20% - Accent6 2 2 3 3 2 5" xfId="8207" xr:uid="{19F17480-9346-48BE-96BB-BDA4A4490FAC}"/>
    <cellStyle name="20% - Accent6 2 2 3 3 2 5 2" xfId="22941" xr:uid="{0506BCAC-E544-44AE-A439-384CD2C3A356}"/>
    <cellStyle name="20% - Accent6 2 2 3 3 2 6" xfId="15575" xr:uid="{D9F2266D-9444-4F52-97EB-5335E8303BD4}"/>
    <cellStyle name="20% - Accent6 2 2 3 3 3" xfId="1301" xr:uid="{EE0A8CF6-CC1B-4DFA-BA85-2C0657A842E9}"/>
    <cellStyle name="20% - Accent6 2 2 3 3 3 2" xfId="3142" xr:uid="{23EF52C7-0251-4B20-BBCF-A25331C9B602}"/>
    <cellStyle name="20% - Accent6 2 2 3 3 3 2 2" xfId="6824" xr:uid="{06778C34-BE3D-4AF2-B063-27651C1462B5}"/>
    <cellStyle name="20% - Accent6 2 2 3 3 3 2 2 2" xfId="14190" xr:uid="{0D3088FF-8D87-4DAC-BDEF-526DCA47A7D1}"/>
    <cellStyle name="20% - Accent6 2 2 3 3 3 2 2 2 2" xfId="28924" xr:uid="{5C65F63C-34E5-481C-9B01-6136561037F5}"/>
    <cellStyle name="20% - Accent6 2 2 3 3 3 2 2 3" xfId="21558" xr:uid="{C821992C-E317-42D4-86E3-AEACD8028838}"/>
    <cellStyle name="20% - Accent6 2 2 3 3 3 2 3" xfId="10508" xr:uid="{086225BC-0018-4081-AFA7-F64F70F159B9}"/>
    <cellStyle name="20% - Accent6 2 2 3 3 3 2 3 2" xfId="25242" xr:uid="{6969C7D4-9A08-4B09-8F9E-2FECE127A910}"/>
    <cellStyle name="20% - Accent6 2 2 3 3 3 2 4" xfId="17876" xr:uid="{8A98E555-9759-484B-B713-0FBDF98F6F27}"/>
    <cellStyle name="20% - Accent6 2 2 3 3 3 3" xfId="4983" xr:uid="{517A3378-1FF2-4003-8C4D-85B74FF03572}"/>
    <cellStyle name="20% - Accent6 2 2 3 3 3 3 2" xfId="12349" xr:uid="{C9BE9375-33D8-44D4-A939-CCF99E84ECF7}"/>
    <cellStyle name="20% - Accent6 2 2 3 3 3 3 2 2" xfId="27083" xr:uid="{4052DA27-AE5E-4AFE-8BB5-3A16948DA999}"/>
    <cellStyle name="20% - Accent6 2 2 3 3 3 3 3" xfId="19717" xr:uid="{6CEC50E1-8AC7-4DDB-96E4-0CA7B396C691}"/>
    <cellStyle name="20% - Accent6 2 2 3 3 3 4" xfId="8667" xr:uid="{CAE9627B-3D57-41D3-97CC-737B1128A598}"/>
    <cellStyle name="20% - Accent6 2 2 3 3 3 4 2" xfId="23401" xr:uid="{28AD0C5D-7DE7-47AB-8A13-6F6F4981E160}"/>
    <cellStyle name="20% - Accent6 2 2 3 3 3 5" xfId="16035" xr:uid="{129CF095-9405-4E93-99F0-91CD00827C03}"/>
    <cellStyle name="20% - Accent6 2 2 3 3 4" xfId="2222" xr:uid="{67C7D97E-4DB1-4C0D-9A58-14E601A602BA}"/>
    <cellStyle name="20% - Accent6 2 2 3 3 4 2" xfId="5904" xr:uid="{C62BC0BC-9DDF-47F5-A832-98B3E84F99C3}"/>
    <cellStyle name="20% - Accent6 2 2 3 3 4 2 2" xfId="13270" xr:uid="{655F841E-2B84-4C5F-A036-5DC3618F633E}"/>
    <cellStyle name="20% - Accent6 2 2 3 3 4 2 2 2" xfId="28004" xr:uid="{50F6D9B7-A754-456F-B751-ED368D52B8E3}"/>
    <cellStyle name="20% - Accent6 2 2 3 3 4 2 3" xfId="20638" xr:uid="{6637FD3F-A0E5-4DF2-9BD0-43798F23EFEA}"/>
    <cellStyle name="20% - Accent6 2 2 3 3 4 3" xfId="9588" xr:uid="{ED3CD637-F70C-4E9F-B8BE-C0E75BBE123D}"/>
    <cellStyle name="20% - Accent6 2 2 3 3 4 3 2" xfId="24322" xr:uid="{D1436859-2C36-4C12-83A9-2950422E337B}"/>
    <cellStyle name="20% - Accent6 2 2 3 3 4 4" xfId="16956" xr:uid="{C1786B8E-9CF8-4098-BFAE-C79444F55D53}"/>
    <cellStyle name="20% - Accent6 2 2 3 3 5" xfId="4063" xr:uid="{09A7D7C6-C47A-4D58-8BA5-667B70D10D53}"/>
    <cellStyle name="20% - Accent6 2 2 3 3 5 2" xfId="11429" xr:uid="{472B2872-82AF-49AD-BC3E-611D775A6B5C}"/>
    <cellStyle name="20% - Accent6 2 2 3 3 5 2 2" xfId="26163" xr:uid="{8DD427AC-20FD-4F01-845C-08B0CA7FB4C9}"/>
    <cellStyle name="20% - Accent6 2 2 3 3 5 3" xfId="18797" xr:uid="{5FE73F84-166D-4DEC-810A-FBB87D727A56}"/>
    <cellStyle name="20% - Accent6 2 2 3 3 6" xfId="7747" xr:uid="{9B88D51F-7CC6-4CF1-8FD9-D9AF5036E00E}"/>
    <cellStyle name="20% - Accent6 2 2 3 3 6 2" xfId="22481" xr:uid="{0C0E9A09-1992-41FA-BF94-79F61050E204}"/>
    <cellStyle name="20% - Accent6 2 2 3 3 7" xfId="15115" xr:uid="{8D519E0F-3133-453B-82BC-4E6D54F2FEB6}"/>
    <cellStyle name="20% - Accent6 2 2 3 4" xfId="611" xr:uid="{7DF3966A-9154-4862-BCCC-78C8446C66F2}"/>
    <cellStyle name="20% - Accent6 2 2 3 4 2" xfId="1531" xr:uid="{8B97F2F7-1B0D-4EC6-9006-A33F8B9D9E11}"/>
    <cellStyle name="20% - Accent6 2 2 3 4 2 2" xfId="3372" xr:uid="{6BD391AC-9549-4411-9867-304971836B66}"/>
    <cellStyle name="20% - Accent6 2 2 3 4 2 2 2" xfId="7054" xr:uid="{FCE407EE-2F50-46FB-A6B8-736C1F34F8FB}"/>
    <cellStyle name="20% - Accent6 2 2 3 4 2 2 2 2" xfId="14420" xr:uid="{0C0B7350-EC48-40C2-B29B-C677ABCD4B34}"/>
    <cellStyle name="20% - Accent6 2 2 3 4 2 2 2 2 2" xfId="29154" xr:uid="{00522DD0-29A3-4E17-BB9A-DB2045BE2A81}"/>
    <cellStyle name="20% - Accent6 2 2 3 4 2 2 2 3" xfId="21788" xr:uid="{6C91D15C-9204-4C6A-AFE9-5C7B8D8D3D5B}"/>
    <cellStyle name="20% - Accent6 2 2 3 4 2 2 3" xfId="10738" xr:uid="{B921F699-A283-43E2-A789-C57302FBDCAF}"/>
    <cellStyle name="20% - Accent6 2 2 3 4 2 2 3 2" xfId="25472" xr:uid="{3B2270B7-7875-4802-A9B1-AFB7D2E389B9}"/>
    <cellStyle name="20% - Accent6 2 2 3 4 2 2 4" xfId="18106" xr:uid="{8D030C01-FD8F-4A0F-9217-065536F88F5B}"/>
    <cellStyle name="20% - Accent6 2 2 3 4 2 3" xfId="5213" xr:uid="{B243E198-9A33-4243-9E09-FD752B573BB1}"/>
    <cellStyle name="20% - Accent6 2 2 3 4 2 3 2" xfId="12579" xr:uid="{E05FE159-C1F0-4B7A-9575-8B126669E697}"/>
    <cellStyle name="20% - Accent6 2 2 3 4 2 3 2 2" xfId="27313" xr:uid="{02E31C8A-7EA9-4002-B725-EF13A24058F4}"/>
    <cellStyle name="20% - Accent6 2 2 3 4 2 3 3" xfId="19947" xr:uid="{0E56CDD8-5B78-41D9-81E5-FF41816223F6}"/>
    <cellStyle name="20% - Accent6 2 2 3 4 2 4" xfId="8897" xr:uid="{CB56B463-A168-4EFE-9CF4-818F4193FBF1}"/>
    <cellStyle name="20% - Accent6 2 2 3 4 2 4 2" xfId="23631" xr:uid="{FC226169-2FC6-4840-AAE1-B48636098ED3}"/>
    <cellStyle name="20% - Accent6 2 2 3 4 2 5" xfId="16265" xr:uid="{4AA45A72-8396-48E6-A126-54E6B87CAC30}"/>
    <cellStyle name="20% - Accent6 2 2 3 4 3" xfId="2452" xr:uid="{BDF156E9-FF99-4171-9525-AB809D37C273}"/>
    <cellStyle name="20% - Accent6 2 2 3 4 3 2" xfId="6134" xr:uid="{ADBA0394-6F2A-4A60-9D7A-C78695434EFD}"/>
    <cellStyle name="20% - Accent6 2 2 3 4 3 2 2" xfId="13500" xr:uid="{ED2BA78E-050C-4387-8080-330DFFCA490B}"/>
    <cellStyle name="20% - Accent6 2 2 3 4 3 2 2 2" xfId="28234" xr:uid="{0DAD93D8-F352-4172-B5B3-435B1EE74F75}"/>
    <cellStyle name="20% - Accent6 2 2 3 4 3 2 3" xfId="20868" xr:uid="{F54F4C98-691E-4754-8CF3-C3D92F8B7521}"/>
    <cellStyle name="20% - Accent6 2 2 3 4 3 3" xfId="9818" xr:uid="{CF18BE58-01A8-437E-A856-291E0FD11369}"/>
    <cellStyle name="20% - Accent6 2 2 3 4 3 3 2" xfId="24552" xr:uid="{8291B4F2-7CE8-4829-89AF-F032380B4FB8}"/>
    <cellStyle name="20% - Accent6 2 2 3 4 3 4" xfId="17186" xr:uid="{EFDF99CB-2673-4A45-A385-65553102DCC7}"/>
    <cellStyle name="20% - Accent6 2 2 3 4 4" xfId="4293" xr:uid="{C0E11CB4-E733-4277-81D6-5E92A36224BF}"/>
    <cellStyle name="20% - Accent6 2 2 3 4 4 2" xfId="11659" xr:uid="{606B3AAC-56C3-4ABF-94BE-9A98A56A5EED}"/>
    <cellStyle name="20% - Accent6 2 2 3 4 4 2 2" xfId="26393" xr:uid="{C964C5B9-D0F6-4F6B-94F3-79CD4E623BC5}"/>
    <cellStyle name="20% - Accent6 2 2 3 4 4 3" xfId="19027" xr:uid="{5021D64B-1BFD-4BC3-834F-A716A093650A}"/>
    <cellStyle name="20% - Accent6 2 2 3 4 5" xfId="7977" xr:uid="{9C766A11-EFCB-42DD-8645-7E75F20A1954}"/>
    <cellStyle name="20% - Accent6 2 2 3 4 5 2" xfId="22711" xr:uid="{D746FB00-0364-4F4F-AB8E-F094E5B1877D}"/>
    <cellStyle name="20% - Accent6 2 2 3 4 6" xfId="15345" xr:uid="{1881FBA4-A70A-40E4-B3B8-38E957DB0E41}"/>
    <cellStyle name="20% - Accent6 2 2 3 5" xfId="1071" xr:uid="{53B5A9D5-0216-46A5-8781-D6D6FFF1B53D}"/>
    <cellStyle name="20% - Accent6 2 2 3 5 2" xfId="2912" xr:uid="{D50A3B37-1AD6-46BE-8E5E-2D0749D003EF}"/>
    <cellStyle name="20% - Accent6 2 2 3 5 2 2" xfId="6594" xr:uid="{5F38B8E2-FE80-4D54-B9C9-5F0850775D89}"/>
    <cellStyle name="20% - Accent6 2 2 3 5 2 2 2" xfId="13960" xr:uid="{04681529-B69C-4F43-AB25-7CD7BD1E9198}"/>
    <cellStyle name="20% - Accent6 2 2 3 5 2 2 2 2" xfId="28694" xr:uid="{76897570-64A4-4D25-872A-B74D8B296004}"/>
    <cellStyle name="20% - Accent6 2 2 3 5 2 2 3" xfId="21328" xr:uid="{36264925-1616-4271-BBAC-94A194465687}"/>
    <cellStyle name="20% - Accent6 2 2 3 5 2 3" xfId="10278" xr:uid="{7EC3A269-11A4-47D5-993C-EC2C6E5D7A5E}"/>
    <cellStyle name="20% - Accent6 2 2 3 5 2 3 2" xfId="25012" xr:uid="{0F0E79F2-1906-4DF6-9E2C-81FCBCB54A51}"/>
    <cellStyle name="20% - Accent6 2 2 3 5 2 4" xfId="17646" xr:uid="{C5CFDCB9-6A48-4130-855C-E112207BB926}"/>
    <cellStyle name="20% - Accent6 2 2 3 5 3" xfId="4753" xr:uid="{63EA6AF3-6E02-45A4-A11A-B88420D45289}"/>
    <cellStyle name="20% - Accent6 2 2 3 5 3 2" xfId="12119" xr:uid="{0FFD0F30-E2C4-4F64-A922-C807A2148E78}"/>
    <cellStyle name="20% - Accent6 2 2 3 5 3 2 2" xfId="26853" xr:uid="{46D6D533-33F5-4D7C-AADF-73B2EFCCA11F}"/>
    <cellStyle name="20% - Accent6 2 2 3 5 3 3" xfId="19487" xr:uid="{F3D9220F-D679-4C2C-8748-BEBF9761E9CF}"/>
    <cellStyle name="20% - Accent6 2 2 3 5 4" xfId="8437" xr:uid="{79C7EAB3-8AD2-4958-9BF0-F419106565BB}"/>
    <cellStyle name="20% - Accent6 2 2 3 5 4 2" xfId="23171" xr:uid="{5AC14660-A7C7-42EC-9152-5260D1D6E4E1}"/>
    <cellStyle name="20% - Accent6 2 2 3 5 5" xfId="15805" xr:uid="{14B6D910-A159-436C-860B-626E75275388}"/>
    <cellStyle name="20% - Accent6 2 2 3 6" xfId="1992" xr:uid="{319B1471-0AC1-448A-A029-540A0BCB076D}"/>
    <cellStyle name="20% - Accent6 2 2 3 6 2" xfId="5674" xr:uid="{2EF02AA3-3B2D-4631-873B-1E85CF15BC41}"/>
    <cellStyle name="20% - Accent6 2 2 3 6 2 2" xfId="13040" xr:uid="{0A7F8B8D-A888-4176-9BFE-258F082B34B8}"/>
    <cellStyle name="20% - Accent6 2 2 3 6 2 2 2" xfId="27774" xr:uid="{D252A5DB-D91D-4BC4-9F21-E369A5F31B16}"/>
    <cellStyle name="20% - Accent6 2 2 3 6 2 3" xfId="20408" xr:uid="{12D81B7D-209E-4BEC-8666-A27784F1EE58}"/>
    <cellStyle name="20% - Accent6 2 2 3 6 3" xfId="9358" xr:uid="{227DE084-5EA8-4B8F-A699-B66053908E5A}"/>
    <cellStyle name="20% - Accent6 2 2 3 6 3 2" xfId="24092" xr:uid="{40D60704-77B6-4F10-AB4F-2AD78B5D99C0}"/>
    <cellStyle name="20% - Accent6 2 2 3 6 4" xfId="16726" xr:uid="{B6960257-2BCB-4538-B423-3623DF275726}"/>
    <cellStyle name="20% - Accent6 2 2 3 7" xfId="3833" xr:uid="{9E482E37-ED60-4AB6-A9B6-0601E0EF628D}"/>
    <cellStyle name="20% - Accent6 2 2 3 7 2" xfId="11199" xr:uid="{2DFE01FC-528A-42A7-A116-BDD009744B03}"/>
    <cellStyle name="20% - Accent6 2 2 3 7 2 2" xfId="25933" xr:uid="{DBEF6258-FA74-4A8F-B1A6-1B2D5194158F}"/>
    <cellStyle name="20% - Accent6 2 2 3 7 3" xfId="18567" xr:uid="{9D4800EF-D448-4657-90E0-C59B71002D1D}"/>
    <cellStyle name="20% - Accent6 2 2 3 8" xfId="7517" xr:uid="{2A426D5C-FCEC-42F1-ABEC-84EDF00F8F49}"/>
    <cellStyle name="20% - Accent6 2 2 3 8 2" xfId="22251" xr:uid="{0A68CEFE-31D7-49F0-B2B3-522291770B90}"/>
    <cellStyle name="20% - Accent6 2 2 3 9" xfId="14885" xr:uid="{4938BE40-C0EC-47D0-B072-BDB528CDF04F}"/>
    <cellStyle name="20% - Accent6 2 2 4" xfId="209" xr:uid="{A8B2C4BB-BF2B-47FB-A628-B540CC814FD6}"/>
    <cellStyle name="20% - Accent6 2 2 4 2" xfId="439" xr:uid="{6F8D1084-D839-4432-9A93-E117F8E70F3F}"/>
    <cellStyle name="20% - Accent6 2 2 4 2 2" xfId="899" xr:uid="{14E4116B-1EBE-42F6-86B9-3B3EDAC06A2C}"/>
    <cellStyle name="20% - Accent6 2 2 4 2 2 2" xfId="1819" xr:uid="{0C0B40A3-62C0-43C0-8BE6-BE2B535BB281}"/>
    <cellStyle name="20% - Accent6 2 2 4 2 2 2 2" xfId="3660" xr:uid="{E220DCB6-F711-418D-8959-391D9E94D568}"/>
    <cellStyle name="20% - Accent6 2 2 4 2 2 2 2 2" xfId="7342" xr:uid="{410485F8-5E38-494C-AF23-28E4D4C8D2C2}"/>
    <cellStyle name="20% - Accent6 2 2 4 2 2 2 2 2 2" xfId="14708" xr:uid="{719F7AEA-C2E5-4846-82E9-89B088331932}"/>
    <cellStyle name="20% - Accent6 2 2 4 2 2 2 2 2 2 2" xfId="29442" xr:uid="{B2748489-776C-4464-90CE-E04FFA3E4E3B}"/>
    <cellStyle name="20% - Accent6 2 2 4 2 2 2 2 2 3" xfId="22076" xr:uid="{27D4DA6C-4BEA-4A8D-9D45-0BBD50007255}"/>
    <cellStyle name="20% - Accent6 2 2 4 2 2 2 2 3" xfId="11026" xr:uid="{E6475FD6-1AF4-4DF1-A335-1625C19A98E2}"/>
    <cellStyle name="20% - Accent6 2 2 4 2 2 2 2 3 2" xfId="25760" xr:uid="{DA8B8E50-BCC1-4C03-9C74-778CFEC41AB3}"/>
    <cellStyle name="20% - Accent6 2 2 4 2 2 2 2 4" xfId="18394" xr:uid="{362858C0-40F6-4CCF-957D-179D12177821}"/>
    <cellStyle name="20% - Accent6 2 2 4 2 2 2 3" xfId="5501" xr:uid="{539EB73F-76D2-4D50-9AF5-6980E7114E0F}"/>
    <cellStyle name="20% - Accent6 2 2 4 2 2 2 3 2" xfId="12867" xr:uid="{F28F4D22-19AB-4791-A044-046BDFD87B63}"/>
    <cellStyle name="20% - Accent6 2 2 4 2 2 2 3 2 2" xfId="27601" xr:uid="{528B8E03-B731-4F1F-A26C-8157247ABE1E}"/>
    <cellStyle name="20% - Accent6 2 2 4 2 2 2 3 3" xfId="20235" xr:uid="{97071BB3-1793-4072-B9CA-D3BCCD026276}"/>
    <cellStyle name="20% - Accent6 2 2 4 2 2 2 4" xfId="9185" xr:uid="{7CF27AAD-DB0E-4892-B63E-E96A9C0800E7}"/>
    <cellStyle name="20% - Accent6 2 2 4 2 2 2 4 2" xfId="23919" xr:uid="{A3F1ABFA-92ED-498F-8FD4-F490E53CC577}"/>
    <cellStyle name="20% - Accent6 2 2 4 2 2 2 5" xfId="16553" xr:uid="{D21E1CB8-1567-4D6C-94B8-5A238C824EF4}"/>
    <cellStyle name="20% - Accent6 2 2 4 2 2 3" xfId="2740" xr:uid="{F630E6CD-1063-46B1-AA43-98CBAF4FE489}"/>
    <cellStyle name="20% - Accent6 2 2 4 2 2 3 2" xfId="6422" xr:uid="{4FA97C66-A6D8-4878-84EF-5B13392EA946}"/>
    <cellStyle name="20% - Accent6 2 2 4 2 2 3 2 2" xfId="13788" xr:uid="{DA5B170D-0757-424D-AE78-D5554191A46A}"/>
    <cellStyle name="20% - Accent6 2 2 4 2 2 3 2 2 2" xfId="28522" xr:uid="{5F1FE562-D4AE-4B84-ACB4-27A1D4E72042}"/>
    <cellStyle name="20% - Accent6 2 2 4 2 2 3 2 3" xfId="21156" xr:uid="{69594010-9374-478D-A1D9-23C1EB2DCEF2}"/>
    <cellStyle name="20% - Accent6 2 2 4 2 2 3 3" xfId="10106" xr:uid="{BEC68C95-1853-4BBE-B761-38D4CD161FC1}"/>
    <cellStyle name="20% - Accent6 2 2 4 2 2 3 3 2" xfId="24840" xr:uid="{8F77AE36-F69A-4C1F-91F8-CFA6267C0ECE}"/>
    <cellStyle name="20% - Accent6 2 2 4 2 2 3 4" xfId="17474" xr:uid="{83A97E8C-4DDE-446F-BCF7-E9F1124FA8BE}"/>
    <cellStyle name="20% - Accent6 2 2 4 2 2 4" xfId="4581" xr:uid="{A660A13A-1977-40FD-83E0-A09319F3DC99}"/>
    <cellStyle name="20% - Accent6 2 2 4 2 2 4 2" xfId="11947" xr:uid="{D98046BF-160C-4709-A6D6-40EA5B9D10D6}"/>
    <cellStyle name="20% - Accent6 2 2 4 2 2 4 2 2" xfId="26681" xr:uid="{B4C59C58-753B-4DFC-81BE-6EE4A5C3476E}"/>
    <cellStyle name="20% - Accent6 2 2 4 2 2 4 3" xfId="19315" xr:uid="{E8A4264F-4B84-4470-AA98-8C33C53FCBE4}"/>
    <cellStyle name="20% - Accent6 2 2 4 2 2 5" xfId="8265" xr:uid="{002F73F6-F3D6-4CA3-8837-60923320B490}"/>
    <cellStyle name="20% - Accent6 2 2 4 2 2 5 2" xfId="22999" xr:uid="{22A08A5A-C1EF-4011-A113-9466FDBD5C40}"/>
    <cellStyle name="20% - Accent6 2 2 4 2 2 6" xfId="15633" xr:uid="{0025AB03-3FA4-462E-8456-16B960E6A76E}"/>
    <cellStyle name="20% - Accent6 2 2 4 2 3" xfId="1359" xr:uid="{F827A092-D67E-47DD-A580-6DCE6EAC1E2A}"/>
    <cellStyle name="20% - Accent6 2 2 4 2 3 2" xfId="3200" xr:uid="{142BB00F-8F00-43F3-9875-FCCFBB5A4C78}"/>
    <cellStyle name="20% - Accent6 2 2 4 2 3 2 2" xfId="6882" xr:uid="{91071A28-DF04-4875-B6F1-93D6CC0F23B5}"/>
    <cellStyle name="20% - Accent6 2 2 4 2 3 2 2 2" xfId="14248" xr:uid="{864E1F34-BEA6-4F09-B5FF-35AACEE6011C}"/>
    <cellStyle name="20% - Accent6 2 2 4 2 3 2 2 2 2" xfId="28982" xr:uid="{9C2DD2E8-546A-4AE0-A348-6202B3018D4C}"/>
    <cellStyle name="20% - Accent6 2 2 4 2 3 2 2 3" xfId="21616" xr:uid="{8CB786D8-89E5-4FAB-A6E9-F0B7B36E8EE4}"/>
    <cellStyle name="20% - Accent6 2 2 4 2 3 2 3" xfId="10566" xr:uid="{33AF628F-670C-4FB8-A9A8-BB8CBDA8C30F}"/>
    <cellStyle name="20% - Accent6 2 2 4 2 3 2 3 2" xfId="25300" xr:uid="{C6AB1F65-2237-4E53-8DA8-2A6C4396F350}"/>
    <cellStyle name="20% - Accent6 2 2 4 2 3 2 4" xfId="17934" xr:uid="{3290D204-041B-4506-AB20-659DD8ECA076}"/>
    <cellStyle name="20% - Accent6 2 2 4 2 3 3" xfId="5041" xr:uid="{C0E0D103-FC8C-47C7-ACF4-A73FC1E75878}"/>
    <cellStyle name="20% - Accent6 2 2 4 2 3 3 2" xfId="12407" xr:uid="{ADFEE9AD-AC08-4132-8E77-D32433E368F3}"/>
    <cellStyle name="20% - Accent6 2 2 4 2 3 3 2 2" xfId="27141" xr:uid="{B33379FE-5407-473B-B64E-4B043715528A}"/>
    <cellStyle name="20% - Accent6 2 2 4 2 3 3 3" xfId="19775" xr:uid="{D77FE4C3-62DF-47B7-A89D-6CAA22E45BD5}"/>
    <cellStyle name="20% - Accent6 2 2 4 2 3 4" xfId="8725" xr:uid="{A3103E20-DC1B-4979-AB65-5FB37F232D86}"/>
    <cellStyle name="20% - Accent6 2 2 4 2 3 4 2" xfId="23459" xr:uid="{0FA8EBC5-CE9D-4296-B017-A68B0B9010CF}"/>
    <cellStyle name="20% - Accent6 2 2 4 2 3 5" xfId="16093" xr:uid="{007D1A9F-2291-43BA-BB0F-BDB087D55019}"/>
    <cellStyle name="20% - Accent6 2 2 4 2 4" xfId="2280" xr:uid="{95942858-8B79-4ACC-825A-BE90A31F16DC}"/>
    <cellStyle name="20% - Accent6 2 2 4 2 4 2" xfId="5962" xr:uid="{BC56C81E-7FCC-4F20-B271-70A23A727245}"/>
    <cellStyle name="20% - Accent6 2 2 4 2 4 2 2" xfId="13328" xr:uid="{553AA201-474A-4325-A7F2-EB2D183F4340}"/>
    <cellStyle name="20% - Accent6 2 2 4 2 4 2 2 2" xfId="28062" xr:uid="{8F68D49F-FDCE-4D4A-AAA9-839797EB7DB7}"/>
    <cellStyle name="20% - Accent6 2 2 4 2 4 2 3" xfId="20696" xr:uid="{987E33AD-B951-4B0B-8F6C-8C6524569677}"/>
    <cellStyle name="20% - Accent6 2 2 4 2 4 3" xfId="9646" xr:uid="{8F9B905D-EEB8-4D98-A320-0D55A57BC86F}"/>
    <cellStyle name="20% - Accent6 2 2 4 2 4 3 2" xfId="24380" xr:uid="{698CC5BB-F6F5-4392-B493-F843A9A09C43}"/>
    <cellStyle name="20% - Accent6 2 2 4 2 4 4" xfId="17014" xr:uid="{35AC75E1-46E2-47EA-9ACD-9B9A15CECBED}"/>
    <cellStyle name="20% - Accent6 2 2 4 2 5" xfId="4121" xr:uid="{D83084AA-471A-4B76-A862-37E23C13D8E2}"/>
    <cellStyle name="20% - Accent6 2 2 4 2 5 2" xfId="11487" xr:uid="{DE92CFFF-5DE4-440B-84A0-636039B9C70C}"/>
    <cellStyle name="20% - Accent6 2 2 4 2 5 2 2" xfId="26221" xr:uid="{EC6C61EE-BEC4-4A4E-A961-FD34AF082946}"/>
    <cellStyle name="20% - Accent6 2 2 4 2 5 3" xfId="18855" xr:uid="{D0BEC2B1-ED89-47BF-9FE7-80CF122AF977}"/>
    <cellStyle name="20% - Accent6 2 2 4 2 6" xfId="7805" xr:uid="{0A2AA958-BC02-4EE0-8F94-ECE7384C0A23}"/>
    <cellStyle name="20% - Accent6 2 2 4 2 6 2" xfId="22539" xr:uid="{8CD0704F-0965-405A-9BD4-C05101B8F786}"/>
    <cellStyle name="20% - Accent6 2 2 4 2 7" xfId="15173" xr:uid="{ADB8E0BF-F8B3-4090-8D1C-173EC81A25C1}"/>
    <cellStyle name="20% - Accent6 2 2 4 3" xfId="669" xr:uid="{A72E4F0B-A8B6-42AC-B6BD-6AD739130F29}"/>
    <cellStyle name="20% - Accent6 2 2 4 3 2" xfId="1589" xr:uid="{0500BB9E-D3E5-407B-98D7-E9B3D94DDE34}"/>
    <cellStyle name="20% - Accent6 2 2 4 3 2 2" xfId="3430" xr:uid="{60C8E6F8-838A-4ADD-8B5A-980E62D0B702}"/>
    <cellStyle name="20% - Accent6 2 2 4 3 2 2 2" xfId="7112" xr:uid="{EEEDC75C-E739-406E-A196-48E94AABEE40}"/>
    <cellStyle name="20% - Accent6 2 2 4 3 2 2 2 2" xfId="14478" xr:uid="{B91E1EC4-BC0C-42E2-8196-2C0FA953CC6F}"/>
    <cellStyle name="20% - Accent6 2 2 4 3 2 2 2 2 2" xfId="29212" xr:uid="{069DAD12-F4BB-499C-93C2-BC6C8D05616D}"/>
    <cellStyle name="20% - Accent6 2 2 4 3 2 2 2 3" xfId="21846" xr:uid="{82537EAD-4E86-46BE-9C69-EF06D46E3DD8}"/>
    <cellStyle name="20% - Accent6 2 2 4 3 2 2 3" xfId="10796" xr:uid="{20FB6A1A-2DA4-45FB-8FBA-C5A0D79D99C2}"/>
    <cellStyle name="20% - Accent6 2 2 4 3 2 2 3 2" xfId="25530" xr:uid="{469232C5-B6F3-413D-89E9-E5FE1F13B473}"/>
    <cellStyle name="20% - Accent6 2 2 4 3 2 2 4" xfId="18164" xr:uid="{E47381BF-0F65-4FC2-944F-9833A8AC7A4E}"/>
    <cellStyle name="20% - Accent6 2 2 4 3 2 3" xfId="5271" xr:uid="{0CC40051-7FB6-4C5D-BAC0-7E307DDCBCED}"/>
    <cellStyle name="20% - Accent6 2 2 4 3 2 3 2" xfId="12637" xr:uid="{2D47A4F2-E173-41CD-BE19-D1CEB4AA5562}"/>
    <cellStyle name="20% - Accent6 2 2 4 3 2 3 2 2" xfId="27371" xr:uid="{BE480FDF-1252-4098-A723-CD7F74DE11BB}"/>
    <cellStyle name="20% - Accent6 2 2 4 3 2 3 3" xfId="20005" xr:uid="{5D06FCAC-7470-44CC-A5D4-65F2B7B0B8F8}"/>
    <cellStyle name="20% - Accent6 2 2 4 3 2 4" xfId="8955" xr:uid="{56FB70F7-4820-423E-B547-2D697E9DAAE6}"/>
    <cellStyle name="20% - Accent6 2 2 4 3 2 4 2" xfId="23689" xr:uid="{B360BD8F-4823-42A8-8E2F-C66FE9C6EEFA}"/>
    <cellStyle name="20% - Accent6 2 2 4 3 2 5" xfId="16323" xr:uid="{A7307682-6678-4939-A452-F619751CC661}"/>
    <cellStyle name="20% - Accent6 2 2 4 3 3" xfId="2510" xr:uid="{5C4D6A10-ACBA-419B-88C1-ED636D07EF9D}"/>
    <cellStyle name="20% - Accent6 2 2 4 3 3 2" xfId="6192" xr:uid="{FF987C0F-ADFC-4164-92C2-0A0FDA5E9B66}"/>
    <cellStyle name="20% - Accent6 2 2 4 3 3 2 2" xfId="13558" xr:uid="{A8423625-D14E-4497-8682-1B970E63F9DC}"/>
    <cellStyle name="20% - Accent6 2 2 4 3 3 2 2 2" xfId="28292" xr:uid="{E77C1CC4-8555-4659-ACD4-A9433ED07454}"/>
    <cellStyle name="20% - Accent6 2 2 4 3 3 2 3" xfId="20926" xr:uid="{EFABD402-6979-4D56-B94C-9005EF5B310E}"/>
    <cellStyle name="20% - Accent6 2 2 4 3 3 3" xfId="9876" xr:uid="{638C2B19-7895-4989-9913-8CD591BF2241}"/>
    <cellStyle name="20% - Accent6 2 2 4 3 3 3 2" xfId="24610" xr:uid="{D0406355-F4DC-426A-A16E-08E7F0468E78}"/>
    <cellStyle name="20% - Accent6 2 2 4 3 3 4" xfId="17244" xr:uid="{C975668C-618F-4635-8BC2-1752F7F17318}"/>
    <cellStyle name="20% - Accent6 2 2 4 3 4" xfId="4351" xr:uid="{F25807C0-EE0C-4864-83E7-3DF3BFC6A0AD}"/>
    <cellStyle name="20% - Accent6 2 2 4 3 4 2" xfId="11717" xr:uid="{61B0E426-05D8-4392-947F-013F72A5E710}"/>
    <cellStyle name="20% - Accent6 2 2 4 3 4 2 2" xfId="26451" xr:uid="{E05E4700-D688-4014-AB26-D1CDB8CD394F}"/>
    <cellStyle name="20% - Accent6 2 2 4 3 4 3" xfId="19085" xr:uid="{BD6F8F77-597A-4CDD-B9F7-4E1F130933F6}"/>
    <cellStyle name="20% - Accent6 2 2 4 3 5" xfId="8035" xr:uid="{4779200A-1B2A-40FF-A820-7A674006D4A9}"/>
    <cellStyle name="20% - Accent6 2 2 4 3 5 2" xfId="22769" xr:uid="{31D177E3-D65E-46E6-B544-5F6EB1C20FAA}"/>
    <cellStyle name="20% - Accent6 2 2 4 3 6" xfId="15403" xr:uid="{97421A4F-D7FD-4159-9694-EADD91DA6C42}"/>
    <cellStyle name="20% - Accent6 2 2 4 4" xfId="1129" xr:uid="{725D763F-F46A-4601-9606-AA15ABED64F2}"/>
    <cellStyle name="20% - Accent6 2 2 4 4 2" xfId="2970" xr:uid="{C26EE0C0-5ACD-4F42-97FF-BE20E14302C5}"/>
    <cellStyle name="20% - Accent6 2 2 4 4 2 2" xfId="6652" xr:uid="{EE8877FF-DCD3-4AEB-AE58-4D85E4B814BC}"/>
    <cellStyle name="20% - Accent6 2 2 4 4 2 2 2" xfId="14018" xr:uid="{A24CB6D4-4362-4DB9-8EFD-A6500D8DF2AE}"/>
    <cellStyle name="20% - Accent6 2 2 4 4 2 2 2 2" xfId="28752" xr:uid="{15041640-6700-4D39-B03F-E413BE9260CF}"/>
    <cellStyle name="20% - Accent6 2 2 4 4 2 2 3" xfId="21386" xr:uid="{3FA68366-A46C-4785-8731-E368BFC447BE}"/>
    <cellStyle name="20% - Accent6 2 2 4 4 2 3" xfId="10336" xr:uid="{651B7C80-41B9-40A0-8FB1-7C5952E22BD5}"/>
    <cellStyle name="20% - Accent6 2 2 4 4 2 3 2" xfId="25070" xr:uid="{FB101CFA-2D61-40EA-B754-483E36CB2B64}"/>
    <cellStyle name="20% - Accent6 2 2 4 4 2 4" xfId="17704" xr:uid="{DC6C85AB-6186-415A-A457-80A01A2A11F6}"/>
    <cellStyle name="20% - Accent6 2 2 4 4 3" xfId="4811" xr:uid="{F17C31BD-F79A-42DB-8F3A-6E0DFE1AB2EC}"/>
    <cellStyle name="20% - Accent6 2 2 4 4 3 2" xfId="12177" xr:uid="{75C2AE30-6EE6-4D96-AF25-884887188F72}"/>
    <cellStyle name="20% - Accent6 2 2 4 4 3 2 2" xfId="26911" xr:uid="{5A825B40-67F9-408E-8333-DBF9D26540B5}"/>
    <cellStyle name="20% - Accent6 2 2 4 4 3 3" xfId="19545" xr:uid="{E0D94776-30A3-4674-B0D3-E5D9668D8D9A}"/>
    <cellStyle name="20% - Accent6 2 2 4 4 4" xfId="8495" xr:uid="{6242905A-0940-4F0A-A203-777764A12959}"/>
    <cellStyle name="20% - Accent6 2 2 4 4 4 2" xfId="23229" xr:uid="{9DFAA91B-171A-4F34-BCCD-3B4B447B69FB}"/>
    <cellStyle name="20% - Accent6 2 2 4 4 5" xfId="15863" xr:uid="{9F7BEB3F-6462-42C6-A96A-B9D4AA74CE5A}"/>
    <cellStyle name="20% - Accent6 2 2 4 5" xfId="2050" xr:uid="{F12333F3-DE05-4966-BA17-F2B54270F804}"/>
    <cellStyle name="20% - Accent6 2 2 4 5 2" xfId="5732" xr:uid="{7C594F1C-9882-49FB-9E03-4067F14E6390}"/>
    <cellStyle name="20% - Accent6 2 2 4 5 2 2" xfId="13098" xr:uid="{307F2BFB-CEAD-4D8A-9659-454BAB938957}"/>
    <cellStyle name="20% - Accent6 2 2 4 5 2 2 2" xfId="27832" xr:uid="{942BDB2D-7F00-4C95-AD7C-A1729D05DCAE}"/>
    <cellStyle name="20% - Accent6 2 2 4 5 2 3" xfId="20466" xr:uid="{FB549710-5036-4D25-B6B5-E2837C219109}"/>
    <cellStyle name="20% - Accent6 2 2 4 5 3" xfId="9416" xr:uid="{CEC08118-2D65-4E31-914D-817A415D8E35}"/>
    <cellStyle name="20% - Accent6 2 2 4 5 3 2" xfId="24150" xr:uid="{607BEEE3-48A4-4440-8913-410AEF4A33CB}"/>
    <cellStyle name="20% - Accent6 2 2 4 5 4" xfId="16784" xr:uid="{24DB3C6E-8130-4BFE-AF2D-845092560D9B}"/>
    <cellStyle name="20% - Accent6 2 2 4 6" xfId="3891" xr:uid="{CB52C05B-36A9-4C41-8B42-EA1531AC0A22}"/>
    <cellStyle name="20% - Accent6 2 2 4 6 2" xfId="11257" xr:uid="{7F8B299E-B80F-4823-8986-459DC203B411}"/>
    <cellStyle name="20% - Accent6 2 2 4 6 2 2" xfId="25991" xr:uid="{318289AC-E8CF-4052-A652-E98BABAFB54E}"/>
    <cellStyle name="20% - Accent6 2 2 4 6 3" xfId="18625" xr:uid="{A5394DBA-75CE-4DA9-BCF3-2C3320E738EA}"/>
    <cellStyle name="20% - Accent6 2 2 4 7" xfId="7575" xr:uid="{E14E463B-177E-4D43-9972-5E1F0BF7E55F}"/>
    <cellStyle name="20% - Accent6 2 2 4 7 2" xfId="22309" xr:uid="{8774D7B4-9813-4544-91AD-2255A154C406}"/>
    <cellStyle name="20% - Accent6 2 2 4 8" xfId="14943" xr:uid="{F3542C63-8037-4F6D-81B0-AC0D10E085C6}"/>
    <cellStyle name="20% - Accent6 2 2 5" xfId="324" xr:uid="{A0F0EE8D-C573-46BA-A1F2-8E88F7FFE8EA}"/>
    <cellStyle name="20% - Accent6 2 2 5 2" xfId="784" xr:uid="{F32EEEF9-C19C-4319-B4A1-8E4AEDFC7C1D}"/>
    <cellStyle name="20% - Accent6 2 2 5 2 2" xfId="1704" xr:uid="{E87B521D-478D-4FCC-A8A3-53246608C526}"/>
    <cellStyle name="20% - Accent6 2 2 5 2 2 2" xfId="3545" xr:uid="{47EF5AFD-E513-46F0-B745-F749C5382674}"/>
    <cellStyle name="20% - Accent6 2 2 5 2 2 2 2" xfId="7227" xr:uid="{3A2155AA-4EF8-4D1A-94EF-7E1D353920A0}"/>
    <cellStyle name="20% - Accent6 2 2 5 2 2 2 2 2" xfId="14593" xr:uid="{15A68E1B-D538-4705-AFDB-1304D97B8EA3}"/>
    <cellStyle name="20% - Accent6 2 2 5 2 2 2 2 2 2" xfId="29327" xr:uid="{A6C8305B-2350-49CD-BE4A-0EE524DA64F6}"/>
    <cellStyle name="20% - Accent6 2 2 5 2 2 2 2 3" xfId="21961" xr:uid="{DD838F14-CE06-4B19-B2B3-02CA97AD5587}"/>
    <cellStyle name="20% - Accent6 2 2 5 2 2 2 3" xfId="10911" xr:uid="{6AB779FA-1D1B-48EC-9FEF-1052C70C8CD2}"/>
    <cellStyle name="20% - Accent6 2 2 5 2 2 2 3 2" xfId="25645" xr:uid="{DFAB092D-4635-43CF-A990-78275CD4C555}"/>
    <cellStyle name="20% - Accent6 2 2 5 2 2 2 4" xfId="18279" xr:uid="{2A1C1EAF-2188-47EC-BC62-F5C624084EDC}"/>
    <cellStyle name="20% - Accent6 2 2 5 2 2 3" xfId="5386" xr:uid="{100E1BD0-0F35-472F-922F-A6A94DAD1B76}"/>
    <cellStyle name="20% - Accent6 2 2 5 2 2 3 2" xfId="12752" xr:uid="{8615B1EC-7259-49CB-81F8-E5FE27FD02E4}"/>
    <cellStyle name="20% - Accent6 2 2 5 2 2 3 2 2" xfId="27486" xr:uid="{95CB164D-9A0C-4357-8DD7-48B7CDB8FB56}"/>
    <cellStyle name="20% - Accent6 2 2 5 2 2 3 3" xfId="20120" xr:uid="{1934194E-8749-4D61-A491-C0C5A02DC347}"/>
    <cellStyle name="20% - Accent6 2 2 5 2 2 4" xfId="9070" xr:uid="{0F16FB9C-81D9-47F9-98DC-C72D5532FC12}"/>
    <cellStyle name="20% - Accent6 2 2 5 2 2 4 2" xfId="23804" xr:uid="{2DA042E0-6077-4E13-9392-9EA1A5987C29}"/>
    <cellStyle name="20% - Accent6 2 2 5 2 2 5" xfId="16438" xr:uid="{597D052D-CC4A-429E-85A6-46987E572A3F}"/>
    <cellStyle name="20% - Accent6 2 2 5 2 3" xfId="2625" xr:uid="{E63065D1-0804-48EA-B808-6EAA26F33EA2}"/>
    <cellStyle name="20% - Accent6 2 2 5 2 3 2" xfId="6307" xr:uid="{76B83DB2-F0FE-4607-BB01-4FA49B480270}"/>
    <cellStyle name="20% - Accent6 2 2 5 2 3 2 2" xfId="13673" xr:uid="{57CE701C-2501-48F0-8D23-CEC6ABDCBA75}"/>
    <cellStyle name="20% - Accent6 2 2 5 2 3 2 2 2" xfId="28407" xr:uid="{3A4B4F9C-17A4-4728-9185-A7B8404F661A}"/>
    <cellStyle name="20% - Accent6 2 2 5 2 3 2 3" xfId="21041" xr:uid="{F1A0AEDC-175D-4377-B221-8802D3DD923D}"/>
    <cellStyle name="20% - Accent6 2 2 5 2 3 3" xfId="9991" xr:uid="{05366392-3FC5-4B32-9179-0A8B0F6B07C9}"/>
    <cellStyle name="20% - Accent6 2 2 5 2 3 3 2" xfId="24725" xr:uid="{D2CE3F06-C5D8-4D32-AA8A-7F5FB6F87CCD}"/>
    <cellStyle name="20% - Accent6 2 2 5 2 3 4" xfId="17359" xr:uid="{7E345FEF-23EA-4603-9E2B-B96A71F84A75}"/>
    <cellStyle name="20% - Accent6 2 2 5 2 4" xfId="4466" xr:uid="{D1FEC27D-667D-4A2E-9609-5A6B04D3339E}"/>
    <cellStyle name="20% - Accent6 2 2 5 2 4 2" xfId="11832" xr:uid="{10055935-23D0-4869-82A6-A69708831D7E}"/>
    <cellStyle name="20% - Accent6 2 2 5 2 4 2 2" xfId="26566" xr:uid="{3900429C-5A72-4F7D-91B6-0D82B01F21F3}"/>
    <cellStyle name="20% - Accent6 2 2 5 2 4 3" xfId="19200" xr:uid="{4FFC50C1-69F8-4335-96D6-41F8197D00E4}"/>
    <cellStyle name="20% - Accent6 2 2 5 2 5" xfId="8150" xr:uid="{4B30B766-9423-4DCC-972A-98F8985B2F6B}"/>
    <cellStyle name="20% - Accent6 2 2 5 2 5 2" xfId="22884" xr:uid="{37733916-F172-40F9-8903-3168B94AD673}"/>
    <cellStyle name="20% - Accent6 2 2 5 2 6" xfId="15518" xr:uid="{D55C8C06-9301-416A-B814-3624CDD5A44B}"/>
    <cellStyle name="20% - Accent6 2 2 5 3" xfId="1244" xr:uid="{55924094-5E24-474E-8D3F-25B1FBBD531A}"/>
    <cellStyle name="20% - Accent6 2 2 5 3 2" xfId="3085" xr:uid="{5DB38CA2-7A72-4B10-BB50-8D963AFD33AE}"/>
    <cellStyle name="20% - Accent6 2 2 5 3 2 2" xfId="6767" xr:uid="{4A84B16A-880C-4D68-9AF8-2DA7E23C0A7A}"/>
    <cellStyle name="20% - Accent6 2 2 5 3 2 2 2" xfId="14133" xr:uid="{48346DD4-3D71-4E4C-BF39-614775518B83}"/>
    <cellStyle name="20% - Accent6 2 2 5 3 2 2 2 2" xfId="28867" xr:uid="{D6F00679-C438-40B3-8770-192A0DD7A519}"/>
    <cellStyle name="20% - Accent6 2 2 5 3 2 2 3" xfId="21501" xr:uid="{ACE633EA-5DF1-4BCA-BA6A-0BF4919248B6}"/>
    <cellStyle name="20% - Accent6 2 2 5 3 2 3" xfId="10451" xr:uid="{280D5482-D668-4D94-B539-F4D47B77FD4B}"/>
    <cellStyle name="20% - Accent6 2 2 5 3 2 3 2" xfId="25185" xr:uid="{33500816-2B42-4B55-9641-FF5E7A1F1E02}"/>
    <cellStyle name="20% - Accent6 2 2 5 3 2 4" xfId="17819" xr:uid="{367A99C4-36BC-4DFD-882B-E517AB1A0CA1}"/>
    <cellStyle name="20% - Accent6 2 2 5 3 3" xfId="4926" xr:uid="{C51E4ABC-FA24-4906-B771-9D074A87F902}"/>
    <cellStyle name="20% - Accent6 2 2 5 3 3 2" xfId="12292" xr:uid="{AFD1BBEE-9455-478A-9B66-CD2B2768F01A}"/>
    <cellStyle name="20% - Accent6 2 2 5 3 3 2 2" xfId="27026" xr:uid="{422EBAB0-BEAF-4E34-8557-5E46EB96232C}"/>
    <cellStyle name="20% - Accent6 2 2 5 3 3 3" xfId="19660" xr:uid="{A7DA3FAF-FD95-4A49-B6B2-F32066ADE11A}"/>
    <cellStyle name="20% - Accent6 2 2 5 3 4" xfId="8610" xr:uid="{61414C11-F1B4-454F-A206-1CF56C29A881}"/>
    <cellStyle name="20% - Accent6 2 2 5 3 4 2" xfId="23344" xr:uid="{27924E31-ABE7-442E-8B4F-5C3D0323C5F2}"/>
    <cellStyle name="20% - Accent6 2 2 5 3 5" xfId="15978" xr:uid="{F6CAE2C1-D946-43D0-AEA9-407B5269EBF0}"/>
    <cellStyle name="20% - Accent6 2 2 5 4" xfId="2165" xr:uid="{F6B72F61-5AC1-43AF-9E22-C0338577C906}"/>
    <cellStyle name="20% - Accent6 2 2 5 4 2" xfId="5847" xr:uid="{FC430694-7DA4-4E98-8143-675392C6E9A7}"/>
    <cellStyle name="20% - Accent6 2 2 5 4 2 2" xfId="13213" xr:uid="{F08D9F62-96AC-4790-B89A-BE5CAC234B4E}"/>
    <cellStyle name="20% - Accent6 2 2 5 4 2 2 2" xfId="27947" xr:uid="{002AD41C-D54B-4AD5-B662-88B5748D1C54}"/>
    <cellStyle name="20% - Accent6 2 2 5 4 2 3" xfId="20581" xr:uid="{DB0E64BC-A291-4A38-A26F-433E1532C9EA}"/>
    <cellStyle name="20% - Accent6 2 2 5 4 3" xfId="9531" xr:uid="{F8D06927-9384-4ED0-B09A-2C07BA57A126}"/>
    <cellStyle name="20% - Accent6 2 2 5 4 3 2" xfId="24265" xr:uid="{3B74FC51-53AB-452F-A984-311B502928B7}"/>
    <cellStyle name="20% - Accent6 2 2 5 4 4" xfId="16899" xr:uid="{FD85B015-05B3-4BF3-8E83-26889B6223FB}"/>
    <cellStyle name="20% - Accent6 2 2 5 5" xfId="4006" xr:uid="{8FDC47C3-6270-46AD-ABE2-A251E6B1BB9A}"/>
    <cellStyle name="20% - Accent6 2 2 5 5 2" xfId="11372" xr:uid="{072B3636-AAC2-48CB-A456-8524B2A632F9}"/>
    <cellStyle name="20% - Accent6 2 2 5 5 2 2" xfId="26106" xr:uid="{0A01234A-B4D4-4D7F-9DD6-79F5C8EDEC55}"/>
    <cellStyle name="20% - Accent6 2 2 5 5 3" xfId="18740" xr:uid="{BB5A3170-54C7-4A6A-801C-FA7BAEC2300E}"/>
    <cellStyle name="20% - Accent6 2 2 5 6" xfId="7690" xr:uid="{81BA074C-A909-415D-99BE-A5CC4F4DDB16}"/>
    <cellStyle name="20% - Accent6 2 2 5 6 2" xfId="22424" xr:uid="{64728773-EECD-42F1-B53D-15ACB1FE4DEE}"/>
    <cellStyle name="20% - Accent6 2 2 5 7" xfId="15058" xr:uid="{25F1544C-6673-4578-B669-65C2EA185028}"/>
    <cellStyle name="20% - Accent6 2 2 6" xfId="554" xr:uid="{8AAD4DBB-FE41-4379-BF40-396CE5AA5D65}"/>
    <cellStyle name="20% - Accent6 2 2 6 2" xfId="1474" xr:uid="{916B69D2-2A31-467D-AAB2-EFDF0FBAB613}"/>
    <cellStyle name="20% - Accent6 2 2 6 2 2" xfId="3315" xr:uid="{53EBF1BA-5525-4943-9CD4-975D5F68BB16}"/>
    <cellStyle name="20% - Accent6 2 2 6 2 2 2" xfId="6997" xr:uid="{E937978B-9CDE-484D-A2B0-43EB6B90BA42}"/>
    <cellStyle name="20% - Accent6 2 2 6 2 2 2 2" xfId="14363" xr:uid="{47D0EE44-5011-4ED1-A15E-D9C3355005C6}"/>
    <cellStyle name="20% - Accent6 2 2 6 2 2 2 2 2" xfId="29097" xr:uid="{9990E079-1622-4ABA-A43E-E8A2143C2B75}"/>
    <cellStyle name="20% - Accent6 2 2 6 2 2 2 3" xfId="21731" xr:uid="{D5EBC2B5-78AB-459B-97ED-0132F0ADFCE1}"/>
    <cellStyle name="20% - Accent6 2 2 6 2 2 3" xfId="10681" xr:uid="{D404708E-B7C6-471C-9E62-642E27E48566}"/>
    <cellStyle name="20% - Accent6 2 2 6 2 2 3 2" xfId="25415" xr:uid="{44E34F81-FFC2-4BA3-B74E-9E86AF019E65}"/>
    <cellStyle name="20% - Accent6 2 2 6 2 2 4" xfId="18049" xr:uid="{37D61B54-34B3-4E04-B1A7-54A84DA7A5AB}"/>
    <cellStyle name="20% - Accent6 2 2 6 2 3" xfId="5156" xr:uid="{ABA0D3CF-4724-4437-8CB5-BD5D99BC7157}"/>
    <cellStyle name="20% - Accent6 2 2 6 2 3 2" xfId="12522" xr:uid="{7E043ED7-EB51-4B30-8119-E0AF362CAC2A}"/>
    <cellStyle name="20% - Accent6 2 2 6 2 3 2 2" xfId="27256" xr:uid="{B8F1BF53-42CE-4DAF-93D8-9EC9DB5451A5}"/>
    <cellStyle name="20% - Accent6 2 2 6 2 3 3" xfId="19890" xr:uid="{98939860-32EA-4FC8-8C05-BA695148BDC9}"/>
    <cellStyle name="20% - Accent6 2 2 6 2 4" xfId="8840" xr:uid="{7496BFEB-97D0-4605-A386-CB490BAA937F}"/>
    <cellStyle name="20% - Accent6 2 2 6 2 4 2" xfId="23574" xr:uid="{96650271-4500-4AA0-8278-1B6B1CB6BFF3}"/>
    <cellStyle name="20% - Accent6 2 2 6 2 5" xfId="16208" xr:uid="{D6D585FB-AC48-444C-8866-2FDEE698494C}"/>
    <cellStyle name="20% - Accent6 2 2 6 3" xfId="2395" xr:uid="{A5E32B54-033A-4DC6-B758-1ED34AE04DA1}"/>
    <cellStyle name="20% - Accent6 2 2 6 3 2" xfId="6077" xr:uid="{0E81B7BF-6D61-4621-81B8-D1C6E2116F32}"/>
    <cellStyle name="20% - Accent6 2 2 6 3 2 2" xfId="13443" xr:uid="{C1F17DC4-C9FB-4C19-A9AE-2963DF3BB3BC}"/>
    <cellStyle name="20% - Accent6 2 2 6 3 2 2 2" xfId="28177" xr:uid="{85FA3F13-40F9-45FE-A2C7-555A7151743A}"/>
    <cellStyle name="20% - Accent6 2 2 6 3 2 3" xfId="20811" xr:uid="{FC88A074-5627-4E8F-8508-41574B33CDEE}"/>
    <cellStyle name="20% - Accent6 2 2 6 3 3" xfId="9761" xr:uid="{A80031B4-4E28-4516-85C3-04CB81155E59}"/>
    <cellStyle name="20% - Accent6 2 2 6 3 3 2" xfId="24495" xr:uid="{0DF90EE7-4970-464B-924C-2F6CBD4FB93C}"/>
    <cellStyle name="20% - Accent6 2 2 6 3 4" xfId="17129" xr:uid="{28A95DD8-7ABF-41C5-BFF9-445B71C5A158}"/>
    <cellStyle name="20% - Accent6 2 2 6 4" xfId="4236" xr:uid="{75D02D05-88DC-4D25-92EB-02EC358F16CE}"/>
    <cellStyle name="20% - Accent6 2 2 6 4 2" xfId="11602" xr:uid="{E20619C6-36C7-431F-9E4B-D0649FEEE1F1}"/>
    <cellStyle name="20% - Accent6 2 2 6 4 2 2" xfId="26336" xr:uid="{4829A83F-B0E7-4FB5-91F2-24012901568D}"/>
    <cellStyle name="20% - Accent6 2 2 6 4 3" xfId="18970" xr:uid="{8D535D5E-400C-4F29-8B5C-36634A2EF1CA}"/>
    <cellStyle name="20% - Accent6 2 2 6 5" xfId="7920" xr:uid="{6EE0DAD5-0105-437E-B59C-8067C3925331}"/>
    <cellStyle name="20% - Accent6 2 2 6 5 2" xfId="22654" xr:uid="{228F1565-7313-45C8-A96A-295B416E7431}"/>
    <cellStyle name="20% - Accent6 2 2 6 6" xfId="15288" xr:uid="{E0D01030-F4F3-4961-9891-658C468D1283}"/>
    <cellStyle name="20% - Accent6 2 2 7" xfId="1014" xr:uid="{550321F0-4B0B-4F53-8F44-042EB43AE67F}"/>
    <cellStyle name="20% - Accent6 2 2 7 2" xfId="2855" xr:uid="{38B3EB01-11E6-4DBD-92A0-7C2B6D39CE1B}"/>
    <cellStyle name="20% - Accent6 2 2 7 2 2" xfId="6537" xr:uid="{7D3B69F7-FF98-4E19-B741-763BDBF10952}"/>
    <cellStyle name="20% - Accent6 2 2 7 2 2 2" xfId="13903" xr:uid="{64E7D4D1-9843-4B35-AD72-40D3C9A51EF2}"/>
    <cellStyle name="20% - Accent6 2 2 7 2 2 2 2" xfId="28637" xr:uid="{21A40C07-380F-4CA2-A9FF-A3DC30FE562E}"/>
    <cellStyle name="20% - Accent6 2 2 7 2 2 3" xfId="21271" xr:uid="{E0E02CEF-369C-4208-AB01-2861BF8EE9C7}"/>
    <cellStyle name="20% - Accent6 2 2 7 2 3" xfId="10221" xr:uid="{CE0D9CBE-CA82-4DEF-ADD5-D72D05BB68D2}"/>
    <cellStyle name="20% - Accent6 2 2 7 2 3 2" xfId="24955" xr:uid="{47C9D896-C30F-46AF-9F69-81531D8C0CF0}"/>
    <cellStyle name="20% - Accent6 2 2 7 2 4" xfId="17589" xr:uid="{A85EB0C8-0617-4981-AD08-A5FE69F3F4A3}"/>
    <cellStyle name="20% - Accent6 2 2 7 3" xfId="4696" xr:uid="{082F7A9B-4E3E-4F9E-BDF1-B8E572D9D803}"/>
    <cellStyle name="20% - Accent6 2 2 7 3 2" xfId="12062" xr:uid="{F4471B8C-C02E-42D7-9CA3-967119975626}"/>
    <cellStyle name="20% - Accent6 2 2 7 3 2 2" xfId="26796" xr:uid="{DBFB374B-FCC8-4D80-9AB9-B4577DEFCD22}"/>
    <cellStyle name="20% - Accent6 2 2 7 3 3" xfId="19430" xr:uid="{7C980C51-4142-438B-B847-EC22B9306C67}"/>
    <cellStyle name="20% - Accent6 2 2 7 4" xfId="8380" xr:uid="{3DD446D6-6088-40CD-A178-5D758075C9C4}"/>
    <cellStyle name="20% - Accent6 2 2 7 4 2" xfId="23114" xr:uid="{83F6EBF5-F6D2-474D-8B24-711997506A1B}"/>
    <cellStyle name="20% - Accent6 2 2 7 5" xfId="15748" xr:uid="{AF6670D4-879D-4F76-9ACE-5190F6919DBA}"/>
    <cellStyle name="20% - Accent6 2 2 8" xfId="1935" xr:uid="{7113EE64-5A53-4D78-B94F-48A3A3FA32D8}"/>
    <cellStyle name="20% - Accent6 2 2 8 2" xfId="5617" xr:uid="{74876C0F-FB07-43B7-8D63-57EB41ED3E52}"/>
    <cellStyle name="20% - Accent6 2 2 8 2 2" xfId="12983" xr:uid="{D673EE87-34B0-4309-B1CC-5CFDFDC433D8}"/>
    <cellStyle name="20% - Accent6 2 2 8 2 2 2" xfId="27717" xr:uid="{ACCD28A2-4A82-4248-BE70-E18EA5D24D1D}"/>
    <cellStyle name="20% - Accent6 2 2 8 2 3" xfId="20351" xr:uid="{05A02DD1-6900-4B39-94C1-9D80A9867B2E}"/>
    <cellStyle name="20% - Accent6 2 2 8 3" xfId="9301" xr:uid="{4C2229D9-D697-42F3-B9B3-6025F42FCAF0}"/>
    <cellStyle name="20% - Accent6 2 2 8 3 2" xfId="24035" xr:uid="{5A540FB2-1760-42A0-8708-123C8738B1B1}"/>
    <cellStyle name="20% - Accent6 2 2 8 4" xfId="16669" xr:uid="{CA5E9FA2-EAE0-414E-A257-2763385CBE9C}"/>
    <cellStyle name="20% - Accent6 2 2 9" xfId="3776" xr:uid="{B970E53B-DC3E-42C1-A324-C776E2893694}"/>
    <cellStyle name="20% - Accent6 2 2 9 2" xfId="11142" xr:uid="{AC799A36-84E7-426C-823E-3F77C1B891E0}"/>
    <cellStyle name="20% - Accent6 2 2 9 2 2" xfId="25876" xr:uid="{43A7D9A2-1FF5-4023-ADA3-08B9D5D5CB84}"/>
    <cellStyle name="20% - Accent6 2 2 9 3" xfId="18510" xr:uid="{01A27D6C-AB36-4D96-A185-EB0C4E67B198}"/>
    <cellStyle name="20% - Accent6 2 3" xfId="39" xr:uid="{D13A50E5-DC4E-4F37-A9DF-3D638C4AA0A3}"/>
    <cellStyle name="20% - Accent6 2 3 10" xfId="14830" xr:uid="{86387A6F-F6F5-4E50-A24F-37A6DFB212F0}"/>
    <cellStyle name="20% - Accent6 2 3 2" xfId="136" xr:uid="{B69E3692-0A15-40C5-B2A3-1ACBF88A004B}"/>
    <cellStyle name="20% - Accent6 2 3 2 2" xfId="268" xr:uid="{3D3A51DD-94F2-410B-9F73-F6229EFBB9E4}"/>
    <cellStyle name="20% - Accent6 2 3 2 2 2" xfId="498" xr:uid="{049FF854-18B2-4B0B-AB24-99AEAD85A778}"/>
    <cellStyle name="20% - Accent6 2 3 2 2 2 2" xfId="958" xr:uid="{87463FC1-6F68-45DD-AD4F-709F493996AE}"/>
    <cellStyle name="20% - Accent6 2 3 2 2 2 2 2" xfId="1878" xr:uid="{DC10C151-A3D3-4181-8D62-277B9F3E786A}"/>
    <cellStyle name="20% - Accent6 2 3 2 2 2 2 2 2" xfId="3719" xr:uid="{5993D982-6CC7-413C-A4EC-0731FB1AB960}"/>
    <cellStyle name="20% - Accent6 2 3 2 2 2 2 2 2 2" xfId="7401" xr:uid="{800A5438-BEEB-48E9-9D28-3DE98284E7EE}"/>
    <cellStyle name="20% - Accent6 2 3 2 2 2 2 2 2 2 2" xfId="14767" xr:uid="{966B44DD-D03E-4C0E-9FD1-4BAD4142DED9}"/>
    <cellStyle name="20% - Accent6 2 3 2 2 2 2 2 2 2 2 2" xfId="29501" xr:uid="{CDDA4F5F-F87F-46AD-93D4-5615DFB7C1FB}"/>
    <cellStyle name="20% - Accent6 2 3 2 2 2 2 2 2 2 3" xfId="22135" xr:uid="{D7EBA2A8-963C-4613-BCDC-38AA4DB6920D}"/>
    <cellStyle name="20% - Accent6 2 3 2 2 2 2 2 2 3" xfId="11085" xr:uid="{84FB0BF2-76DB-4B4C-9097-0B82FC2BD52A}"/>
    <cellStyle name="20% - Accent6 2 3 2 2 2 2 2 2 3 2" xfId="25819" xr:uid="{6F842C4D-6B8D-40A2-A74B-1BCFFEA1C791}"/>
    <cellStyle name="20% - Accent6 2 3 2 2 2 2 2 2 4" xfId="18453" xr:uid="{A5468BE2-FDBD-4DDC-A6B6-2CF0BC6C74AF}"/>
    <cellStyle name="20% - Accent6 2 3 2 2 2 2 2 3" xfId="5560" xr:uid="{4D1BB91D-5382-41AA-816F-AEBB4FF9A215}"/>
    <cellStyle name="20% - Accent6 2 3 2 2 2 2 2 3 2" xfId="12926" xr:uid="{BB11A933-8F6D-483E-B97F-0F4E8DB310F5}"/>
    <cellStyle name="20% - Accent6 2 3 2 2 2 2 2 3 2 2" xfId="27660" xr:uid="{A413FFD4-F7D1-4013-AC7F-53B18C9923C5}"/>
    <cellStyle name="20% - Accent6 2 3 2 2 2 2 2 3 3" xfId="20294" xr:uid="{77F1AD5A-69CA-410E-97D3-A4BE42795E60}"/>
    <cellStyle name="20% - Accent6 2 3 2 2 2 2 2 4" xfId="9244" xr:uid="{E5475101-729F-4245-B646-514DB26E337A}"/>
    <cellStyle name="20% - Accent6 2 3 2 2 2 2 2 4 2" xfId="23978" xr:uid="{B3AE995F-2F63-43C9-B006-0E604BBB711F}"/>
    <cellStyle name="20% - Accent6 2 3 2 2 2 2 2 5" xfId="16612" xr:uid="{ECBD401F-A5E2-4704-B782-43D3B99617FC}"/>
    <cellStyle name="20% - Accent6 2 3 2 2 2 2 3" xfId="2799" xr:uid="{D9CB988A-52DD-4AA2-820E-50CDBEF60D9A}"/>
    <cellStyle name="20% - Accent6 2 3 2 2 2 2 3 2" xfId="6481" xr:uid="{A78D3C4D-69CB-43A4-A7AB-E31A508E01ED}"/>
    <cellStyle name="20% - Accent6 2 3 2 2 2 2 3 2 2" xfId="13847" xr:uid="{58BF3DAD-81FA-4101-A46D-A0DF6307F80C}"/>
    <cellStyle name="20% - Accent6 2 3 2 2 2 2 3 2 2 2" xfId="28581" xr:uid="{93891C10-B64B-42D5-B3FD-667D7EAF9F1E}"/>
    <cellStyle name="20% - Accent6 2 3 2 2 2 2 3 2 3" xfId="21215" xr:uid="{0ED663DB-F8E5-4830-8DAB-5D6A7541A18A}"/>
    <cellStyle name="20% - Accent6 2 3 2 2 2 2 3 3" xfId="10165" xr:uid="{F6535FF1-1ED8-4DB2-B31A-DE79F6B6CCE5}"/>
    <cellStyle name="20% - Accent6 2 3 2 2 2 2 3 3 2" xfId="24899" xr:uid="{ADA9AF1A-E12C-442E-9FB0-5F6EE387D0BA}"/>
    <cellStyle name="20% - Accent6 2 3 2 2 2 2 3 4" xfId="17533" xr:uid="{812E258C-3CD4-49E0-B938-6BB62355DBCA}"/>
    <cellStyle name="20% - Accent6 2 3 2 2 2 2 4" xfId="4640" xr:uid="{8BEFDBD1-D050-4046-BF68-9823B662EE83}"/>
    <cellStyle name="20% - Accent6 2 3 2 2 2 2 4 2" xfId="12006" xr:uid="{EE3D1CA0-D068-46C1-8F10-566B1C57DAFD}"/>
    <cellStyle name="20% - Accent6 2 3 2 2 2 2 4 2 2" xfId="26740" xr:uid="{F6723033-ACAE-4559-9E4E-583031419387}"/>
    <cellStyle name="20% - Accent6 2 3 2 2 2 2 4 3" xfId="19374" xr:uid="{0F8931E9-ED72-492A-82F0-372D3B5CE736}"/>
    <cellStyle name="20% - Accent6 2 3 2 2 2 2 5" xfId="8324" xr:uid="{CD7DA518-7BDB-452A-A210-D0FD0B9A7E6A}"/>
    <cellStyle name="20% - Accent6 2 3 2 2 2 2 5 2" xfId="23058" xr:uid="{EF27C0D7-3C13-4B64-A3C0-271C9988FE00}"/>
    <cellStyle name="20% - Accent6 2 3 2 2 2 2 6" xfId="15692" xr:uid="{A31EC922-136E-46B1-8AFE-0DA14762C38A}"/>
    <cellStyle name="20% - Accent6 2 3 2 2 2 3" xfId="1418" xr:uid="{9AFEB16D-91F8-4587-964C-EAEC3733E76D}"/>
    <cellStyle name="20% - Accent6 2 3 2 2 2 3 2" xfId="3259" xr:uid="{934927AC-B657-44E5-B6AE-0770E552D85D}"/>
    <cellStyle name="20% - Accent6 2 3 2 2 2 3 2 2" xfId="6941" xr:uid="{EDFE454B-D90B-4109-9692-27BE96CAE771}"/>
    <cellStyle name="20% - Accent6 2 3 2 2 2 3 2 2 2" xfId="14307" xr:uid="{FD475C9F-4DC4-424C-8B1A-0DD51E55CD7D}"/>
    <cellStyle name="20% - Accent6 2 3 2 2 2 3 2 2 2 2" xfId="29041" xr:uid="{2C51E98F-ADF6-40B7-8574-CDA4E003E550}"/>
    <cellStyle name="20% - Accent6 2 3 2 2 2 3 2 2 3" xfId="21675" xr:uid="{BB84E98A-B452-4331-924A-91189B8FEC2E}"/>
    <cellStyle name="20% - Accent6 2 3 2 2 2 3 2 3" xfId="10625" xr:uid="{9311F0BF-62CF-4EE5-86D3-87A2BFCB9F21}"/>
    <cellStyle name="20% - Accent6 2 3 2 2 2 3 2 3 2" xfId="25359" xr:uid="{E0ACF146-6ADA-43E7-B9E9-735BD7A836C3}"/>
    <cellStyle name="20% - Accent6 2 3 2 2 2 3 2 4" xfId="17993" xr:uid="{CE0059AE-D5E4-457C-A575-4F007D183554}"/>
    <cellStyle name="20% - Accent6 2 3 2 2 2 3 3" xfId="5100" xr:uid="{C52AD7C1-8C15-410F-8FE6-1AF5898DFD35}"/>
    <cellStyle name="20% - Accent6 2 3 2 2 2 3 3 2" xfId="12466" xr:uid="{FBC0BF6B-D8FC-4DEF-BE90-4A23226DDCA4}"/>
    <cellStyle name="20% - Accent6 2 3 2 2 2 3 3 2 2" xfId="27200" xr:uid="{662C86FE-39A7-4B6E-9FF2-9EF93B5F6765}"/>
    <cellStyle name="20% - Accent6 2 3 2 2 2 3 3 3" xfId="19834" xr:uid="{0D8E137B-D98F-4733-B394-2D2697418A69}"/>
    <cellStyle name="20% - Accent6 2 3 2 2 2 3 4" xfId="8784" xr:uid="{6ED45694-D914-4F3B-ACB0-FCE2DE3513AE}"/>
    <cellStyle name="20% - Accent6 2 3 2 2 2 3 4 2" xfId="23518" xr:uid="{2EB444B1-A2BB-4AC8-8C5F-E5D6E0ECD3DF}"/>
    <cellStyle name="20% - Accent6 2 3 2 2 2 3 5" xfId="16152" xr:uid="{4E824E2D-4D47-4034-88AF-CAD581294E91}"/>
    <cellStyle name="20% - Accent6 2 3 2 2 2 4" xfId="2339" xr:uid="{0D567FC1-19CF-4E91-A147-B7F490776926}"/>
    <cellStyle name="20% - Accent6 2 3 2 2 2 4 2" xfId="6021" xr:uid="{B412F8A4-AD4B-4467-BA3B-1B7ADEEC9C46}"/>
    <cellStyle name="20% - Accent6 2 3 2 2 2 4 2 2" xfId="13387" xr:uid="{94ACA2E0-3E0F-4A3C-8F24-38A024AA39FC}"/>
    <cellStyle name="20% - Accent6 2 3 2 2 2 4 2 2 2" xfId="28121" xr:uid="{42F450A0-5AE9-4F40-984E-EA81D7C6DC17}"/>
    <cellStyle name="20% - Accent6 2 3 2 2 2 4 2 3" xfId="20755" xr:uid="{41B9D371-5011-4A0B-A91B-BB426CFB0B4D}"/>
    <cellStyle name="20% - Accent6 2 3 2 2 2 4 3" xfId="9705" xr:uid="{6D64BA50-F7D1-44DD-B5FC-AD5A0EB2F88A}"/>
    <cellStyle name="20% - Accent6 2 3 2 2 2 4 3 2" xfId="24439" xr:uid="{05332C28-5FAD-4D69-B231-3F819584AE2F}"/>
    <cellStyle name="20% - Accent6 2 3 2 2 2 4 4" xfId="17073" xr:uid="{87404590-1CC8-4FA1-BA7E-EEC758139F58}"/>
    <cellStyle name="20% - Accent6 2 3 2 2 2 5" xfId="4180" xr:uid="{3EB9A833-B251-465C-95E3-88013A305145}"/>
    <cellStyle name="20% - Accent6 2 3 2 2 2 5 2" xfId="11546" xr:uid="{7A9F393D-275C-4F28-9F90-D3F089F250AD}"/>
    <cellStyle name="20% - Accent6 2 3 2 2 2 5 2 2" xfId="26280" xr:uid="{956C5B61-ABC3-4064-BAE9-184AA49D13B7}"/>
    <cellStyle name="20% - Accent6 2 3 2 2 2 5 3" xfId="18914" xr:uid="{04F00F6A-4738-4B7F-AAF1-CA01B618CC30}"/>
    <cellStyle name="20% - Accent6 2 3 2 2 2 6" xfId="7864" xr:uid="{23110F86-38FF-42C1-B066-7ABDDE05CB01}"/>
    <cellStyle name="20% - Accent6 2 3 2 2 2 6 2" xfId="22598" xr:uid="{CA291594-4049-43CC-AC13-BA0E9E5D435E}"/>
    <cellStyle name="20% - Accent6 2 3 2 2 2 7" xfId="15232" xr:uid="{A97353AB-E42D-4ACB-8FE5-D741F4D9DC36}"/>
    <cellStyle name="20% - Accent6 2 3 2 2 3" xfId="728" xr:uid="{5CFA8F0D-9B95-49EB-BF71-266563353573}"/>
    <cellStyle name="20% - Accent6 2 3 2 2 3 2" xfId="1648" xr:uid="{2EBB318D-DED2-4FD6-BDD1-4BA2A5AA9648}"/>
    <cellStyle name="20% - Accent6 2 3 2 2 3 2 2" xfId="3489" xr:uid="{4FD883F3-CFFA-4AC0-A268-57AB8BD4D30F}"/>
    <cellStyle name="20% - Accent6 2 3 2 2 3 2 2 2" xfId="7171" xr:uid="{776D80E7-13D2-4582-889D-92B4007D4510}"/>
    <cellStyle name="20% - Accent6 2 3 2 2 3 2 2 2 2" xfId="14537" xr:uid="{478E2072-39B0-4534-BDEA-C65FD38C76D0}"/>
    <cellStyle name="20% - Accent6 2 3 2 2 3 2 2 2 2 2" xfId="29271" xr:uid="{AB2A76D9-FCC1-4168-B2F2-3D134A6E7551}"/>
    <cellStyle name="20% - Accent6 2 3 2 2 3 2 2 2 3" xfId="21905" xr:uid="{BCE48CD1-7DD1-4CC0-928B-D4178D9FA4A7}"/>
    <cellStyle name="20% - Accent6 2 3 2 2 3 2 2 3" xfId="10855" xr:uid="{9465E17F-C643-4535-82F2-991E12EDA087}"/>
    <cellStyle name="20% - Accent6 2 3 2 2 3 2 2 3 2" xfId="25589" xr:uid="{C94F04EC-CF63-476E-834C-4C80683668C6}"/>
    <cellStyle name="20% - Accent6 2 3 2 2 3 2 2 4" xfId="18223" xr:uid="{61AA8609-A76D-4633-AFEA-844A2B658C8C}"/>
    <cellStyle name="20% - Accent6 2 3 2 2 3 2 3" xfId="5330" xr:uid="{9272A064-9753-420A-AF62-13CC94AADAC2}"/>
    <cellStyle name="20% - Accent6 2 3 2 2 3 2 3 2" xfId="12696" xr:uid="{78FD979B-5E60-47CB-B4A4-404BAD2A4FED}"/>
    <cellStyle name="20% - Accent6 2 3 2 2 3 2 3 2 2" xfId="27430" xr:uid="{FE816340-69C5-4503-AA9A-4F9DF1FE10E2}"/>
    <cellStyle name="20% - Accent6 2 3 2 2 3 2 3 3" xfId="20064" xr:uid="{F6F1AC99-6424-40BF-9DB5-472386BF13C2}"/>
    <cellStyle name="20% - Accent6 2 3 2 2 3 2 4" xfId="9014" xr:uid="{F47651BF-1826-48C2-A92D-2B5A510CCCDD}"/>
    <cellStyle name="20% - Accent6 2 3 2 2 3 2 4 2" xfId="23748" xr:uid="{14A15984-5258-432D-82FF-08ED6E6AADD3}"/>
    <cellStyle name="20% - Accent6 2 3 2 2 3 2 5" xfId="16382" xr:uid="{5F1F836D-0767-427E-A1EF-743F4988997D}"/>
    <cellStyle name="20% - Accent6 2 3 2 2 3 3" xfId="2569" xr:uid="{63171A83-3652-466C-83B8-B63475F79B66}"/>
    <cellStyle name="20% - Accent6 2 3 2 2 3 3 2" xfId="6251" xr:uid="{1250D016-9870-464F-AFB6-77F9E225D498}"/>
    <cellStyle name="20% - Accent6 2 3 2 2 3 3 2 2" xfId="13617" xr:uid="{8256683F-C0FE-43CD-93DF-D7B66EEF7278}"/>
    <cellStyle name="20% - Accent6 2 3 2 2 3 3 2 2 2" xfId="28351" xr:uid="{844F1BA5-2B9A-4AA9-9E55-1DEC98005C9D}"/>
    <cellStyle name="20% - Accent6 2 3 2 2 3 3 2 3" xfId="20985" xr:uid="{F0924734-480A-4377-8BC8-97C56DC0629B}"/>
    <cellStyle name="20% - Accent6 2 3 2 2 3 3 3" xfId="9935" xr:uid="{0EDDB64E-F86D-4E0B-BC3E-12D59DD8DB66}"/>
    <cellStyle name="20% - Accent6 2 3 2 2 3 3 3 2" xfId="24669" xr:uid="{200F3DD2-20F8-43FD-949E-B9A9E86C35A1}"/>
    <cellStyle name="20% - Accent6 2 3 2 2 3 3 4" xfId="17303" xr:uid="{0D0D566B-2ED2-445D-A572-1C2B70DCFF1D}"/>
    <cellStyle name="20% - Accent6 2 3 2 2 3 4" xfId="4410" xr:uid="{B59ECA72-6F2B-4AC9-B7D7-6987E86700F8}"/>
    <cellStyle name="20% - Accent6 2 3 2 2 3 4 2" xfId="11776" xr:uid="{B4B4BE68-ED64-4307-B3A1-21C2FB322AD9}"/>
    <cellStyle name="20% - Accent6 2 3 2 2 3 4 2 2" xfId="26510" xr:uid="{7C6B1128-C161-47B4-ACA3-6E2B1999EAB2}"/>
    <cellStyle name="20% - Accent6 2 3 2 2 3 4 3" xfId="19144" xr:uid="{56BD385A-1730-4E4E-8AFD-D5A8874B16D6}"/>
    <cellStyle name="20% - Accent6 2 3 2 2 3 5" xfId="8094" xr:uid="{BF260A9C-9500-4FC3-8DD9-2A5363A61DE6}"/>
    <cellStyle name="20% - Accent6 2 3 2 2 3 5 2" xfId="22828" xr:uid="{52FADF24-FBC2-4AC4-9306-8A7F64D0048D}"/>
    <cellStyle name="20% - Accent6 2 3 2 2 3 6" xfId="15462" xr:uid="{503D399F-BD27-40CB-A00B-F8C0ACCC266F}"/>
    <cellStyle name="20% - Accent6 2 3 2 2 4" xfId="1188" xr:uid="{CB75A47C-B34E-47EB-8B38-88896A1D10E9}"/>
    <cellStyle name="20% - Accent6 2 3 2 2 4 2" xfId="3029" xr:uid="{B23AFF10-2315-4850-86B8-38032046C83A}"/>
    <cellStyle name="20% - Accent6 2 3 2 2 4 2 2" xfId="6711" xr:uid="{35CC788A-3243-4109-BD52-4123C18574F5}"/>
    <cellStyle name="20% - Accent6 2 3 2 2 4 2 2 2" xfId="14077" xr:uid="{62F26D65-D695-4703-A392-309A12442F7C}"/>
    <cellStyle name="20% - Accent6 2 3 2 2 4 2 2 2 2" xfId="28811" xr:uid="{730D5F0C-8898-4D3B-B253-723F5F9CF16A}"/>
    <cellStyle name="20% - Accent6 2 3 2 2 4 2 2 3" xfId="21445" xr:uid="{EE925365-A39D-4820-883B-C9B0450D9953}"/>
    <cellStyle name="20% - Accent6 2 3 2 2 4 2 3" xfId="10395" xr:uid="{C0B39567-C53A-4A53-B76F-62C91CF94B5C}"/>
    <cellStyle name="20% - Accent6 2 3 2 2 4 2 3 2" xfId="25129" xr:uid="{BE734C0A-53E6-4C2A-A6AA-CAECD2E893F1}"/>
    <cellStyle name="20% - Accent6 2 3 2 2 4 2 4" xfId="17763" xr:uid="{BD53E494-40A6-4039-AF28-C5A2141A12E2}"/>
    <cellStyle name="20% - Accent6 2 3 2 2 4 3" xfId="4870" xr:uid="{D7C7A01D-08CA-4879-964B-6E66AD73537B}"/>
    <cellStyle name="20% - Accent6 2 3 2 2 4 3 2" xfId="12236" xr:uid="{E949EB62-D115-44E0-AEC1-7C41C845A92E}"/>
    <cellStyle name="20% - Accent6 2 3 2 2 4 3 2 2" xfId="26970" xr:uid="{1550F8B3-EF8B-4C4D-B09E-1999F1063A0C}"/>
    <cellStyle name="20% - Accent6 2 3 2 2 4 3 3" xfId="19604" xr:uid="{E26F5E63-EBC5-486D-8E79-4648941AF757}"/>
    <cellStyle name="20% - Accent6 2 3 2 2 4 4" xfId="8554" xr:uid="{5BCACA2B-D052-4B77-BF13-192CCA1696F5}"/>
    <cellStyle name="20% - Accent6 2 3 2 2 4 4 2" xfId="23288" xr:uid="{6C52D349-101D-49AE-BA6E-795D5A34A392}"/>
    <cellStyle name="20% - Accent6 2 3 2 2 4 5" xfId="15922" xr:uid="{8399D006-9D66-4BEE-882B-EAD79284DAFF}"/>
    <cellStyle name="20% - Accent6 2 3 2 2 5" xfId="2109" xr:uid="{0A58F82B-117C-4D1F-B446-8F056565B9C6}"/>
    <cellStyle name="20% - Accent6 2 3 2 2 5 2" xfId="5791" xr:uid="{985E0363-71C5-4CBE-BD49-0BA06108A73E}"/>
    <cellStyle name="20% - Accent6 2 3 2 2 5 2 2" xfId="13157" xr:uid="{367FACB3-746A-4563-BB29-4AB525A15D6B}"/>
    <cellStyle name="20% - Accent6 2 3 2 2 5 2 2 2" xfId="27891" xr:uid="{341EAB6D-072E-4FD4-B33B-38C5536A2BE5}"/>
    <cellStyle name="20% - Accent6 2 3 2 2 5 2 3" xfId="20525" xr:uid="{81423484-86AD-4718-B580-A63E9DE8C400}"/>
    <cellStyle name="20% - Accent6 2 3 2 2 5 3" xfId="9475" xr:uid="{9493071E-E741-4745-8D81-29909AF751D9}"/>
    <cellStyle name="20% - Accent6 2 3 2 2 5 3 2" xfId="24209" xr:uid="{5920B000-1B85-4028-A439-C36AAE5C2BEF}"/>
    <cellStyle name="20% - Accent6 2 3 2 2 5 4" xfId="16843" xr:uid="{48F83408-94C2-40ED-8181-9D37AA586FED}"/>
    <cellStyle name="20% - Accent6 2 3 2 2 6" xfId="3950" xr:uid="{CB83D592-8104-4BDE-94D5-2E445CA7B8A5}"/>
    <cellStyle name="20% - Accent6 2 3 2 2 6 2" xfId="11316" xr:uid="{FA15DEE8-4997-4AEF-A46D-CC516A57BC51}"/>
    <cellStyle name="20% - Accent6 2 3 2 2 6 2 2" xfId="26050" xr:uid="{FE7FF408-2FF4-4ECE-8B0D-73ED629F60C9}"/>
    <cellStyle name="20% - Accent6 2 3 2 2 6 3" xfId="18684" xr:uid="{E3C7B7F6-1368-4454-8AFC-763D15BC0EA1}"/>
    <cellStyle name="20% - Accent6 2 3 2 2 7" xfId="7634" xr:uid="{0BCBCDDF-96B7-49D8-A8AA-34444C9661A1}"/>
    <cellStyle name="20% - Accent6 2 3 2 2 7 2" xfId="22368" xr:uid="{971283DE-9411-426E-B4D4-9E9DECE71C01}"/>
    <cellStyle name="20% - Accent6 2 3 2 2 8" xfId="15002" xr:uid="{BBFED750-68F8-43CC-8589-68D15950601A}"/>
    <cellStyle name="20% - Accent6 2 3 2 3" xfId="383" xr:uid="{68CC57E7-E21A-41CA-8D32-F6E1A0359B19}"/>
    <cellStyle name="20% - Accent6 2 3 2 3 2" xfId="843" xr:uid="{F5B40AA1-EE29-4FC9-BF9E-A3EC81160615}"/>
    <cellStyle name="20% - Accent6 2 3 2 3 2 2" xfId="1763" xr:uid="{203467FD-BB85-438A-B076-6830E1D0FDEA}"/>
    <cellStyle name="20% - Accent6 2 3 2 3 2 2 2" xfId="3604" xr:uid="{4FA0BD78-8CEF-405D-BADD-3361709530CD}"/>
    <cellStyle name="20% - Accent6 2 3 2 3 2 2 2 2" xfId="7286" xr:uid="{022BF0DF-BF11-492A-AA51-8C3C773BF9F8}"/>
    <cellStyle name="20% - Accent6 2 3 2 3 2 2 2 2 2" xfId="14652" xr:uid="{0D3FB5EC-A11E-49EF-B36D-BA27647A4D63}"/>
    <cellStyle name="20% - Accent6 2 3 2 3 2 2 2 2 2 2" xfId="29386" xr:uid="{E944F30A-B3C2-407C-BFB8-E54A8748D87C}"/>
    <cellStyle name="20% - Accent6 2 3 2 3 2 2 2 2 3" xfId="22020" xr:uid="{373F88B7-9ED8-4816-9D9D-82815EADFAA8}"/>
    <cellStyle name="20% - Accent6 2 3 2 3 2 2 2 3" xfId="10970" xr:uid="{EA4FF23E-264B-416E-80E4-88394F38DFBD}"/>
    <cellStyle name="20% - Accent6 2 3 2 3 2 2 2 3 2" xfId="25704" xr:uid="{5E60D012-E5E0-4F45-8412-A5FD473D3C20}"/>
    <cellStyle name="20% - Accent6 2 3 2 3 2 2 2 4" xfId="18338" xr:uid="{A14E325A-590D-4240-A76A-BBB23A5E88CB}"/>
    <cellStyle name="20% - Accent6 2 3 2 3 2 2 3" xfId="5445" xr:uid="{81C769A9-1695-430C-BA7C-784FF307212A}"/>
    <cellStyle name="20% - Accent6 2 3 2 3 2 2 3 2" xfId="12811" xr:uid="{3CAD0BE3-1D36-443E-9097-2730F95BB20F}"/>
    <cellStyle name="20% - Accent6 2 3 2 3 2 2 3 2 2" xfId="27545" xr:uid="{5B7C52A0-460E-4D5E-92B8-FB226E108E87}"/>
    <cellStyle name="20% - Accent6 2 3 2 3 2 2 3 3" xfId="20179" xr:uid="{9A049720-6AC9-4E72-BE35-A0D3878302B4}"/>
    <cellStyle name="20% - Accent6 2 3 2 3 2 2 4" xfId="9129" xr:uid="{D5274FD4-3E55-4B68-82F0-3DEE60F7E33F}"/>
    <cellStyle name="20% - Accent6 2 3 2 3 2 2 4 2" xfId="23863" xr:uid="{7EC8E757-2B03-4729-BC00-DB82B7B8A5A4}"/>
    <cellStyle name="20% - Accent6 2 3 2 3 2 2 5" xfId="16497" xr:uid="{FD0D0161-8AD1-4906-80FD-7E182E4FF1EE}"/>
    <cellStyle name="20% - Accent6 2 3 2 3 2 3" xfId="2684" xr:uid="{9B33384A-16B3-4627-8F72-FA13450E58B2}"/>
    <cellStyle name="20% - Accent6 2 3 2 3 2 3 2" xfId="6366" xr:uid="{D0FA1CAE-FF85-47FA-9766-8BBF93A65DEC}"/>
    <cellStyle name="20% - Accent6 2 3 2 3 2 3 2 2" xfId="13732" xr:uid="{72D6BD6F-5DB1-4317-B0C4-7C0A46A49556}"/>
    <cellStyle name="20% - Accent6 2 3 2 3 2 3 2 2 2" xfId="28466" xr:uid="{24D96C08-FE69-4633-9581-6F5518812154}"/>
    <cellStyle name="20% - Accent6 2 3 2 3 2 3 2 3" xfId="21100" xr:uid="{3FE0A652-54D4-452D-BDA6-E29417AA90EB}"/>
    <cellStyle name="20% - Accent6 2 3 2 3 2 3 3" xfId="10050" xr:uid="{5C24082D-14A8-45FE-BB46-1883FC076F31}"/>
    <cellStyle name="20% - Accent6 2 3 2 3 2 3 3 2" xfId="24784" xr:uid="{85D12529-7CC2-4B96-9477-E34D3E99A4E6}"/>
    <cellStyle name="20% - Accent6 2 3 2 3 2 3 4" xfId="17418" xr:uid="{5335E391-E88C-4ACC-A17A-922785BCA4E3}"/>
    <cellStyle name="20% - Accent6 2 3 2 3 2 4" xfId="4525" xr:uid="{6220720B-B816-4456-8CE2-65358CBF0EA8}"/>
    <cellStyle name="20% - Accent6 2 3 2 3 2 4 2" xfId="11891" xr:uid="{512DBB85-9C62-46E7-ACB5-916275C48B5B}"/>
    <cellStyle name="20% - Accent6 2 3 2 3 2 4 2 2" xfId="26625" xr:uid="{D01A6702-EAA3-4407-AA4C-EE2E45447EE4}"/>
    <cellStyle name="20% - Accent6 2 3 2 3 2 4 3" xfId="19259" xr:uid="{2E957AAD-5E78-4DA6-9944-7296F7B17394}"/>
    <cellStyle name="20% - Accent6 2 3 2 3 2 5" xfId="8209" xr:uid="{F7C6649B-5BEA-4A67-9A75-339A4DF427F8}"/>
    <cellStyle name="20% - Accent6 2 3 2 3 2 5 2" xfId="22943" xr:uid="{E03E9088-141A-44DF-B5DA-EF2CAAD34940}"/>
    <cellStyle name="20% - Accent6 2 3 2 3 2 6" xfId="15577" xr:uid="{EC02168C-3B9E-40E3-853A-C6653851615E}"/>
    <cellStyle name="20% - Accent6 2 3 2 3 3" xfId="1303" xr:uid="{A3831F7F-003E-4ECE-B60D-73D941A7F183}"/>
    <cellStyle name="20% - Accent6 2 3 2 3 3 2" xfId="3144" xr:uid="{FC9CDF38-4B97-4866-A02D-71E26EA2A4DD}"/>
    <cellStyle name="20% - Accent6 2 3 2 3 3 2 2" xfId="6826" xr:uid="{6492179C-24E9-4271-A8BF-44245E28251E}"/>
    <cellStyle name="20% - Accent6 2 3 2 3 3 2 2 2" xfId="14192" xr:uid="{39A9E8F1-8B5D-412F-828E-833EFF1E40BC}"/>
    <cellStyle name="20% - Accent6 2 3 2 3 3 2 2 2 2" xfId="28926" xr:uid="{7218A628-0F13-403C-9100-F98B45E6B704}"/>
    <cellStyle name="20% - Accent6 2 3 2 3 3 2 2 3" xfId="21560" xr:uid="{43FA651D-2F04-409F-93E8-3B4B57FF7B54}"/>
    <cellStyle name="20% - Accent6 2 3 2 3 3 2 3" xfId="10510" xr:uid="{D3C2F2E6-C381-4AE3-BAB9-2B764FFD9DB4}"/>
    <cellStyle name="20% - Accent6 2 3 2 3 3 2 3 2" xfId="25244" xr:uid="{46BD1366-7B44-46AF-87E1-C23854AD1A33}"/>
    <cellStyle name="20% - Accent6 2 3 2 3 3 2 4" xfId="17878" xr:uid="{9383EA12-EF27-4159-AB59-9950F05FC682}"/>
    <cellStyle name="20% - Accent6 2 3 2 3 3 3" xfId="4985" xr:uid="{04FF0B27-6A16-477B-8CA2-C679E77760C7}"/>
    <cellStyle name="20% - Accent6 2 3 2 3 3 3 2" xfId="12351" xr:uid="{76D007A7-8415-4C0E-A485-35122EE30719}"/>
    <cellStyle name="20% - Accent6 2 3 2 3 3 3 2 2" xfId="27085" xr:uid="{4BBBA127-6BC2-4939-AF16-2B012C6E0892}"/>
    <cellStyle name="20% - Accent6 2 3 2 3 3 3 3" xfId="19719" xr:uid="{4C8C9EF6-120F-403F-8FDB-7A7FDC429501}"/>
    <cellStyle name="20% - Accent6 2 3 2 3 3 4" xfId="8669" xr:uid="{B427DF4B-E2D4-4AF0-B418-FE4026D1AF5D}"/>
    <cellStyle name="20% - Accent6 2 3 2 3 3 4 2" xfId="23403" xr:uid="{C4E53A35-C187-4B67-94A6-424C2F00C492}"/>
    <cellStyle name="20% - Accent6 2 3 2 3 3 5" xfId="16037" xr:uid="{A54C8691-5767-4F89-A016-F3E4D6892186}"/>
    <cellStyle name="20% - Accent6 2 3 2 3 4" xfId="2224" xr:uid="{822D104E-FE2E-477F-A244-E15D19087AE6}"/>
    <cellStyle name="20% - Accent6 2 3 2 3 4 2" xfId="5906" xr:uid="{F1A08A4C-2E95-4F0C-AF3A-00C1A6896F34}"/>
    <cellStyle name="20% - Accent6 2 3 2 3 4 2 2" xfId="13272" xr:uid="{E7C2F426-F135-47E8-8943-35C610228E0E}"/>
    <cellStyle name="20% - Accent6 2 3 2 3 4 2 2 2" xfId="28006" xr:uid="{6D649EB2-2E58-4F9A-B7E2-01588859A185}"/>
    <cellStyle name="20% - Accent6 2 3 2 3 4 2 3" xfId="20640" xr:uid="{8A8B271E-26AF-4A7B-BECA-1171B3AE86C8}"/>
    <cellStyle name="20% - Accent6 2 3 2 3 4 3" xfId="9590" xr:uid="{AA894E13-09BF-4859-83B3-B5538626A7F4}"/>
    <cellStyle name="20% - Accent6 2 3 2 3 4 3 2" xfId="24324" xr:uid="{90E56C51-FCEF-4475-AAA2-0654489ACB74}"/>
    <cellStyle name="20% - Accent6 2 3 2 3 4 4" xfId="16958" xr:uid="{C23D9713-FFFD-4A68-A412-14E3D3AA31C7}"/>
    <cellStyle name="20% - Accent6 2 3 2 3 5" xfId="4065" xr:uid="{8C729161-7C78-468A-9B49-2E9FE13A4595}"/>
    <cellStyle name="20% - Accent6 2 3 2 3 5 2" xfId="11431" xr:uid="{9E94D405-09DB-49FD-8DC9-71D1E6854CA0}"/>
    <cellStyle name="20% - Accent6 2 3 2 3 5 2 2" xfId="26165" xr:uid="{CCE2F64A-1913-423E-94E2-D1FE30CCEBBD}"/>
    <cellStyle name="20% - Accent6 2 3 2 3 5 3" xfId="18799" xr:uid="{2E231463-3088-445B-965D-BFFD3B9EE1C8}"/>
    <cellStyle name="20% - Accent6 2 3 2 3 6" xfId="7749" xr:uid="{B6B2C3C6-AACD-4447-B790-0D0C626751E1}"/>
    <cellStyle name="20% - Accent6 2 3 2 3 6 2" xfId="22483" xr:uid="{44A2DF9F-1647-4667-919C-53EF3012E562}"/>
    <cellStyle name="20% - Accent6 2 3 2 3 7" xfId="15117" xr:uid="{B5512B32-C00E-45A8-B889-845C72C165EB}"/>
    <cellStyle name="20% - Accent6 2 3 2 4" xfId="613" xr:uid="{0565247E-5078-45B7-9D21-A3E1D521593E}"/>
    <cellStyle name="20% - Accent6 2 3 2 4 2" xfId="1533" xr:uid="{94815DE4-692F-4176-9EC4-03DC48DCDDCD}"/>
    <cellStyle name="20% - Accent6 2 3 2 4 2 2" xfId="3374" xr:uid="{F879ED0D-DA23-4137-A6EB-DD861DCABC36}"/>
    <cellStyle name="20% - Accent6 2 3 2 4 2 2 2" xfId="7056" xr:uid="{CDC5E3B3-F9DF-4010-AB32-005D1A28F939}"/>
    <cellStyle name="20% - Accent6 2 3 2 4 2 2 2 2" xfId="14422" xr:uid="{57C79F97-05E0-4A9A-A85F-C73993278AA4}"/>
    <cellStyle name="20% - Accent6 2 3 2 4 2 2 2 2 2" xfId="29156" xr:uid="{6235019A-BAC6-46DD-8AD9-736F2A70EF08}"/>
    <cellStyle name="20% - Accent6 2 3 2 4 2 2 2 3" xfId="21790" xr:uid="{6DC31874-97C6-4C26-B5F0-FA78808CB3D3}"/>
    <cellStyle name="20% - Accent6 2 3 2 4 2 2 3" xfId="10740" xr:uid="{0545E742-0446-4393-8C3C-D6A87B64949D}"/>
    <cellStyle name="20% - Accent6 2 3 2 4 2 2 3 2" xfId="25474" xr:uid="{60DCE5B9-FC84-4D65-820D-1E291DBA13C5}"/>
    <cellStyle name="20% - Accent6 2 3 2 4 2 2 4" xfId="18108" xr:uid="{775770D4-56B2-4D3B-8D65-87207FA1B888}"/>
    <cellStyle name="20% - Accent6 2 3 2 4 2 3" xfId="5215" xr:uid="{088843E8-1C08-430D-9589-0A7AFD9E7237}"/>
    <cellStyle name="20% - Accent6 2 3 2 4 2 3 2" xfId="12581" xr:uid="{1557D4A2-45A6-49B2-AD07-8A2B0F4CC4B3}"/>
    <cellStyle name="20% - Accent6 2 3 2 4 2 3 2 2" xfId="27315" xr:uid="{E5A4D094-E46D-4E19-8638-EC4A252DB147}"/>
    <cellStyle name="20% - Accent6 2 3 2 4 2 3 3" xfId="19949" xr:uid="{2425FEBE-7AB2-4AB7-85C1-FC184242B1A6}"/>
    <cellStyle name="20% - Accent6 2 3 2 4 2 4" xfId="8899" xr:uid="{7FB399CF-1899-47C2-B863-72C853804DFE}"/>
    <cellStyle name="20% - Accent6 2 3 2 4 2 4 2" xfId="23633" xr:uid="{D6B66968-C98F-4798-AC69-2D9806E84F1B}"/>
    <cellStyle name="20% - Accent6 2 3 2 4 2 5" xfId="16267" xr:uid="{BD6B2F8B-AB6E-4C1D-9167-17DDBC247ECB}"/>
    <cellStyle name="20% - Accent6 2 3 2 4 3" xfId="2454" xr:uid="{8D15D9F8-864B-4F38-A6FB-95086910661D}"/>
    <cellStyle name="20% - Accent6 2 3 2 4 3 2" xfId="6136" xr:uid="{5CC2F17D-C81C-442C-B72D-410406887D76}"/>
    <cellStyle name="20% - Accent6 2 3 2 4 3 2 2" xfId="13502" xr:uid="{69DC914A-19C3-4D21-AF4D-228AFC9A5F53}"/>
    <cellStyle name="20% - Accent6 2 3 2 4 3 2 2 2" xfId="28236" xr:uid="{18928288-D7AF-4914-B26D-EAB76BD4119E}"/>
    <cellStyle name="20% - Accent6 2 3 2 4 3 2 3" xfId="20870" xr:uid="{88DE5440-2EB8-401A-86D8-0798C324F929}"/>
    <cellStyle name="20% - Accent6 2 3 2 4 3 3" xfId="9820" xr:uid="{F03A0DFD-ACEA-4AAB-ABE6-CCDFD52A236D}"/>
    <cellStyle name="20% - Accent6 2 3 2 4 3 3 2" xfId="24554" xr:uid="{0E552940-A674-4B40-8C22-02F86CB0DCF4}"/>
    <cellStyle name="20% - Accent6 2 3 2 4 3 4" xfId="17188" xr:uid="{CA3D721C-BFC4-41E6-BA0D-DC39BAE7F113}"/>
    <cellStyle name="20% - Accent6 2 3 2 4 4" xfId="4295" xr:uid="{551330B8-41A7-450D-81E0-B498C7307AD3}"/>
    <cellStyle name="20% - Accent6 2 3 2 4 4 2" xfId="11661" xr:uid="{82F76891-8AEA-4C38-8570-CEE4AC419AFB}"/>
    <cellStyle name="20% - Accent6 2 3 2 4 4 2 2" xfId="26395" xr:uid="{F0EE0161-3663-4BE5-96E9-4B0B93536F79}"/>
    <cellStyle name="20% - Accent6 2 3 2 4 4 3" xfId="19029" xr:uid="{04CBBC49-ADFA-45C1-AD30-24EF377852A3}"/>
    <cellStyle name="20% - Accent6 2 3 2 4 5" xfId="7979" xr:uid="{EE3A8378-F392-4946-BD1D-FBCC7150071E}"/>
    <cellStyle name="20% - Accent6 2 3 2 4 5 2" xfId="22713" xr:uid="{6C25BC96-EB92-4E8F-9043-EB6E53CAACAA}"/>
    <cellStyle name="20% - Accent6 2 3 2 4 6" xfId="15347" xr:uid="{2ACD3E89-E99E-446B-9438-5CE44D4CC486}"/>
    <cellStyle name="20% - Accent6 2 3 2 5" xfId="1073" xr:uid="{C4444242-2B6E-4C0D-BE75-2970AEEDE7B9}"/>
    <cellStyle name="20% - Accent6 2 3 2 5 2" xfId="2914" xr:uid="{1C8583CC-1DAA-4C31-81BD-E6643A6F31F7}"/>
    <cellStyle name="20% - Accent6 2 3 2 5 2 2" xfId="6596" xr:uid="{B65D4CC5-6D61-4BD7-A539-79323B70070A}"/>
    <cellStyle name="20% - Accent6 2 3 2 5 2 2 2" xfId="13962" xr:uid="{4593196E-5990-4110-A17C-A88C7C7952A5}"/>
    <cellStyle name="20% - Accent6 2 3 2 5 2 2 2 2" xfId="28696" xr:uid="{06EA2D6D-AB91-47CB-8D98-929580E6C036}"/>
    <cellStyle name="20% - Accent6 2 3 2 5 2 2 3" xfId="21330" xr:uid="{5CA50D91-34EC-466D-BF21-C6A8AFFF2E60}"/>
    <cellStyle name="20% - Accent6 2 3 2 5 2 3" xfId="10280" xr:uid="{F6F3B377-A8BB-4B7B-81E6-D7759A9C9776}"/>
    <cellStyle name="20% - Accent6 2 3 2 5 2 3 2" xfId="25014" xr:uid="{A695C464-AE09-4F6C-B0FD-ECFFB74839D5}"/>
    <cellStyle name="20% - Accent6 2 3 2 5 2 4" xfId="17648" xr:uid="{3B65F633-19E9-41AA-B94B-4110C91FD1D5}"/>
    <cellStyle name="20% - Accent6 2 3 2 5 3" xfId="4755" xr:uid="{2112ABD3-28F6-4688-9BD2-E5BD6A1762FE}"/>
    <cellStyle name="20% - Accent6 2 3 2 5 3 2" xfId="12121" xr:uid="{81CAC33B-947B-4E97-95DA-6FC08B64F465}"/>
    <cellStyle name="20% - Accent6 2 3 2 5 3 2 2" xfId="26855" xr:uid="{452F9E4E-137A-4D08-90F4-D2CE157C98DF}"/>
    <cellStyle name="20% - Accent6 2 3 2 5 3 3" xfId="19489" xr:uid="{3E1CB781-AEF0-470F-A2E8-060A417BEDBF}"/>
    <cellStyle name="20% - Accent6 2 3 2 5 4" xfId="8439" xr:uid="{2A90C1A8-79ED-4D90-B0FA-D08534A9896A}"/>
    <cellStyle name="20% - Accent6 2 3 2 5 4 2" xfId="23173" xr:uid="{F16769BA-81D3-4374-924F-59A171DDADD1}"/>
    <cellStyle name="20% - Accent6 2 3 2 5 5" xfId="15807" xr:uid="{2B38509C-DEF0-4D49-864E-BE346E1AE34C}"/>
    <cellStyle name="20% - Accent6 2 3 2 6" xfId="1994" xr:uid="{A9CBCE6B-C84F-41E7-BE72-66D0A7DCBFDF}"/>
    <cellStyle name="20% - Accent6 2 3 2 6 2" xfId="5676" xr:uid="{A1667C32-DEC7-4BE1-84FC-7C2623FD7FDF}"/>
    <cellStyle name="20% - Accent6 2 3 2 6 2 2" xfId="13042" xr:uid="{E576C5AB-A5E4-463B-9F8A-D2017966F54F}"/>
    <cellStyle name="20% - Accent6 2 3 2 6 2 2 2" xfId="27776" xr:uid="{D6C0B816-4FF6-4548-97E4-AFEA8346AB1D}"/>
    <cellStyle name="20% - Accent6 2 3 2 6 2 3" xfId="20410" xr:uid="{65A3685F-4FEE-4003-A1E5-6E0669723901}"/>
    <cellStyle name="20% - Accent6 2 3 2 6 3" xfId="9360" xr:uid="{99DFC70C-5646-4738-959A-8EC70685A414}"/>
    <cellStyle name="20% - Accent6 2 3 2 6 3 2" xfId="24094" xr:uid="{2216AB69-DF69-42FF-8056-DA203D8E66E9}"/>
    <cellStyle name="20% - Accent6 2 3 2 6 4" xfId="16728" xr:uid="{9FD72A44-9A62-4F28-92CA-1862E4E1CA0E}"/>
    <cellStyle name="20% - Accent6 2 3 2 7" xfId="3835" xr:uid="{23DA208C-17F3-4C8E-969D-3979D8ADB89B}"/>
    <cellStyle name="20% - Accent6 2 3 2 7 2" xfId="11201" xr:uid="{2F22BD91-05B0-4AB5-89AC-EF2090D0F335}"/>
    <cellStyle name="20% - Accent6 2 3 2 7 2 2" xfId="25935" xr:uid="{6C044718-248B-44D6-844D-2F1E1162F0B0}"/>
    <cellStyle name="20% - Accent6 2 3 2 7 3" xfId="18569" xr:uid="{AAE96753-6694-4A5F-9E69-372BD97E9686}"/>
    <cellStyle name="20% - Accent6 2 3 2 8" xfId="7519" xr:uid="{55FC2677-FA89-4EB9-A224-E8C876C444A0}"/>
    <cellStyle name="20% - Accent6 2 3 2 8 2" xfId="22253" xr:uid="{70792CB7-23A1-457B-9768-A4FA4F4E2A94}"/>
    <cellStyle name="20% - Accent6 2 3 2 9" xfId="14887" xr:uid="{98F44C9E-20EE-4A4E-8D47-1ED696BCF85F}"/>
    <cellStyle name="20% - Accent6 2 3 3" xfId="211" xr:uid="{945B1E31-45F3-4AF1-B098-E21E8CE49246}"/>
    <cellStyle name="20% - Accent6 2 3 3 2" xfId="441" xr:uid="{2A7F1254-DAE0-4E8A-B93F-CA372A5B992A}"/>
    <cellStyle name="20% - Accent6 2 3 3 2 2" xfId="901" xr:uid="{0D12C2F6-D597-40B4-BD41-EF09D5B3BD42}"/>
    <cellStyle name="20% - Accent6 2 3 3 2 2 2" xfId="1821" xr:uid="{87B495AD-FD25-4012-803B-B1342E5E53AC}"/>
    <cellStyle name="20% - Accent6 2 3 3 2 2 2 2" xfId="3662" xr:uid="{12F85A64-9DE8-4554-950B-602FBE3F050A}"/>
    <cellStyle name="20% - Accent6 2 3 3 2 2 2 2 2" xfId="7344" xr:uid="{4C2CF15E-75CD-4577-9B24-A69BBABB6827}"/>
    <cellStyle name="20% - Accent6 2 3 3 2 2 2 2 2 2" xfId="14710" xr:uid="{E9CC455E-F223-4E6D-B834-29FBC772A4C2}"/>
    <cellStyle name="20% - Accent6 2 3 3 2 2 2 2 2 2 2" xfId="29444" xr:uid="{D954C251-CF65-4AC2-B35A-D5606E65667B}"/>
    <cellStyle name="20% - Accent6 2 3 3 2 2 2 2 2 3" xfId="22078" xr:uid="{CB07CC49-AA96-4086-9E7F-AA911F8C4D45}"/>
    <cellStyle name="20% - Accent6 2 3 3 2 2 2 2 3" xfId="11028" xr:uid="{AEF1ACDD-5A18-4EA1-97B9-1A19BF44CD09}"/>
    <cellStyle name="20% - Accent6 2 3 3 2 2 2 2 3 2" xfId="25762" xr:uid="{9B3E097F-D4F0-45FD-A228-34AC91EB6080}"/>
    <cellStyle name="20% - Accent6 2 3 3 2 2 2 2 4" xfId="18396" xr:uid="{E385EBE7-6920-4A21-830F-D217C096D7CA}"/>
    <cellStyle name="20% - Accent6 2 3 3 2 2 2 3" xfId="5503" xr:uid="{005FEBD5-80A4-4B56-90BF-49F97B48F961}"/>
    <cellStyle name="20% - Accent6 2 3 3 2 2 2 3 2" xfId="12869" xr:uid="{F0811825-631D-4BAD-B2C5-A92F9C780D29}"/>
    <cellStyle name="20% - Accent6 2 3 3 2 2 2 3 2 2" xfId="27603" xr:uid="{73938C31-F20C-4C97-A3CE-5289E3BDD542}"/>
    <cellStyle name="20% - Accent6 2 3 3 2 2 2 3 3" xfId="20237" xr:uid="{341DA743-1B50-45F9-A6E2-56EB9185CFED}"/>
    <cellStyle name="20% - Accent6 2 3 3 2 2 2 4" xfId="9187" xr:uid="{CEB7317B-D433-4C95-9773-343217B82153}"/>
    <cellStyle name="20% - Accent6 2 3 3 2 2 2 4 2" xfId="23921" xr:uid="{7BF82BC5-1ECA-4012-BA0D-4E30BC2D6D43}"/>
    <cellStyle name="20% - Accent6 2 3 3 2 2 2 5" xfId="16555" xr:uid="{1BF69BE0-03AA-415A-A422-CAEC489D1E8A}"/>
    <cellStyle name="20% - Accent6 2 3 3 2 2 3" xfId="2742" xr:uid="{581ADFA6-3568-4843-912A-9D88A02A1243}"/>
    <cellStyle name="20% - Accent6 2 3 3 2 2 3 2" xfId="6424" xr:uid="{DE49F1AC-A27D-4967-ABA2-2D379A3835CE}"/>
    <cellStyle name="20% - Accent6 2 3 3 2 2 3 2 2" xfId="13790" xr:uid="{0036FED2-2A72-4A57-B737-3714E81F7F9B}"/>
    <cellStyle name="20% - Accent6 2 3 3 2 2 3 2 2 2" xfId="28524" xr:uid="{04B38963-7A96-48F7-BE53-B659518C73C7}"/>
    <cellStyle name="20% - Accent6 2 3 3 2 2 3 2 3" xfId="21158" xr:uid="{21F6111C-1D64-408C-98D9-68BE4EE96B52}"/>
    <cellStyle name="20% - Accent6 2 3 3 2 2 3 3" xfId="10108" xr:uid="{F574E9CD-378A-4D57-90FF-77646D2C3440}"/>
    <cellStyle name="20% - Accent6 2 3 3 2 2 3 3 2" xfId="24842" xr:uid="{BC8AD84B-186E-4280-B1AD-86E0D30C4FED}"/>
    <cellStyle name="20% - Accent6 2 3 3 2 2 3 4" xfId="17476" xr:uid="{DEAD18CB-1125-48FC-840B-1ABC61F4AD5D}"/>
    <cellStyle name="20% - Accent6 2 3 3 2 2 4" xfId="4583" xr:uid="{90CCDEA4-2818-4BAA-9FF9-34F40197C568}"/>
    <cellStyle name="20% - Accent6 2 3 3 2 2 4 2" xfId="11949" xr:uid="{22FF73BF-3A1E-4BAB-A038-C8FEC361F851}"/>
    <cellStyle name="20% - Accent6 2 3 3 2 2 4 2 2" xfId="26683" xr:uid="{47054305-1CC6-40BF-AA7A-499030191440}"/>
    <cellStyle name="20% - Accent6 2 3 3 2 2 4 3" xfId="19317" xr:uid="{7CCB0EF0-7B32-4D2A-ADD3-F0F74BD23B84}"/>
    <cellStyle name="20% - Accent6 2 3 3 2 2 5" xfId="8267" xr:uid="{10177C7B-67DD-4D28-A96A-03E5DC2A1973}"/>
    <cellStyle name="20% - Accent6 2 3 3 2 2 5 2" xfId="23001" xr:uid="{8AF638F0-938E-4394-AA8D-C4661B7F7B8A}"/>
    <cellStyle name="20% - Accent6 2 3 3 2 2 6" xfId="15635" xr:uid="{FCD925EE-3773-4E49-86F3-EDFECF18A8F5}"/>
    <cellStyle name="20% - Accent6 2 3 3 2 3" xfId="1361" xr:uid="{C74A9B16-D8A4-4AB6-B15A-F5358049BF06}"/>
    <cellStyle name="20% - Accent6 2 3 3 2 3 2" xfId="3202" xr:uid="{95C7737D-6466-4FE2-ACAC-16A3A06FC503}"/>
    <cellStyle name="20% - Accent6 2 3 3 2 3 2 2" xfId="6884" xr:uid="{A14EE242-C65E-41B5-94B8-69FF0A791B15}"/>
    <cellStyle name="20% - Accent6 2 3 3 2 3 2 2 2" xfId="14250" xr:uid="{1DAF2112-1AE4-4349-AD5E-1512DAA8D193}"/>
    <cellStyle name="20% - Accent6 2 3 3 2 3 2 2 2 2" xfId="28984" xr:uid="{4945C7B6-7210-4C7E-970A-54ED699C8D51}"/>
    <cellStyle name="20% - Accent6 2 3 3 2 3 2 2 3" xfId="21618" xr:uid="{23720129-8CD9-4345-AF50-21B996CAC59D}"/>
    <cellStyle name="20% - Accent6 2 3 3 2 3 2 3" xfId="10568" xr:uid="{E33D5FF7-FF67-40A7-87D9-7118D5C8B75E}"/>
    <cellStyle name="20% - Accent6 2 3 3 2 3 2 3 2" xfId="25302" xr:uid="{DD0600DF-D049-4945-856F-732367C27737}"/>
    <cellStyle name="20% - Accent6 2 3 3 2 3 2 4" xfId="17936" xr:uid="{24C7CA05-9050-4E4A-BF7B-D9226C7AAFF3}"/>
    <cellStyle name="20% - Accent6 2 3 3 2 3 3" xfId="5043" xr:uid="{E56628AD-FAE2-41C7-ADB3-162CE189C80D}"/>
    <cellStyle name="20% - Accent6 2 3 3 2 3 3 2" xfId="12409" xr:uid="{4ACAA390-FDFE-441E-AB8D-B2D19B121BF9}"/>
    <cellStyle name="20% - Accent6 2 3 3 2 3 3 2 2" xfId="27143" xr:uid="{602E7A05-6337-4645-AEB2-6F30B4D3FDC5}"/>
    <cellStyle name="20% - Accent6 2 3 3 2 3 3 3" xfId="19777" xr:uid="{E55C0A13-351D-463C-8CDD-39281DB8A54D}"/>
    <cellStyle name="20% - Accent6 2 3 3 2 3 4" xfId="8727" xr:uid="{230C7146-7D82-49FC-8BB1-15FDFAF92662}"/>
    <cellStyle name="20% - Accent6 2 3 3 2 3 4 2" xfId="23461" xr:uid="{CDDFC41F-CCE4-4B61-9F9D-D0AFD80DE486}"/>
    <cellStyle name="20% - Accent6 2 3 3 2 3 5" xfId="16095" xr:uid="{2B307525-E6D5-433A-9ACD-A98F856E7257}"/>
    <cellStyle name="20% - Accent6 2 3 3 2 4" xfId="2282" xr:uid="{8EB8A56E-7C29-4CCE-B248-576804ED9429}"/>
    <cellStyle name="20% - Accent6 2 3 3 2 4 2" xfId="5964" xr:uid="{F15B767F-3668-4ED6-8059-3B8F2802932A}"/>
    <cellStyle name="20% - Accent6 2 3 3 2 4 2 2" xfId="13330" xr:uid="{DC631259-6CBB-43D4-95C2-4415E804D71F}"/>
    <cellStyle name="20% - Accent6 2 3 3 2 4 2 2 2" xfId="28064" xr:uid="{5FDCE929-2A97-4A09-A58E-1999439B04AC}"/>
    <cellStyle name="20% - Accent6 2 3 3 2 4 2 3" xfId="20698" xr:uid="{C3FDBD0E-077E-4819-A4CB-F4FA33ADEA4C}"/>
    <cellStyle name="20% - Accent6 2 3 3 2 4 3" xfId="9648" xr:uid="{1B7D02F8-04D8-4390-9497-F52E819D410B}"/>
    <cellStyle name="20% - Accent6 2 3 3 2 4 3 2" xfId="24382" xr:uid="{53BDEFFD-A5E1-4672-97F7-BD1E831E5290}"/>
    <cellStyle name="20% - Accent6 2 3 3 2 4 4" xfId="17016" xr:uid="{E8B6C143-629D-4D24-8B42-C4A0AD3A0528}"/>
    <cellStyle name="20% - Accent6 2 3 3 2 5" xfId="4123" xr:uid="{2601FB43-7BE1-41C8-9982-75A3B34B347C}"/>
    <cellStyle name="20% - Accent6 2 3 3 2 5 2" xfId="11489" xr:uid="{8C00D4FE-0ACB-43C5-B373-3EC18920EFB0}"/>
    <cellStyle name="20% - Accent6 2 3 3 2 5 2 2" xfId="26223" xr:uid="{81B3D897-0CDB-4DA5-92DE-B18A45992E3C}"/>
    <cellStyle name="20% - Accent6 2 3 3 2 5 3" xfId="18857" xr:uid="{14351642-94AD-4C41-81EB-D2B134FAF5DA}"/>
    <cellStyle name="20% - Accent6 2 3 3 2 6" xfId="7807" xr:uid="{895997E2-D6B3-4F8C-8CDC-515797834E39}"/>
    <cellStyle name="20% - Accent6 2 3 3 2 6 2" xfId="22541" xr:uid="{BEDF0894-5724-4029-AE7C-484855F0B843}"/>
    <cellStyle name="20% - Accent6 2 3 3 2 7" xfId="15175" xr:uid="{93DDE37B-F3A7-4332-9BE6-76AC5AE58E7A}"/>
    <cellStyle name="20% - Accent6 2 3 3 3" xfId="671" xr:uid="{8C67FCBA-81F4-4254-B2DA-699CD9A14350}"/>
    <cellStyle name="20% - Accent6 2 3 3 3 2" xfId="1591" xr:uid="{87E674DD-571A-4F51-BD55-0261C8D60245}"/>
    <cellStyle name="20% - Accent6 2 3 3 3 2 2" xfId="3432" xr:uid="{CBDE6814-25E5-400F-AE55-87F9051D4A45}"/>
    <cellStyle name="20% - Accent6 2 3 3 3 2 2 2" xfId="7114" xr:uid="{23F26AA2-6A06-409E-BB5C-C3A394E7906B}"/>
    <cellStyle name="20% - Accent6 2 3 3 3 2 2 2 2" xfId="14480" xr:uid="{F24660E2-6DA3-47D9-83C1-24D05F1D0BD7}"/>
    <cellStyle name="20% - Accent6 2 3 3 3 2 2 2 2 2" xfId="29214" xr:uid="{5C91DA72-4AA1-4178-81AD-9A120FE644CF}"/>
    <cellStyle name="20% - Accent6 2 3 3 3 2 2 2 3" xfId="21848" xr:uid="{459364C0-D0E8-4126-8465-8072EB883F69}"/>
    <cellStyle name="20% - Accent6 2 3 3 3 2 2 3" xfId="10798" xr:uid="{084145DD-3A73-437E-95AD-2242CE01E8BC}"/>
    <cellStyle name="20% - Accent6 2 3 3 3 2 2 3 2" xfId="25532" xr:uid="{88C6F2B6-36E6-4471-910E-FA84A4ECD145}"/>
    <cellStyle name="20% - Accent6 2 3 3 3 2 2 4" xfId="18166" xr:uid="{DE29D3CE-6079-43E0-908E-872953A26DBC}"/>
    <cellStyle name="20% - Accent6 2 3 3 3 2 3" xfId="5273" xr:uid="{9D1A65AB-E1E0-4001-AC9B-F919D40BA96E}"/>
    <cellStyle name="20% - Accent6 2 3 3 3 2 3 2" xfId="12639" xr:uid="{A1800FAE-030A-489D-B3CC-2E19C9C73714}"/>
    <cellStyle name="20% - Accent6 2 3 3 3 2 3 2 2" xfId="27373" xr:uid="{E0008A76-D854-47E2-B377-0DE9D9D7452B}"/>
    <cellStyle name="20% - Accent6 2 3 3 3 2 3 3" xfId="20007" xr:uid="{30CC83C6-CB0C-4A7D-A4F1-F9BCF6C730C2}"/>
    <cellStyle name="20% - Accent6 2 3 3 3 2 4" xfId="8957" xr:uid="{A0425B53-556D-4E26-9222-B531CE036A9D}"/>
    <cellStyle name="20% - Accent6 2 3 3 3 2 4 2" xfId="23691" xr:uid="{37FB7838-3DAD-447F-834F-C46EA329D48E}"/>
    <cellStyle name="20% - Accent6 2 3 3 3 2 5" xfId="16325" xr:uid="{A03D2325-ED0C-4429-8C51-E1B4C7D8030E}"/>
    <cellStyle name="20% - Accent6 2 3 3 3 3" xfId="2512" xr:uid="{5E84A145-5D2D-4C94-ACC5-BBBAB14F4328}"/>
    <cellStyle name="20% - Accent6 2 3 3 3 3 2" xfId="6194" xr:uid="{C742929F-6199-4433-A4C4-971DC4F1B436}"/>
    <cellStyle name="20% - Accent6 2 3 3 3 3 2 2" xfId="13560" xr:uid="{6890FB18-0738-4597-B90E-C58EA804F85C}"/>
    <cellStyle name="20% - Accent6 2 3 3 3 3 2 2 2" xfId="28294" xr:uid="{9D77229C-9C5E-4E9D-9280-E4D7829EFD94}"/>
    <cellStyle name="20% - Accent6 2 3 3 3 3 2 3" xfId="20928" xr:uid="{A1CF5DEE-7FEC-4EE5-ADE4-EE5A169A0D9F}"/>
    <cellStyle name="20% - Accent6 2 3 3 3 3 3" xfId="9878" xr:uid="{04F118C6-34C3-447F-819C-BCB65610A2C6}"/>
    <cellStyle name="20% - Accent6 2 3 3 3 3 3 2" xfId="24612" xr:uid="{D01A549B-0341-4B4F-BCC7-534211C6A782}"/>
    <cellStyle name="20% - Accent6 2 3 3 3 3 4" xfId="17246" xr:uid="{9C63B2CD-CB5C-425D-8E30-8FF1C5A02D8E}"/>
    <cellStyle name="20% - Accent6 2 3 3 3 4" xfId="4353" xr:uid="{47A7591E-3CE5-4658-957E-45A33F2B516B}"/>
    <cellStyle name="20% - Accent6 2 3 3 3 4 2" xfId="11719" xr:uid="{4BF0094E-CA1F-453F-BBB4-BD0B3847D7BA}"/>
    <cellStyle name="20% - Accent6 2 3 3 3 4 2 2" xfId="26453" xr:uid="{B8EDAD7D-4B80-401F-8F74-48CF61FA6469}"/>
    <cellStyle name="20% - Accent6 2 3 3 3 4 3" xfId="19087" xr:uid="{12E74AF2-98F5-4598-BA6E-EE74DD3353AE}"/>
    <cellStyle name="20% - Accent6 2 3 3 3 5" xfId="8037" xr:uid="{31040C79-66FC-46EE-B2A4-C6F9DE809D46}"/>
    <cellStyle name="20% - Accent6 2 3 3 3 5 2" xfId="22771" xr:uid="{2D393226-42E2-4D9D-8645-CB226610549A}"/>
    <cellStyle name="20% - Accent6 2 3 3 3 6" xfId="15405" xr:uid="{9DEF167D-1DD1-44D6-B321-4B68A976072F}"/>
    <cellStyle name="20% - Accent6 2 3 3 4" xfId="1131" xr:uid="{5CEE2303-3D52-4173-89E8-530B959CD5DD}"/>
    <cellStyle name="20% - Accent6 2 3 3 4 2" xfId="2972" xr:uid="{0B333342-0B9E-48F5-94C8-2E935FB577CB}"/>
    <cellStyle name="20% - Accent6 2 3 3 4 2 2" xfId="6654" xr:uid="{EFE4956F-EC6C-416F-BEAC-1885378815AD}"/>
    <cellStyle name="20% - Accent6 2 3 3 4 2 2 2" xfId="14020" xr:uid="{33CB226C-45BA-4AC4-A5B3-D080BAAED8E8}"/>
    <cellStyle name="20% - Accent6 2 3 3 4 2 2 2 2" xfId="28754" xr:uid="{A1286FE4-11ED-4122-AD2F-725C46185C3A}"/>
    <cellStyle name="20% - Accent6 2 3 3 4 2 2 3" xfId="21388" xr:uid="{732B4A9B-DE7D-411F-8283-E417A3344087}"/>
    <cellStyle name="20% - Accent6 2 3 3 4 2 3" xfId="10338" xr:uid="{81B14D3F-E713-49CA-B377-7F7F95F20077}"/>
    <cellStyle name="20% - Accent6 2 3 3 4 2 3 2" xfId="25072" xr:uid="{AFCE04A0-A6B8-4801-B163-BE175B282ACD}"/>
    <cellStyle name="20% - Accent6 2 3 3 4 2 4" xfId="17706" xr:uid="{996F847E-BEFA-442D-942E-5F0BE5720E06}"/>
    <cellStyle name="20% - Accent6 2 3 3 4 3" xfId="4813" xr:uid="{5627D8A0-9839-4120-A286-3787D306BAFF}"/>
    <cellStyle name="20% - Accent6 2 3 3 4 3 2" xfId="12179" xr:uid="{4548F0DD-09BE-484E-8AC3-E6C2486FE8A4}"/>
    <cellStyle name="20% - Accent6 2 3 3 4 3 2 2" xfId="26913" xr:uid="{67F5CBD3-15F0-4277-A73D-69E19D2D4BC2}"/>
    <cellStyle name="20% - Accent6 2 3 3 4 3 3" xfId="19547" xr:uid="{9D56105C-917D-453C-9AB9-B43A0762D5F2}"/>
    <cellStyle name="20% - Accent6 2 3 3 4 4" xfId="8497" xr:uid="{193AD6A4-C476-41F7-8278-3F1643C7AFC9}"/>
    <cellStyle name="20% - Accent6 2 3 3 4 4 2" xfId="23231" xr:uid="{A7E0AF81-BBFF-47B0-8AEB-295BC1F85AC8}"/>
    <cellStyle name="20% - Accent6 2 3 3 4 5" xfId="15865" xr:uid="{68DE1ECB-D091-4EEF-83CB-909A857C7694}"/>
    <cellStyle name="20% - Accent6 2 3 3 5" xfId="2052" xr:uid="{5667FD27-8013-4064-8DE2-A3FABDACC053}"/>
    <cellStyle name="20% - Accent6 2 3 3 5 2" xfId="5734" xr:uid="{A2400153-611E-40E9-8BD0-60BA981E178D}"/>
    <cellStyle name="20% - Accent6 2 3 3 5 2 2" xfId="13100" xr:uid="{8C64E4FF-5546-4A14-88CC-7151788EC7CF}"/>
    <cellStyle name="20% - Accent6 2 3 3 5 2 2 2" xfId="27834" xr:uid="{696B7159-BFC0-4AF8-BFE3-ED45785A8900}"/>
    <cellStyle name="20% - Accent6 2 3 3 5 2 3" xfId="20468" xr:uid="{E33B7B5A-C9DF-4CB6-A51B-023CA5D70AB5}"/>
    <cellStyle name="20% - Accent6 2 3 3 5 3" xfId="9418" xr:uid="{54EF3164-340C-4EC5-B52D-D9C33C98B661}"/>
    <cellStyle name="20% - Accent6 2 3 3 5 3 2" xfId="24152" xr:uid="{DB9153BC-B523-42EA-8BBD-458073EE96F6}"/>
    <cellStyle name="20% - Accent6 2 3 3 5 4" xfId="16786" xr:uid="{2CD9E150-72E4-4856-85EE-7ACE653B1A97}"/>
    <cellStyle name="20% - Accent6 2 3 3 6" xfId="3893" xr:uid="{63AFEC72-4CFB-4F48-83EF-B5B764737F83}"/>
    <cellStyle name="20% - Accent6 2 3 3 6 2" xfId="11259" xr:uid="{C0385ADB-0A93-40ED-9A16-154E91FC986B}"/>
    <cellStyle name="20% - Accent6 2 3 3 6 2 2" xfId="25993" xr:uid="{98E242CD-4DB8-4B9D-B930-FD1AA3FE6D9F}"/>
    <cellStyle name="20% - Accent6 2 3 3 6 3" xfId="18627" xr:uid="{AA70CF52-B3EF-4237-BC6B-70BF1EE7076E}"/>
    <cellStyle name="20% - Accent6 2 3 3 7" xfId="7577" xr:uid="{D726BD35-BEDF-4895-9F6A-AB17B99B519E}"/>
    <cellStyle name="20% - Accent6 2 3 3 7 2" xfId="22311" xr:uid="{FF1F44F3-9457-451D-87ED-C39B7E70598F}"/>
    <cellStyle name="20% - Accent6 2 3 3 8" xfId="14945" xr:uid="{1D99289A-0930-44FE-86BE-273CAE725795}"/>
    <cellStyle name="20% - Accent6 2 3 4" xfId="326" xr:uid="{52928D1A-FAD7-4D46-BDFE-BE7E11408F75}"/>
    <cellStyle name="20% - Accent6 2 3 4 2" xfId="786" xr:uid="{E1DC275D-1C85-4358-8368-A745B9D02AE8}"/>
    <cellStyle name="20% - Accent6 2 3 4 2 2" xfId="1706" xr:uid="{332CBF78-0C7C-44CB-A574-DCC6B497CE25}"/>
    <cellStyle name="20% - Accent6 2 3 4 2 2 2" xfId="3547" xr:uid="{3299F39A-8680-4F87-A483-FFA7DF434C72}"/>
    <cellStyle name="20% - Accent6 2 3 4 2 2 2 2" xfId="7229" xr:uid="{3CAFC0B0-A69A-4EFF-97B8-3DD52C192754}"/>
    <cellStyle name="20% - Accent6 2 3 4 2 2 2 2 2" xfId="14595" xr:uid="{5F93410C-1852-49B3-96FC-C1325332F566}"/>
    <cellStyle name="20% - Accent6 2 3 4 2 2 2 2 2 2" xfId="29329" xr:uid="{54BE8DF4-60F7-4E13-86DD-18AF80F98238}"/>
    <cellStyle name="20% - Accent6 2 3 4 2 2 2 2 3" xfId="21963" xr:uid="{A823A1AC-0036-41FD-85E3-0F4E61F8D415}"/>
    <cellStyle name="20% - Accent6 2 3 4 2 2 2 3" xfId="10913" xr:uid="{4482E70E-59ED-4C80-A480-68060781D79B}"/>
    <cellStyle name="20% - Accent6 2 3 4 2 2 2 3 2" xfId="25647" xr:uid="{6FE3AA7E-D4EE-421A-A1D7-BB7C7E492284}"/>
    <cellStyle name="20% - Accent6 2 3 4 2 2 2 4" xfId="18281" xr:uid="{0122903F-B150-409D-8A72-E877A2A526D8}"/>
    <cellStyle name="20% - Accent6 2 3 4 2 2 3" xfId="5388" xr:uid="{2B8B1F5D-7B9B-406F-AA82-60E70D578B99}"/>
    <cellStyle name="20% - Accent6 2 3 4 2 2 3 2" xfId="12754" xr:uid="{4C994E57-57E1-4C60-BC34-626C9F2C5364}"/>
    <cellStyle name="20% - Accent6 2 3 4 2 2 3 2 2" xfId="27488" xr:uid="{E76A2D96-E688-4CF3-BAA5-5C57486C1F95}"/>
    <cellStyle name="20% - Accent6 2 3 4 2 2 3 3" xfId="20122" xr:uid="{79979307-DA07-4484-BF4C-F9C02FBCAC01}"/>
    <cellStyle name="20% - Accent6 2 3 4 2 2 4" xfId="9072" xr:uid="{7E8E7B0B-ABFD-4570-8452-48C7C65EEFB3}"/>
    <cellStyle name="20% - Accent6 2 3 4 2 2 4 2" xfId="23806" xr:uid="{5E041A42-9B50-40C5-B0B2-D1C25D951BD1}"/>
    <cellStyle name="20% - Accent6 2 3 4 2 2 5" xfId="16440" xr:uid="{CA079899-1245-4455-80B0-480A6BEF70E5}"/>
    <cellStyle name="20% - Accent6 2 3 4 2 3" xfId="2627" xr:uid="{82EFA776-CDA8-4625-A571-40B62393ECB7}"/>
    <cellStyle name="20% - Accent6 2 3 4 2 3 2" xfId="6309" xr:uid="{CE21DC48-23D2-438A-A8F7-7DA81B46E39E}"/>
    <cellStyle name="20% - Accent6 2 3 4 2 3 2 2" xfId="13675" xr:uid="{6D9384C2-3D89-4C82-86F3-4FF71CE95D21}"/>
    <cellStyle name="20% - Accent6 2 3 4 2 3 2 2 2" xfId="28409" xr:uid="{EE3587CE-B268-4EEE-AB25-0D77129C01CF}"/>
    <cellStyle name="20% - Accent6 2 3 4 2 3 2 3" xfId="21043" xr:uid="{4DDFC1D3-1D91-46A7-90AD-5ECE29FAF0F6}"/>
    <cellStyle name="20% - Accent6 2 3 4 2 3 3" xfId="9993" xr:uid="{CCD7FE9A-2162-49B8-9DE7-000793E6C6DC}"/>
    <cellStyle name="20% - Accent6 2 3 4 2 3 3 2" xfId="24727" xr:uid="{C56440C2-E80E-4199-9278-D4028A3B8F65}"/>
    <cellStyle name="20% - Accent6 2 3 4 2 3 4" xfId="17361" xr:uid="{41DD5BCE-5C3E-4A1D-86B5-83F89C5AD182}"/>
    <cellStyle name="20% - Accent6 2 3 4 2 4" xfId="4468" xr:uid="{C6D59E2D-1F24-4CA1-B634-FD8DE02DB48F}"/>
    <cellStyle name="20% - Accent6 2 3 4 2 4 2" xfId="11834" xr:uid="{AC88C615-3278-49F2-97DB-3D40B240F4CF}"/>
    <cellStyle name="20% - Accent6 2 3 4 2 4 2 2" xfId="26568" xr:uid="{BF7C65C1-4562-4B5C-8A61-71030866A1E9}"/>
    <cellStyle name="20% - Accent6 2 3 4 2 4 3" xfId="19202" xr:uid="{95CC7A1A-ABD7-4F84-A3AD-E90E4BD643F3}"/>
    <cellStyle name="20% - Accent6 2 3 4 2 5" xfId="8152" xr:uid="{3B0FE19B-5703-496B-B359-7C3A506F3D00}"/>
    <cellStyle name="20% - Accent6 2 3 4 2 5 2" xfId="22886" xr:uid="{475AD746-4187-4270-A64D-BFED5DA47CB5}"/>
    <cellStyle name="20% - Accent6 2 3 4 2 6" xfId="15520" xr:uid="{309DE0D6-6024-4090-ACCC-F0E948C8D085}"/>
    <cellStyle name="20% - Accent6 2 3 4 3" xfId="1246" xr:uid="{886BDAFA-67B1-4F73-A105-7B1894D725F0}"/>
    <cellStyle name="20% - Accent6 2 3 4 3 2" xfId="3087" xr:uid="{17A2B33E-3B3F-49D5-9DB5-324B5E9A9746}"/>
    <cellStyle name="20% - Accent6 2 3 4 3 2 2" xfId="6769" xr:uid="{4867CD6A-3912-40F0-BB93-1A34AD801D4C}"/>
    <cellStyle name="20% - Accent6 2 3 4 3 2 2 2" xfId="14135" xr:uid="{14E5D9BA-D4F7-49A2-B2FC-CE056BCE61CE}"/>
    <cellStyle name="20% - Accent6 2 3 4 3 2 2 2 2" xfId="28869" xr:uid="{A57D5BDC-FE7E-4B06-972A-EC3066573C8C}"/>
    <cellStyle name="20% - Accent6 2 3 4 3 2 2 3" xfId="21503" xr:uid="{256B9E2D-9DED-4A2A-B19C-ED3E7DC9FBD7}"/>
    <cellStyle name="20% - Accent6 2 3 4 3 2 3" xfId="10453" xr:uid="{DF12EC2D-D0ED-415D-BADB-A2B45BC6B330}"/>
    <cellStyle name="20% - Accent6 2 3 4 3 2 3 2" xfId="25187" xr:uid="{A3EA943C-76BD-42C8-8371-DD6BB26652B1}"/>
    <cellStyle name="20% - Accent6 2 3 4 3 2 4" xfId="17821" xr:uid="{2DD6AEC0-73A9-49C3-8D6A-9089214EB11B}"/>
    <cellStyle name="20% - Accent6 2 3 4 3 3" xfId="4928" xr:uid="{C419DEBE-DFC9-415E-B677-44D36AE10205}"/>
    <cellStyle name="20% - Accent6 2 3 4 3 3 2" xfId="12294" xr:uid="{099B8BE4-A62F-4E74-A2B4-D5AF669BD519}"/>
    <cellStyle name="20% - Accent6 2 3 4 3 3 2 2" xfId="27028" xr:uid="{15E63DC4-4E5E-4D78-84B5-A163978A0F7D}"/>
    <cellStyle name="20% - Accent6 2 3 4 3 3 3" xfId="19662" xr:uid="{3890E2B0-D7A9-4A1F-B287-42D57AEB59A7}"/>
    <cellStyle name="20% - Accent6 2 3 4 3 4" xfId="8612" xr:uid="{BAE30698-945E-48FC-875C-28D2EA2C0D14}"/>
    <cellStyle name="20% - Accent6 2 3 4 3 4 2" xfId="23346" xr:uid="{9F91A339-3837-4E83-B2E4-162B042ED1D8}"/>
    <cellStyle name="20% - Accent6 2 3 4 3 5" xfId="15980" xr:uid="{EB505925-9065-49F0-9452-1F03FDFB7E5C}"/>
    <cellStyle name="20% - Accent6 2 3 4 4" xfId="2167" xr:uid="{8C54D10E-866B-444F-9372-FE6B5B2CB5EB}"/>
    <cellStyle name="20% - Accent6 2 3 4 4 2" xfId="5849" xr:uid="{B0827B24-15D0-4368-82C3-6AF44FD1888D}"/>
    <cellStyle name="20% - Accent6 2 3 4 4 2 2" xfId="13215" xr:uid="{AAE3D1BE-0A26-45B4-B20E-367AB8F9938B}"/>
    <cellStyle name="20% - Accent6 2 3 4 4 2 2 2" xfId="27949" xr:uid="{9EBB94CD-E8B1-446E-AE59-73C6DFD6C79E}"/>
    <cellStyle name="20% - Accent6 2 3 4 4 2 3" xfId="20583" xr:uid="{63165B5C-D93C-4248-B20E-843C3FCE13F2}"/>
    <cellStyle name="20% - Accent6 2 3 4 4 3" xfId="9533" xr:uid="{DC80353F-78A4-4A5F-8059-5435432BB46E}"/>
    <cellStyle name="20% - Accent6 2 3 4 4 3 2" xfId="24267" xr:uid="{FC73D254-F5A6-4545-A4FD-251E9CD43A49}"/>
    <cellStyle name="20% - Accent6 2 3 4 4 4" xfId="16901" xr:uid="{A1206126-D49B-4F95-9D3E-9ABFEE89B182}"/>
    <cellStyle name="20% - Accent6 2 3 4 5" xfId="4008" xr:uid="{2B2BBD0A-E640-41C6-A97C-79B38881D900}"/>
    <cellStyle name="20% - Accent6 2 3 4 5 2" xfId="11374" xr:uid="{9F90FD43-449B-44C3-A92F-59A0D6EACF9E}"/>
    <cellStyle name="20% - Accent6 2 3 4 5 2 2" xfId="26108" xr:uid="{FA330EF0-51D4-4456-87BA-448ABA3822ED}"/>
    <cellStyle name="20% - Accent6 2 3 4 5 3" xfId="18742" xr:uid="{08066445-3A59-4A4A-807C-7A25F04F4F68}"/>
    <cellStyle name="20% - Accent6 2 3 4 6" xfId="7692" xr:uid="{F8DECBB6-8653-47E1-AC31-7559C468C2B0}"/>
    <cellStyle name="20% - Accent6 2 3 4 6 2" xfId="22426" xr:uid="{7056C81C-6B61-4F6F-B280-00E8B694EFE2}"/>
    <cellStyle name="20% - Accent6 2 3 4 7" xfId="15060" xr:uid="{A94A3C56-CCDC-4D38-ADFA-EAA18D9C9B5A}"/>
    <cellStyle name="20% - Accent6 2 3 5" xfId="556" xr:uid="{43FF9BC8-026B-45C0-86BE-5A1FEB161E7C}"/>
    <cellStyle name="20% - Accent6 2 3 5 2" xfId="1476" xr:uid="{FB9D2F4A-2F38-4326-9CEF-944A03A58666}"/>
    <cellStyle name="20% - Accent6 2 3 5 2 2" xfId="3317" xr:uid="{E5B1C0E2-60AE-42C9-9FC9-9EFF129D2BFD}"/>
    <cellStyle name="20% - Accent6 2 3 5 2 2 2" xfId="6999" xr:uid="{C5CD5203-C02B-4FCB-A7AC-BC964B16784E}"/>
    <cellStyle name="20% - Accent6 2 3 5 2 2 2 2" xfId="14365" xr:uid="{067DB83A-A8A2-4332-B7C9-E86D47A80AAF}"/>
    <cellStyle name="20% - Accent6 2 3 5 2 2 2 2 2" xfId="29099" xr:uid="{8B24DD51-1C53-45FD-9DFF-30336594C80C}"/>
    <cellStyle name="20% - Accent6 2 3 5 2 2 2 3" xfId="21733" xr:uid="{271C8967-C08E-43DC-9EBA-0D3FA1DD45F5}"/>
    <cellStyle name="20% - Accent6 2 3 5 2 2 3" xfId="10683" xr:uid="{D3C932ED-EDCC-4C91-8DF1-4C1D70F78F7B}"/>
    <cellStyle name="20% - Accent6 2 3 5 2 2 3 2" xfId="25417" xr:uid="{37B48CA8-CB35-4732-B4B5-9518F080D751}"/>
    <cellStyle name="20% - Accent6 2 3 5 2 2 4" xfId="18051" xr:uid="{B7C185C2-F222-47B7-A3F5-4487866B741E}"/>
    <cellStyle name="20% - Accent6 2 3 5 2 3" xfId="5158" xr:uid="{2027F8CE-7355-4C15-8AAE-904AA830C93A}"/>
    <cellStyle name="20% - Accent6 2 3 5 2 3 2" xfId="12524" xr:uid="{2C7F8561-B91C-41ED-AB12-5081E0BA74DE}"/>
    <cellStyle name="20% - Accent6 2 3 5 2 3 2 2" xfId="27258" xr:uid="{D05019EA-DB2B-4382-9363-65D1D5BE6687}"/>
    <cellStyle name="20% - Accent6 2 3 5 2 3 3" xfId="19892" xr:uid="{9EE1C3DA-7058-4E14-B7E1-D01EB5CA5A3F}"/>
    <cellStyle name="20% - Accent6 2 3 5 2 4" xfId="8842" xr:uid="{F96585EE-B812-46AB-A1E5-1CED0CC7EAEB}"/>
    <cellStyle name="20% - Accent6 2 3 5 2 4 2" xfId="23576" xr:uid="{61693AA3-6ADB-4AA4-B496-C04083C73C8A}"/>
    <cellStyle name="20% - Accent6 2 3 5 2 5" xfId="16210" xr:uid="{1FFF55BB-0FDC-46C5-B4C1-890BD6BAE599}"/>
    <cellStyle name="20% - Accent6 2 3 5 3" xfId="2397" xr:uid="{CB0BA415-8755-4DC8-832F-1DD08FE4556C}"/>
    <cellStyle name="20% - Accent6 2 3 5 3 2" xfId="6079" xr:uid="{AFFB4184-0D6D-43B2-AC1F-F9A40CD9F6C5}"/>
    <cellStyle name="20% - Accent6 2 3 5 3 2 2" xfId="13445" xr:uid="{C2768A8F-0C8C-486D-8EF4-59041CA36A0D}"/>
    <cellStyle name="20% - Accent6 2 3 5 3 2 2 2" xfId="28179" xr:uid="{7D8F4913-9BAE-4637-8E48-F781D3F1F839}"/>
    <cellStyle name="20% - Accent6 2 3 5 3 2 3" xfId="20813" xr:uid="{50D7BEE5-CCBC-4851-ACE7-95F04DB01886}"/>
    <cellStyle name="20% - Accent6 2 3 5 3 3" xfId="9763" xr:uid="{1A9DE94A-6B12-4717-8207-56219137184E}"/>
    <cellStyle name="20% - Accent6 2 3 5 3 3 2" xfId="24497" xr:uid="{ECC45DCB-CE59-4693-95DC-73A982AF99A7}"/>
    <cellStyle name="20% - Accent6 2 3 5 3 4" xfId="17131" xr:uid="{66A2592D-002B-48D9-BE03-6C59B3DF6751}"/>
    <cellStyle name="20% - Accent6 2 3 5 4" xfId="4238" xr:uid="{FDE7D15A-C78C-4A0E-B482-8108F3EFAFB8}"/>
    <cellStyle name="20% - Accent6 2 3 5 4 2" xfId="11604" xr:uid="{4CBBEDE3-5F38-44B9-A4A5-DDD3464F6110}"/>
    <cellStyle name="20% - Accent6 2 3 5 4 2 2" xfId="26338" xr:uid="{DC0E9BD1-8C81-4C00-9F36-735CE8B71A80}"/>
    <cellStyle name="20% - Accent6 2 3 5 4 3" xfId="18972" xr:uid="{F5B33145-F615-4C41-A506-A8DA23193E32}"/>
    <cellStyle name="20% - Accent6 2 3 5 5" xfId="7922" xr:uid="{18F31F84-1A04-4243-86B0-D3F800751E51}"/>
    <cellStyle name="20% - Accent6 2 3 5 5 2" xfId="22656" xr:uid="{21A198AE-B30B-4E07-86F7-356FD1285FBD}"/>
    <cellStyle name="20% - Accent6 2 3 5 6" xfId="15290" xr:uid="{C9BEAD71-05F3-48EE-AC80-8E63009AB849}"/>
    <cellStyle name="20% - Accent6 2 3 6" xfId="1016" xr:uid="{6E3A415D-1086-4D09-A275-6ECB64571BD3}"/>
    <cellStyle name="20% - Accent6 2 3 6 2" xfId="2857" xr:uid="{47FCC070-01E1-4C45-9162-784A67E81D50}"/>
    <cellStyle name="20% - Accent6 2 3 6 2 2" xfId="6539" xr:uid="{1E3EDA75-EC6E-4663-B422-8F2778F539FB}"/>
    <cellStyle name="20% - Accent6 2 3 6 2 2 2" xfId="13905" xr:uid="{B883E0D3-18E4-46AD-9208-FCA860C76987}"/>
    <cellStyle name="20% - Accent6 2 3 6 2 2 2 2" xfId="28639" xr:uid="{A9DB97E0-C3F8-4167-A642-E30C2970B5DF}"/>
    <cellStyle name="20% - Accent6 2 3 6 2 2 3" xfId="21273" xr:uid="{BB346D40-F002-43C0-BE4A-6415C00068BE}"/>
    <cellStyle name="20% - Accent6 2 3 6 2 3" xfId="10223" xr:uid="{6982B89F-92A5-4F25-9F39-9D718AAC0A00}"/>
    <cellStyle name="20% - Accent6 2 3 6 2 3 2" xfId="24957" xr:uid="{FF811E37-1EDB-4DE5-8388-39A11FDF4341}"/>
    <cellStyle name="20% - Accent6 2 3 6 2 4" xfId="17591" xr:uid="{E0810A69-F522-4581-9437-7DE46948DB75}"/>
    <cellStyle name="20% - Accent6 2 3 6 3" xfId="4698" xr:uid="{5AC476F9-0BC4-4397-9C87-CC978DB1A0A5}"/>
    <cellStyle name="20% - Accent6 2 3 6 3 2" xfId="12064" xr:uid="{E369BF1C-3E31-4CD1-8DD2-11605C8FAE8C}"/>
    <cellStyle name="20% - Accent6 2 3 6 3 2 2" xfId="26798" xr:uid="{1FEDB5A7-947C-4ADB-ACA9-FF51B0555946}"/>
    <cellStyle name="20% - Accent6 2 3 6 3 3" xfId="19432" xr:uid="{550A9D2B-C26D-4D73-A767-60CE5982A85A}"/>
    <cellStyle name="20% - Accent6 2 3 6 4" xfId="8382" xr:uid="{1095C489-434D-4D6C-AE85-C32E33B422A0}"/>
    <cellStyle name="20% - Accent6 2 3 6 4 2" xfId="23116" xr:uid="{B093D5F9-AE42-41C8-ADAB-5D9CAE43DFE6}"/>
    <cellStyle name="20% - Accent6 2 3 6 5" xfId="15750" xr:uid="{6FBF13B3-33BF-4037-854C-D1AF311DFCDF}"/>
    <cellStyle name="20% - Accent6 2 3 7" xfId="1937" xr:uid="{5990C182-3461-475E-A82D-23B7BE9ACEF6}"/>
    <cellStyle name="20% - Accent6 2 3 7 2" xfId="5619" xr:uid="{D1EFD641-E3CE-4D98-93FE-F9FF21BF032C}"/>
    <cellStyle name="20% - Accent6 2 3 7 2 2" xfId="12985" xr:uid="{263D4AD7-57D9-4782-BCB9-F677D9668843}"/>
    <cellStyle name="20% - Accent6 2 3 7 2 2 2" xfId="27719" xr:uid="{F9AD6C1E-E42A-4842-B7E1-6AAEDB1E5ED9}"/>
    <cellStyle name="20% - Accent6 2 3 7 2 3" xfId="20353" xr:uid="{EDEB40A1-C324-4B3E-8885-9A5DC7B93EE5}"/>
    <cellStyle name="20% - Accent6 2 3 7 3" xfId="9303" xr:uid="{6E5695B8-EFCD-49A7-9D21-A2D5DCB99D92}"/>
    <cellStyle name="20% - Accent6 2 3 7 3 2" xfId="24037" xr:uid="{C3D060D5-8216-4F96-9B71-CA32EA9E3DAD}"/>
    <cellStyle name="20% - Accent6 2 3 7 4" xfId="16671" xr:uid="{C6A1C4ED-DD3E-4115-AD0C-7D36CC134FF5}"/>
    <cellStyle name="20% - Accent6 2 3 8" xfId="3778" xr:uid="{05CD7FB7-C56B-4E2E-865D-2D6109F2D3D3}"/>
    <cellStyle name="20% - Accent6 2 3 8 2" xfId="11144" xr:uid="{18C8A675-4EFE-4FDF-B7CF-9B0198E572DA}"/>
    <cellStyle name="20% - Accent6 2 3 8 2 2" xfId="25878" xr:uid="{8707EEC0-E31A-46F7-A34E-CAEE7FBB6D9D}"/>
    <cellStyle name="20% - Accent6 2 3 8 3" xfId="18512" xr:uid="{960ACAD0-4543-4F31-890D-55A912B0791B}"/>
    <cellStyle name="20% - Accent6 2 3 9" xfId="7462" xr:uid="{D138F3F6-8AB9-47E9-8ABA-CBF0638CC8A3}"/>
    <cellStyle name="20% - Accent6 2 3 9 2" xfId="22196" xr:uid="{2388B921-CA86-430B-B8BB-7D2681E5951A}"/>
    <cellStyle name="20% - Accent6 2 4" xfId="133" xr:uid="{A46414AA-6208-45CB-B1C3-4F10145FE96A}"/>
    <cellStyle name="20% - Accent6 2 4 2" xfId="265" xr:uid="{A1D855F4-871D-4AFC-BACE-81EBF2738C0A}"/>
    <cellStyle name="20% - Accent6 2 4 2 2" xfId="495" xr:uid="{B373CF45-6C3B-4AF1-B3C5-A2633731E555}"/>
    <cellStyle name="20% - Accent6 2 4 2 2 2" xfId="955" xr:uid="{719EB75E-51EB-4D3F-98BD-CCCB7AE8DCD9}"/>
    <cellStyle name="20% - Accent6 2 4 2 2 2 2" xfId="1875" xr:uid="{66B46AFF-5BD2-4F8E-934A-8CA60EB406BB}"/>
    <cellStyle name="20% - Accent6 2 4 2 2 2 2 2" xfId="3716" xr:uid="{98335189-C85B-4552-8B7C-0FD9FF53003D}"/>
    <cellStyle name="20% - Accent6 2 4 2 2 2 2 2 2" xfId="7398" xr:uid="{275000C5-3B08-419F-91CC-2BCDE05891FE}"/>
    <cellStyle name="20% - Accent6 2 4 2 2 2 2 2 2 2" xfId="14764" xr:uid="{774A55DA-3441-4E7B-A3FD-541B380C209F}"/>
    <cellStyle name="20% - Accent6 2 4 2 2 2 2 2 2 2 2" xfId="29498" xr:uid="{15754272-DD0E-457B-BFAD-3F716763F055}"/>
    <cellStyle name="20% - Accent6 2 4 2 2 2 2 2 2 3" xfId="22132" xr:uid="{60D3095E-E43A-46E4-9884-9D012FB64E92}"/>
    <cellStyle name="20% - Accent6 2 4 2 2 2 2 2 3" xfId="11082" xr:uid="{4D241EC5-FE39-4FD8-A2A5-42CBB2F17CAC}"/>
    <cellStyle name="20% - Accent6 2 4 2 2 2 2 2 3 2" xfId="25816" xr:uid="{7C13AA13-B9EA-498D-BAA5-9F082544EE6E}"/>
    <cellStyle name="20% - Accent6 2 4 2 2 2 2 2 4" xfId="18450" xr:uid="{C1F71A6A-9A97-4654-9657-5F53175028AF}"/>
    <cellStyle name="20% - Accent6 2 4 2 2 2 2 3" xfId="5557" xr:uid="{1343F6C8-0589-423D-B852-3E8E75679DE6}"/>
    <cellStyle name="20% - Accent6 2 4 2 2 2 2 3 2" xfId="12923" xr:uid="{06277708-624E-490F-B784-7DB5B57F00CA}"/>
    <cellStyle name="20% - Accent6 2 4 2 2 2 2 3 2 2" xfId="27657" xr:uid="{FAE3FEA2-D412-44C1-8BFC-5F6D4ADDC5F7}"/>
    <cellStyle name="20% - Accent6 2 4 2 2 2 2 3 3" xfId="20291" xr:uid="{6B4561ED-41B2-49A8-90AD-FEF1EEC7827F}"/>
    <cellStyle name="20% - Accent6 2 4 2 2 2 2 4" xfId="9241" xr:uid="{64C526FF-5751-451B-9187-D4DF4F382F01}"/>
    <cellStyle name="20% - Accent6 2 4 2 2 2 2 4 2" xfId="23975" xr:uid="{FA4ECBA2-76AE-4A73-897E-24C7EB0A31DD}"/>
    <cellStyle name="20% - Accent6 2 4 2 2 2 2 5" xfId="16609" xr:uid="{18388A67-158A-4F1E-B2E7-ABF5F2EB6763}"/>
    <cellStyle name="20% - Accent6 2 4 2 2 2 3" xfId="2796" xr:uid="{F9707BD6-067D-463C-97A3-FF88C6900276}"/>
    <cellStyle name="20% - Accent6 2 4 2 2 2 3 2" xfId="6478" xr:uid="{D845E9E5-3E1C-4839-B0CC-D1CD8424A5BD}"/>
    <cellStyle name="20% - Accent6 2 4 2 2 2 3 2 2" xfId="13844" xr:uid="{697B8FD6-1321-4B79-AD54-6B520A2A2200}"/>
    <cellStyle name="20% - Accent6 2 4 2 2 2 3 2 2 2" xfId="28578" xr:uid="{273A3A66-C891-44CC-811C-ED12344467E2}"/>
    <cellStyle name="20% - Accent6 2 4 2 2 2 3 2 3" xfId="21212" xr:uid="{D1EE4F93-CCBF-4864-B574-3356E9E0BAB7}"/>
    <cellStyle name="20% - Accent6 2 4 2 2 2 3 3" xfId="10162" xr:uid="{D9FB44CB-DF29-45F1-A7D5-AC45340D95A3}"/>
    <cellStyle name="20% - Accent6 2 4 2 2 2 3 3 2" xfId="24896" xr:uid="{147A40A1-7866-48F9-BD8C-30CF865AFCB2}"/>
    <cellStyle name="20% - Accent6 2 4 2 2 2 3 4" xfId="17530" xr:uid="{AAE19BCC-8B33-41ED-AEFB-6A73CE1EACB9}"/>
    <cellStyle name="20% - Accent6 2 4 2 2 2 4" xfId="4637" xr:uid="{EEB759F4-83BC-4FAB-A971-C8F2E81E6361}"/>
    <cellStyle name="20% - Accent6 2 4 2 2 2 4 2" xfId="12003" xr:uid="{061C248A-BC4D-4577-AA0B-6F4D87F5A1BF}"/>
    <cellStyle name="20% - Accent6 2 4 2 2 2 4 2 2" xfId="26737" xr:uid="{CDAA1523-42DD-40CE-91D6-C1F4FC672852}"/>
    <cellStyle name="20% - Accent6 2 4 2 2 2 4 3" xfId="19371" xr:uid="{D2ED7871-1EC3-49A2-8EC9-BCA73A45886B}"/>
    <cellStyle name="20% - Accent6 2 4 2 2 2 5" xfId="8321" xr:uid="{85935C21-1927-4A0E-9DF7-0FADABBA2F85}"/>
    <cellStyle name="20% - Accent6 2 4 2 2 2 5 2" xfId="23055" xr:uid="{C90FE9DD-5337-4BF4-A97B-04B4022746AA}"/>
    <cellStyle name="20% - Accent6 2 4 2 2 2 6" xfId="15689" xr:uid="{213D067F-D10B-4404-A9AE-FDA6C1C8D0EC}"/>
    <cellStyle name="20% - Accent6 2 4 2 2 3" xfId="1415" xr:uid="{DC22C56B-AE4A-4D4E-8AE5-8A8DFE017801}"/>
    <cellStyle name="20% - Accent6 2 4 2 2 3 2" xfId="3256" xr:uid="{0869C939-59F1-4B26-A6B5-A324D3590EDE}"/>
    <cellStyle name="20% - Accent6 2 4 2 2 3 2 2" xfId="6938" xr:uid="{874036CA-70CD-4A1B-B48C-ED03D090DFFD}"/>
    <cellStyle name="20% - Accent6 2 4 2 2 3 2 2 2" xfId="14304" xr:uid="{DB56EF4F-7547-436D-B194-FF754A0DAAAA}"/>
    <cellStyle name="20% - Accent6 2 4 2 2 3 2 2 2 2" xfId="29038" xr:uid="{575B2592-D493-4E50-97F5-EF1CC8DD6FB2}"/>
    <cellStyle name="20% - Accent6 2 4 2 2 3 2 2 3" xfId="21672" xr:uid="{69B6776C-B67F-4EF9-B1A5-3A1FC565273B}"/>
    <cellStyle name="20% - Accent6 2 4 2 2 3 2 3" xfId="10622" xr:uid="{5F2C64EE-2A45-4494-9590-5E89B6697412}"/>
    <cellStyle name="20% - Accent6 2 4 2 2 3 2 3 2" xfId="25356" xr:uid="{B7C4D6CF-E934-49E2-90F5-AC2A046A04B2}"/>
    <cellStyle name="20% - Accent6 2 4 2 2 3 2 4" xfId="17990" xr:uid="{37D90734-6FF0-4388-951B-59D60473577A}"/>
    <cellStyle name="20% - Accent6 2 4 2 2 3 3" xfId="5097" xr:uid="{263AAB35-96B3-416E-8133-4EA915C2991F}"/>
    <cellStyle name="20% - Accent6 2 4 2 2 3 3 2" xfId="12463" xr:uid="{62ACE11E-0C37-414B-AC0C-D536EF614627}"/>
    <cellStyle name="20% - Accent6 2 4 2 2 3 3 2 2" xfId="27197" xr:uid="{026706D4-8CEA-4A8F-8FC8-9E818FE040AE}"/>
    <cellStyle name="20% - Accent6 2 4 2 2 3 3 3" xfId="19831" xr:uid="{6C41C4DE-D029-40C8-8C85-85454B3975B1}"/>
    <cellStyle name="20% - Accent6 2 4 2 2 3 4" xfId="8781" xr:uid="{F363AB9F-556F-47D3-927C-F566AD3C78BA}"/>
    <cellStyle name="20% - Accent6 2 4 2 2 3 4 2" xfId="23515" xr:uid="{E84E009F-D248-44A3-97C3-ECE0859CD2C8}"/>
    <cellStyle name="20% - Accent6 2 4 2 2 3 5" xfId="16149" xr:uid="{1B309381-8889-4DC0-A6F2-B696C78FF952}"/>
    <cellStyle name="20% - Accent6 2 4 2 2 4" xfId="2336" xr:uid="{F42A6FB9-2993-49A6-BD3B-6E223CCBD87D}"/>
    <cellStyle name="20% - Accent6 2 4 2 2 4 2" xfId="6018" xr:uid="{3EDC913B-496F-492B-8836-A0FEEA24EA6A}"/>
    <cellStyle name="20% - Accent6 2 4 2 2 4 2 2" xfId="13384" xr:uid="{8A7578C3-93CF-4279-8EDA-76B018E8700F}"/>
    <cellStyle name="20% - Accent6 2 4 2 2 4 2 2 2" xfId="28118" xr:uid="{2DA98B24-A65A-4191-BFDA-F2F41011CD30}"/>
    <cellStyle name="20% - Accent6 2 4 2 2 4 2 3" xfId="20752" xr:uid="{D80DC4F8-3275-45DD-BD8C-A239C9412AF4}"/>
    <cellStyle name="20% - Accent6 2 4 2 2 4 3" xfId="9702" xr:uid="{DC5D733E-9B74-486D-B2F5-58691E93C362}"/>
    <cellStyle name="20% - Accent6 2 4 2 2 4 3 2" xfId="24436" xr:uid="{7CF794C3-39FD-4F46-A680-B6064F4C5EF0}"/>
    <cellStyle name="20% - Accent6 2 4 2 2 4 4" xfId="17070" xr:uid="{6937015F-1BB5-44F7-BEC6-2C10F5B12743}"/>
    <cellStyle name="20% - Accent6 2 4 2 2 5" xfId="4177" xr:uid="{A2FD66C7-AAB8-4988-A6D0-A04973B32368}"/>
    <cellStyle name="20% - Accent6 2 4 2 2 5 2" xfId="11543" xr:uid="{7F87EEC9-2FBF-4321-8281-F2E704959466}"/>
    <cellStyle name="20% - Accent6 2 4 2 2 5 2 2" xfId="26277" xr:uid="{13D1D16F-3C60-4E6C-B526-2C9EF530E38F}"/>
    <cellStyle name="20% - Accent6 2 4 2 2 5 3" xfId="18911" xr:uid="{FC5FA2FD-2F40-4972-AD1F-3A31A88DA7AA}"/>
    <cellStyle name="20% - Accent6 2 4 2 2 6" xfId="7861" xr:uid="{BAD00457-4D96-4DD3-BAAE-71FC4C3142BE}"/>
    <cellStyle name="20% - Accent6 2 4 2 2 6 2" xfId="22595" xr:uid="{BE47B4FC-3C1F-485E-BF7B-240A6C5E49BD}"/>
    <cellStyle name="20% - Accent6 2 4 2 2 7" xfId="15229" xr:uid="{5DF17764-E883-4C6E-80C1-8C4907FF3BAB}"/>
    <cellStyle name="20% - Accent6 2 4 2 3" xfId="725" xr:uid="{04F0420C-D6AE-41FA-8787-54D08FB9BB6E}"/>
    <cellStyle name="20% - Accent6 2 4 2 3 2" xfId="1645" xr:uid="{AA100CE8-B4C8-4B58-89B2-771FC0D65187}"/>
    <cellStyle name="20% - Accent6 2 4 2 3 2 2" xfId="3486" xr:uid="{F063FA55-BFCA-48B4-98BA-32ADB8E12F05}"/>
    <cellStyle name="20% - Accent6 2 4 2 3 2 2 2" xfId="7168" xr:uid="{8389617E-9FAB-4E5C-B7F1-E12E5C916082}"/>
    <cellStyle name="20% - Accent6 2 4 2 3 2 2 2 2" xfId="14534" xr:uid="{B84E6CC1-6A94-493D-8187-F9C12F2A8130}"/>
    <cellStyle name="20% - Accent6 2 4 2 3 2 2 2 2 2" xfId="29268" xr:uid="{8B127AA7-0464-487A-8890-EF4D2C32A561}"/>
    <cellStyle name="20% - Accent6 2 4 2 3 2 2 2 3" xfId="21902" xr:uid="{DCD9AA11-D853-4F77-A869-479F66E31D2E}"/>
    <cellStyle name="20% - Accent6 2 4 2 3 2 2 3" xfId="10852" xr:uid="{15AABFE7-0627-4D94-83AC-0C8075D2FCC4}"/>
    <cellStyle name="20% - Accent6 2 4 2 3 2 2 3 2" xfId="25586" xr:uid="{36CBD81F-073B-4F70-ABFF-E175EBD84079}"/>
    <cellStyle name="20% - Accent6 2 4 2 3 2 2 4" xfId="18220" xr:uid="{431D6E74-A456-42F4-AB56-9CD1C20F06C0}"/>
    <cellStyle name="20% - Accent6 2 4 2 3 2 3" xfId="5327" xr:uid="{692577B6-E1CE-477F-9DFE-CC398C20A3E4}"/>
    <cellStyle name="20% - Accent6 2 4 2 3 2 3 2" xfId="12693" xr:uid="{72A37BA3-2D4B-4460-9622-299B6E195869}"/>
    <cellStyle name="20% - Accent6 2 4 2 3 2 3 2 2" xfId="27427" xr:uid="{D5349E6F-FFF9-46B8-9506-9473ED1825F0}"/>
    <cellStyle name="20% - Accent6 2 4 2 3 2 3 3" xfId="20061" xr:uid="{86424420-0110-48EF-B54F-1A1CE455A78B}"/>
    <cellStyle name="20% - Accent6 2 4 2 3 2 4" xfId="9011" xr:uid="{B4EBB34E-02F5-417A-BE27-EC488CBC303F}"/>
    <cellStyle name="20% - Accent6 2 4 2 3 2 4 2" xfId="23745" xr:uid="{8505458B-D892-451E-BC5C-482523281C5D}"/>
    <cellStyle name="20% - Accent6 2 4 2 3 2 5" xfId="16379" xr:uid="{22EBF0E0-5CC9-42AB-89B0-64023125FC80}"/>
    <cellStyle name="20% - Accent6 2 4 2 3 3" xfId="2566" xr:uid="{759AEDE5-999A-4776-82FC-4116B73931B9}"/>
    <cellStyle name="20% - Accent6 2 4 2 3 3 2" xfId="6248" xr:uid="{97FE8F6C-D76A-4BA9-8035-D6ECDFF10899}"/>
    <cellStyle name="20% - Accent6 2 4 2 3 3 2 2" xfId="13614" xr:uid="{7EC4627F-8261-4437-8FCB-586D9D24E338}"/>
    <cellStyle name="20% - Accent6 2 4 2 3 3 2 2 2" xfId="28348" xr:uid="{4B258B0E-F371-4547-8105-F8EB8B6895C7}"/>
    <cellStyle name="20% - Accent6 2 4 2 3 3 2 3" xfId="20982" xr:uid="{5511E2A8-574C-4B9D-8BC6-43C438A9BFDB}"/>
    <cellStyle name="20% - Accent6 2 4 2 3 3 3" xfId="9932" xr:uid="{710920B4-DF20-4C79-A9C0-FA3B6E8502F3}"/>
    <cellStyle name="20% - Accent6 2 4 2 3 3 3 2" xfId="24666" xr:uid="{F88E5006-C95D-4CF8-AAC4-4B5EDEC74727}"/>
    <cellStyle name="20% - Accent6 2 4 2 3 3 4" xfId="17300" xr:uid="{C2DBFFC3-2297-4AA2-8F2C-0440BD2E1BCE}"/>
    <cellStyle name="20% - Accent6 2 4 2 3 4" xfId="4407" xr:uid="{F7210C5E-5EB1-47B6-8357-E7E5F63FD516}"/>
    <cellStyle name="20% - Accent6 2 4 2 3 4 2" xfId="11773" xr:uid="{B537AA1D-3874-4E60-9C8A-8FBA7B9EDB11}"/>
    <cellStyle name="20% - Accent6 2 4 2 3 4 2 2" xfId="26507" xr:uid="{0616390A-4245-418F-857E-BAC29039012E}"/>
    <cellStyle name="20% - Accent6 2 4 2 3 4 3" xfId="19141" xr:uid="{CD4F217B-8A91-446C-A76B-082596C11225}"/>
    <cellStyle name="20% - Accent6 2 4 2 3 5" xfId="8091" xr:uid="{4516B5C3-D1FD-445C-B0A9-476CF9BE3ED0}"/>
    <cellStyle name="20% - Accent6 2 4 2 3 5 2" xfId="22825" xr:uid="{0BF4761E-7CD2-4124-90E0-01D1FED3D5E1}"/>
    <cellStyle name="20% - Accent6 2 4 2 3 6" xfId="15459" xr:uid="{ABCAB8F2-9C9F-418B-AC6C-28260E9FD4ED}"/>
    <cellStyle name="20% - Accent6 2 4 2 4" xfId="1185" xr:uid="{D120E3C5-93CE-4474-8943-51BC32D4C6FB}"/>
    <cellStyle name="20% - Accent6 2 4 2 4 2" xfId="3026" xr:uid="{0D232AA7-824A-4D46-A132-70C59AA3332C}"/>
    <cellStyle name="20% - Accent6 2 4 2 4 2 2" xfId="6708" xr:uid="{EEC7FB72-5A93-47AB-B088-08C83D2A74CD}"/>
    <cellStyle name="20% - Accent6 2 4 2 4 2 2 2" xfId="14074" xr:uid="{053CC005-CA19-4A0A-8B46-4FBE2373755F}"/>
    <cellStyle name="20% - Accent6 2 4 2 4 2 2 2 2" xfId="28808" xr:uid="{D2B5143B-6E92-4B3B-B889-E637F28D39CD}"/>
    <cellStyle name="20% - Accent6 2 4 2 4 2 2 3" xfId="21442" xr:uid="{FBCBD97C-B8A5-40B8-A591-2F0D24D65FFC}"/>
    <cellStyle name="20% - Accent6 2 4 2 4 2 3" xfId="10392" xr:uid="{4A31B100-9723-42DB-9951-FB2772389373}"/>
    <cellStyle name="20% - Accent6 2 4 2 4 2 3 2" xfId="25126" xr:uid="{5D68A4A3-F726-421B-B15C-2923586BE0D0}"/>
    <cellStyle name="20% - Accent6 2 4 2 4 2 4" xfId="17760" xr:uid="{A1B381A0-E294-46E7-ADBF-376D6E739F90}"/>
    <cellStyle name="20% - Accent6 2 4 2 4 3" xfId="4867" xr:uid="{5F8EC801-AE5B-4809-9886-8A56877FEE3A}"/>
    <cellStyle name="20% - Accent6 2 4 2 4 3 2" xfId="12233" xr:uid="{3005FD3B-1CEB-4CFD-9124-380B6879B51A}"/>
    <cellStyle name="20% - Accent6 2 4 2 4 3 2 2" xfId="26967" xr:uid="{D6DFD1CB-7414-4BE5-8938-CF394A07B268}"/>
    <cellStyle name="20% - Accent6 2 4 2 4 3 3" xfId="19601" xr:uid="{47A133E3-05AC-4208-8E48-4B6B998E868A}"/>
    <cellStyle name="20% - Accent6 2 4 2 4 4" xfId="8551" xr:uid="{B23F8745-CAB6-4BE0-9ABC-B910E87CD70E}"/>
    <cellStyle name="20% - Accent6 2 4 2 4 4 2" xfId="23285" xr:uid="{8C01D1B5-649B-4931-BD08-D6CAA9513EAB}"/>
    <cellStyle name="20% - Accent6 2 4 2 4 5" xfId="15919" xr:uid="{4339740A-E14A-48C6-AD47-157E53FBCC0D}"/>
    <cellStyle name="20% - Accent6 2 4 2 5" xfId="2106" xr:uid="{62AB6C9E-55A3-4C15-BEB7-693B321651EB}"/>
    <cellStyle name="20% - Accent6 2 4 2 5 2" xfId="5788" xr:uid="{B2B7E03B-7737-4F6A-8E91-D64624BBB1F1}"/>
    <cellStyle name="20% - Accent6 2 4 2 5 2 2" xfId="13154" xr:uid="{43CE3BAB-9E20-4A76-BD77-5BB76CBF7EAF}"/>
    <cellStyle name="20% - Accent6 2 4 2 5 2 2 2" xfId="27888" xr:uid="{AE83A585-8AD4-4DD5-909F-2816CC6EB02E}"/>
    <cellStyle name="20% - Accent6 2 4 2 5 2 3" xfId="20522" xr:uid="{CEA05C55-D45D-4776-BB4C-C88D8C327ADE}"/>
    <cellStyle name="20% - Accent6 2 4 2 5 3" xfId="9472" xr:uid="{A16E1AE3-57CE-4A23-87A9-FAB232F56D50}"/>
    <cellStyle name="20% - Accent6 2 4 2 5 3 2" xfId="24206" xr:uid="{DC202CE3-1ACE-4CCF-B564-D84D404A40FA}"/>
    <cellStyle name="20% - Accent6 2 4 2 5 4" xfId="16840" xr:uid="{CCDF0940-7109-4A5C-8F80-3E2C318D1B68}"/>
    <cellStyle name="20% - Accent6 2 4 2 6" xfId="3947" xr:uid="{03425283-5377-47D5-906F-336B63D8CF1B}"/>
    <cellStyle name="20% - Accent6 2 4 2 6 2" xfId="11313" xr:uid="{4228A073-F767-4F59-832E-6DA22C3B4F0E}"/>
    <cellStyle name="20% - Accent6 2 4 2 6 2 2" xfId="26047" xr:uid="{0AF2D1FE-1C1E-4B72-B56E-4B344DC6ADB6}"/>
    <cellStyle name="20% - Accent6 2 4 2 6 3" xfId="18681" xr:uid="{81CBB859-E4B3-4CF6-ABA8-0901F7CE6A48}"/>
    <cellStyle name="20% - Accent6 2 4 2 7" xfId="7631" xr:uid="{9D7ACE54-42A8-4F1D-81E4-85550B86363D}"/>
    <cellStyle name="20% - Accent6 2 4 2 7 2" xfId="22365" xr:uid="{65EC911C-2F58-4D27-817B-9589546667CD}"/>
    <cellStyle name="20% - Accent6 2 4 2 8" xfId="14999" xr:uid="{D386270E-6002-4FE1-B431-0C3190E598BE}"/>
    <cellStyle name="20% - Accent6 2 4 3" xfId="380" xr:uid="{9506A00F-4C7A-43F2-B00E-12393AC7B7A7}"/>
    <cellStyle name="20% - Accent6 2 4 3 2" xfId="840" xr:uid="{73258234-2FE8-4DD0-8E80-73C1A2F278B2}"/>
    <cellStyle name="20% - Accent6 2 4 3 2 2" xfId="1760" xr:uid="{602BBB52-7B41-4726-8BCA-4A63C8683806}"/>
    <cellStyle name="20% - Accent6 2 4 3 2 2 2" xfId="3601" xr:uid="{E8E1845A-AFAB-43AA-A488-6DB0A3E27720}"/>
    <cellStyle name="20% - Accent6 2 4 3 2 2 2 2" xfId="7283" xr:uid="{E279574E-2858-4864-9512-9EA6B15C5957}"/>
    <cellStyle name="20% - Accent6 2 4 3 2 2 2 2 2" xfId="14649" xr:uid="{12767D2B-89B2-4A96-A862-C531E26CF2A1}"/>
    <cellStyle name="20% - Accent6 2 4 3 2 2 2 2 2 2" xfId="29383" xr:uid="{1BADB818-6A25-4F01-9FE8-CC0E8151B3B8}"/>
    <cellStyle name="20% - Accent6 2 4 3 2 2 2 2 3" xfId="22017" xr:uid="{2AD4004C-4490-4367-BCE7-79F2F3AF4141}"/>
    <cellStyle name="20% - Accent6 2 4 3 2 2 2 3" xfId="10967" xr:uid="{95095125-0FFC-4355-88A6-457DA2FF6BB5}"/>
    <cellStyle name="20% - Accent6 2 4 3 2 2 2 3 2" xfId="25701" xr:uid="{3FAADDC2-B2B1-4925-9295-E2AE6C1F99C5}"/>
    <cellStyle name="20% - Accent6 2 4 3 2 2 2 4" xfId="18335" xr:uid="{E71ABA1E-A238-4E4F-92AF-8A0EF8C8F98A}"/>
    <cellStyle name="20% - Accent6 2 4 3 2 2 3" xfId="5442" xr:uid="{95532E36-ECB7-4808-98D0-BAFBCCA66BA4}"/>
    <cellStyle name="20% - Accent6 2 4 3 2 2 3 2" xfId="12808" xr:uid="{E18853D8-0B01-4241-90CF-D7B12C72C6C3}"/>
    <cellStyle name="20% - Accent6 2 4 3 2 2 3 2 2" xfId="27542" xr:uid="{8F620B91-D376-46C1-AA54-D841E8D47CAF}"/>
    <cellStyle name="20% - Accent6 2 4 3 2 2 3 3" xfId="20176" xr:uid="{795DF376-E9B3-4309-9129-E4291D51CB48}"/>
    <cellStyle name="20% - Accent6 2 4 3 2 2 4" xfId="9126" xr:uid="{94D7904D-4384-4E52-9F37-0261D71852F9}"/>
    <cellStyle name="20% - Accent6 2 4 3 2 2 4 2" xfId="23860" xr:uid="{5041D2BE-3A70-43E6-994D-5096AA028B5D}"/>
    <cellStyle name="20% - Accent6 2 4 3 2 2 5" xfId="16494" xr:uid="{2A70486A-726E-4E8C-9736-7EFCD93968BB}"/>
    <cellStyle name="20% - Accent6 2 4 3 2 3" xfId="2681" xr:uid="{C5BF85E5-2B9B-4C7E-B260-D53A1134DCC9}"/>
    <cellStyle name="20% - Accent6 2 4 3 2 3 2" xfId="6363" xr:uid="{4163BECB-8E53-477E-94A2-412473DA6A20}"/>
    <cellStyle name="20% - Accent6 2 4 3 2 3 2 2" xfId="13729" xr:uid="{046651DD-72B8-43E0-9638-1CD6173A7E99}"/>
    <cellStyle name="20% - Accent6 2 4 3 2 3 2 2 2" xfId="28463" xr:uid="{65B79BC8-D2A4-470E-A0A5-A35913DDA345}"/>
    <cellStyle name="20% - Accent6 2 4 3 2 3 2 3" xfId="21097" xr:uid="{96F823DC-1CE0-4315-8475-FC55E7F49D63}"/>
    <cellStyle name="20% - Accent6 2 4 3 2 3 3" xfId="10047" xr:uid="{155B6979-89EB-4E4E-913E-358FAA92E418}"/>
    <cellStyle name="20% - Accent6 2 4 3 2 3 3 2" xfId="24781" xr:uid="{DFDBF592-2BF5-453B-8726-204FDA65B5D2}"/>
    <cellStyle name="20% - Accent6 2 4 3 2 3 4" xfId="17415" xr:uid="{7CEC6CD2-447A-4887-A658-C962C0E0E87B}"/>
    <cellStyle name="20% - Accent6 2 4 3 2 4" xfId="4522" xr:uid="{58D9B672-9949-4ABD-BFC3-193EF36A9093}"/>
    <cellStyle name="20% - Accent6 2 4 3 2 4 2" xfId="11888" xr:uid="{B0FB1C27-D5B6-473E-8F2D-91BC4A872538}"/>
    <cellStyle name="20% - Accent6 2 4 3 2 4 2 2" xfId="26622" xr:uid="{EDD793EC-DA37-4E2E-985E-EDCCB078C126}"/>
    <cellStyle name="20% - Accent6 2 4 3 2 4 3" xfId="19256" xr:uid="{7668AD7F-40AA-4975-811B-685C6C866335}"/>
    <cellStyle name="20% - Accent6 2 4 3 2 5" xfId="8206" xr:uid="{852DAD25-4CC3-41AD-9926-F5C1132313A2}"/>
    <cellStyle name="20% - Accent6 2 4 3 2 5 2" xfId="22940" xr:uid="{07E8B35E-6DE7-4744-A702-8D4E1C3A498B}"/>
    <cellStyle name="20% - Accent6 2 4 3 2 6" xfId="15574" xr:uid="{0AFF54F5-28F7-45B6-AA7C-BD1AB7196C01}"/>
    <cellStyle name="20% - Accent6 2 4 3 3" xfId="1300" xr:uid="{5CDF3025-BCA2-4F24-9AE7-20F1CD214EA1}"/>
    <cellStyle name="20% - Accent6 2 4 3 3 2" xfId="3141" xr:uid="{FD88D092-6456-4A0B-AE0C-D7C327C4DE51}"/>
    <cellStyle name="20% - Accent6 2 4 3 3 2 2" xfId="6823" xr:uid="{3F5E6CB2-3176-440F-95CE-DD196F48B036}"/>
    <cellStyle name="20% - Accent6 2 4 3 3 2 2 2" xfId="14189" xr:uid="{DB66CA6F-8998-4DFB-9422-68F7C40BA11E}"/>
    <cellStyle name="20% - Accent6 2 4 3 3 2 2 2 2" xfId="28923" xr:uid="{057ADE32-AC8E-4F5F-9E69-3C6FBCDEEDA4}"/>
    <cellStyle name="20% - Accent6 2 4 3 3 2 2 3" xfId="21557" xr:uid="{DABFBE83-6F02-4319-B9D5-3F05CE45F12B}"/>
    <cellStyle name="20% - Accent6 2 4 3 3 2 3" xfId="10507" xr:uid="{3B1CDA8C-7E13-47B1-A820-28849EE55413}"/>
    <cellStyle name="20% - Accent6 2 4 3 3 2 3 2" xfId="25241" xr:uid="{407D11F2-3EEF-40D2-BA40-19367EDAC793}"/>
    <cellStyle name="20% - Accent6 2 4 3 3 2 4" xfId="17875" xr:uid="{D1CBC142-0BAC-445C-AF5C-513EE45D7F0B}"/>
    <cellStyle name="20% - Accent6 2 4 3 3 3" xfId="4982" xr:uid="{48F05CE4-2865-4147-926C-E549458A15D9}"/>
    <cellStyle name="20% - Accent6 2 4 3 3 3 2" xfId="12348" xr:uid="{E70CBA2A-D8BB-42FB-B947-4D904000D581}"/>
    <cellStyle name="20% - Accent6 2 4 3 3 3 2 2" xfId="27082" xr:uid="{CD814BCB-CAD4-4635-8B8F-2929B9D0D625}"/>
    <cellStyle name="20% - Accent6 2 4 3 3 3 3" xfId="19716" xr:uid="{367FC7DA-4E31-449C-8D1D-2CD8E417E185}"/>
    <cellStyle name="20% - Accent6 2 4 3 3 4" xfId="8666" xr:uid="{50E60D86-9535-41A9-A974-0F83C5B2F8C9}"/>
    <cellStyle name="20% - Accent6 2 4 3 3 4 2" xfId="23400" xr:uid="{99C97D75-1CC7-498E-85C6-59073F153886}"/>
    <cellStyle name="20% - Accent6 2 4 3 3 5" xfId="16034" xr:uid="{0C3821AA-E61D-48D2-BDAC-9A13B141694E}"/>
    <cellStyle name="20% - Accent6 2 4 3 4" xfId="2221" xr:uid="{8BD61001-2455-466E-ADC9-1A04645F9E1A}"/>
    <cellStyle name="20% - Accent6 2 4 3 4 2" xfId="5903" xr:uid="{9B9A3F2C-7647-4E3F-8B9F-7EA4D99950AC}"/>
    <cellStyle name="20% - Accent6 2 4 3 4 2 2" xfId="13269" xr:uid="{0CA03E4B-AB70-41F4-88F3-A3009029C781}"/>
    <cellStyle name="20% - Accent6 2 4 3 4 2 2 2" xfId="28003" xr:uid="{7F5CCFC2-05CC-4440-8BB8-0C722F3F2840}"/>
    <cellStyle name="20% - Accent6 2 4 3 4 2 3" xfId="20637" xr:uid="{F25418A5-40EF-4887-925B-48A0834E7FF4}"/>
    <cellStyle name="20% - Accent6 2 4 3 4 3" xfId="9587" xr:uid="{19A329FA-8A92-4CAE-BF0B-87C326B1BA3F}"/>
    <cellStyle name="20% - Accent6 2 4 3 4 3 2" xfId="24321" xr:uid="{D22359B9-5A83-453F-AD87-3A3DFCD24916}"/>
    <cellStyle name="20% - Accent6 2 4 3 4 4" xfId="16955" xr:uid="{9A369A6D-EF24-4EF3-A696-0631541A2C8A}"/>
    <cellStyle name="20% - Accent6 2 4 3 5" xfId="4062" xr:uid="{2DB9BB88-8A56-49C3-B6B3-41808D46DA47}"/>
    <cellStyle name="20% - Accent6 2 4 3 5 2" xfId="11428" xr:uid="{F7323810-CB4C-49F1-A9FE-4666A8F5A5B4}"/>
    <cellStyle name="20% - Accent6 2 4 3 5 2 2" xfId="26162" xr:uid="{98031B7C-4A77-470F-97D7-62AF43778855}"/>
    <cellStyle name="20% - Accent6 2 4 3 5 3" xfId="18796" xr:uid="{B9BAFD8A-16F0-4CB8-AA32-4F7F12C3ED0E}"/>
    <cellStyle name="20% - Accent6 2 4 3 6" xfId="7746" xr:uid="{A081041E-BBB5-4494-B641-E0F332CEEE0B}"/>
    <cellStyle name="20% - Accent6 2 4 3 6 2" xfId="22480" xr:uid="{62DC7DE1-51D9-4DCF-8EE8-316EEE8EA371}"/>
    <cellStyle name="20% - Accent6 2 4 3 7" xfId="15114" xr:uid="{52A0B572-EE85-4288-9009-F72C52F3D4FC}"/>
    <cellStyle name="20% - Accent6 2 4 4" xfId="610" xr:uid="{7B62CEA7-0563-4EC9-811E-F18C9CA853CB}"/>
    <cellStyle name="20% - Accent6 2 4 4 2" xfId="1530" xr:uid="{E11A93A1-65FA-4274-A28F-02A387B2FEEB}"/>
    <cellStyle name="20% - Accent6 2 4 4 2 2" xfId="3371" xr:uid="{2210616B-CE61-4AE2-BF42-F7EDD987C854}"/>
    <cellStyle name="20% - Accent6 2 4 4 2 2 2" xfId="7053" xr:uid="{BDCB2B4C-457E-4C77-B155-7032494F6B48}"/>
    <cellStyle name="20% - Accent6 2 4 4 2 2 2 2" xfId="14419" xr:uid="{57C6FEEB-1B4F-4C4E-BC68-C133B52831CC}"/>
    <cellStyle name="20% - Accent6 2 4 4 2 2 2 2 2" xfId="29153" xr:uid="{BC123D4F-E65B-44CE-AACC-462CDCBCD6BC}"/>
    <cellStyle name="20% - Accent6 2 4 4 2 2 2 3" xfId="21787" xr:uid="{1A4EC3F7-6521-40AF-AF9C-8FA20CB53F55}"/>
    <cellStyle name="20% - Accent6 2 4 4 2 2 3" xfId="10737" xr:uid="{C687ED9C-D82A-4A8B-B8C9-F83C7629DF70}"/>
    <cellStyle name="20% - Accent6 2 4 4 2 2 3 2" xfId="25471" xr:uid="{C490EA25-7416-489B-80C6-BA5F050C3710}"/>
    <cellStyle name="20% - Accent6 2 4 4 2 2 4" xfId="18105" xr:uid="{81A4CC1A-ACFF-4F62-9049-6BBFD4DE630D}"/>
    <cellStyle name="20% - Accent6 2 4 4 2 3" xfId="5212" xr:uid="{508B524C-2D5B-4E1E-BBD5-D7FA3E692B54}"/>
    <cellStyle name="20% - Accent6 2 4 4 2 3 2" xfId="12578" xr:uid="{ECCB82B5-0B1E-4F69-9C26-10514F66749C}"/>
    <cellStyle name="20% - Accent6 2 4 4 2 3 2 2" xfId="27312" xr:uid="{8CC7B147-E404-4C1D-8C63-272BE10DE421}"/>
    <cellStyle name="20% - Accent6 2 4 4 2 3 3" xfId="19946" xr:uid="{DBF2D602-92B4-4FE3-881E-16CC33700FCA}"/>
    <cellStyle name="20% - Accent6 2 4 4 2 4" xfId="8896" xr:uid="{86705646-99DF-4D8E-8C8E-D147E0712AFC}"/>
    <cellStyle name="20% - Accent6 2 4 4 2 4 2" xfId="23630" xr:uid="{8059CFDD-0FFB-4982-AB14-0BE1DE434B70}"/>
    <cellStyle name="20% - Accent6 2 4 4 2 5" xfId="16264" xr:uid="{C2E2144F-1F49-4476-8E2A-9CA87F5E07DF}"/>
    <cellStyle name="20% - Accent6 2 4 4 3" xfId="2451" xr:uid="{265C1B49-D975-4366-A356-9267352F2978}"/>
    <cellStyle name="20% - Accent6 2 4 4 3 2" xfId="6133" xr:uid="{46792E45-8211-4A7A-BA78-E6B786D2035A}"/>
    <cellStyle name="20% - Accent6 2 4 4 3 2 2" xfId="13499" xr:uid="{62A2F644-A494-4B88-87A3-F53B9450F421}"/>
    <cellStyle name="20% - Accent6 2 4 4 3 2 2 2" xfId="28233" xr:uid="{C4817776-3D64-4DD6-99C2-7CB7D7AF7D03}"/>
    <cellStyle name="20% - Accent6 2 4 4 3 2 3" xfId="20867" xr:uid="{3FB895B7-F224-4E24-AB84-68CFD84BDB56}"/>
    <cellStyle name="20% - Accent6 2 4 4 3 3" xfId="9817" xr:uid="{5EDDBFEE-6C36-4424-9647-17122430D816}"/>
    <cellStyle name="20% - Accent6 2 4 4 3 3 2" xfId="24551" xr:uid="{652BFC8E-7BB4-4E6D-BCC3-6ACC694918BA}"/>
    <cellStyle name="20% - Accent6 2 4 4 3 4" xfId="17185" xr:uid="{8AB2DBAC-8F72-4FD9-8750-4520567B6388}"/>
    <cellStyle name="20% - Accent6 2 4 4 4" xfId="4292" xr:uid="{22533284-FE88-4F9E-8986-B3BC9927203B}"/>
    <cellStyle name="20% - Accent6 2 4 4 4 2" xfId="11658" xr:uid="{7F72B148-C580-4A33-9727-567CBF62376E}"/>
    <cellStyle name="20% - Accent6 2 4 4 4 2 2" xfId="26392" xr:uid="{8F285C40-7115-4806-AF76-1FD5777D25B1}"/>
    <cellStyle name="20% - Accent6 2 4 4 4 3" xfId="19026" xr:uid="{477517DF-D781-4131-9754-54CDC7277259}"/>
    <cellStyle name="20% - Accent6 2 4 4 5" xfId="7976" xr:uid="{7945968A-D023-4965-889E-2AFC3E238437}"/>
    <cellStyle name="20% - Accent6 2 4 4 5 2" xfId="22710" xr:uid="{9A312D1C-9995-4665-9B00-E9DD0FFB51F0}"/>
    <cellStyle name="20% - Accent6 2 4 4 6" xfId="15344" xr:uid="{93AB82BF-8A18-42A5-8F9D-59EB74897944}"/>
    <cellStyle name="20% - Accent6 2 4 5" xfId="1070" xr:uid="{A54427D3-4DB5-4F16-8F19-43E86B9A4308}"/>
    <cellStyle name="20% - Accent6 2 4 5 2" xfId="2911" xr:uid="{CFCCD14D-CB87-4216-8E92-ED889B90310B}"/>
    <cellStyle name="20% - Accent6 2 4 5 2 2" xfId="6593" xr:uid="{E17FD024-F9D8-4784-975E-D6440386162E}"/>
    <cellStyle name="20% - Accent6 2 4 5 2 2 2" xfId="13959" xr:uid="{8AA59089-219E-4D8A-AB0D-F8684709390B}"/>
    <cellStyle name="20% - Accent6 2 4 5 2 2 2 2" xfId="28693" xr:uid="{17FC4C2B-A787-4D12-B15D-5D30A6238445}"/>
    <cellStyle name="20% - Accent6 2 4 5 2 2 3" xfId="21327" xr:uid="{94A5FD53-42AD-432B-A7D7-B40D50E0535B}"/>
    <cellStyle name="20% - Accent6 2 4 5 2 3" xfId="10277" xr:uid="{F88B3253-36DA-4C5C-AAA3-3DD1B0485EF9}"/>
    <cellStyle name="20% - Accent6 2 4 5 2 3 2" xfId="25011" xr:uid="{73555E5F-DF3B-4B95-8040-883BD6947617}"/>
    <cellStyle name="20% - Accent6 2 4 5 2 4" xfId="17645" xr:uid="{DB868842-9214-46CB-9C97-9A988E9F3B98}"/>
    <cellStyle name="20% - Accent6 2 4 5 3" xfId="4752" xr:uid="{642654F2-D160-4EC8-8EB5-25DF8C88F3CA}"/>
    <cellStyle name="20% - Accent6 2 4 5 3 2" xfId="12118" xr:uid="{3FA003D1-F403-4BAD-8545-0F3A999D66DA}"/>
    <cellStyle name="20% - Accent6 2 4 5 3 2 2" xfId="26852" xr:uid="{51FA24AE-BCDE-4F93-99FB-F6C2CDC9DA15}"/>
    <cellStyle name="20% - Accent6 2 4 5 3 3" xfId="19486" xr:uid="{3B5F81E9-E9E2-4A6C-882B-2D0DCE21DCD3}"/>
    <cellStyle name="20% - Accent6 2 4 5 4" xfId="8436" xr:uid="{5CB0FE7B-86E6-4984-936E-526987FC052F}"/>
    <cellStyle name="20% - Accent6 2 4 5 4 2" xfId="23170" xr:uid="{F5135B9E-2613-4A5A-84B4-6D7C7D287321}"/>
    <cellStyle name="20% - Accent6 2 4 5 5" xfId="15804" xr:uid="{BBD77C3E-095D-4046-BD66-640CA6E43FD1}"/>
    <cellStyle name="20% - Accent6 2 4 6" xfId="1991" xr:uid="{1F95B1AF-C069-4BFF-8023-E8BF7BF5E320}"/>
    <cellStyle name="20% - Accent6 2 4 6 2" xfId="5673" xr:uid="{D80D0FF1-DE7B-4A6C-A21E-36555C1D62B9}"/>
    <cellStyle name="20% - Accent6 2 4 6 2 2" xfId="13039" xr:uid="{476B97F3-5439-495B-8CEC-3F265B23F45E}"/>
    <cellStyle name="20% - Accent6 2 4 6 2 2 2" xfId="27773" xr:uid="{0EE0A284-084C-40C4-BB00-D89EDC15EC05}"/>
    <cellStyle name="20% - Accent6 2 4 6 2 3" xfId="20407" xr:uid="{4ADA60B3-A97B-465E-8EBB-8C7C8DBDC410}"/>
    <cellStyle name="20% - Accent6 2 4 6 3" xfId="9357" xr:uid="{2741E8D5-03AE-4A79-8400-14D0A9212FAA}"/>
    <cellStyle name="20% - Accent6 2 4 6 3 2" xfId="24091" xr:uid="{3D2BD258-68AB-4339-B9C5-D738A6047E7D}"/>
    <cellStyle name="20% - Accent6 2 4 6 4" xfId="16725" xr:uid="{0D2B02A9-1751-423A-8E90-EF03AAD9C58F}"/>
    <cellStyle name="20% - Accent6 2 4 7" xfId="3832" xr:uid="{B204FA7A-0527-41AB-8030-90090B69C1A8}"/>
    <cellStyle name="20% - Accent6 2 4 7 2" xfId="11198" xr:uid="{7D601D6A-1345-4043-998F-A59F0EC6F685}"/>
    <cellStyle name="20% - Accent6 2 4 7 2 2" xfId="25932" xr:uid="{17A0F1F6-E134-4D6D-BDDC-A9BD18CBBD35}"/>
    <cellStyle name="20% - Accent6 2 4 7 3" xfId="18566" xr:uid="{2555B55C-D5F4-46FC-BC9E-E9A39CC849C4}"/>
    <cellStyle name="20% - Accent6 2 4 8" xfId="7516" xr:uid="{5E20F97F-54B3-4F8B-BFE3-01EA1019631A}"/>
    <cellStyle name="20% - Accent6 2 4 8 2" xfId="22250" xr:uid="{CDE04ED5-FB75-4330-B934-D106B3749806}"/>
    <cellStyle name="20% - Accent6 2 4 9" xfId="14884" xr:uid="{FD6E0332-4F24-41AA-B16C-0248E410AB51}"/>
    <cellStyle name="20% - Accent6 2 5" xfId="208" xr:uid="{A4844F12-FCE2-4CF8-BDC9-5ECE7BB3F5B0}"/>
    <cellStyle name="20% - Accent6 2 5 2" xfId="438" xr:uid="{761DE7E5-3ACD-4BEA-A191-6B19D82EDFCE}"/>
    <cellStyle name="20% - Accent6 2 5 2 2" xfId="898" xr:uid="{8BB5616E-1731-4C22-BC01-E0B1C239F1E6}"/>
    <cellStyle name="20% - Accent6 2 5 2 2 2" xfId="1818" xr:uid="{B59588C0-ECB5-433C-82A6-B91BCC8F84C6}"/>
    <cellStyle name="20% - Accent6 2 5 2 2 2 2" xfId="3659" xr:uid="{FC57013A-CFCA-4BD9-8DCD-E1A26205022F}"/>
    <cellStyle name="20% - Accent6 2 5 2 2 2 2 2" xfId="7341" xr:uid="{9047192E-82A5-4B4A-B966-BD112C8A017C}"/>
    <cellStyle name="20% - Accent6 2 5 2 2 2 2 2 2" xfId="14707" xr:uid="{53D698E0-0395-47A5-8202-7DA976CED705}"/>
    <cellStyle name="20% - Accent6 2 5 2 2 2 2 2 2 2" xfId="29441" xr:uid="{E1D1DD01-8762-4DCD-818A-36B8E1992EAB}"/>
    <cellStyle name="20% - Accent6 2 5 2 2 2 2 2 3" xfId="22075" xr:uid="{FFB7E706-1DAD-4FE1-913B-D16D64AE11C1}"/>
    <cellStyle name="20% - Accent6 2 5 2 2 2 2 3" xfId="11025" xr:uid="{D7D9203A-1019-45CB-AF3A-73C99BA6CE4F}"/>
    <cellStyle name="20% - Accent6 2 5 2 2 2 2 3 2" xfId="25759" xr:uid="{A3A277F4-DD01-48E7-883C-15F0CCDA9470}"/>
    <cellStyle name="20% - Accent6 2 5 2 2 2 2 4" xfId="18393" xr:uid="{DCDD5B18-37BC-4BA2-81FC-0DBE82FAF4C4}"/>
    <cellStyle name="20% - Accent6 2 5 2 2 2 3" xfId="5500" xr:uid="{75B2F597-8AC8-49F2-A902-835C39C58A61}"/>
    <cellStyle name="20% - Accent6 2 5 2 2 2 3 2" xfId="12866" xr:uid="{3C8A11EA-2092-44BF-83F9-4B6B37FCC1ED}"/>
    <cellStyle name="20% - Accent6 2 5 2 2 2 3 2 2" xfId="27600" xr:uid="{81EBB6B2-9802-4B35-BA60-04BE53137B26}"/>
    <cellStyle name="20% - Accent6 2 5 2 2 2 3 3" xfId="20234" xr:uid="{40D02CC4-606C-445C-9AC4-5740028247EC}"/>
    <cellStyle name="20% - Accent6 2 5 2 2 2 4" xfId="9184" xr:uid="{B31D1849-3FA3-4FEA-A087-9AAA573DB5B2}"/>
    <cellStyle name="20% - Accent6 2 5 2 2 2 4 2" xfId="23918" xr:uid="{B9E16D71-AF8A-41D4-BB10-33C5951A9E4A}"/>
    <cellStyle name="20% - Accent6 2 5 2 2 2 5" xfId="16552" xr:uid="{EE1B27D9-36D8-4813-8AB4-98FF7878E58B}"/>
    <cellStyle name="20% - Accent6 2 5 2 2 3" xfId="2739" xr:uid="{7AB849C5-0E1B-44B2-8108-97A2997EEBCF}"/>
    <cellStyle name="20% - Accent6 2 5 2 2 3 2" xfId="6421" xr:uid="{BEAF0A2F-3F26-4642-A907-1923F2B5DD83}"/>
    <cellStyle name="20% - Accent6 2 5 2 2 3 2 2" xfId="13787" xr:uid="{2A8BCF01-E732-4F7A-B841-5533422E3318}"/>
    <cellStyle name="20% - Accent6 2 5 2 2 3 2 2 2" xfId="28521" xr:uid="{53B7C7B4-EC71-40B7-BD83-94CF8087D5D6}"/>
    <cellStyle name="20% - Accent6 2 5 2 2 3 2 3" xfId="21155" xr:uid="{3440994C-4455-4E11-8B02-21B38DA8B445}"/>
    <cellStyle name="20% - Accent6 2 5 2 2 3 3" xfId="10105" xr:uid="{F62B7A74-E746-4350-994A-A2BBF8466E99}"/>
    <cellStyle name="20% - Accent6 2 5 2 2 3 3 2" xfId="24839" xr:uid="{4E101057-A525-46E1-85C2-FDB08BE15302}"/>
    <cellStyle name="20% - Accent6 2 5 2 2 3 4" xfId="17473" xr:uid="{48252966-6206-4F44-B125-BC0028E84475}"/>
    <cellStyle name="20% - Accent6 2 5 2 2 4" xfId="4580" xr:uid="{25B4B486-F9B4-4652-8D75-1F1B0C2B1EF4}"/>
    <cellStyle name="20% - Accent6 2 5 2 2 4 2" xfId="11946" xr:uid="{E7DEC5C4-EED0-403C-8A0D-5A739F778463}"/>
    <cellStyle name="20% - Accent6 2 5 2 2 4 2 2" xfId="26680" xr:uid="{C7F9E248-DD34-43E4-BE81-3DD3D1CD8CC5}"/>
    <cellStyle name="20% - Accent6 2 5 2 2 4 3" xfId="19314" xr:uid="{7EDE2C3F-16E1-498A-87E2-B32A9D3A1CC1}"/>
    <cellStyle name="20% - Accent6 2 5 2 2 5" xfId="8264" xr:uid="{488F961A-B3C1-4251-A95E-BDD9DE459DB0}"/>
    <cellStyle name="20% - Accent6 2 5 2 2 5 2" xfId="22998" xr:uid="{9D924C7D-BBB4-4FBE-BA07-974991A15AEB}"/>
    <cellStyle name="20% - Accent6 2 5 2 2 6" xfId="15632" xr:uid="{A9D09971-B011-4B10-BB99-BC9F862DE8FB}"/>
    <cellStyle name="20% - Accent6 2 5 2 3" xfId="1358" xr:uid="{765C815F-5FFC-445E-B412-620DCEF1DC4F}"/>
    <cellStyle name="20% - Accent6 2 5 2 3 2" xfId="3199" xr:uid="{6D5DF02C-94CA-463F-B64E-3DD0A46525CC}"/>
    <cellStyle name="20% - Accent6 2 5 2 3 2 2" xfId="6881" xr:uid="{A0BB26AE-84BD-45B5-BB49-64AED2B0713B}"/>
    <cellStyle name="20% - Accent6 2 5 2 3 2 2 2" xfId="14247" xr:uid="{2620C4B6-73AE-4C22-AD5B-C5323C0ECCAE}"/>
    <cellStyle name="20% - Accent6 2 5 2 3 2 2 2 2" xfId="28981" xr:uid="{D91B82DE-1F3D-4ECE-B509-D001C0EAE65D}"/>
    <cellStyle name="20% - Accent6 2 5 2 3 2 2 3" xfId="21615" xr:uid="{00CBEB5A-8BCB-4474-989F-BBF7602F5DFC}"/>
    <cellStyle name="20% - Accent6 2 5 2 3 2 3" xfId="10565" xr:uid="{936BC4C5-57EF-4C75-BAA4-F03C123ECC71}"/>
    <cellStyle name="20% - Accent6 2 5 2 3 2 3 2" xfId="25299" xr:uid="{916BA24B-243B-4F9C-A9AD-769BA1701AB5}"/>
    <cellStyle name="20% - Accent6 2 5 2 3 2 4" xfId="17933" xr:uid="{2BE3E116-1348-439B-93CB-00A6EE3B20C5}"/>
    <cellStyle name="20% - Accent6 2 5 2 3 3" xfId="5040" xr:uid="{F86CD69A-83E1-4B14-A926-7105AFBB580F}"/>
    <cellStyle name="20% - Accent6 2 5 2 3 3 2" xfId="12406" xr:uid="{93269CC1-BB94-407E-BF6D-25830F625FA6}"/>
    <cellStyle name="20% - Accent6 2 5 2 3 3 2 2" xfId="27140" xr:uid="{18C1FAD9-963F-4A53-87F4-ADC1A534C4E0}"/>
    <cellStyle name="20% - Accent6 2 5 2 3 3 3" xfId="19774" xr:uid="{78C5EFF5-F5ED-4619-84B3-DF87374AC57F}"/>
    <cellStyle name="20% - Accent6 2 5 2 3 4" xfId="8724" xr:uid="{FF982FB2-203D-4539-A90B-92EB7F6E70DC}"/>
    <cellStyle name="20% - Accent6 2 5 2 3 4 2" xfId="23458" xr:uid="{E53124E3-BA9F-44A5-905C-2B1089028B83}"/>
    <cellStyle name="20% - Accent6 2 5 2 3 5" xfId="16092" xr:uid="{4E8B53AC-73F1-4A5B-9AA9-7DBE915805AB}"/>
    <cellStyle name="20% - Accent6 2 5 2 4" xfId="2279" xr:uid="{9635ACA4-3F90-4657-9C33-EA285A1963E5}"/>
    <cellStyle name="20% - Accent6 2 5 2 4 2" xfId="5961" xr:uid="{4EFEF80C-EA17-468E-B207-860A654E05B8}"/>
    <cellStyle name="20% - Accent6 2 5 2 4 2 2" xfId="13327" xr:uid="{C0EA632B-5A99-4E61-BC53-647619F944A8}"/>
    <cellStyle name="20% - Accent6 2 5 2 4 2 2 2" xfId="28061" xr:uid="{E9F20686-9DC2-4DBB-B780-8C43213E6A17}"/>
    <cellStyle name="20% - Accent6 2 5 2 4 2 3" xfId="20695" xr:uid="{3F7F8940-5AC5-4391-A152-FD11DB0494B9}"/>
    <cellStyle name="20% - Accent6 2 5 2 4 3" xfId="9645" xr:uid="{CA58536B-A6FB-4C25-B1DF-7F857D9FD865}"/>
    <cellStyle name="20% - Accent6 2 5 2 4 3 2" xfId="24379" xr:uid="{0E28FA16-EB7D-4B27-B208-37045586323D}"/>
    <cellStyle name="20% - Accent6 2 5 2 4 4" xfId="17013" xr:uid="{9AB54385-8B17-4612-ABE3-978CFC539A5F}"/>
    <cellStyle name="20% - Accent6 2 5 2 5" xfId="4120" xr:uid="{4D036C07-A555-4FDF-9D68-D44FEAAD5105}"/>
    <cellStyle name="20% - Accent6 2 5 2 5 2" xfId="11486" xr:uid="{446D07DF-4D5C-485D-B53A-50F1ABE6C277}"/>
    <cellStyle name="20% - Accent6 2 5 2 5 2 2" xfId="26220" xr:uid="{7D21342A-659E-4E88-8C4E-0887D4653C86}"/>
    <cellStyle name="20% - Accent6 2 5 2 5 3" xfId="18854" xr:uid="{E166641F-3627-4E6A-8E48-541A7113C31A}"/>
    <cellStyle name="20% - Accent6 2 5 2 6" xfId="7804" xr:uid="{CECE74AB-D4B7-4F9A-9C16-A6851383A507}"/>
    <cellStyle name="20% - Accent6 2 5 2 6 2" xfId="22538" xr:uid="{23D37D9F-CA95-4C84-AE10-051C22CF3266}"/>
    <cellStyle name="20% - Accent6 2 5 2 7" xfId="15172" xr:uid="{6BCEFFB8-2BC5-416A-8151-1E5C95DF09D0}"/>
    <cellStyle name="20% - Accent6 2 5 3" xfId="668" xr:uid="{5291A8A4-0D1D-415F-9F31-67B1EB57D5C0}"/>
    <cellStyle name="20% - Accent6 2 5 3 2" xfId="1588" xr:uid="{FF0F8A21-1E8F-4E77-9201-C0CE906DD034}"/>
    <cellStyle name="20% - Accent6 2 5 3 2 2" xfId="3429" xr:uid="{A15F697B-8E6F-4388-851E-43B5BC9B12D9}"/>
    <cellStyle name="20% - Accent6 2 5 3 2 2 2" xfId="7111" xr:uid="{490FEF86-3121-40B8-BAE7-D67A7261BAA8}"/>
    <cellStyle name="20% - Accent6 2 5 3 2 2 2 2" xfId="14477" xr:uid="{32840527-5271-4359-BF5F-B31ABC3D6B61}"/>
    <cellStyle name="20% - Accent6 2 5 3 2 2 2 2 2" xfId="29211" xr:uid="{C5CB1EC6-3475-467C-BF49-22A5AF1D2C07}"/>
    <cellStyle name="20% - Accent6 2 5 3 2 2 2 3" xfId="21845" xr:uid="{4CA8EEE9-3F91-4516-A1F9-576032267641}"/>
    <cellStyle name="20% - Accent6 2 5 3 2 2 3" xfId="10795" xr:uid="{3FF1D5A2-DD58-41AC-9591-2FC57795E1CB}"/>
    <cellStyle name="20% - Accent6 2 5 3 2 2 3 2" xfId="25529" xr:uid="{3A11959D-F02A-4314-9FB3-1A8FB1271F7C}"/>
    <cellStyle name="20% - Accent6 2 5 3 2 2 4" xfId="18163" xr:uid="{3D95DB41-1A45-49B8-9BE0-C2F4A285336C}"/>
    <cellStyle name="20% - Accent6 2 5 3 2 3" xfId="5270" xr:uid="{9C25E74A-1D07-483B-A7C5-9BA529D1403A}"/>
    <cellStyle name="20% - Accent6 2 5 3 2 3 2" xfId="12636" xr:uid="{833FC52A-9468-4C4A-8037-AE7E8A9CF3F1}"/>
    <cellStyle name="20% - Accent6 2 5 3 2 3 2 2" xfId="27370" xr:uid="{8133B66D-5191-4741-A761-597C431F2709}"/>
    <cellStyle name="20% - Accent6 2 5 3 2 3 3" xfId="20004" xr:uid="{7E11B670-666F-47D2-B8FC-4114E46CD85F}"/>
    <cellStyle name="20% - Accent6 2 5 3 2 4" xfId="8954" xr:uid="{83364C59-448F-449A-B82E-61F60052FEF2}"/>
    <cellStyle name="20% - Accent6 2 5 3 2 4 2" xfId="23688" xr:uid="{23CDE10D-D5C1-4652-9799-40780EC664F7}"/>
    <cellStyle name="20% - Accent6 2 5 3 2 5" xfId="16322" xr:uid="{DD5C158F-918B-471D-A00D-B50DC0727151}"/>
    <cellStyle name="20% - Accent6 2 5 3 3" xfId="2509" xr:uid="{8A4AB320-9C2C-4366-A299-2B767DB408B9}"/>
    <cellStyle name="20% - Accent6 2 5 3 3 2" xfId="6191" xr:uid="{070BDB37-9490-431C-812E-7341E5FD6713}"/>
    <cellStyle name="20% - Accent6 2 5 3 3 2 2" xfId="13557" xr:uid="{6E314173-E18B-4448-A286-C29C796D70D9}"/>
    <cellStyle name="20% - Accent6 2 5 3 3 2 2 2" xfId="28291" xr:uid="{6067FBCE-FAEA-42A0-9B22-16D80217ED1A}"/>
    <cellStyle name="20% - Accent6 2 5 3 3 2 3" xfId="20925" xr:uid="{66EC5840-DFB6-4A97-93F2-5EC633894DC5}"/>
    <cellStyle name="20% - Accent6 2 5 3 3 3" xfId="9875" xr:uid="{1FE544BB-3F6E-4E77-8CD6-B3BD3349699A}"/>
    <cellStyle name="20% - Accent6 2 5 3 3 3 2" xfId="24609" xr:uid="{0D2EE632-BAFD-45DD-87CE-928B5396A4DD}"/>
    <cellStyle name="20% - Accent6 2 5 3 3 4" xfId="17243" xr:uid="{33261C10-5AB6-4FBB-8014-760D1D062B17}"/>
    <cellStyle name="20% - Accent6 2 5 3 4" xfId="4350" xr:uid="{78BDDA6D-85BD-438C-A914-777F22744B99}"/>
    <cellStyle name="20% - Accent6 2 5 3 4 2" xfId="11716" xr:uid="{0AEB1484-92F7-4150-BAD9-61528837F307}"/>
    <cellStyle name="20% - Accent6 2 5 3 4 2 2" xfId="26450" xr:uid="{B76E336B-94FF-4E18-9AEC-7E2D570A78CD}"/>
    <cellStyle name="20% - Accent6 2 5 3 4 3" xfId="19084" xr:uid="{1C56D1D0-3B0A-4188-BD77-8E2F2458999A}"/>
    <cellStyle name="20% - Accent6 2 5 3 5" xfId="8034" xr:uid="{2647A27A-4E1F-4501-A4DA-96C741BD3B42}"/>
    <cellStyle name="20% - Accent6 2 5 3 5 2" xfId="22768" xr:uid="{54BB6FA9-B7AA-45E2-A434-AFA74DC007D9}"/>
    <cellStyle name="20% - Accent6 2 5 3 6" xfId="15402" xr:uid="{60CB5865-66E9-4654-A128-1CC2646191F6}"/>
    <cellStyle name="20% - Accent6 2 5 4" xfId="1128" xr:uid="{BA852E92-21F9-4C1A-9994-6BC297FC0717}"/>
    <cellStyle name="20% - Accent6 2 5 4 2" xfId="2969" xr:uid="{526D87DF-203E-4663-AC64-C6208D38372D}"/>
    <cellStyle name="20% - Accent6 2 5 4 2 2" xfId="6651" xr:uid="{BB6523D2-4BCA-41D7-9AC4-E6E5905225DF}"/>
    <cellStyle name="20% - Accent6 2 5 4 2 2 2" xfId="14017" xr:uid="{4D70B45D-3728-43B6-88D8-B61E269E8B0B}"/>
    <cellStyle name="20% - Accent6 2 5 4 2 2 2 2" xfId="28751" xr:uid="{72E3E768-7B28-49B0-9A0E-D93CD1FF503E}"/>
    <cellStyle name="20% - Accent6 2 5 4 2 2 3" xfId="21385" xr:uid="{891589A4-D27B-4970-B410-46C3A1877C88}"/>
    <cellStyle name="20% - Accent6 2 5 4 2 3" xfId="10335" xr:uid="{376F5751-573A-4D87-81C9-71B154A20ADF}"/>
    <cellStyle name="20% - Accent6 2 5 4 2 3 2" xfId="25069" xr:uid="{143FB25E-1E5D-489B-B2BB-C76E513B9A94}"/>
    <cellStyle name="20% - Accent6 2 5 4 2 4" xfId="17703" xr:uid="{949DBF2D-D5B3-44A9-9C52-BB06F859BA87}"/>
    <cellStyle name="20% - Accent6 2 5 4 3" xfId="4810" xr:uid="{F9C32388-7631-4B3D-B882-0509E7EB1056}"/>
    <cellStyle name="20% - Accent6 2 5 4 3 2" xfId="12176" xr:uid="{B8BA0769-2076-46B6-8643-295CCEF0BE07}"/>
    <cellStyle name="20% - Accent6 2 5 4 3 2 2" xfId="26910" xr:uid="{F37BBD29-5B3E-4CC4-BAB0-BEC806F763B8}"/>
    <cellStyle name="20% - Accent6 2 5 4 3 3" xfId="19544" xr:uid="{112F69B7-B37B-4364-8B3E-CD6CB6976B08}"/>
    <cellStyle name="20% - Accent6 2 5 4 4" xfId="8494" xr:uid="{3DB3E1C6-9151-4C0B-8E5B-CBEBD1739A45}"/>
    <cellStyle name="20% - Accent6 2 5 4 4 2" xfId="23228" xr:uid="{243CEC71-46CC-4962-8434-86FFB453836D}"/>
    <cellStyle name="20% - Accent6 2 5 4 5" xfId="15862" xr:uid="{16262544-71E0-4E91-A7FD-F72609A6096F}"/>
    <cellStyle name="20% - Accent6 2 5 5" xfId="2049" xr:uid="{021E7282-58E4-4871-9441-E4E7F9BC81BC}"/>
    <cellStyle name="20% - Accent6 2 5 5 2" xfId="5731" xr:uid="{54B6107C-682B-4FE8-8E7D-27072D52EB9E}"/>
    <cellStyle name="20% - Accent6 2 5 5 2 2" xfId="13097" xr:uid="{2A397502-A7E0-461C-9C02-6A4C785D4A5E}"/>
    <cellStyle name="20% - Accent6 2 5 5 2 2 2" xfId="27831" xr:uid="{B6252445-D4BC-47D9-ABB7-D90AE130ECAF}"/>
    <cellStyle name="20% - Accent6 2 5 5 2 3" xfId="20465" xr:uid="{1EE14FEC-C7C8-4996-82FC-7B747D51A9A7}"/>
    <cellStyle name="20% - Accent6 2 5 5 3" xfId="9415" xr:uid="{E5CF8AAA-1FF8-4123-93BF-D397BB4C025F}"/>
    <cellStyle name="20% - Accent6 2 5 5 3 2" xfId="24149" xr:uid="{1B3A5AD0-5491-4F60-99FF-583932AB3A0D}"/>
    <cellStyle name="20% - Accent6 2 5 5 4" xfId="16783" xr:uid="{0DF23F04-8FA3-4CAB-B1A5-9C6B9455B693}"/>
    <cellStyle name="20% - Accent6 2 5 6" xfId="3890" xr:uid="{2C1C477A-E644-41CB-B844-640E973B97EA}"/>
    <cellStyle name="20% - Accent6 2 5 6 2" xfId="11256" xr:uid="{28694B51-E598-4C64-B4BC-10F42026D907}"/>
    <cellStyle name="20% - Accent6 2 5 6 2 2" xfId="25990" xr:uid="{4DD6F2A6-CCA8-43D3-9D50-136EE221796E}"/>
    <cellStyle name="20% - Accent6 2 5 6 3" xfId="18624" xr:uid="{A249B564-0FCD-4F5D-82B7-EDBE98E567D8}"/>
    <cellStyle name="20% - Accent6 2 5 7" xfId="7574" xr:uid="{3FBB263E-87BF-4152-B370-0BCB4F71F6CE}"/>
    <cellStyle name="20% - Accent6 2 5 7 2" xfId="22308" xr:uid="{07875488-91CB-4992-BBD5-87C4F83B1C59}"/>
    <cellStyle name="20% - Accent6 2 5 8" xfId="14942" xr:uid="{A35BBCB8-A622-482A-8DE8-809573B365F0}"/>
    <cellStyle name="20% - Accent6 2 6" xfId="323" xr:uid="{47F2E1D5-3072-4963-AE88-D7DB61A4FC15}"/>
    <cellStyle name="20% - Accent6 2 6 2" xfId="783" xr:uid="{E6A0EC2D-B50D-4300-8A6A-CAD23674A773}"/>
    <cellStyle name="20% - Accent6 2 6 2 2" xfId="1703" xr:uid="{36E7A561-9C0A-4FF8-892F-B510AA2ED8D5}"/>
    <cellStyle name="20% - Accent6 2 6 2 2 2" xfId="3544" xr:uid="{796CCF3B-F6F6-4AEC-8A88-C01729298792}"/>
    <cellStyle name="20% - Accent6 2 6 2 2 2 2" xfId="7226" xr:uid="{549377C5-29B4-4D8D-997F-EA5E2937FDB6}"/>
    <cellStyle name="20% - Accent6 2 6 2 2 2 2 2" xfId="14592" xr:uid="{0BE12C4F-5373-43E6-8CDD-5276315516A7}"/>
    <cellStyle name="20% - Accent6 2 6 2 2 2 2 2 2" xfId="29326" xr:uid="{99C56A49-7739-4875-B86F-CD70F024FC48}"/>
    <cellStyle name="20% - Accent6 2 6 2 2 2 2 3" xfId="21960" xr:uid="{03530643-1E9C-4DAE-B7A7-41ED6084EC21}"/>
    <cellStyle name="20% - Accent6 2 6 2 2 2 3" xfId="10910" xr:uid="{5E1398C2-D56B-4F4D-8261-82FF50EC19E0}"/>
    <cellStyle name="20% - Accent6 2 6 2 2 2 3 2" xfId="25644" xr:uid="{ABDA3DC1-9E7D-4991-B741-A1241CE81DF2}"/>
    <cellStyle name="20% - Accent6 2 6 2 2 2 4" xfId="18278" xr:uid="{5A53EA63-F8FE-4A4F-B725-7ED5241C4F20}"/>
    <cellStyle name="20% - Accent6 2 6 2 2 3" xfId="5385" xr:uid="{85E3E25B-06F2-453E-B77D-78FEEE218523}"/>
    <cellStyle name="20% - Accent6 2 6 2 2 3 2" xfId="12751" xr:uid="{B463FA5C-5640-4D8D-B046-5296E67ECD0D}"/>
    <cellStyle name="20% - Accent6 2 6 2 2 3 2 2" xfId="27485" xr:uid="{FF5BD809-3EB4-4F6A-B4A1-7C462F4326B8}"/>
    <cellStyle name="20% - Accent6 2 6 2 2 3 3" xfId="20119" xr:uid="{6A498CEC-083B-4978-B832-4B415B42B7A2}"/>
    <cellStyle name="20% - Accent6 2 6 2 2 4" xfId="9069" xr:uid="{135BE6CE-095D-4172-9C11-9619983E0438}"/>
    <cellStyle name="20% - Accent6 2 6 2 2 4 2" xfId="23803" xr:uid="{06E5646A-7FDA-446C-A4BF-09AF523F5F40}"/>
    <cellStyle name="20% - Accent6 2 6 2 2 5" xfId="16437" xr:uid="{EEEA9075-8CF4-48CA-B1D5-2A4702B2B287}"/>
    <cellStyle name="20% - Accent6 2 6 2 3" xfId="2624" xr:uid="{6A837B48-02A6-43B6-9C7C-E8DA9412B181}"/>
    <cellStyle name="20% - Accent6 2 6 2 3 2" xfId="6306" xr:uid="{24DE3089-EFC2-4070-B279-45584F2295BC}"/>
    <cellStyle name="20% - Accent6 2 6 2 3 2 2" xfId="13672" xr:uid="{D9F51C6A-74B1-46AB-8DD1-0298F4556A70}"/>
    <cellStyle name="20% - Accent6 2 6 2 3 2 2 2" xfId="28406" xr:uid="{37619EDC-0F08-4AC9-A6AA-242A3A823DDC}"/>
    <cellStyle name="20% - Accent6 2 6 2 3 2 3" xfId="21040" xr:uid="{D6EA28FB-3E3E-4253-B93C-79F30FC96F6F}"/>
    <cellStyle name="20% - Accent6 2 6 2 3 3" xfId="9990" xr:uid="{9BCBB480-3C08-4142-94CC-9E9AF9EA0405}"/>
    <cellStyle name="20% - Accent6 2 6 2 3 3 2" xfId="24724" xr:uid="{01D1BB91-CE68-4531-B00B-DC73F41B9FE5}"/>
    <cellStyle name="20% - Accent6 2 6 2 3 4" xfId="17358" xr:uid="{4CCA2A7E-0D17-48F9-ABA4-087FCB2B5868}"/>
    <cellStyle name="20% - Accent6 2 6 2 4" xfId="4465" xr:uid="{F675FD72-3BD5-429E-8729-93823B25F0EE}"/>
    <cellStyle name="20% - Accent6 2 6 2 4 2" xfId="11831" xr:uid="{012FBE2D-F3CB-4842-A8F8-6B64350C629E}"/>
    <cellStyle name="20% - Accent6 2 6 2 4 2 2" xfId="26565" xr:uid="{88DC495B-394A-4CFD-A025-FFE0FDC6C627}"/>
    <cellStyle name="20% - Accent6 2 6 2 4 3" xfId="19199" xr:uid="{A62C8B8E-3503-47C3-8575-C9EBA4DFCDD0}"/>
    <cellStyle name="20% - Accent6 2 6 2 5" xfId="8149" xr:uid="{F5D38F57-8A4F-465D-8461-05BCE30D27FE}"/>
    <cellStyle name="20% - Accent6 2 6 2 5 2" xfId="22883" xr:uid="{3E3A8B26-A0ED-4A35-AFBE-4F621649EAE3}"/>
    <cellStyle name="20% - Accent6 2 6 2 6" xfId="15517" xr:uid="{74923C7E-4AAF-466F-80AB-42FE96D1BC9E}"/>
    <cellStyle name="20% - Accent6 2 6 3" xfId="1243" xr:uid="{828FB8D8-DB48-44E9-92AA-48D145BF4EEF}"/>
    <cellStyle name="20% - Accent6 2 6 3 2" xfId="3084" xr:uid="{8F035207-122A-45C1-9344-79F0D808555A}"/>
    <cellStyle name="20% - Accent6 2 6 3 2 2" xfId="6766" xr:uid="{417E5DAC-C116-42CB-A70C-FA10588DDF27}"/>
    <cellStyle name="20% - Accent6 2 6 3 2 2 2" xfId="14132" xr:uid="{C49D897B-5E3B-4F71-926E-3070ADB95F69}"/>
    <cellStyle name="20% - Accent6 2 6 3 2 2 2 2" xfId="28866" xr:uid="{A686E269-C5B3-4512-A0E5-B1895397C392}"/>
    <cellStyle name="20% - Accent6 2 6 3 2 2 3" xfId="21500" xr:uid="{23C59FB2-3F6D-4B4F-AE64-425F3DF5E4B0}"/>
    <cellStyle name="20% - Accent6 2 6 3 2 3" xfId="10450" xr:uid="{189AB591-9AA5-4716-AFD4-022479E61E9D}"/>
    <cellStyle name="20% - Accent6 2 6 3 2 3 2" xfId="25184" xr:uid="{DD246008-41FE-4C81-8A3E-A2AAA326A4A3}"/>
    <cellStyle name="20% - Accent6 2 6 3 2 4" xfId="17818" xr:uid="{3BFA54DD-260C-421D-B49C-35048C5FB2EF}"/>
    <cellStyle name="20% - Accent6 2 6 3 3" xfId="4925" xr:uid="{000538B0-90B6-49CA-B6D2-8B3B376224D6}"/>
    <cellStyle name="20% - Accent6 2 6 3 3 2" xfId="12291" xr:uid="{F6997279-6F1C-4B6D-83CD-D4D2D8DDFDBE}"/>
    <cellStyle name="20% - Accent6 2 6 3 3 2 2" xfId="27025" xr:uid="{988A4CE6-733B-45E7-A4E6-B4133A07F1E5}"/>
    <cellStyle name="20% - Accent6 2 6 3 3 3" xfId="19659" xr:uid="{4535F342-32EF-494B-B83E-033B9064E782}"/>
    <cellStyle name="20% - Accent6 2 6 3 4" xfId="8609" xr:uid="{425684AB-4E16-4777-84DE-D1E91E460154}"/>
    <cellStyle name="20% - Accent6 2 6 3 4 2" xfId="23343" xr:uid="{890A37BF-0DFB-4BF3-A9C2-D2F0BF76B20A}"/>
    <cellStyle name="20% - Accent6 2 6 3 5" xfId="15977" xr:uid="{1F91A84A-C7B0-461D-8120-40878279AB96}"/>
    <cellStyle name="20% - Accent6 2 6 4" xfId="2164" xr:uid="{F8DCF808-FF7A-4722-8409-E219E186EB8B}"/>
    <cellStyle name="20% - Accent6 2 6 4 2" xfId="5846" xr:uid="{4B8C4B73-6710-4843-A0CE-70E3A121E50A}"/>
    <cellStyle name="20% - Accent6 2 6 4 2 2" xfId="13212" xr:uid="{D63DEB63-0F81-4F2E-96F2-D858A2650DBC}"/>
    <cellStyle name="20% - Accent6 2 6 4 2 2 2" xfId="27946" xr:uid="{AA537923-7CF8-44D3-B953-B8A43BFD8E8F}"/>
    <cellStyle name="20% - Accent6 2 6 4 2 3" xfId="20580" xr:uid="{13565891-DA01-45CF-887C-EAE815348654}"/>
    <cellStyle name="20% - Accent6 2 6 4 3" xfId="9530" xr:uid="{BC983128-8B00-4EE5-953F-AE04D111FE4F}"/>
    <cellStyle name="20% - Accent6 2 6 4 3 2" xfId="24264" xr:uid="{C31123F0-0278-4480-B5E2-96C32D76069E}"/>
    <cellStyle name="20% - Accent6 2 6 4 4" xfId="16898" xr:uid="{E642C44B-80A2-4B24-8340-5EE1BF6A144C}"/>
    <cellStyle name="20% - Accent6 2 6 5" xfId="4005" xr:uid="{AEA21082-7B3E-40A1-93F6-CF44319247E1}"/>
    <cellStyle name="20% - Accent6 2 6 5 2" xfId="11371" xr:uid="{A947C1C5-53C3-42BF-999C-14511E676028}"/>
    <cellStyle name="20% - Accent6 2 6 5 2 2" xfId="26105" xr:uid="{A424A798-251A-4375-916A-EE5161189544}"/>
    <cellStyle name="20% - Accent6 2 6 5 3" xfId="18739" xr:uid="{CBE6B8BE-99BD-4E5C-92C9-0F74BA932548}"/>
    <cellStyle name="20% - Accent6 2 6 6" xfId="7689" xr:uid="{0A408C4B-8E91-4059-9E87-3AE97C37B9E6}"/>
    <cellStyle name="20% - Accent6 2 6 6 2" xfId="22423" xr:uid="{516527C2-7A27-4CD8-85CF-00819959ADCE}"/>
    <cellStyle name="20% - Accent6 2 6 7" xfId="15057" xr:uid="{4013EF22-E4D7-46FF-94F9-2C50D8E7372D}"/>
    <cellStyle name="20% - Accent6 2 7" xfId="553" xr:uid="{1767C0AB-6015-4733-90F5-0876BEC3D2FC}"/>
    <cellStyle name="20% - Accent6 2 7 2" xfId="1473" xr:uid="{6B4D7BD2-CE6A-4472-9E31-A9A272212AF6}"/>
    <cellStyle name="20% - Accent6 2 7 2 2" xfId="3314" xr:uid="{79554223-16CB-432B-8918-81C427CEBA02}"/>
    <cellStyle name="20% - Accent6 2 7 2 2 2" xfId="6996" xr:uid="{40BF1E63-11A0-4649-877C-FED623E764C6}"/>
    <cellStyle name="20% - Accent6 2 7 2 2 2 2" xfId="14362" xr:uid="{C132FC33-2E38-43E7-9237-E2FD76A62EB5}"/>
    <cellStyle name="20% - Accent6 2 7 2 2 2 2 2" xfId="29096" xr:uid="{36D20F1E-ACE7-49F8-AFC6-06B4F0F8FED5}"/>
    <cellStyle name="20% - Accent6 2 7 2 2 2 3" xfId="21730" xr:uid="{F3ACDEE9-EE29-46C8-ABED-84B90F0EA5F2}"/>
    <cellStyle name="20% - Accent6 2 7 2 2 3" xfId="10680" xr:uid="{59736B53-1B0F-48C1-ABA3-BC4F4D00C760}"/>
    <cellStyle name="20% - Accent6 2 7 2 2 3 2" xfId="25414" xr:uid="{71AD0B32-4679-419C-A355-DB6C7906B478}"/>
    <cellStyle name="20% - Accent6 2 7 2 2 4" xfId="18048" xr:uid="{242014F4-26D1-4FF7-B877-8B1B97BB96EA}"/>
    <cellStyle name="20% - Accent6 2 7 2 3" xfId="5155" xr:uid="{2A7A0648-8337-4D9B-A63A-86FA4FD7A29F}"/>
    <cellStyle name="20% - Accent6 2 7 2 3 2" xfId="12521" xr:uid="{8ECC5D55-2960-49C1-AD72-D0380BFA8F64}"/>
    <cellStyle name="20% - Accent6 2 7 2 3 2 2" xfId="27255" xr:uid="{5BBBCA1B-932C-4385-B335-4216B6897EEF}"/>
    <cellStyle name="20% - Accent6 2 7 2 3 3" xfId="19889" xr:uid="{5BC0A505-B9CF-4E1F-9F54-58514A3220C9}"/>
    <cellStyle name="20% - Accent6 2 7 2 4" xfId="8839" xr:uid="{6BE11533-546C-4DF7-83C1-2501A9830538}"/>
    <cellStyle name="20% - Accent6 2 7 2 4 2" xfId="23573" xr:uid="{C3A3A7AF-285A-4789-A215-E7BB27F9306E}"/>
    <cellStyle name="20% - Accent6 2 7 2 5" xfId="16207" xr:uid="{FA9C6017-4A4B-46F8-9373-529802739CF2}"/>
    <cellStyle name="20% - Accent6 2 7 3" xfId="2394" xr:uid="{841E1787-7430-421B-9B01-1EAADDF04A08}"/>
    <cellStyle name="20% - Accent6 2 7 3 2" xfId="6076" xr:uid="{FF8DD340-D39A-41EC-AF6F-AEDF67E037EF}"/>
    <cellStyle name="20% - Accent6 2 7 3 2 2" xfId="13442" xr:uid="{55690FE3-3C00-4E64-B823-3EDD0FA37677}"/>
    <cellStyle name="20% - Accent6 2 7 3 2 2 2" xfId="28176" xr:uid="{5D2D09A0-0C5E-4BFF-9375-ED4437F0C0A6}"/>
    <cellStyle name="20% - Accent6 2 7 3 2 3" xfId="20810" xr:uid="{1BE21E9B-30F6-4ECE-B68A-D18F1F4CCC62}"/>
    <cellStyle name="20% - Accent6 2 7 3 3" xfId="9760" xr:uid="{9174658F-F76E-4A65-90F6-3988A7A0FA86}"/>
    <cellStyle name="20% - Accent6 2 7 3 3 2" xfId="24494" xr:uid="{3E7219B0-B28C-47CC-AECD-8FEA1D1FBF37}"/>
    <cellStyle name="20% - Accent6 2 7 3 4" xfId="17128" xr:uid="{924226CE-BADF-436C-AF80-A7276B1483E3}"/>
    <cellStyle name="20% - Accent6 2 7 4" xfId="4235" xr:uid="{C7AD1BB9-BF6B-44EA-8C3D-028CD59FCA12}"/>
    <cellStyle name="20% - Accent6 2 7 4 2" xfId="11601" xr:uid="{FB508969-AD64-4D65-9BBB-CEA8A973B26D}"/>
    <cellStyle name="20% - Accent6 2 7 4 2 2" xfId="26335" xr:uid="{E410ACE9-C227-4AB3-9BD0-D4865E2E5F6F}"/>
    <cellStyle name="20% - Accent6 2 7 4 3" xfId="18969" xr:uid="{0BF5B037-DAF0-46CA-8B20-FF16386710A0}"/>
    <cellStyle name="20% - Accent6 2 7 5" xfId="7919" xr:uid="{140E8F02-1B55-4C71-A615-D3DDBE67B3C5}"/>
    <cellStyle name="20% - Accent6 2 7 5 2" xfId="22653" xr:uid="{566A99E8-DAF3-475B-A983-A39441B20376}"/>
    <cellStyle name="20% - Accent6 2 7 6" xfId="15287" xr:uid="{28C8F346-85B9-47A5-987E-4DE09EFD03D4}"/>
    <cellStyle name="20% - Accent6 2 8" xfId="1013" xr:uid="{4923F002-13A9-4352-8A10-A367632FFCFD}"/>
    <cellStyle name="20% - Accent6 2 8 2" xfId="2854" xr:uid="{DE8C8FFE-FB52-47E4-9463-4AAAB3E18C18}"/>
    <cellStyle name="20% - Accent6 2 8 2 2" xfId="6536" xr:uid="{778418A7-E192-4AE3-A83A-4926B1798424}"/>
    <cellStyle name="20% - Accent6 2 8 2 2 2" xfId="13902" xr:uid="{B8989418-5A52-41E4-89FE-8BCDC29AB0F0}"/>
    <cellStyle name="20% - Accent6 2 8 2 2 2 2" xfId="28636" xr:uid="{D594FBD5-E9A6-4B0A-8AA1-2AF2B07672DA}"/>
    <cellStyle name="20% - Accent6 2 8 2 2 3" xfId="21270" xr:uid="{B80BFC5C-7910-459E-95C7-82EFF6D59CF0}"/>
    <cellStyle name="20% - Accent6 2 8 2 3" xfId="10220" xr:uid="{130F9BA1-F8D4-4D2E-A40A-467302486277}"/>
    <cellStyle name="20% - Accent6 2 8 2 3 2" xfId="24954" xr:uid="{4B5326EC-8548-47B9-A64A-6EE5D916DF5D}"/>
    <cellStyle name="20% - Accent6 2 8 2 4" xfId="17588" xr:uid="{B422C67B-DB9C-4B83-8C04-F6A0EE97B193}"/>
    <cellStyle name="20% - Accent6 2 8 3" xfId="4695" xr:uid="{5AF048DF-C8A2-4417-AC9C-A131BFBCDC0E}"/>
    <cellStyle name="20% - Accent6 2 8 3 2" xfId="12061" xr:uid="{F999A7CF-9BC2-46F2-B001-CDD786CC7F14}"/>
    <cellStyle name="20% - Accent6 2 8 3 2 2" xfId="26795" xr:uid="{DBD85303-42B1-4B90-BC6D-EDCC4D74B7ED}"/>
    <cellStyle name="20% - Accent6 2 8 3 3" xfId="19429" xr:uid="{7A968F70-02BB-4536-93A4-CAC2FB34C7C3}"/>
    <cellStyle name="20% - Accent6 2 8 4" xfId="8379" xr:uid="{A5E14DC3-B64A-43B7-88A2-BA0D99AC9E4C}"/>
    <cellStyle name="20% - Accent6 2 8 4 2" xfId="23113" xr:uid="{561E4C00-DC65-4160-96CB-A911A8B2A852}"/>
    <cellStyle name="20% - Accent6 2 8 5" xfId="15747" xr:uid="{FA30CCF8-B762-4A2D-8521-24390F2185C4}"/>
    <cellStyle name="20% - Accent6 2 9" xfId="1934" xr:uid="{03AC70E9-A096-42EE-984B-7A8E0F6B0E20}"/>
    <cellStyle name="20% - Accent6 2 9 2" xfId="5616" xr:uid="{AB74D700-CE93-4B94-A3A2-D643F694033D}"/>
    <cellStyle name="20% - Accent6 2 9 2 2" xfId="12982" xr:uid="{BFE8EDE2-6D78-4457-9755-767AF6D3E90B}"/>
    <cellStyle name="20% - Accent6 2 9 2 2 2" xfId="27716" xr:uid="{8D2518B9-309A-4FE2-A619-049D920219BF}"/>
    <cellStyle name="20% - Accent6 2 9 2 3" xfId="20350" xr:uid="{CA7EB462-BBC0-49C0-A0BD-44BAF2437779}"/>
    <cellStyle name="20% - Accent6 2 9 3" xfId="9300" xr:uid="{765D5A42-1BD3-446F-A163-70C586FD8336}"/>
    <cellStyle name="20% - Accent6 2 9 3 2" xfId="24034" xr:uid="{F4F8AAA7-FB37-4779-B06C-AD63942BE947}"/>
    <cellStyle name="20% - Accent6 2 9 4" xfId="16668" xr:uid="{169A565D-5821-4253-8A6D-F259ED718DC2}"/>
    <cellStyle name="40% - Accent1 2" xfId="40" xr:uid="{5FCD8901-20E3-4C87-B829-7DD868E72E10}"/>
    <cellStyle name="40% - Accent1 2 10" xfId="3779" xr:uid="{AFFF5364-D277-4B0A-A42F-F6DEC48B91D3}"/>
    <cellStyle name="40% - Accent1 2 10 2" xfId="11145" xr:uid="{8C367BD8-D3D3-421B-BB2F-C37C64A76C45}"/>
    <cellStyle name="40% - Accent1 2 10 2 2" xfId="25879" xr:uid="{19DBDA9F-1252-4873-B730-B8334251DF1F}"/>
    <cellStyle name="40% - Accent1 2 10 3" xfId="18513" xr:uid="{8B4357BA-1535-4556-A585-2EEB792AE0BB}"/>
    <cellStyle name="40% - Accent1 2 11" xfId="7463" xr:uid="{0BDA890E-C753-4949-8ABB-D8DCEF1D9D64}"/>
    <cellStyle name="40% - Accent1 2 11 2" xfId="22197" xr:uid="{A470B179-F3C0-44F8-A0AF-9F22CB8EBC46}"/>
    <cellStyle name="40% - Accent1 2 12" xfId="14831" xr:uid="{640336D6-C2E8-4E1C-A408-C1F3600170DD}"/>
    <cellStyle name="40% - Accent1 2 2" xfId="41" xr:uid="{3B2BA5E3-45C2-4409-B16F-C136E3B175AF}"/>
    <cellStyle name="40% - Accent1 2 2 10" xfId="7464" xr:uid="{68BC3F6D-66EB-4B90-A766-CA98CF1C2D49}"/>
    <cellStyle name="40% - Accent1 2 2 10 2" xfId="22198" xr:uid="{6DF02DF8-ADB9-431A-A501-5518F721E23D}"/>
    <cellStyle name="40% - Accent1 2 2 11" xfId="14832" xr:uid="{875318B0-E308-4C12-ABF9-3289FADB0119}"/>
    <cellStyle name="40% - Accent1 2 2 2" xfId="42" xr:uid="{DEA2EDD4-8590-4166-BFEA-2CA5ADF7CBCF}"/>
    <cellStyle name="40% - Accent1 2 2 2 10" xfId="14833" xr:uid="{A11C4606-BBAC-4D2E-B130-AB1FFCAC15A1}"/>
    <cellStyle name="40% - Accent1 2 2 2 2" xfId="139" xr:uid="{88A3CB46-A975-4E6F-9FF9-173F5558699C}"/>
    <cellStyle name="40% - Accent1 2 2 2 2 2" xfId="271" xr:uid="{B9C054D9-7625-4E81-A8C0-D078E37412B2}"/>
    <cellStyle name="40% - Accent1 2 2 2 2 2 2" xfId="501" xr:uid="{834537DD-A2B2-42B8-8BF3-6E810F9862A9}"/>
    <cellStyle name="40% - Accent1 2 2 2 2 2 2 2" xfId="961" xr:uid="{CDDAA919-9F46-413D-891B-9E3FCAA7FD8F}"/>
    <cellStyle name="40% - Accent1 2 2 2 2 2 2 2 2" xfId="1881" xr:uid="{2FCD1A6C-26FD-406E-A77D-403FBFD0753F}"/>
    <cellStyle name="40% - Accent1 2 2 2 2 2 2 2 2 2" xfId="3722" xr:uid="{8013A70B-F460-405A-8C77-6390F499F4A0}"/>
    <cellStyle name="40% - Accent1 2 2 2 2 2 2 2 2 2 2" xfId="7404" xr:uid="{35027FB4-3EBB-4605-AA7E-1B1565EA7FD5}"/>
    <cellStyle name="40% - Accent1 2 2 2 2 2 2 2 2 2 2 2" xfId="14770" xr:uid="{9D229191-BC0A-4CFB-AB41-B2AD048E2364}"/>
    <cellStyle name="40% - Accent1 2 2 2 2 2 2 2 2 2 2 2 2" xfId="29504" xr:uid="{01772910-5ECB-445E-B6F2-F2085076D010}"/>
    <cellStyle name="40% - Accent1 2 2 2 2 2 2 2 2 2 2 3" xfId="22138" xr:uid="{1E115165-DA79-4126-820D-29D200707CCE}"/>
    <cellStyle name="40% - Accent1 2 2 2 2 2 2 2 2 2 3" xfId="11088" xr:uid="{332E7A1F-8A30-49B7-A0F6-03F32BDD98B3}"/>
    <cellStyle name="40% - Accent1 2 2 2 2 2 2 2 2 2 3 2" xfId="25822" xr:uid="{1DBC9C08-8638-42B9-A74F-CC7CC0C7D4E9}"/>
    <cellStyle name="40% - Accent1 2 2 2 2 2 2 2 2 2 4" xfId="18456" xr:uid="{DAF59B06-CF03-4C02-A544-5C20F598CAA9}"/>
    <cellStyle name="40% - Accent1 2 2 2 2 2 2 2 2 3" xfId="5563" xr:uid="{79D654FC-7619-42B0-8A17-4BE07B5A7023}"/>
    <cellStyle name="40% - Accent1 2 2 2 2 2 2 2 2 3 2" xfId="12929" xr:uid="{0D4596B2-E3B9-4582-9858-DBC73AE3C564}"/>
    <cellStyle name="40% - Accent1 2 2 2 2 2 2 2 2 3 2 2" xfId="27663" xr:uid="{90023ABE-A85B-476C-AF75-394B6C207D69}"/>
    <cellStyle name="40% - Accent1 2 2 2 2 2 2 2 2 3 3" xfId="20297" xr:uid="{AF44A3D3-8D3E-406B-B814-18CFDA42F7BF}"/>
    <cellStyle name="40% - Accent1 2 2 2 2 2 2 2 2 4" xfId="9247" xr:uid="{842AC6B1-057F-40DD-82D5-39C5BC436403}"/>
    <cellStyle name="40% - Accent1 2 2 2 2 2 2 2 2 4 2" xfId="23981" xr:uid="{2579072F-6D4C-4122-BCCA-6D878AEBDBF3}"/>
    <cellStyle name="40% - Accent1 2 2 2 2 2 2 2 2 5" xfId="16615" xr:uid="{9A8C9139-4AD7-43CF-B9A9-FE65AC60288C}"/>
    <cellStyle name="40% - Accent1 2 2 2 2 2 2 2 3" xfId="2802" xr:uid="{9407FFB4-E093-438E-8316-174FA472EBB5}"/>
    <cellStyle name="40% - Accent1 2 2 2 2 2 2 2 3 2" xfId="6484" xr:uid="{7BA571C6-83F2-454A-AF16-520FD2E44E36}"/>
    <cellStyle name="40% - Accent1 2 2 2 2 2 2 2 3 2 2" xfId="13850" xr:uid="{42E80E19-DF0A-4CB5-AB6B-70F4FCE15135}"/>
    <cellStyle name="40% - Accent1 2 2 2 2 2 2 2 3 2 2 2" xfId="28584" xr:uid="{7BCBA5E7-CF37-4787-BEDB-4B42315CB63F}"/>
    <cellStyle name="40% - Accent1 2 2 2 2 2 2 2 3 2 3" xfId="21218" xr:uid="{E4D64020-0E91-4601-A32C-44D16B1F8A78}"/>
    <cellStyle name="40% - Accent1 2 2 2 2 2 2 2 3 3" xfId="10168" xr:uid="{F4014B97-55D8-400D-A1E3-DFAD4E60D6BB}"/>
    <cellStyle name="40% - Accent1 2 2 2 2 2 2 2 3 3 2" xfId="24902" xr:uid="{63C6EE75-E5F5-4325-AD6C-2DC2E0C66C49}"/>
    <cellStyle name="40% - Accent1 2 2 2 2 2 2 2 3 4" xfId="17536" xr:uid="{8246CAAF-99E7-4A26-BCEA-A9F77DB4982C}"/>
    <cellStyle name="40% - Accent1 2 2 2 2 2 2 2 4" xfId="4643" xr:uid="{E12BCC03-B132-4375-BADC-D0DF9DEAC336}"/>
    <cellStyle name="40% - Accent1 2 2 2 2 2 2 2 4 2" xfId="12009" xr:uid="{F3A485B7-7E14-471D-8C68-0BB5BA860AB0}"/>
    <cellStyle name="40% - Accent1 2 2 2 2 2 2 2 4 2 2" xfId="26743" xr:uid="{24DFDCED-D2BD-40D1-96C0-549344BCD076}"/>
    <cellStyle name="40% - Accent1 2 2 2 2 2 2 2 4 3" xfId="19377" xr:uid="{18DF33A5-BB11-4246-8F4B-A60FEDFE15C6}"/>
    <cellStyle name="40% - Accent1 2 2 2 2 2 2 2 5" xfId="8327" xr:uid="{03507394-0B8D-491E-AF53-634532E584E8}"/>
    <cellStyle name="40% - Accent1 2 2 2 2 2 2 2 5 2" xfId="23061" xr:uid="{277758D5-CA9C-4D85-BE4F-CB100851E14F}"/>
    <cellStyle name="40% - Accent1 2 2 2 2 2 2 2 6" xfId="15695" xr:uid="{AE1DFD0F-DFD8-40C4-84C8-CDDEF37A38D8}"/>
    <cellStyle name="40% - Accent1 2 2 2 2 2 2 3" xfId="1421" xr:uid="{7F937941-06F4-4FEA-88DD-37C6A41F29AF}"/>
    <cellStyle name="40% - Accent1 2 2 2 2 2 2 3 2" xfId="3262" xr:uid="{07833FEB-DD01-4B6B-A600-6D5FC0FB4015}"/>
    <cellStyle name="40% - Accent1 2 2 2 2 2 2 3 2 2" xfId="6944" xr:uid="{C569AEBE-8D6A-4B06-A8DC-68D50CBEB12E}"/>
    <cellStyle name="40% - Accent1 2 2 2 2 2 2 3 2 2 2" xfId="14310" xr:uid="{A0892482-AD6D-4717-B711-58F109434FA5}"/>
    <cellStyle name="40% - Accent1 2 2 2 2 2 2 3 2 2 2 2" xfId="29044" xr:uid="{D3404180-CEB3-4B32-9F82-5D22284789C0}"/>
    <cellStyle name="40% - Accent1 2 2 2 2 2 2 3 2 2 3" xfId="21678" xr:uid="{70037B1D-BEF6-4EF1-ACDA-3D737701C79D}"/>
    <cellStyle name="40% - Accent1 2 2 2 2 2 2 3 2 3" xfId="10628" xr:uid="{191F8B6E-D73F-4978-9554-45BC90F6665B}"/>
    <cellStyle name="40% - Accent1 2 2 2 2 2 2 3 2 3 2" xfId="25362" xr:uid="{E4643238-8F90-49DF-B2B8-C8FB04E37A70}"/>
    <cellStyle name="40% - Accent1 2 2 2 2 2 2 3 2 4" xfId="17996" xr:uid="{BB86A13D-B6D6-46B2-B411-0F9F46684BAD}"/>
    <cellStyle name="40% - Accent1 2 2 2 2 2 2 3 3" xfId="5103" xr:uid="{F08B140C-F448-4C75-BEB4-C7EE3560E94C}"/>
    <cellStyle name="40% - Accent1 2 2 2 2 2 2 3 3 2" xfId="12469" xr:uid="{21E601AB-7566-4DDE-A846-90ED20619E72}"/>
    <cellStyle name="40% - Accent1 2 2 2 2 2 2 3 3 2 2" xfId="27203" xr:uid="{5039678B-CC12-403D-88E8-CD40DCB99456}"/>
    <cellStyle name="40% - Accent1 2 2 2 2 2 2 3 3 3" xfId="19837" xr:uid="{297DF513-5076-4A2C-9412-F4982B8793B7}"/>
    <cellStyle name="40% - Accent1 2 2 2 2 2 2 3 4" xfId="8787" xr:uid="{68F60D0D-EFF6-4020-A664-A360E15C589E}"/>
    <cellStyle name="40% - Accent1 2 2 2 2 2 2 3 4 2" xfId="23521" xr:uid="{08F46FB1-7C0D-4BB3-851F-8DDAAEC089E6}"/>
    <cellStyle name="40% - Accent1 2 2 2 2 2 2 3 5" xfId="16155" xr:uid="{E843E138-1C75-483E-A84D-1F578006E9E1}"/>
    <cellStyle name="40% - Accent1 2 2 2 2 2 2 4" xfId="2342" xr:uid="{B8E72016-74FC-4942-B69F-157813E81DA9}"/>
    <cellStyle name="40% - Accent1 2 2 2 2 2 2 4 2" xfId="6024" xr:uid="{F397E886-4F29-4616-892F-0DCED58A15F4}"/>
    <cellStyle name="40% - Accent1 2 2 2 2 2 2 4 2 2" xfId="13390" xr:uid="{6ED59383-A55F-40ED-BF11-76DB2FFC1F36}"/>
    <cellStyle name="40% - Accent1 2 2 2 2 2 2 4 2 2 2" xfId="28124" xr:uid="{3A3A0ECF-3139-4B6F-B611-B58E89D573E3}"/>
    <cellStyle name="40% - Accent1 2 2 2 2 2 2 4 2 3" xfId="20758" xr:uid="{4952BB1F-39F0-45A6-BF72-9F072769063D}"/>
    <cellStyle name="40% - Accent1 2 2 2 2 2 2 4 3" xfId="9708" xr:uid="{17D553D7-BD25-4C62-9449-812108254739}"/>
    <cellStyle name="40% - Accent1 2 2 2 2 2 2 4 3 2" xfId="24442" xr:uid="{A28D3B98-4AF4-4F99-B1D3-EC2FDB730CD0}"/>
    <cellStyle name="40% - Accent1 2 2 2 2 2 2 4 4" xfId="17076" xr:uid="{2DE06CDD-C39C-4C48-BC5E-1B66F6833110}"/>
    <cellStyle name="40% - Accent1 2 2 2 2 2 2 5" xfId="4183" xr:uid="{B9EF26A1-685F-4B10-9A55-C6897D50D2ED}"/>
    <cellStyle name="40% - Accent1 2 2 2 2 2 2 5 2" xfId="11549" xr:uid="{BAC7FFE9-C96D-49D8-BE1F-71C2B1AB4879}"/>
    <cellStyle name="40% - Accent1 2 2 2 2 2 2 5 2 2" xfId="26283" xr:uid="{A16C5DAB-5890-431B-8FA3-D3976DF0F511}"/>
    <cellStyle name="40% - Accent1 2 2 2 2 2 2 5 3" xfId="18917" xr:uid="{4EF0BC4E-EFE4-477E-B617-1A4D0A232F9E}"/>
    <cellStyle name="40% - Accent1 2 2 2 2 2 2 6" xfId="7867" xr:uid="{7F85F492-584A-4DFA-8783-C0B970D50049}"/>
    <cellStyle name="40% - Accent1 2 2 2 2 2 2 6 2" xfId="22601" xr:uid="{932957F3-BD81-4EB2-A762-33380607A472}"/>
    <cellStyle name="40% - Accent1 2 2 2 2 2 2 7" xfId="15235" xr:uid="{AC39A609-678F-47A5-B60E-97771DC54C1D}"/>
    <cellStyle name="40% - Accent1 2 2 2 2 2 3" xfId="731" xr:uid="{58D81E4B-217D-4C27-877E-D6919CAE1E4A}"/>
    <cellStyle name="40% - Accent1 2 2 2 2 2 3 2" xfId="1651" xr:uid="{3217A988-0BD9-4C05-9798-976A42B82549}"/>
    <cellStyle name="40% - Accent1 2 2 2 2 2 3 2 2" xfId="3492" xr:uid="{26807857-CF31-4EF7-BC0D-162BC708697E}"/>
    <cellStyle name="40% - Accent1 2 2 2 2 2 3 2 2 2" xfId="7174" xr:uid="{3041598B-89D1-4B85-AA99-293508B399C2}"/>
    <cellStyle name="40% - Accent1 2 2 2 2 2 3 2 2 2 2" xfId="14540" xr:uid="{A6DFB652-BB29-4EAA-A87B-52686EBC616B}"/>
    <cellStyle name="40% - Accent1 2 2 2 2 2 3 2 2 2 2 2" xfId="29274" xr:uid="{F7CF1010-E4D3-4EB9-BA50-FCEC926BB736}"/>
    <cellStyle name="40% - Accent1 2 2 2 2 2 3 2 2 2 3" xfId="21908" xr:uid="{D8D7301D-B92F-4DBB-80BE-D5266A44633B}"/>
    <cellStyle name="40% - Accent1 2 2 2 2 2 3 2 2 3" xfId="10858" xr:uid="{36208177-F92E-44D3-8234-43FD1BEB2046}"/>
    <cellStyle name="40% - Accent1 2 2 2 2 2 3 2 2 3 2" xfId="25592" xr:uid="{B53309FC-E5F5-4B12-90B8-85EE1A93ABAE}"/>
    <cellStyle name="40% - Accent1 2 2 2 2 2 3 2 2 4" xfId="18226" xr:uid="{19773F67-B817-4F25-BF78-B5F92354C2C3}"/>
    <cellStyle name="40% - Accent1 2 2 2 2 2 3 2 3" xfId="5333" xr:uid="{B6B96E07-BBE5-4F9E-8036-E9B86DBCBC5D}"/>
    <cellStyle name="40% - Accent1 2 2 2 2 2 3 2 3 2" xfId="12699" xr:uid="{55A487C5-E651-49D3-9B51-5D1CC2B9BAEF}"/>
    <cellStyle name="40% - Accent1 2 2 2 2 2 3 2 3 2 2" xfId="27433" xr:uid="{15883144-7431-4339-B1E2-B630F1D9DB46}"/>
    <cellStyle name="40% - Accent1 2 2 2 2 2 3 2 3 3" xfId="20067" xr:uid="{D2B4CAA6-33B7-4F14-B725-914DEDE0B353}"/>
    <cellStyle name="40% - Accent1 2 2 2 2 2 3 2 4" xfId="9017" xr:uid="{48F357EA-F3AB-433E-9956-3517CBEB67CA}"/>
    <cellStyle name="40% - Accent1 2 2 2 2 2 3 2 4 2" xfId="23751" xr:uid="{513CB0FA-16B1-4DC9-996D-512C7E0B6B40}"/>
    <cellStyle name="40% - Accent1 2 2 2 2 2 3 2 5" xfId="16385" xr:uid="{C007A32C-87DF-47A1-98D1-96DBC3902B1B}"/>
    <cellStyle name="40% - Accent1 2 2 2 2 2 3 3" xfId="2572" xr:uid="{1D6D13D6-E4F5-4531-8F48-C9838B8D05D0}"/>
    <cellStyle name="40% - Accent1 2 2 2 2 2 3 3 2" xfId="6254" xr:uid="{BDBC67AE-0BA4-447D-BEFC-2F69596886AC}"/>
    <cellStyle name="40% - Accent1 2 2 2 2 2 3 3 2 2" xfId="13620" xr:uid="{8967E606-3781-46C5-9FA7-FA09A5898086}"/>
    <cellStyle name="40% - Accent1 2 2 2 2 2 3 3 2 2 2" xfId="28354" xr:uid="{90A0E793-052C-4101-959A-F857ED76CD89}"/>
    <cellStyle name="40% - Accent1 2 2 2 2 2 3 3 2 3" xfId="20988" xr:uid="{EE24B8DA-7529-4D5E-92C6-2875D46AC3D3}"/>
    <cellStyle name="40% - Accent1 2 2 2 2 2 3 3 3" xfId="9938" xr:uid="{8DA1E6CF-A3B6-482C-B788-56AB6FEAF952}"/>
    <cellStyle name="40% - Accent1 2 2 2 2 2 3 3 3 2" xfId="24672" xr:uid="{A5B00BE5-3DCD-457A-9F9F-7B906EC43D80}"/>
    <cellStyle name="40% - Accent1 2 2 2 2 2 3 3 4" xfId="17306" xr:uid="{50276BBF-2448-4D32-AC15-703FAD260EA9}"/>
    <cellStyle name="40% - Accent1 2 2 2 2 2 3 4" xfId="4413" xr:uid="{2B261B75-C13F-4053-A326-64CC303CBD83}"/>
    <cellStyle name="40% - Accent1 2 2 2 2 2 3 4 2" xfId="11779" xr:uid="{70F2195C-7EE2-46B5-AEF7-BD5B79FBC92D}"/>
    <cellStyle name="40% - Accent1 2 2 2 2 2 3 4 2 2" xfId="26513" xr:uid="{9323E59A-CCB8-44BC-840F-BE72B0A3253F}"/>
    <cellStyle name="40% - Accent1 2 2 2 2 2 3 4 3" xfId="19147" xr:uid="{E37BF318-A603-4D76-9988-F200D2D7534A}"/>
    <cellStyle name="40% - Accent1 2 2 2 2 2 3 5" xfId="8097" xr:uid="{9CEFA878-4857-4BE1-8197-0B6A39E6E3C6}"/>
    <cellStyle name="40% - Accent1 2 2 2 2 2 3 5 2" xfId="22831" xr:uid="{009A95D5-BC52-4F91-B0F6-006B7C5AC9B9}"/>
    <cellStyle name="40% - Accent1 2 2 2 2 2 3 6" xfId="15465" xr:uid="{F3669EC6-F2A6-469D-BD94-684CB231C067}"/>
    <cellStyle name="40% - Accent1 2 2 2 2 2 4" xfId="1191" xr:uid="{E341D4F4-D043-472C-955D-6B82711354FF}"/>
    <cellStyle name="40% - Accent1 2 2 2 2 2 4 2" xfId="3032" xr:uid="{4AD347B2-EDFD-4535-8B3C-694C062AE68F}"/>
    <cellStyle name="40% - Accent1 2 2 2 2 2 4 2 2" xfId="6714" xr:uid="{FDF72639-5868-42C3-AA95-CC2AD9149F53}"/>
    <cellStyle name="40% - Accent1 2 2 2 2 2 4 2 2 2" xfId="14080" xr:uid="{108F6840-1820-4DD5-9626-CC00ECB8FB23}"/>
    <cellStyle name="40% - Accent1 2 2 2 2 2 4 2 2 2 2" xfId="28814" xr:uid="{C70318AA-8663-49AB-BB37-CB266C4DB8D8}"/>
    <cellStyle name="40% - Accent1 2 2 2 2 2 4 2 2 3" xfId="21448" xr:uid="{1B8D710D-D1B2-4151-8286-D26513273850}"/>
    <cellStyle name="40% - Accent1 2 2 2 2 2 4 2 3" xfId="10398" xr:uid="{8FABF7A4-3619-46B7-A940-5713F20D5084}"/>
    <cellStyle name="40% - Accent1 2 2 2 2 2 4 2 3 2" xfId="25132" xr:uid="{66CD6AE0-3FFE-4D72-B805-3DA6B1BE7563}"/>
    <cellStyle name="40% - Accent1 2 2 2 2 2 4 2 4" xfId="17766" xr:uid="{C496BB1E-EACB-4553-9623-71363C2F6AC3}"/>
    <cellStyle name="40% - Accent1 2 2 2 2 2 4 3" xfId="4873" xr:uid="{158CB46F-D4F7-4D13-AD55-556BBCDAFA0F}"/>
    <cellStyle name="40% - Accent1 2 2 2 2 2 4 3 2" xfId="12239" xr:uid="{2872351E-F879-4016-9223-F2E6F3A30F9F}"/>
    <cellStyle name="40% - Accent1 2 2 2 2 2 4 3 2 2" xfId="26973" xr:uid="{5030D02F-E16C-4458-8F47-FD292E9284FB}"/>
    <cellStyle name="40% - Accent1 2 2 2 2 2 4 3 3" xfId="19607" xr:uid="{50470C65-48A9-4151-B877-733211DE9A0E}"/>
    <cellStyle name="40% - Accent1 2 2 2 2 2 4 4" xfId="8557" xr:uid="{B4144CD2-CB38-4EAC-A375-ABFFB3DB9F4A}"/>
    <cellStyle name="40% - Accent1 2 2 2 2 2 4 4 2" xfId="23291" xr:uid="{477FDFAE-F61E-455B-BF79-95677CF5C88C}"/>
    <cellStyle name="40% - Accent1 2 2 2 2 2 4 5" xfId="15925" xr:uid="{6504DFB8-9257-4082-A222-C8261E623288}"/>
    <cellStyle name="40% - Accent1 2 2 2 2 2 5" xfId="2112" xr:uid="{6E10F0FF-4950-4151-A88B-75D23F9F8DD5}"/>
    <cellStyle name="40% - Accent1 2 2 2 2 2 5 2" xfId="5794" xr:uid="{123D3D93-1CC7-4130-890A-3A15CD8A1031}"/>
    <cellStyle name="40% - Accent1 2 2 2 2 2 5 2 2" xfId="13160" xr:uid="{CED2E499-5D7B-4005-968E-A21EB3946D41}"/>
    <cellStyle name="40% - Accent1 2 2 2 2 2 5 2 2 2" xfId="27894" xr:uid="{B623B474-3D4F-4716-8738-6F54F6B64781}"/>
    <cellStyle name="40% - Accent1 2 2 2 2 2 5 2 3" xfId="20528" xr:uid="{B756CB29-3DF6-442E-9428-BB4BD7827A19}"/>
    <cellStyle name="40% - Accent1 2 2 2 2 2 5 3" xfId="9478" xr:uid="{6E9E7CEB-8BEA-476E-928F-663E4FFA27A1}"/>
    <cellStyle name="40% - Accent1 2 2 2 2 2 5 3 2" xfId="24212" xr:uid="{4B6E9772-D4FF-4711-8D72-CCB81882EF3F}"/>
    <cellStyle name="40% - Accent1 2 2 2 2 2 5 4" xfId="16846" xr:uid="{C8258B78-AFEB-46F2-AF43-7029090B89A9}"/>
    <cellStyle name="40% - Accent1 2 2 2 2 2 6" xfId="3953" xr:uid="{401AFFC6-1C9E-45D0-86AF-C071779384D9}"/>
    <cellStyle name="40% - Accent1 2 2 2 2 2 6 2" xfId="11319" xr:uid="{AFF971DF-B850-440D-A970-9D9B8BFA697B}"/>
    <cellStyle name="40% - Accent1 2 2 2 2 2 6 2 2" xfId="26053" xr:uid="{F3962293-2AA9-4491-A93A-85E2D83BCE68}"/>
    <cellStyle name="40% - Accent1 2 2 2 2 2 6 3" xfId="18687" xr:uid="{95B47A63-3360-4D07-8A10-A2A3FC49D9B1}"/>
    <cellStyle name="40% - Accent1 2 2 2 2 2 7" xfId="7637" xr:uid="{EC812B5E-6755-4C47-A158-3FE2515EB78B}"/>
    <cellStyle name="40% - Accent1 2 2 2 2 2 7 2" xfId="22371" xr:uid="{C1B89DDC-B90F-43B7-B6A3-91A3B5E0B09F}"/>
    <cellStyle name="40% - Accent1 2 2 2 2 2 8" xfId="15005" xr:uid="{3066E313-51C5-4EF5-B2A1-91FD19E7E59E}"/>
    <cellStyle name="40% - Accent1 2 2 2 2 3" xfId="386" xr:uid="{24608BC4-68D8-4288-8F0A-D7113BC75595}"/>
    <cellStyle name="40% - Accent1 2 2 2 2 3 2" xfId="846" xr:uid="{98C596E9-0E82-4428-B9D8-D7AC9E5366F4}"/>
    <cellStyle name="40% - Accent1 2 2 2 2 3 2 2" xfId="1766" xr:uid="{1E547E2D-E1AF-4024-AD71-AE1FB23BD4DE}"/>
    <cellStyle name="40% - Accent1 2 2 2 2 3 2 2 2" xfId="3607" xr:uid="{39DA30A3-52F9-46E0-9216-961565718642}"/>
    <cellStyle name="40% - Accent1 2 2 2 2 3 2 2 2 2" xfId="7289" xr:uid="{63488D77-B77C-4EF6-9E59-EE8D93F9658A}"/>
    <cellStyle name="40% - Accent1 2 2 2 2 3 2 2 2 2 2" xfId="14655" xr:uid="{ECABCB1C-AAA2-4B06-B7E3-2238F267C4C9}"/>
    <cellStyle name="40% - Accent1 2 2 2 2 3 2 2 2 2 2 2" xfId="29389" xr:uid="{4E07AE54-F9A9-437B-A6CC-C4CDA5162DA9}"/>
    <cellStyle name="40% - Accent1 2 2 2 2 3 2 2 2 2 3" xfId="22023" xr:uid="{20B9D873-7D74-411B-98FB-BCA146A302D9}"/>
    <cellStyle name="40% - Accent1 2 2 2 2 3 2 2 2 3" xfId="10973" xr:uid="{A8A948D8-29BE-4279-A73A-E1867C69154A}"/>
    <cellStyle name="40% - Accent1 2 2 2 2 3 2 2 2 3 2" xfId="25707" xr:uid="{95B9FD74-BE0F-4EF6-953D-801708A7DAD5}"/>
    <cellStyle name="40% - Accent1 2 2 2 2 3 2 2 2 4" xfId="18341" xr:uid="{A5002528-7BBC-4BB3-952F-AC0BE4B65626}"/>
    <cellStyle name="40% - Accent1 2 2 2 2 3 2 2 3" xfId="5448" xr:uid="{E16D6B39-AF02-4179-B4A5-9DFC8E29A7AF}"/>
    <cellStyle name="40% - Accent1 2 2 2 2 3 2 2 3 2" xfId="12814" xr:uid="{10D4528A-B6B8-470A-9431-A9900EEF50DE}"/>
    <cellStyle name="40% - Accent1 2 2 2 2 3 2 2 3 2 2" xfId="27548" xr:uid="{795F8E17-B23D-4CAC-88C0-FC8D27608D62}"/>
    <cellStyle name="40% - Accent1 2 2 2 2 3 2 2 3 3" xfId="20182" xr:uid="{4843F76C-8FE4-4D20-B6AC-243AB32F7688}"/>
    <cellStyle name="40% - Accent1 2 2 2 2 3 2 2 4" xfId="9132" xr:uid="{9ECF2979-3497-4489-AB47-3DDF41067CCC}"/>
    <cellStyle name="40% - Accent1 2 2 2 2 3 2 2 4 2" xfId="23866" xr:uid="{62B2071D-FE6B-4079-8D38-492508CB1310}"/>
    <cellStyle name="40% - Accent1 2 2 2 2 3 2 2 5" xfId="16500" xr:uid="{3EED20F2-435E-4F48-A94C-1F0E5D05FFCB}"/>
    <cellStyle name="40% - Accent1 2 2 2 2 3 2 3" xfId="2687" xr:uid="{EC3F7328-312D-4BA3-905C-B7D43E6FCD68}"/>
    <cellStyle name="40% - Accent1 2 2 2 2 3 2 3 2" xfId="6369" xr:uid="{E1BDEC62-11E6-4EEC-8406-4984AAF1DF2F}"/>
    <cellStyle name="40% - Accent1 2 2 2 2 3 2 3 2 2" xfId="13735" xr:uid="{FA66FF6F-0FA2-4D34-9F1B-784AC9692EF6}"/>
    <cellStyle name="40% - Accent1 2 2 2 2 3 2 3 2 2 2" xfId="28469" xr:uid="{20F6B1D7-19FB-4903-8E72-04214012AAF6}"/>
    <cellStyle name="40% - Accent1 2 2 2 2 3 2 3 2 3" xfId="21103" xr:uid="{5825A249-E8B7-4656-BB24-EFEAEFAB2FA8}"/>
    <cellStyle name="40% - Accent1 2 2 2 2 3 2 3 3" xfId="10053" xr:uid="{C5BC8C2A-E149-4143-9246-AB199257D0B8}"/>
    <cellStyle name="40% - Accent1 2 2 2 2 3 2 3 3 2" xfId="24787" xr:uid="{3B8912F1-D217-43A9-9E93-AC94B6809DD7}"/>
    <cellStyle name="40% - Accent1 2 2 2 2 3 2 3 4" xfId="17421" xr:uid="{6BFBCFA6-D4F3-47C9-8CFC-5438072543AC}"/>
    <cellStyle name="40% - Accent1 2 2 2 2 3 2 4" xfId="4528" xr:uid="{D81CA1FE-A51C-4077-94A6-2E7510EC13F3}"/>
    <cellStyle name="40% - Accent1 2 2 2 2 3 2 4 2" xfId="11894" xr:uid="{CFD9F5C8-AFF2-4908-B258-7789CE69AD8D}"/>
    <cellStyle name="40% - Accent1 2 2 2 2 3 2 4 2 2" xfId="26628" xr:uid="{62FCC5BE-6C27-4E90-A0D4-69B98F92B074}"/>
    <cellStyle name="40% - Accent1 2 2 2 2 3 2 4 3" xfId="19262" xr:uid="{1B9B73D1-57BA-419D-B740-022B0AB2B32F}"/>
    <cellStyle name="40% - Accent1 2 2 2 2 3 2 5" xfId="8212" xr:uid="{58B25BE1-0D3B-4A14-9892-643E25189550}"/>
    <cellStyle name="40% - Accent1 2 2 2 2 3 2 5 2" xfId="22946" xr:uid="{3EC47E00-E736-4FE6-AB07-5CFC4BA34EA2}"/>
    <cellStyle name="40% - Accent1 2 2 2 2 3 2 6" xfId="15580" xr:uid="{D8F38795-A0F8-4C80-BFE9-847737D561DD}"/>
    <cellStyle name="40% - Accent1 2 2 2 2 3 3" xfId="1306" xr:uid="{B885ACCD-D0C9-4CEE-915C-D5B9C060EF42}"/>
    <cellStyle name="40% - Accent1 2 2 2 2 3 3 2" xfId="3147" xr:uid="{FE42C288-615F-46E3-B184-43E6AD4A45D5}"/>
    <cellStyle name="40% - Accent1 2 2 2 2 3 3 2 2" xfId="6829" xr:uid="{CE07CD27-FCF0-4888-A471-CCE465EAC1BB}"/>
    <cellStyle name="40% - Accent1 2 2 2 2 3 3 2 2 2" xfId="14195" xr:uid="{9EC1D989-2B1F-4712-813E-0A75BFB1E311}"/>
    <cellStyle name="40% - Accent1 2 2 2 2 3 3 2 2 2 2" xfId="28929" xr:uid="{79E9D0BA-DE47-4377-B924-F3EBD749634B}"/>
    <cellStyle name="40% - Accent1 2 2 2 2 3 3 2 2 3" xfId="21563" xr:uid="{B83EF6CD-7D89-41C7-8232-65FFE24A33C2}"/>
    <cellStyle name="40% - Accent1 2 2 2 2 3 3 2 3" xfId="10513" xr:uid="{3D7ED289-2A95-4A35-8085-A2C5129C6F21}"/>
    <cellStyle name="40% - Accent1 2 2 2 2 3 3 2 3 2" xfId="25247" xr:uid="{A01A7394-3667-4591-BD71-0BD4392C2F5C}"/>
    <cellStyle name="40% - Accent1 2 2 2 2 3 3 2 4" xfId="17881" xr:uid="{6C9ACA07-8BBD-4340-B10D-4D47D1D1D673}"/>
    <cellStyle name="40% - Accent1 2 2 2 2 3 3 3" xfId="4988" xr:uid="{5CF0F8D0-9427-40E1-9A2A-4FF4970D2C85}"/>
    <cellStyle name="40% - Accent1 2 2 2 2 3 3 3 2" xfId="12354" xr:uid="{FE39D49F-9613-4EF2-9C01-FD8DC4C0BCBE}"/>
    <cellStyle name="40% - Accent1 2 2 2 2 3 3 3 2 2" xfId="27088" xr:uid="{68AA7185-5C8F-4D41-B420-104B19F2B7A8}"/>
    <cellStyle name="40% - Accent1 2 2 2 2 3 3 3 3" xfId="19722" xr:uid="{D941781A-B86B-4873-843D-A033F0414BA1}"/>
    <cellStyle name="40% - Accent1 2 2 2 2 3 3 4" xfId="8672" xr:uid="{A59C4378-7113-46B7-8172-88B5E9862C12}"/>
    <cellStyle name="40% - Accent1 2 2 2 2 3 3 4 2" xfId="23406" xr:uid="{61C64E9F-0962-42F5-9A5D-40549BCEB1DB}"/>
    <cellStyle name="40% - Accent1 2 2 2 2 3 3 5" xfId="16040" xr:uid="{3F6AD733-67AC-496D-8C71-B70FC2DACA52}"/>
    <cellStyle name="40% - Accent1 2 2 2 2 3 4" xfId="2227" xr:uid="{6EF0C263-F04F-44D7-AF75-875BFD1D5DD1}"/>
    <cellStyle name="40% - Accent1 2 2 2 2 3 4 2" xfId="5909" xr:uid="{E6DAFDA0-F35B-4601-8A9A-05A21394F787}"/>
    <cellStyle name="40% - Accent1 2 2 2 2 3 4 2 2" xfId="13275" xr:uid="{6994493E-0502-445A-9DAD-F9B8220C73D1}"/>
    <cellStyle name="40% - Accent1 2 2 2 2 3 4 2 2 2" xfId="28009" xr:uid="{33607E29-8F11-4683-ADB7-7D52A92C0521}"/>
    <cellStyle name="40% - Accent1 2 2 2 2 3 4 2 3" xfId="20643" xr:uid="{442FED29-7D4B-4DDE-B60B-820A2D4456D3}"/>
    <cellStyle name="40% - Accent1 2 2 2 2 3 4 3" xfId="9593" xr:uid="{FB2D7B53-C1F1-4982-8D83-40235E27645E}"/>
    <cellStyle name="40% - Accent1 2 2 2 2 3 4 3 2" xfId="24327" xr:uid="{3D369DFD-1981-424E-A910-73E631CF22D1}"/>
    <cellStyle name="40% - Accent1 2 2 2 2 3 4 4" xfId="16961" xr:uid="{595F1C67-6DC1-43D8-A450-04D7FCD23E1D}"/>
    <cellStyle name="40% - Accent1 2 2 2 2 3 5" xfId="4068" xr:uid="{F6386C52-AF27-4CD6-89FF-2AFB9038402B}"/>
    <cellStyle name="40% - Accent1 2 2 2 2 3 5 2" xfId="11434" xr:uid="{A09C1C30-DF72-40F2-8457-050588C4BC66}"/>
    <cellStyle name="40% - Accent1 2 2 2 2 3 5 2 2" xfId="26168" xr:uid="{71A06FA9-71A3-4F24-AB8A-D25407086D7C}"/>
    <cellStyle name="40% - Accent1 2 2 2 2 3 5 3" xfId="18802" xr:uid="{B1750E2E-84A2-4578-9C9B-DA7FD6486076}"/>
    <cellStyle name="40% - Accent1 2 2 2 2 3 6" xfId="7752" xr:uid="{3CD7B2AC-AB48-42EB-910C-E310C7C8D0A8}"/>
    <cellStyle name="40% - Accent1 2 2 2 2 3 6 2" xfId="22486" xr:uid="{1816E7CA-4822-4A3E-8D19-F278BD1541D4}"/>
    <cellStyle name="40% - Accent1 2 2 2 2 3 7" xfId="15120" xr:uid="{1990F4AE-8366-421F-B496-1BA84B8B8D5A}"/>
    <cellStyle name="40% - Accent1 2 2 2 2 4" xfId="616" xr:uid="{836D1F77-8EEC-4BFA-970F-315C641F1F9E}"/>
    <cellStyle name="40% - Accent1 2 2 2 2 4 2" xfId="1536" xr:uid="{140B87BE-57B1-4706-817A-69252D2609C0}"/>
    <cellStyle name="40% - Accent1 2 2 2 2 4 2 2" xfId="3377" xr:uid="{0933EE1D-F643-4764-8772-5D23EF2E34E7}"/>
    <cellStyle name="40% - Accent1 2 2 2 2 4 2 2 2" xfId="7059" xr:uid="{21BADEAB-FAB1-4480-B089-8950D6804F81}"/>
    <cellStyle name="40% - Accent1 2 2 2 2 4 2 2 2 2" xfId="14425" xr:uid="{C05C8978-216C-41A6-B218-011FFC793C73}"/>
    <cellStyle name="40% - Accent1 2 2 2 2 4 2 2 2 2 2" xfId="29159" xr:uid="{47A90506-808A-4B8F-97CD-323A9B5F8837}"/>
    <cellStyle name="40% - Accent1 2 2 2 2 4 2 2 2 3" xfId="21793" xr:uid="{299E7B61-EC19-415F-9BDF-9EE88EB0B5F1}"/>
    <cellStyle name="40% - Accent1 2 2 2 2 4 2 2 3" xfId="10743" xr:uid="{933B2C00-BCB3-4051-86DB-360639657B02}"/>
    <cellStyle name="40% - Accent1 2 2 2 2 4 2 2 3 2" xfId="25477" xr:uid="{3B1F7A6E-1864-48ED-A31A-205FFD992D15}"/>
    <cellStyle name="40% - Accent1 2 2 2 2 4 2 2 4" xfId="18111" xr:uid="{2811D4A3-1C49-4E04-A217-59FDA30F1490}"/>
    <cellStyle name="40% - Accent1 2 2 2 2 4 2 3" xfId="5218" xr:uid="{0CBE671F-8A17-4B81-BDE4-D29BCDB1FCFA}"/>
    <cellStyle name="40% - Accent1 2 2 2 2 4 2 3 2" xfId="12584" xr:uid="{6A479BE1-26D7-484F-BDB3-0C6E4C2D4A0D}"/>
    <cellStyle name="40% - Accent1 2 2 2 2 4 2 3 2 2" xfId="27318" xr:uid="{CA6B4502-1387-4A8B-9E22-EDAEA18DB496}"/>
    <cellStyle name="40% - Accent1 2 2 2 2 4 2 3 3" xfId="19952" xr:uid="{06960357-10A9-45C0-9F6F-72DA3FAE3DAA}"/>
    <cellStyle name="40% - Accent1 2 2 2 2 4 2 4" xfId="8902" xr:uid="{3DD0A43A-B80B-46F0-A223-E16052F19D47}"/>
    <cellStyle name="40% - Accent1 2 2 2 2 4 2 4 2" xfId="23636" xr:uid="{59185236-751F-4845-84FF-115E163D0512}"/>
    <cellStyle name="40% - Accent1 2 2 2 2 4 2 5" xfId="16270" xr:uid="{6D3318F8-BCA4-46DB-9E9F-89199AB5D77F}"/>
    <cellStyle name="40% - Accent1 2 2 2 2 4 3" xfId="2457" xr:uid="{9FCF376E-0673-4E54-A2E4-7E0528FD0D63}"/>
    <cellStyle name="40% - Accent1 2 2 2 2 4 3 2" xfId="6139" xr:uid="{7A59486D-EC38-4A25-8589-49C519D274CA}"/>
    <cellStyle name="40% - Accent1 2 2 2 2 4 3 2 2" xfId="13505" xr:uid="{7EC4BF62-B2BB-44D5-B39F-8F7AAA9F3F41}"/>
    <cellStyle name="40% - Accent1 2 2 2 2 4 3 2 2 2" xfId="28239" xr:uid="{E04200A6-23D0-4635-A4D1-4C05D969391F}"/>
    <cellStyle name="40% - Accent1 2 2 2 2 4 3 2 3" xfId="20873" xr:uid="{05482155-F775-47DA-8FE4-F0D8ACA61DF7}"/>
    <cellStyle name="40% - Accent1 2 2 2 2 4 3 3" xfId="9823" xr:uid="{1F1F0027-25DA-4F10-847B-33CA5869D169}"/>
    <cellStyle name="40% - Accent1 2 2 2 2 4 3 3 2" xfId="24557" xr:uid="{F546BB02-636D-48D8-8150-8BFE60043836}"/>
    <cellStyle name="40% - Accent1 2 2 2 2 4 3 4" xfId="17191" xr:uid="{775F8833-E659-46EE-A879-7A75874396AC}"/>
    <cellStyle name="40% - Accent1 2 2 2 2 4 4" xfId="4298" xr:uid="{1FD15E5C-374E-4B52-88A8-6E538941631B}"/>
    <cellStyle name="40% - Accent1 2 2 2 2 4 4 2" xfId="11664" xr:uid="{B911D5B0-B453-4683-8B38-B1A447D66914}"/>
    <cellStyle name="40% - Accent1 2 2 2 2 4 4 2 2" xfId="26398" xr:uid="{0D05C428-8E10-4B32-B992-13F25A5D2E17}"/>
    <cellStyle name="40% - Accent1 2 2 2 2 4 4 3" xfId="19032" xr:uid="{A1BC42D8-F59C-456F-A895-2EED85C722EC}"/>
    <cellStyle name="40% - Accent1 2 2 2 2 4 5" xfId="7982" xr:uid="{8E0CB754-C14F-4D6D-AC98-1149B6650C7E}"/>
    <cellStyle name="40% - Accent1 2 2 2 2 4 5 2" xfId="22716" xr:uid="{E502D5FA-2A67-4D18-816C-BC31EB44C7C8}"/>
    <cellStyle name="40% - Accent1 2 2 2 2 4 6" xfId="15350" xr:uid="{E14E83EE-1164-4754-A3BD-BAC12CCA9E90}"/>
    <cellStyle name="40% - Accent1 2 2 2 2 5" xfId="1076" xr:uid="{F8289E21-3009-4607-93BB-663902B5ED3C}"/>
    <cellStyle name="40% - Accent1 2 2 2 2 5 2" xfId="2917" xr:uid="{70EF3D29-EB51-4495-B683-970CE69476FC}"/>
    <cellStyle name="40% - Accent1 2 2 2 2 5 2 2" xfId="6599" xr:uid="{3872C7FC-A0A5-49C2-B6BA-B87BE009C9CC}"/>
    <cellStyle name="40% - Accent1 2 2 2 2 5 2 2 2" xfId="13965" xr:uid="{5DB54BB7-3863-48FF-9990-9A10F3585C0B}"/>
    <cellStyle name="40% - Accent1 2 2 2 2 5 2 2 2 2" xfId="28699" xr:uid="{3CBA18C1-5875-4089-B610-98EC9697FE99}"/>
    <cellStyle name="40% - Accent1 2 2 2 2 5 2 2 3" xfId="21333" xr:uid="{C007D892-37C6-4135-A648-232BE4C224FC}"/>
    <cellStyle name="40% - Accent1 2 2 2 2 5 2 3" xfId="10283" xr:uid="{C18EBD87-CF73-4D85-AFD4-E114F934C46C}"/>
    <cellStyle name="40% - Accent1 2 2 2 2 5 2 3 2" xfId="25017" xr:uid="{372964E7-E5F2-486F-8622-1321CDB8E839}"/>
    <cellStyle name="40% - Accent1 2 2 2 2 5 2 4" xfId="17651" xr:uid="{F5B34204-0BB5-4470-BBEC-2D5ACD92DC38}"/>
    <cellStyle name="40% - Accent1 2 2 2 2 5 3" xfId="4758" xr:uid="{0AA0D43E-0BBF-4F57-8B28-7643834119A3}"/>
    <cellStyle name="40% - Accent1 2 2 2 2 5 3 2" xfId="12124" xr:uid="{3515466E-0C60-48DC-B636-906B1A9BD012}"/>
    <cellStyle name="40% - Accent1 2 2 2 2 5 3 2 2" xfId="26858" xr:uid="{F18A50F3-2655-46D5-B8B4-D045AD6B6ABA}"/>
    <cellStyle name="40% - Accent1 2 2 2 2 5 3 3" xfId="19492" xr:uid="{17B4D0F2-75C2-4FA4-8726-A6B3620C0FAF}"/>
    <cellStyle name="40% - Accent1 2 2 2 2 5 4" xfId="8442" xr:uid="{37C3412E-EA93-4B9B-8CE2-82AD5D27A08A}"/>
    <cellStyle name="40% - Accent1 2 2 2 2 5 4 2" xfId="23176" xr:uid="{B501907E-C3C5-4773-A1E0-79F9CDA61C73}"/>
    <cellStyle name="40% - Accent1 2 2 2 2 5 5" xfId="15810" xr:uid="{3F81534D-60B7-43B6-ACAF-A74D8D9DE6A4}"/>
    <cellStyle name="40% - Accent1 2 2 2 2 6" xfId="1997" xr:uid="{8D4BCF1D-000F-4988-98E2-861211FF9B74}"/>
    <cellStyle name="40% - Accent1 2 2 2 2 6 2" xfId="5679" xr:uid="{2CB1E430-1C88-45A3-9E6D-7FC84D324B90}"/>
    <cellStyle name="40% - Accent1 2 2 2 2 6 2 2" xfId="13045" xr:uid="{BA9874D9-BBDA-48DA-B853-247526325D83}"/>
    <cellStyle name="40% - Accent1 2 2 2 2 6 2 2 2" xfId="27779" xr:uid="{13C99B5B-3AE0-491D-A113-D0C17F075C4E}"/>
    <cellStyle name="40% - Accent1 2 2 2 2 6 2 3" xfId="20413" xr:uid="{AB18034C-6FAA-41DC-AD30-7D48FD8F4CD6}"/>
    <cellStyle name="40% - Accent1 2 2 2 2 6 3" xfId="9363" xr:uid="{1733BEA1-BEC2-4AA5-831D-24BBC7A6A368}"/>
    <cellStyle name="40% - Accent1 2 2 2 2 6 3 2" xfId="24097" xr:uid="{3E859E74-752C-49AE-997C-126C82026FE8}"/>
    <cellStyle name="40% - Accent1 2 2 2 2 6 4" xfId="16731" xr:uid="{DD5EDCC7-477E-4907-A3D9-49B6B2E4FC10}"/>
    <cellStyle name="40% - Accent1 2 2 2 2 7" xfId="3838" xr:uid="{31D38CFD-A11B-4807-894E-016B04E0D774}"/>
    <cellStyle name="40% - Accent1 2 2 2 2 7 2" xfId="11204" xr:uid="{125889B2-7647-4C11-859A-CF10B7852BF3}"/>
    <cellStyle name="40% - Accent1 2 2 2 2 7 2 2" xfId="25938" xr:uid="{33284CCF-6EDA-4F82-8672-EEBB1DF260D3}"/>
    <cellStyle name="40% - Accent1 2 2 2 2 7 3" xfId="18572" xr:uid="{8893DEFA-BD1B-4329-9305-EE7F0BDB9CFF}"/>
    <cellStyle name="40% - Accent1 2 2 2 2 8" xfId="7522" xr:uid="{48E2912D-539C-42F3-93E3-08515C03973D}"/>
    <cellStyle name="40% - Accent1 2 2 2 2 8 2" xfId="22256" xr:uid="{5E3337A2-3F40-4ED4-B618-F4C7A6CD3D0C}"/>
    <cellStyle name="40% - Accent1 2 2 2 2 9" xfId="14890" xr:uid="{ABABBEE2-6728-472D-915F-2DE21FA82C4F}"/>
    <cellStyle name="40% - Accent1 2 2 2 3" xfId="214" xr:uid="{3C973D73-CCAA-4D38-A56A-2DE7137F1BB6}"/>
    <cellStyle name="40% - Accent1 2 2 2 3 2" xfId="444" xr:uid="{B760815D-08D5-4313-A7C4-6EC665F7B530}"/>
    <cellStyle name="40% - Accent1 2 2 2 3 2 2" xfId="904" xr:uid="{0BA90C93-DC17-4274-87EE-F2B810CEB60D}"/>
    <cellStyle name="40% - Accent1 2 2 2 3 2 2 2" xfId="1824" xr:uid="{B1C9B045-F39C-4BFC-B949-C6FC6AC8867E}"/>
    <cellStyle name="40% - Accent1 2 2 2 3 2 2 2 2" xfId="3665" xr:uid="{C280BE2A-2718-448D-AAF7-10EFDD0EA363}"/>
    <cellStyle name="40% - Accent1 2 2 2 3 2 2 2 2 2" xfId="7347" xr:uid="{F70A90E0-ABC8-42C2-9671-117C38F82CBD}"/>
    <cellStyle name="40% - Accent1 2 2 2 3 2 2 2 2 2 2" xfId="14713" xr:uid="{9A42289D-F5B6-41E2-83AA-7E7DF6533F94}"/>
    <cellStyle name="40% - Accent1 2 2 2 3 2 2 2 2 2 2 2" xfId="29447" xr:uid="{1155FE77-89D2-40C7-8493-94697FBFC935}"/>
    <cellStyle name="40% - Accent1 2 2 2 3 2 2 2 2 2 3" xfId="22081" xr:uid="{AC1EA653-EEC0-4B71-9F12-00236588922B}"/>
    <cellStyle name="40% - Accent1 2 2 2 3 2 2 2 2 3" xfId="11031" xr:uid="{9A86126D-4DC8-45D8-8A64-15656A0A12ED}"/>
    <cellStyle name="40% - Accent1 2 2 2 3 2 2 2 2 3 2" xfId="25765" xr:uid="{8EE5B9C4-14B3-4661-8C98-B23E8E21AD5E}"/>
    <cellStyle name="40% - Accent1 2 2 2 3 2 2 2 2 4" xfId="18399" xr:uid="{0F5216E1-3634-475D-8477-113796EA109E}"/>
    <cellStyle name="40% - Accent1 2 2 2 3 2 2 2 3" xfId="5506" xr:uid="{FA1B16BA-F834-4FAF-914A-A1F904E28576}"/>
    <cellStyle name="40% - Accent1 2 2 2 3 2 2 2 3 2" xfId="12872" xr:uid="{AFCEE338-6CAD-4D40-AFEA-C7B80A6CB69E}"/>
    <cellStyle name="40% - Accent1 2 2 2 3 2 2 2 3 2 2" xfId="27606" xr:uid="{BD561E07-5C61-4F97-88ED-E31635B5F833}"/>
    <cellStyle name="40% - Accent1 2 2 2 3 2 2 2 3 3" xfId="20240" xr:uid="{4A99D1A3-38F9-4C52-84A1-4168DFF50325}"/>
    <cellStyle name="40% - Accent1 2 2 2 3 2 2 2 4" xfId="9190" xr:uid="{8DE73895-B086-4AF8-B521-048B69CC7B67}"/>
    <cellStyle name="40% - Accent1 2 2 2 3 2 2 2 4 2" xfId="23924" xr:uid="{B1BB9200-0E03-4257-AD54-318837DD33FF}"/>
    <cellStyle name="40% - Accent1 2 2 2 3 2 2 2 5" xfId="16558" xr:uid="{318BA2BE-42B5-440B-B0E0-75BB62702D62}"/>
    <cellStyle name="40% - Accent1 2 2 2 3 2 2 3" xfId="2745" xr:uid="{0C0A201E-B2E5-4613-A5E3-E4B6E73077B0}"/>
    <cellStyle name="40% - Accent1 2 2 2 3 2 2 3 2" xfId="6427" xr:uid="{3060FDFE-0B7F-4650-B543-4C76EE8CDB69}"/>
    <cellStyle name="40% - Accent1 2 2 2 3 2 2 3 2 2" xfId="13793" xr:uid="{58CEECAB-A4C9-4838-AB11-DD7A39F095C8}"/>
    <cellStyle name="40% - Accent1 2 2 2 3 2 2 3 2 2 2" xfId="28527" xr:uid="{0F9BCDD8-FB91-4527-B4F1-332514DDB43C}"/>
    <cellStyle name="40% - Accent1 2 2 2 3 2 2 3 2 3" xfId="21161" xr:uid="{DF0082C8-1215-426F-9314-DF579343E6F2}"/>
    <cellStyle name="40% - Accent1 2 2 2 3 2 2 3 3" xfId="10111" xr:uid="{2ACDFAB1-0D35-4960-872A-F92F2596A064}"/>
    <cellStyle name="40% - Accent1 2 2 2 3 2 2 3 3 2" xfId="24845" xr:uid="{00092929-5C57-4D20-8D99-E83668A0BEFC}"/>
    <cellStyle name="40% - Accent1 2 2 2 3 2 2 3 4" xfId="17479" xr:uid="{4085F056-6EA3-4A51-9522-0CD19255F96A}"/>
    <cellStyle name="40% - Accent1 2 2 2 3 2 2 4" xfId="4586" xr:uid="{11482B92-1B9F-48D0-9F1C-213D25B1A847}"/>
    <cellStyle name="40% - Accent1 2 2 2 3 2 2 4 2" xfId="11952" xr:uid="{08F4786B-3712-4DB5-B1E0-51D690172FCD}"/>
    <cellStyle name="40% - Accent1 2 2 2 3 2 2 4 2 2" xfId="26686" xr:uid="{DB6C5280-D14F-4DEB-9CFD-BC5A862E68EE}"/>
    <cellStyle name="40% - Accent1 2 2 2 3 2 2 4 3" xfId="19320" xr:uid="{89695226-9C14-474A-8934-46AFDD19A4C8}"/>
    <cellStyle name="40% - Accent1 2 2 2 3 2 2 5" xfId="8270" xr:uid="{E5D4905A-990E-49D7-9F11-1C89AE423F36}"/>
    <cellStyle name="40% - Accent1 2 2 2 3 2 2 5 2" xfId="23004" xr:uid="{7967734D-4048-496C-B01F-F44D42F3F6D1}"/>
    <cellStyle name="40% - Accent1 2 2 2 3 2 2 6" xfId="15638" xr:uid="{336782D5-6B68-4E2F-8358-13AAA83FBDF0}"/>
    <cellStyle name="40% - Accent1 2 2 2 3 2 3" xfId="1364" xr:uid="{2315086B-639D-437E-A53D-85D911132D4A}"/>
    <cellStyle name="40% - Accent1 2 2 2 3 2 3 2" xfId="3205" xr:uid="{41587852-B14F-45E9-B341-A5CDD3597CA8}"/>
    <cellStyle name="40% - Accent1 2 2 2 3 2 3 2 2" xfId="6887" xr:uid="{3E0516D9-4A7F-4753-9D9D-45097BFA906C}"/>
    <cellStyle name="40% - Accent1 2 2 2 3 2 3 2 2 2" xfId="14253" xr:uid="{95B143B9-582C-4141-9FA5-FA523155192C}"/>
    <cellStyle name="40% - Accent1 2 2 2 3 2 3 2 2 2 2" xfId="28987" xr:uid="{F6E725BA-9648-4F42-A729-105440134051}"/>
    <cellStyle name="40% - Accent1 2 2 2 3 2 3 2 2 3" xfId="21621" xr:uid="{1AEAED7F-2BB3-483D-A3E2-0BF748B59229}"/>
    <cellStyle name="40% - Accent1 2 2 2 3 2 3 2 3" xfId="10571" xr:uid="{33BAB903-1C68-40D2-9543-CA3FCECCAE12}"/>
    <cellStyle name="40% - Accent1 2 2 2 3 2 3 2 3 2" xfId="25305" xr:uid="{BDEF02B5-7C74-43F3-9428-2B9860748AC0}"/>
    <cellStyle name="40% - Accent1 2 2 2 3 2 3 2 4" xfId="17939" xr:uid="{06D49B8E-B439-400E-9263-F78B576F48B3}"/>
    <cellStyle name="40% - Accent1 2 2 2 3 2 3 3" xfId="5046" xr:uid="{18F9064B-500E-4714-8E24-5330EE8CB1B1}"/>
    <cellStyle name="40% - Accent1 2 2 2 3 2 3 3 2" xfId="12412" xr:uid="{8671A604-BAB1-4824-9258-EB65765CC8F0}"/>
    <cellStyle name="40% - Accent1 2 2 2 3 2 3 3 2 2" xfId="27146" xr:uid="{D8A96131-5E61-4276-B31D-6530E92F3ACC}"/>
    <cellStyle name="40% - Accent1 2 2 2 3 2 3 3 3" xfId="19780" xr:uid="{8B66C6F7-0D8D-47F7-93DD-3036CC707644}"/>
    <cellStyle name="40% - Accent1 2 2 2 3 2 3 4" xfId="8730" xr:uid="{9A1E8BBA-3401-4DBD-909C-2BF21D461722}"/>
    <cellStyle name="40% - Accent1 2 2 2 3 2 3 4 2" xfId="23464" xr:uid="{9B1F7F05-3025-4329-8B59-5937576C1E3C}"/>
    <cellStyle name="40% - Accent1 2 2 2 3 2 3 5" xfId="16098" xr:uid="{EB4FB387-8CBA-4B77-9A20-EC572D82BA6D}"/>
    <cellStyle name="40% - Accent1 2 2 2 3 2 4" xfId="2285" xr:uid="{D62D2101-0701-4B39-A8F5-6BA6C1BC7238}"/>
    <cellStyle name="40% - Accent1 2 2 2 3 2 4 2" xfId="5967" xr:uid="{A4657C1E-E759-4A62-98FC-D8B57D2A6790}"/>
    <cellStyle name="40% - Accent1 2 2 2 3 2 4 2 2" xfId="13333" xr:uid="{87BCE0E5-7354-4694-A007-536DEB5DD9B7}"/>
    <cellStyle name="40% - Accent1 2 2 2 3 2 4 2 2 2" xfId="28067" xr:uid="{50F75977-0CEB-4BD2-92B7-2B04CBCA7743}"/>
    <cellStyle name="40% - Accent1 2 2 2 3 2 4 2 3" xfId="20701" xr:uid="{E9110E2F-1332-40AA-9909-6A3E35163C85}"/>
    <cellStyle name="40% - Accent1 2 2 2 3 2 4 3" xfId="9651" xr:uid="{9E1E1FCA-3F23-4FCA-B2C7-8E1C9BA66CDD}"/>
    <cellStyle name="40% - Accent1 2 2 2 3 2 4 3 2" xfId="24385" xr:uid="{5DDD3B3C-D21F-4ACB-9795-80465A36B2A9}"/>
    <cellStyle name="40% - Accent1 2 2 2 3 2 4 4" xfId="17019" xr:uid="{A52C467B-D986-42F6-B1FC-B2305CD28ED0}"/>
    <cellStyle name="40% - Accent1 2 2 2 3 2 5" xfId="4126" xr:uid="{EC141002-74D5-4A17-980A-F41CD20A90EF}"/>
    <cellStyle name="40% - Accent1 2 2 2 3 2 5 2" xfId="11492" xr:uid="{37F21BE2-5C7B-4C02-BD35-EC034613444C}"/>
    <cellStyle name="40% - Accent1 2 2 2 3 2 5 2 2" xfId="26226" xr:uid="{0A422A47-AC93-4930-A220-76FDF9633D92}"/>
    <cellStyle name="40% - Accent1 2 2 2 3 2 5 3" xfId="18860" xr:uid="{8BDEB36A-F922-4EE0-9439-06222634D6D7}"/>
    <cellStyle name="40% - Accent1 2 2 2 3 2 6" xfId="7810" xr:uid="{8EAC29C3-E0ED-408D-9BFC-E4950B83B89C}"/>
    <cellStyle name="40% - Accent1 2 2 2 3 2 6 2" xfId="22544" xr:uid="{61FE83A6-B5D5-4E58-88DB-AABB677A5964}"/>
    <cellStyle name="40% - Accent1 2 2 2 3 2 7" xfId="15178" xr:uid="{B6B1213C-B42E-4245-9C6A-ACCC92126E98}"/>
    <cellStyle name="40% - Accent1 2 2 2 3 3" xfId="674" xr:uid="{16F94784-43A7-4BB3-8DFB-D6CA10AB7B90}"/>
    <cellStyle name="40% - Accent1 2 2 2 3 3 2" xfId="1594" xr:uid="{7407FEF6-9AD7-469F-9FA1-8D1E18FD69A0}"/>
    <cellStyle name="40% - Accent1 2 2 2 3 3 2 2" xfId="3435" xr:uid="{FEF63AA3-76E1-426E-8947-9D355ECFF0BA}"/>
    <cellStyle name="40% - Accent1 2 2 2 3 3 2 2 2" xfId="7117" xr:uid="{2E202BC1-AAD6-411E-8120-AB90372A7559}"/>
    <cellStyle name="40% - Accent1 2 2 2 3 3 2 2 2 2" xfId="14483" xr:uid="{056DE6D6-15AF-47AB-8228-8C0688C328B7}"/>
    <cellStyle name="40% - Accent1 2 2 2 3 3 2 2 2 2 2" xfId="29217" xr:uid="{70FC3BD0-55CB-4E61-8D96-2EEE45DF9442}"/>
    <cellStyle name="40% - Accent1 2 2 2 3 3 2 2 2 3" xfId="21851" xr:uid="{4092A53C-4F15-46E2-9A11-43DF766ED4AA}"/>
    <cellStyle name="40% - Accent1 2 2 2 3 3 2 2 3" xfId="10801" xr:uid="{5E602930-C384-4FCE-8302-57ED5B94BA37}"/>
    <cellStyle name="40% - Accent1 2 2 2 3 3 2 2 3 2" xfId="25535" xr:uid="{B5CE69B2-60CB-4418-91A4-47C09D57D5F2}"/>
    <cellStyle name="40% - Accent1 2 2 2 3 3 2 2 4" xfId="18169" xr:uid="{49B3A5AD-99C4-483E-AB72-91FC961AA257}"/>
    <cellStyle name="40% - Accent1 2 2 2 3 3 2 3" xfId="5276" xr:uid="{4DA9B53A-0521-470D-AD24-2A02E48502C3}"/>
    <cellStyle name="40% - Accent1 2 2 2 3 3 2 3 2" xfId="12642" xr:uid="{1BA100DE-2641-4880-9F7A-50CC3B8D80F2}"/>
    <cellStyle name="40% - Accent1 2 2 2 3 3 2 3 2 2" xfId="27376" xr:uid="{7F4068DA-6514-4671-AF52-9D13F0DF92D1}"/>
    <cellStyle name="40% - Accent1 2 2 2 3 3 2 3 3" xfId="20010" xr:uid="{C53EB9A5-2692-4BE3-A696-48AC2C6D3460}"/>
    <cellStyle name="40% - Accent1 2 2 2 3 3 2 4" xfId="8960" xr:uid="{3DE9D517-6127-41F2-AE65-F01AF312941D}"/>
    <cellStyle name="40% - Accent1 2 2 2 3 3 2 4 2" xfId="23694" xr:uid="{E882FFF6-5CDA-4EB9-90E8-F7848DA53A5C}"/>
    <cellStyle name="40% - Accent1 2 2 2 3 3 2 5" xfId="16328" xr:uid="{17BF2F1B-3178-4343-BCB7-DD31C1EE798F}"/>
    <cellStyle name="40% - Accent1 2 2 2 3 3 3" xfId="2515" xr:uid="{879BC56A-603C-4C60-9B24-95AC3226903B}"/>
    <cellStyle name="40% - Accent1 2 2 2 3 3 3 2" xfId="6197" xr:uid="{C7EDEECF-CE17-40FC-A81C-DFF5EA9A5C77}"/>
    <cellStyle name="40% - Accent1 2 2 2 3 3 3 2 2" xfId="13563" xr:uid="{DD2E6276-F22C-47B6-AA34-CE368D9DE1CA}"/>
    <cellStyle name="40% - Accent1 2 2 2 3 3 3 2 2 2" xfId="28297" xr:uid="{18A37D64-5576-41EC-975B-4EE760B62A9D}"/>
    <cellStyle name="40% - Accent1 2 2 2 3 3 3 2 3" xfId="20931" xr:uid="{38C927FA-50F4-4BD5-BF3B-DCD760278F3B}"/>
    <cellStyle name="40% - Accent1 2 2 2 3 3 3 3" xfId="9881" xr:uid="{E4F1D538-C7B3-4584-9DA0-86CEBEE2F4BE}"/>
    <cellStyle name="40% - Accent1 2 2 2 3 3 3 3 2" xfId="24615" xr:uid="{CABDC780-CD9E-42C3-8AFC-9E19175DF6AD}"/>
    <cellStyle name="40% - Accent1 2 2 2 3 3 3 4" xfId="17249" xr:uid="{ABDA9753-8D1E-4B1C-8581-D5E65D2D1C9E}"/>
    <cellStyle name="40% - Accent1 2 2 2 3 3 4" xfId="4356" xr:uid="{6C218D6F-B2FE-4027-B96E-DBC262C25A3A}"/>
    <cellStyle name="40% - Accent1 2 2 2 3 3 4 2" xfId="11722" xr:uid="{1C6F77B6-BD4E-46FA-A182-DFA5E7DE382F}"/>
    <cellStyle name="40% - Accent1 2 2 2 3 3 4 2 2" xfId="26456" xr:uid="{B55A519B-89F0-450C-8CDF-35CB8D317D24}"/>
    <cellStyle name="40% - Accent1 2 2 2 3 3 4 3" xfId="19090" xr:uid="{C1781148-3E03-49DF-9734-3640AAD5BA17}"/>
    <cellStyle name="40% - Accent1 2 2 2 3 3 5" xfId="8040" xr:uid="{5B950751-CECF-4F1B-9F50-A2A895E2CEC9}"/>
    <cellStyle name="40% - Accent1 2 2 2 3 3 5 2" xfId="22774" xr:uid="{7A3EAC76-016E-4ECF-9A9F-C5727C606256}"/>
    <cellStyle name="40% - Accent1 2 2 2 3 3 6" xfId="15408" xr:uid="{D421D831-7549-4957-BDD6-6CB5DF62F360}"/>
    <cellStyle name="40% - Accent1 2 2 2 3 4" xfId="1134" xr:uid="{2ED3D0A8-CC80-43BE-BD51-FA1514A60A21}"/>
    <cellStyle name="40% - Accent1 2 2 2 3 4 2" xfId="2975" xr:uid="{545E45E9-ECC5-4276-80BD-642F0A9D1732}"/>
    <cellStyle name="40% - Accent1 2 2 2 3 4 2 2" xfId="6657" xr:uid="{255BE41E-6530-4BDD-8925-63BD15ECD734}"/>
    <cellStyle name="40% - Accent1 2 2 2 3 4 2 2 2" xfId="14023" xr:uid="{C662221A-2A04-4D46-8E32-4181E5DB7B94}"/>
    <cellStyle name="40% - Accent1 2 2 2 3 4 2 2 2 2" xfId="28757" xr:uid="{A8C82434-1015-4E10-A9B3-91D6FF60D431}"/>
    <cellStyle name="40% - Accent1 2 2 2 3 4 2 2 3" xfId="21391" xr:uid="{5D810B6A-751C-4BCA-A4B7-C0887F5D8E84}"/>
    <cellStyle name="40% - Accent1 2 2 2 3 4 2 3" xfId="10341" xr:uid="{DE9B52EE-402F-4974-A3B8-1AC978317BFD}"/>
    <cellStyle name="40% - Accent1 2 2 2 3 4 2 3 2" xfId="25075" xr:uid="{7A168FF0-352F-46C6-9356-8E144795EA65}"/>
    <cellStyle name="40% - Accent1 2 2 2 3 4 2 4" xfId="17709" xr:uid="{A9015823-E5BF-4AD2-ACB4-DAAD39AF9A93}"/>
    <cellStyle name="40% - Accent1 2 2 2 3 4 3" xfId="4816" xr:uid="{F9914CFA-4F32-4A27-AA06-94F7C7298DDE}"/>
    <cellStyle name="40% - Accent1 2 2 2 3 4 3 2" xfId="12182" xr:uid="{016AAD3C-4077-43BD-98B9-9FA522F2C1AE}"/>
    <cellStyle name="40% - Accent1 2 2 2 3 4 3 2 2" xfId="26916" xr:uid="{8DA56F47-DFD8-40C6-9020-54366EEA9996}"/>
    <cellStyle name="40% - Accent1 2 2 2 3 4 3 3" xfId="19550" xr:uid="{300FCEA9-24C8-48FE-A6F6-AA4C6134F7C0}"/>
    <cellStyle name="40% - Accent1 2 2 2 3 4 4" xfId="8500" xr:uid="{262A4B21-2737-459F-BE38-5F47A05FF075}"/>
    <cellStyle name="40% - Accent1 2 2 2 3 4 4 2" xfId="23234" xr:uid="{BF06E371-3D3B-4B11-B781-820FB6CC0A95}"/>
    <cellStyle name="40% - Accent1 2 2 2 3 4 5" xfId="15868" xr:uid="{15D59771-4E89-483A-9700-02BA672F7515}"/>
    <cellStyle name="40% - Accent1 2 2 2 3 5" xfId="2055" xr:uid="{C2C9ECFA-A10D-4812-B623-40C0115A74F8}"/>
    <cellStyle name="40% - Accent1 2 2 2 3 5 2" xfId="5737" xr:uid="{D8906B78-4E8E-4263-9628-9F2981D152F7}"/>
    <cellStyle name="40% - Accent1 2 2 2 3 5 2 2" xfId="13103" xr:uid="{64E15906-B1F2-492B-9A3B-259945F720DC}"/>
    <cellStyle name="40% - Accent1 2 2 2 3 5 2 2 2" xfId="27837" xr:uid="{F8C39448-862F-40A9-BCBB-D8707A59678A}"/>
    <cellStyle name="40% - Accent1 2 2 2 3 5 2 3" xfId="20471" xr:uid="{58A098AA-4659-4573-9395-8542A0F02025}"/>
    <cellStyle name="40% - Accent1 2 2 2 3 5 3" xfId="9421" xr:uid="{96938455-4EF1-491C-B103-C67770A594FD}"/>
    <cellStyle name="40% - Accent1 2 2 2 3 5 3 2" xfId="24155" xr:uid="{DB79E10D-99FB-479E-8504-04D061383993}"/>
    <cellStyle name="40% - Accent1 2 2 2 3 5 4" xfId="16789" xr:uid="{3B7041D0-4E2D-4EC6-99FC-E8FA700977E2}"/>
    <cellStyle name="40% - Accent1 2 2 2 3 6" xfId="3896" xr:uid="{AF88CAAF-0594-4900-9DAD-13EF7D85D4BB}"/>
    <cellStyle name="40% - Accent1 2 2 2 3 6 2" xfId="11262" xr:uid="{43F517DC-8D68-45C5-A4B5-98EE3E3CC20F}"/>
    <cellStyle name="40% - Accent1 2 2 2 3 6 2 2" xfId="25996" xr:uid="{D9EBAAC1-571C-4211-92A9-7A4425E7EBD9}"/>
    <cellStyle name="40% - Accent1 2 2 2 3 6 3" xfId="18630" xr:uid="{F20164BE-87BE-4253-9F18-C9AB0F3B98B3}"/>
    <cellStyle name="40% - Accent1 2 2 2 3 7" xfId="7580" xr:uid="{1EB898AC-A859-48C0-8B98-A8A8ECC2623E}"/>
    <cellStyle name="40% - Accent1 2 2 2 3 7 2" xfId="22314" xr:uid="{B65AD417-114C-4C89-97A3-551BAC3A641C}"/>
    <cellStyle name="40% - Accent1 2 2 2 3 8" xfId="14948" xr:uid="{C2E5C6C0-5929-4FC3-8BE0-52CB79B237DA}"/>
    <cellStyle name="40% - Accent1 2 2 2 4" xfId="329" xr:uid="{914AA8B8-32A2-4819-BC48-942A4C3C709F}"/>
    <cellStyle name="40% - Accent1 2 2 2 4 2" xfId="789" xr:uid="{7C9D07E0-56AF-4AA5-A80C-4553F90FEBBB}"/>
    <cellStyle name="40% - Accent1 2 2 2 4 2 2" xfId="1709" xr:uid="{5A5F6C1D-B4DC-4BE6-A88B-C8D308F49B58}"/>
    <cellStyle name="40% - Accent1 2 2 2 4 2 2 2" xfId="3550" xr:uid="{4142BADF-B7F2-47F0-8251-8C32EDB0BDF7}"/>
    <cellStyle name="40% - Accent1 2 2 2 4 2 2 2 2" xfId="7232" xr:uid="{A54C9BE4-6524-4FFF-A7CA-91C901098341}"/>
    <cellStyle name="40% - Accent1 2 2 2 4 2 2 2 2 2" xfId="14598" xr:uid="{122161DD-B3FC-4F64-BFA7-718C1FB0602D}"/>
    <cellStyle name="40% - Accent1 2 2 2 4 2 2 2 2 2 2" xfId="29332" xr:uid="{8813AA28-2DC2-47E8-B3F0-E7743BE44A81}"/>
    <cellStyle name="40% - Accent1 2 2 2 4 2 2 2 2 3" xfId="21966" xr:uid="{7391E934-D02F-4960-A5A1-19180313A67A}"/>
    <cellStyle name="40% - Accent1 2 2 2 4 2 2 2 3" xfId="10916" xr:uid="{C025AB4B-0BF9-412D-BC9D-0161A497CA31}"/>
    <cellStyle name="40% - Accent1 2 2 2 4 2 2 2 3 2" xfId="25650" xr:uid="{BF875387-1F7A-4691-9379-9C6E9A26BE3B}"/>
    <cellStyle name="40% - Accent1 2 2 2 4 2 2 2 4" xfId="18284" xr:uid="{92C6941C-80CF-4233-9A52-E196C48A3740}"/>
    <cellStyle name="40% - Accent1 2 2 2 4 2 2 3" xfId="5391" xr:uid="{39559013-E94C-43DC-8E49-28025DDD6A8C}"/>
    <cellStyle name="40% - Accent1 2 2 2 4 2 2 3 2" xfId="12757" xr:uid="{CA72493E-3CD4-4D64-86AE-EF9D234E4F9A}"/>
    <cellStyle name="40% - Accent1 2 2 2 4 2 2 3 2 2" xfId="27491" xr:uid="{80067CD4-7393-4367-BD19-36BC21CA34B1}"/>
    <cellStyle name="40% - Accent1 2 2 2 4 2 2 3 3" xfId="20125" xr:uid="{E9C071F7-DFD1-4475-AF2C-D506B59DAAA2}"/>
    <cellStyle name="40% - Accent1 2 2 2 4 2 2 4" xfId="9075" xr:uid="{0B519D05-41CD-4268-A52C-DD049E839235}"/>
    <cellStyle name="40% - Accent1 2 2 2 4 2 2 4 2" xfId="23809" xr:uid="{5248B504-1F60-4C4E-8E55-69EE4F1953F6}"/>
    <cellStyle name="40% - Accent1 2 2 2 4 2 2 5" xfId="16443" xr:uid="{C78FEFAA-CC90-4B67-870A-86BC3AC24309}"/>
    <cellStyle name="40% - Accent1 2 2 2 4 2 3" xfId="2630" xr:uid="{E8EB5221-6BCD-40A1-91F7-2F45F5EC27BF}"/>
    <cellStyle name="40% - Accent1 2 2 2 4 2 3 2" xfId="6312" xr:uid="{8FD4DB7D-1A4F-423C-ACFE-94A319CF6F0D}"/>
    <cellStyle name="40% - Accent1 2 2 2 4 2 3 2 2" xfId="13678" xr:uid="{755CD919-9A45-415D-AAC1-55858F33D150}"/>
    <cellStyle name="40% - Accent1 2 2 2 4 2 3 2 2 2" xfId="28412" xr:uid="{86D7D3B6-9BA0-41E3-80AF-214C5E1DC9F1}"/>
    <cellStyle name="40% - Accent1 2 2 2 4 2 3 2 3" xfId="21046" xr:uid="{26CCB0DF-FCAE-46A5-B5CF-A9AB6DEF4610}"/>
    <cellStyle name="40% - Accent1 2 2 2 4 2 3 3" xfId="9996" xr:uid="{87635270-AD8C-42CA-BA66-57E1B17E33F5}"/>
    <cellStyle name="40% - Accent1 2 2 2 4 2 3 3 2" xfId="24730" xr:uid="{F69E699F-F827-4822-AACF-CEA99747B6A8}"/>
    <cellStyle name="40% - Accent1 2 2 2 4 2 3 4" xfId="17364" xr:uid="{99D837FB-BB74-40A8-BA00-3151DB11477E}"/>
    <cellStyle name="40% - Accent1 2 2 2 4 2 4" xfId="4471" xr:uid="{AEFE270C-5E2A-4FFD-88C2-D61712A8AA0D}"/>
    <cellStyle name="40% - Accent1 2 2 2 4 2 4 2" xfId="11837" xr:uid="{3AD18752-2F84-4745-B348-8D4C184C1CBF}"/>
    <cellStyle name="40% - Accent1 2 2 2 4 2 4 2 2" xfId="26571" xr:uid="{B2DB98D9-4466-40FD-917E-CB4E48B1401F}"/>
    <cellStyle name="40% - Accent1 2 2 2 4 2 4 3" xfId="19205" xr:uid="{5F363597-8C50-4FEB-9E58-38349E883D98}"/>
    <cellStyle name="40% - Accent1 2 2 2 4 2 5" xfId="8155" xr:uid="{6E428114-7E7C-4C1F-888D-2362BCA3CF6D}"/>
    <cellStyle name="40% - Accent1 2 2 2 4 2 5 2" xfId="22889" xr:uid="{2AC417AB-3C88-4E70-8AE0-5EC0F59EBE73}"/>
    <cellStyle name="40% - Accent1 2 2 2 4 2 6" xfId="15523" xr:uid="{6DD50457-9EA5-4FF9-9BEF-55FD8B451D61}"/>
    <cellStyle name="40% - Accent1 2 2 2 4 3" xfId="1249" xr:uid="{D31F976C-D2F6-47DB-9DAC-CFDA601F818D}"/>
    <cellStyle name="40% - Accent1 2 2 2 4 3 2" xfId="3090" xr:uid="{2A2F6F36-59B6-4466-A355-9C2E426CF868}"/>
    <cellStyle name="40% - Accent1 2 2 2 4 3 2 2" xfId="6772" xr:uid="{AE8D58C5-77D3-4CA5-AFAF-05E5D30E048C}"/>
    <cellStyle name="40% - Accent1 2 2 2 4 3 2 2 2" xfId="14138" xr:uid="{B2189F6E-D456-4E47-8404-B382A5F796B2}"/>
    <cellStyle name="40% - Accent1 2 2 2 4 3 2 2 2 2" xfId="28872" xr:uid="{8A7C325C-7BAF-4A8A-8D92-EF43B79BB5EE}"/>
    <cellStyle name="40% - Accent1 2 2 2 4 3 2 2 3" xfId="21506" xr:uid="{CDDD92F9-39C3-48CA-BE47-91768F13E7D9}"/>
    <cellStyle name="40% - Accent1 2 2 2 4 3 2 3" xfId="10456" xr:uid="{AA765336-33B9-424D-881C-CE2A76079F49}"/>
    <cellStyle name="40% - Accent1 2 2 2 4 3 2 3 2" xfId="25190" xr:uid="{A5881E31-2373-41A8-B228-3715AE075AA2}"/>
    <cellStyle name="40% - Accent1 2 2 2 4 3 2 4" xfId="17824" xr:uid="{DC462756-1303-409C-BFB9-A7932602CC04}"/>
    <cellStyle name="40% - Accent1 2 2 2 4 3 3" xfId="4931" xr:uid="{4F6BCB92-4FCB-4588-8F12-26668839E562}"/>
    <cellStyle name="40% - Accent1 2 2 2 4 3 3 2" xfId="12297" xr:uid="{F71FC485-926F-4E23-84A9-C616BE934F49}"/>
    <cellStyle name="40% - Accent1 2 2 2 4 3 3 2 2" xfId="27031" xr:uid="{9529FD9E-2CB8-4BE5-B91D-94847800A452}"/>
    <cellStyle name="40% - Accent1 2 2 2 4 3 3 3" xfId="19665" xr:uid="{AD1FFAA6-6330-45E0-8126-5C7BC506761A}"/>
    <cellStyle name="40% - Accent1 2 2 2 4 3 4" xfId="8615" xr:uid="{D57F68B4-27B0-47BF-B480-5B1DB3187562}"/>
    <cellStyle name="40% - Accent1 2 2 2 4 3 4 2" xfId="23349" xr:uid="{8F2D9E3C-690E-4455-B4D3-647541359268}"/>
    <cellStyle name="40% - Accent1 2 2 2 4 3 5" xfId="15983" xr:uid="{29863251-10BD-48DF-A5AE-5D18EFFBC628}"/>
    <cellStyle name="40% - Accent1 2 2 2 4 4" xfId="2170" xr:uid="{59008CF2-A54D-4873-9119-DC016C0A92EC}"/>
    <cellStyle name="40% - Accent1 2 2 2 4 4 2" xfId="5852" xr:uid="{5F87BFBD-5D73-4003-91E7-A6C02F72906E}"/>
    <cellStyle name="40% - Accent1 2 2 2 4 4 2 2" xfId="13218" xr:uid="{7FA9400B-C4B5-473E-89B0-10EE7F4FC7F9}"/>
    <cellStyle name="40% - Accent1 2 2 2 4 4 2 2 2" xfId="27952" xr:uid="{B3C71BC5-A2BB-4E48-95B9-7325FF20DF39}"/>
    <cellStyle name="40% - Accent1 2 2 2 4 4 2 3" xfId="20586" xr:uid="{CF719E60-AF35-43FD-AD51-4D117CFC8D37}"/>
    <cellStyle name="40% - Accent1 2 2 2 4 4 3" xfId="9536" xr:uid="{166A46BA-31B7-40DC-A6F7-543C201DF83E}"/>
    <cellStyle name="40% - Accent1 2 2 2 4 4 3 2" xfId="24270" xr:uid="{C9778DFE-DFF1-49F4-B9B3-0870F2525214}"/>
    <cellStyle name="40% - Accent1 2 2 2 4 4 4" xfId="16904" xr:uid="{6391068E-4B5C-433A-ADAF-7731D8ED6B88}"/>
    <cellStyle name="40% - Accent1 2 2 2 4 5" xfId="4011" xr:uid="{77FD74E6-18C2-42FB-9E90-DE8B4D4E8F64}"/>
    <cellStyle name="40% - Accent1 2 2 2 4 5 2" xfId="11377" xr:uid="{619D6AC1-7BF8-4AF5-8D99-E7EF8FE86507}"/>
    <cellStyle name="40% - Accent1 2 2 2 4 5 2 2" xfId="26111" xr:uid="{D91AA49E-6E54-4506-8FB8-F092A5D86BF1}"/>
    <cellStyle name="40% - Accent1 2 2 2 4 5 3" xfId="18745" xr:uid="{1A2AF50C-A0FC-4BF0-9E09-A0919105DC2A}"/>
    <cellStyle name="40% - Accent1 2 2 2 4 6" xfId="7695" xr:uid="{13C1681A-D052-42F7-BE82-9370A8E6E25E}"/>
    <cellStyle name="40% - Accent1 2 2 2 4 6 2" xfId="22429" xr:uid="{422B3C1F-A424-4416-BD46-E8C124023894}"/>
    <cellStyle name="40% - Accent1 2 2 2 4 7" xfId="15063" xr:uid="{757387B8-AF04-477B-B8A4-EA602BD8FB57}"/>
    <cellStyle name="40% - Accent1 2 2 2 5" xfId="559" xr:uid="{83AC3630-D659-460B-BDBB-49DF03777852}"/>
    <cellStyle name="40% - Accent1 2 2 2 5 2" xfId="1479" xr:uid="{62385A99-D5A6-4211-8805-5765049FDBE4}"/>
    <cellStyle name="40% - Accent1 2 2 2 5 2 2" xfId="3320" xr:uid="{3397FE80-9EB2-4B36-9C7A-F27E1E41F710}"/>
    <cellStyle name="40% - Accent1 2 2 2 5 2 2 2" xfId="7002" xr:uid="{E833391E-FBFD-438C-998B-1B6672FC33FB}"/>
    <cellStyle name="40% - Accent1 2 2 2 5 2 2 2 2" xfId="14368" xr:uid="{93142D09-C420-46D0-9002-81D512672B03}"/>
    <cellStyle name="40% - Accent1 2 2 2 5 2 2 2 2 2" xfId="29102" xr:uid="{D2FD1DE3-3BB2-4A50-ABF7-E48E31A5B8F0}"/>
    <cellStyle name="40% - Accent1 2 2 2 5 2 2 2 3" xfId="21736" xr:uid="{6570B926-9143-45E6-9690-AF3FE16BA29C}"/>
    <cellStyle name="40% - Accent1 2 2 2 5 2 2 3" xfId="10686" xr:uid="{733ED9D4-668D-4E55-B253-72554DAAFC1C}"/>
    <cellStyle name="40% - Accent1 2 2 2 5 2 2 3 2" xfId="25420" xr:uid="{CBE064E1-1B90-499D-89E2-505A465E15FF}"/>
    <cellStyle name="40% - Accent1 2 2 2 5 2 2 4" xfId="18054" xr:uid="{E9E80E70-61A9-4B28-A231-8EF08BC13A27}"/>
    <cellStyle name="40% - Accent1 2 2 2 5 2 3" xfId="5161" xr:uid="{C21C62E4-7C04-4122-BB12-86182E38F63A}"/>
    <cellStyle name="40% - Accent1 2 2 2 5 2 3 2" xfId="12527" xr:uid="{0EE3D29D-A5C5-4A7C-ABA8-E35C8DCC9DBE}"/>
    <cellStyle name="40% - Accent1 2 2 2 5 2 3 2 2" xfId="27261" xr:uid="{6B7538EC-1FD6-4905-A56D-D138647D2AC5}"/>
    <cellStyle name="40% - Accent1 2 2 2 5 2 3 3" xfId="19895" xr:uid="{CF4027E5-DBEA-4F28-B95B-E6131F138AEA}"/>
    <cellStyle name="40% - Accent1 2 2 2 5 2 4" xfId="8845" xr:uid="{8CBDEEE3-98DA-4A2D-89E9-1BBBC6AC6882}"/>
    <cellStyle name="40% - Accent1 2 2 2 5 2 4 2" xfId="23579" xr:uid="{98782A00-2837-4908-821C-9AC028D1B943}"/>
    <cellStyle name="40% - Accent1 2 2 2 5 2 5" xfId="16213" xr:uid="{D990021F-1E69-4EF6-9B1A-4C5386D984D0}"/>
    <cellStyle name="40% - Accent1 2 2 2 5 3" xfId="2400" xr:uid="{23FC866A-5A38-4F8F-84C4-BA8AF553CBE7}"/>
    <cellStyle name="40% - Accent1 2 2 2 5 3 2" xfId="6082" xr:uid="{2FBE262D-7B64-4A19-B729-B3ABDA196935}"/>
    <cellStyle name="40% - Accent1 2 2 2 5 3 2 2" xfId="13448" xr:uid="{51D714A8-67DC-475F-96E4-DED43C0A1F57}"/>
    <cellStyle name="40% - Accent1 2 2 2 5 3 2 2 2" xfId="28182" xr:uid="{D2AF587A-340B-42AF-B590-450A022477AC}"/>
    <cellStyle name="40% - Accent1 2 2 2 5 3 2 3" xfId="20816" xr:uid="{C2556B7B-22D0-49E0-B8CA-319B1D18C39D}"/>
    <cellStyle name="40% - Accent1 2 2 2 5 3 3" xfId="9766" xr:uid="{6DDCF6DF-6574-4E55-A1D0-6262F38DC753}"/>
    <cellStyle name="40% - Accent1 2 2 2 5 3 3 2" xfId="24500" xr:uid="{A1C0D66B-1790-4721-BE38-35D962992C54}"/>
    <cellStyle name="40% - Accent1 2 2 2 5 3 4" xfId="17134" xr:uid="{07F9D996-09F8-43D1-8795-97AF4B8462BE}"/>
    <cellStyle name="40% - Accent1 2 2 2 5 4" xfId="4241" xr:uid="{2B397EC2-D0AD-403A-A9AE-710BFB16E8FC}"/>
    <cellStyle name="40% - Accent1 2 2 2 5 4 2" xfId="11607" xr:uid="{26C2616D-A3D3-44BC-9AC3-5AB78EDE4AE8}"/>
    <cellStyle name="40% - Accent1 2 2 2 5 4 2 2" xfId="26341" xr:uid="{FE9AB2AE-7C8D-4A5C-B0DA-AF57B7F31346}"/>
    <cellStyle name="40% - Accent1 2 2 2 5 4 3" xfId="18975" xr:uid="{1B9CA605-819F-4E5B-93E9-E6EB5507F319}"/>
    <cellStyle name="40% - Accent1 2 2 2 5 5" xfId="7925" xr:uid="{29E174DA-20EB-40FF-BA66-2D1D1E4B6AD4}"/>
    <cellStyle name="40% - Accent1 2 2 2 5 5 2" xfId="22659" xr:uid="{DE18DA9B-333D-495C-933F-35F1F4A93DD7}"/>
    <cellStyle name="40% - Accent1 2 2 2 5 6" xfId="15293" xr:uid="{0BE3B85A-E8DF-4F70-81E6-694CA4D6D116}"/>
    <cellStyle name="40% - Accent1 2 2 2 6" xfId="1019" xr:uid="{6FD9AADE-C406-40A9-968C-BE34C558B711}"/>
    <cellStyle name="40% - Accent1 2 2 2 6 2" xfId="2860" xr:uid="{728FC3A3-555A-4C78-8455-482DED4D313B}"/>
    <cellStyle name="40% - Accent1 2 2 2 6 2 2" xfId="6542" xr:uid="{AC08B7C1-D7ED-492F-9E3E-E295551F3588}"/>
    <cellStyle name="40% - Accent1 2 2 2 6 2 2 2" xfId="13908" xr:uid="{BA613498-7777-4262-86E9-9D4407CB4829}"/>
    <cellStyle name="40% - Accent1 2 2 2 6 2 2 2 2" xfId="28642" xr:uid="{EB9B1950-17B7-4057-A80F-389100226DE0}"/>
    <cellStyle name="40% - Accent1 2 2 2 6 2 2 3" xfId="21276" xr:uid="{BAD5A15E-8561-40CC-A2A3-886CBD49F5E2}"/>
    <cellStyle name="40% - Accent1 2 2 2 6 2 3" xfId="10226" xr:uid="{9E5C8B46-3F36-4E16-8B3F-19FAA58E4137}"/>
    <cellStyle name="40% - Accent1 2 2 2 6 2 3 2" xfId="24960" xr:uid="{E9D74DB7-8997-4DEC-89EA-D53530741919}"/>
    <cellStyle name="40% - Accent1 2 2 2 6 2 4" xfId="17594" xr:uid="{ACE3427A-E199-4EA4-9830-234571EF675B}"/>
    <cellStyle name="40% - Accent1 2 2 2 6 3" xfId="4701" xr:uid="{6AD5300A-9565-4E71-BE81-E48E9AAF5B52}"/>
    <cellStyle name="40% - Accent1 2 2 2 6 3 2" xfId="12067" xr:uid="{85099036-37A1-40BF-93F7-D1A8BD50857A}"/>
    <cellStyle name="40% - Accent1 2 2 2 6 3 2 2" xfId="26801" xr:uid="{45687DDB-2EE5-4A68-A09F-06BB0E196041}"/>
    <cellStyle name="40% - Accent1 2 2 2 6 3 3" xfId="19435" xr:uid="{36AF45BD-9092-4BA9-8976-8DCA7B51DEB5}"/>
    <cellStyle name="40% - Accent1 2 2 2 6 4" xfId="8385" xr:uid="{E303B290-D69B-404A-8AA0-46708555162A}"/>
    <cellStyle name="40% - Accent1 2 2 2 6 4 2" xfId="23119" xr:uid="{13B4908A-8E7B-4F97-87E7-1CA2F6D57FDE}"/>
    <cellStyle name="40% - Accent1 2 2 2 6 5" xfId="15753" xr:uid="{F629F6A1-3299-4D56-8DAB-F4FC1AA49718}"/>
    <cellStyle name="40% - Accent1 2 2 2 7" xfId="1940" xr:uid="{29E209A6-90DD-4310-A175-0347C40F8E27}"/>
    <cellStyle name="40% - Accent1 2 2 2 7 2" xfId="5622" xr:uid="{A3E1DFC9-03E0-4FC8-90A1-83DA4604E72A}"/>
    <cellStyle name="40% - Accent1 2 2 2 7 2 2" xfId="12988" xr:uid="{E4939DEB-1C36-4432-9E90-BDABEDFAB271}"/>
    <cellStyle name="40% - Accent1 2 2 2 7 2 2 2" xfId="27722" xr:uid="{B1A0ADD1-C8BC-48B7-BAB3-D26AFBAAD3BC}"/>
    <cellStyle name="40% - Accent1 2 2 2 7 2 3" xfId="20356" xr:uid="{EC748951-3AF2-4B05-B6E9-96815D924289}"/>
    <cellStyle name="40% - Accent1 2 2 2 7 3" xfId="9306" xr:uid="{A1B07618-13F2-48A3-A699-9FC44DF1D404}"/>
    <cellStyle name="40% - Accent1 2 2 2 7 3 2" xfId="24040" xr:uid="{FFD558F3-503D-4D58-B8F8-B043F087295C}"/>
    <cellStyle name="40% - Accent1 2 2 2 7 4" xfId="16674" xr:uid="{7CA3F4FC-4DDD-4674-BC01-6156461C9646}"/>
    <cellStyle name="40% - Accent1 2 2 2 8" xfId="3781" xr:uid="{B8F6F0B0-8C73-40DA-A2F4-36E8050825DE}"/>
    <cellStyle name="40% - Accent1 2 2 2 8 2" xfId="11147" xr:uid="{CC229F7D-5E14-4930-8C70-3D859AA99FFB}"/>
    <cellStyle name="40% - Accent1 2 2 2 8 2 2" xfId="25881" xr:uid="{57DC7009-5A8D-43B8-A39D-35EFEBE83A56}"/>
    <cellStyle name="40% - Accent1 2 2 2 8 3" xfId="18515" xr:uid="{0BE9017F-024F-4541-A5D0-EE3D0841135A}"/>
    <cellStyle name="40% - Accent1 2 2 2 9" xfId="7465" xr:uid="{7499E484-4EC7-488B-BE84-F64B3E8A74D2}"/>
    <cellStyle name="40% - Accent1 2 2 2 9 2" xfId="22199" xr:uid="{0724E586-6420-49AB-B7BE-F35C06DB946A}"/>
    <cellStyle name="40% - Accent1 2 2 3" xfId="138" xr:uid="{B909CE50-FB4E-4AE3-A7E8-489BAFAC2A97}"/>
    <cellStyle name="40% - Accent1 2 2 3 2" xfId="270" xr:uid="{D47B73CC-8010-42A2-A133-28CB4D9FFAEA}"/>
    <cellStyle name="40% - Accent1 2 2 3 2 2" xfId="500" xr:uid="{DB69ED68-EB9B-473B-A33C-8DA16E95752A}"/>
    <cellStyle name="40% - Accent1 2 2 3 2 2 2" xfId="960" xr:uid="{829DD70B-DDF7-4908-BBF2-A9BB76E98FF3}"/>
    <cellStyle name="40% - Accent1 2 2 3 2 2 2 2" xfId="1880" xr:uid="{B20EACC1-BE04-4A1A-85D0-E5270C011E71}"/>
    <cellStyle name="40% - Accent1 2 2 3 2 2 2 2 2" xfId="3721" xr:uid="{8E7191B8-BDBD-4E08-94BA-A95E48E70613}"/>
    <cellStyle name="40% - Accent1 2 2 3 2 2 2 2 2 2" xfId="7403" xr:uid="{7A2DE038-8F94-4380-904A-F88FB4015E38}"/>
    <cellStyle name="40% - Accent1 2 2 3 2 2 2 2 2 2 2" xfId="14769" xr:uid="{30757A29-D5BE-4A5A-9BFD-089545435DE9}"/>
    <cellStyle name="40% - Accent1 2 2 3 2 2 2 2 2 2 2 2" xfId="29503" xr:uid="{C32B112E-82E4-4D9B-B4AA-0D495231F05A}"/>
    <cellStyle name="40% - Accent1 2 2 3 2 2 2 2 2 2 3" xfId="22137" xr:uid="{8C828424-BA8B-4CCC-B10E-E896C2E4B174}"/>
    <cellStyle name="40% - Accent1 2 2 3 2 2 2 2 2 3" xfId="11087" xr:uid="{E803C83D-DC36-4D25-808B-80CD5444F2F2}"/>
    <cellStyle name="40% - Accent1 2 2 3 2 2 2 2 2 3 2" xfId="25821" xr:uid="{C35F28CC-812F-4F41-867B-4E07606DD1FF}"/>
    <cellStyle name="40% - Accent1 2 2 3 2 2 2 2 2 4" xfId="18455" xr:uid="{0BCF7766-E0CB-43F7-A1D9-54023A270FC1}"/>
    <cellStyle name="40% - Accent1 2 2 3 2 2 2 2 3" xfId="5562" xr:uid="{0AFF91EA-18DC-4278-83E3-103D21DB1C43}"/>
    <cellStyle name="40% - Accent1 2 2 3 2 2 2 2 3 2" xfId="12928" xr:uid="{7B465813-F9E9-4FF5-B4DA-47082B16BD0D}"/>
    <cellStyle name="40% - Accent1 2 2 3 2 2 2 2 3 2 2" xfId="27662" xr:uid="{5732EFAD-FF39-4F2D-9061-D0A4DE69135B}"/>
    <cellStyle name="40% - Accent1 2 2 3 2 2 2 2 3 3" xfId="20296" xr:uid="{F8662C8C-9E26-4954-8610-00C1CCB73793}"/>
    <cellStyle name="40% - Accent1 2 2 3 2 2 2 2 4" xfId="9246" xr:uid="{9282E8E8-8B4C-48AE-B69A-E8E709032ADA}"/>
    <cellStyle name="40% - Accent1 2 2 3 2 2 2 2 4 2" xfId="23980" xr:uid="{73B106D6-85DE-4380-9BD4-30CA672F39D8}"/>
    <cellStyle name="40% - Accent1 2 2 3 2 2 2 2 5" xfId="16614" xr:uid="{787F681A-BA4C-49D1-A938-15B8581F2737}"/>
    <cellStyle name="40% - Accent1 2 2 3 2 2 2 3" xfId="2801" xr:uid="{5D5FF80B-E98B-496A-9D1C-863C3A5C9AC6}"/>
    <cellStyle name="40% - Accent1 2 2 3 2 2 2 3 2" xfId="6483" xr:uid="{DCDD58A0-8FAC-4366-8E7F-D43269510F5A}"/>
    <cellStyle name="40% - Accent1 2 2 3 2 2 2 3 2 2" xfId="13849" xr:uid="{1889F6CC-8D87-4B92-8E8A-55901E98FD36}"/>
    <cellStyle name="40% - Accent1 2 2 3 2 2 2 3 2 2 2" xfId="28583" xr:uid="{8D5713FE-B6F8-4BDC-84BF-8C58AD8F97EA}"/>
    <cellStyle name="40% - Accent1 2 2 3 2 2 2 3 2 3" xfId="21217" xr:uid="{58A1A80B-E7A9-469F-AC0B-A773B8E3FA03}"/>
    <cellStyle name="40% - Accent1 2 2 3 2 2 2 3 3" xfId="10167" xr:uid="{CDBD0F9D-40AC-4FF3-B621-0AD67CEAA94A}"/>
    <cellStyle name="40% - Accent1 2 2 3 2 2 2 3 3 2" xfId="24901" xr:uid="{C5E61AE3-8A43-4E66-A3BE-8F5B17BAA140}"/>
    <cellStyle name="40% - Accent1 2 2 3 2 2 2 3 4" xfId="17535" xr:uid="{F7C40CEA-9FC4-431F-B84D-5F9087D1606B}"/>
    <cellStyle name="40% - Accent1 2 2 3 2 2 2 4" xfId="4642" xr:uid="{3DC5FE84-217E-44F5-B867-79A92A1C1BEF}"/>
    <cellStyle name="40% - Accent1 2 2 3 2 2 2 4 2" xfId="12008" xr:uid="{0B1F093B-F8B8-498C-9980-5D32A822FB04}"/>
    <cellStyle name="40% - Accent1 2 2 3 2 2 2 4 2 2" xfId="26742" xr:uid="{808B6A8A-08D1-4AE5-AF57-DAA4C8B5AF0D}"/>
    <cellStyle name="40% - Accent1 2 2 3 2 2 2 4 3" xfId="19376" xr:uid="{590998F0-41A5-4EE2-BC28-10B94169CD56}"/>
    <cellStyle name="40% - Accent1 2 2 3 2 2 2 5" xfId="8326" xr:uid="{678712D5-067F-4460-9A0E-F3B4B47108E2}"/>
    <cellStyle name="40% - Accent1 2 2 3 2 2 2 5 2" xfId="23060" xr:uid="{9EC31C4E-AF64-4785-B8EC-3930F397E39B}"/>
    <cellStyle name="40% - Accent1 2 2 3 2 2 2 6" xfId="15694" xr:uid="{FC523715-0D2B-4A82-9352-B2CE1D934784}"/>
    <cellStyle name="40% - Accent1 2 2 3 2 2 3" xfId="1420" xr:uid="{838B2245-F6EB-4C06-9168-3FC2DB0D9065}"/>
    <cellStyle name="40% - Accent1 2 2 3 2 2 3 2" xfId="3261" xr:uid="{EDBCBF66-2533-40BD-8171-16311AC95D8C}"/>
    <cellStyle name="40% - Accent1 2 2 3 2 2 3 2 2" xfId="6943" xr:uid="{6A6DA996-434C-4C80-A2DD-0BF2C6B52593}"/>
    <cellStyle name="40% - Accent1 2 2 3 2 2 3 2 2 2" xfId="14309" xr:uid="{A95AB7B4-64A9-4B20-9FB7-B35B8D6C91FC}"/>
    <cellStyle name="40% - Accent1 2 2 3 2 2 3 2 2 2 2" xfId="29043" xr:uid="{AEB564E3-3504-4C39-8207-AE1897A39BA1}"/>
    <cellStyle name="40% - Accent1 2 2 3 2 2 3 2 2 3" xfId="21677" xr:uid="{F6786B58-2CAE-4C29-B84B-760D6150F17F}"/>
    <cellStyle name="40% - Accent1 2 2 3 2 2 3 2 3" xfId="10627" xr:uid="{CB972144-C94A-4A30-BE4A-B3CD4B06AC35}"/>
    <cellStyle name="40% - Accent1 2 2 3 2 2 3 2 3 2" xfId="25361" xr:uid="{9971876C-9819-4D8F-AE1F-9027AE9B3697}"/>
    <cellStyle name="40% - Accent1 2 2 3 2 2 3 2 4" xfId="17995" xr:uid="{E49DAB6D-F19D-4644-8761-0D30B1C24030}"/>
    <cellStyle name="40% - Accent1 2 2 3 2 2 3 3" xfId="5102" xr:uid="{D4B4402A-C515-40F7-8109-6EFC07BA4364}"/>
    <cellStyle name="40% - Accent1 2 2 3 2 2 3 3 2" xfId="12468" xr:uid="{EF61AEA7-AC60-4677-95CD-F61FB62BFCCF}"/>
    <cellStyle name="40% - Accent1 2 2 3 2 2 3 3 2 2" xfId="27202" xr:uid="{BC213EBA-1D7B-440F-A264-EF09CCFC61ED}"/>
    <cellStyle name="40% - Accent1 2 2 3 2 2 3 3 3" xfId="19836" xr:uid="{FE4D8A5F-6B0A-4584-AAA7-0BE3F293DE54}"/>
    <cellStyle name="40% - Accent1 2 2 3 2 2 3 4" xfId="8786" xr:uid="{AD82D778-3C79-4886-8D86-590DE03A3D39}"/>
    <cellStyle name="40% - Accent1 2 2 3 2 2 3 4 2" xfId="23520" xr:uid="{FCD6D0F1-34E5-473C-97CC-44B4DCF226EA}"/>
    <cellStyle name="40% - Accent1 2 2 3 2 2 3 5" xfId="16154" xr:uid="{9022C2F2-57EA-4700-9927-393346C39282}"/>
    <cellStyle name="40% - Accent1 2 2 3 2 2 4" xfId="2341" xr:uid="{F387C43C-3722-4A11-8AE4-D727A44EDA3F}"/>
    <cellStyle name="40% - Accent1 2 2 3 2 2 4 2" xfId="6023" xr:uid="{D5F811EA-3600-43FE-B259-DA7C7144A0E0}"/>
    <cellStyle name="40% - Accent1 2 2 3 2 2 4 2 2" xfId="13389" xr:uid="{746F3594-C9F4-498D-B19E-307FDAE7C425}"/>
    <cellStyle name="40% - Accent1 2 2 3 2 2 4 2 2 2" xfId="28123" xr:uid="{2AA5CAC1-EF96-4460-8082-CA2A90BE3D97}"/>
    <cellStyle name="40% - Accent1 2 2 3 2 2 4 2 3" xfId="20757" xr:uid="{CA98EF69-C12C-4972-AB05-B51DAC991BB6}"/>
    <cellStyle name="40% - Accent1 2 2 3 2 2 4 3" xfId="9707" xr:uid="{ABF7E10E-D299-400C-92C0-FF70CCD244D2}"/>
    <cellStyle name="40% - Accent1 2 2 3 2 2 4 3 2" xfId="24441" xr:uid="{A9E2909E-9159-4C6C-B84D-CCAAC9F3FD6D}"/>
    <cellStyle name="40% - Accent1 2 2 3 2 2 4 4" xfId="17075" xr:uid="{10ED12CC-CB40-4CA7-AD3D-24F228195641}"/>
    <cellStyle name="40% - Accent1 2 2 3 2 2 5" xfId="4182" xr:uid="{F0987BE6-03E0-4D4A-A536-DC1F6096F4E9}"/>
    <cellStyle name="40% - Accent1 2 2 3 2 2 5 2" xfId="11548" xr:uid="{0DF66C26-E8AF-43DA-91BA-2EA6C4C4A5CA}"/>
    <cellStyle name="40% - Accent1 2 2 3 2 2 5 2 2" xfId="26282" xr:uid="{838861DE-986D-48C4-9640-400070324F65}"/>
    <cellStyle name="40% - Accent1 2 2 3 2 2 5 3" xfId="18916" xr:uid="{55ACEA07-B870-498A-8A92-8DEA354674A3}"/>
    <cellStyle name="40% - Accent1 2 2 3 2 2 6" xfId="7866" xr:uid="{03CDC0BC-5018-4E11-B918-435DA4CDD48A}"/>
    <cellStyle name="40% - Accent1 2 2 3 2 2 6 2" xfId="22600" xr:uid="{E9166CCB-0793-4558-B32C-F68D37340171}"/>
    <cellStyle name="40% - Accent1 2 2 3 2 2 7" xfId="15234" xr:uid="{45E86C46-D820-4F39-A1A5-DC05E020D7D1}"/>
    <cellStyle name="40% - Accent1 2 2 3 2 3" xfId="730" xr:uid="{D4A9E508-ABA5-41CA-9927-F4D367B2196F}"/>
    <cellStyle name="40% - Accent1 2 2 3 2 3 2" xfId="1650" xr:uid="{D92E04ED-5DD3-4B8B-BB5C-FE1F3AD1729A}"/>
    <cellStyle name="40% - Accent1 2 2 3 2 3 2 2" xfId="3491" xr:uid="{5875586C-6C85-4E8F-90C8-5FDDC21D6FD5}"/>
    <cellStyle name="40% - Accent1 2 2 3 2 3 2 2 2" xfId="7173" xr:uid="{B6CB8685-E8B2-49C1-B701-214B03E1C30D}"/>
    <cellStyle name="40% - Accent1 2 2 3 2 3 2 2 2 2" xfId="14539" xr:uid="{50AF7201-F1E7-4699-A614-4697C5EA1AE1}"/>
    <cellStyle name="40% - Accent1 2 2 3 2 3 2 2 2 2 2" xfId="29273" xr:uid="{9A6C1B93-B273-45DA-9313-BDF367A73C20}"/>
    <cellStyle name="40% - Accent1 2 2 3 2 3 2 2 2 3" xfId="21907" xr:uid="{FDC0CB02-8216-4B27-AB4E-4395EA167E75}"/>
    <cellStyle name="40% - Accent1 2 2 3 2 3 2 2 3" xfId="10857" xr:uid="{A80533B3-96DA-4B55-8109-7CAFAAC2A3D7}"/>
    <cellStyle name="40% - Accent1 2 2 3 2 3 2 2 3 2" xfId="25591" xr:uid="{1F5C0525-4BCC-43C3-8D22-C9503A313DA9}"/>
    <cellStyle name="40% - Accent1 2 2 3 2 3 2 2 4" xfId="18225" xr:uid="{254E6860-7F19-48E9-B988-3A7BAAB9FBC8}"/>
    <cellStyle name="40% - Accent1 2 2 3 2 3 2 3" xfId="5332" xr:uid="{120ADEF3-7286-4647-95CE-16318811376B}"/>
    <cellStyle name="40% - Accent1 2 2 3 2 3 2 3 2" xfId="12698" xr:uid="{6B1460A0-6EFE-402A-8B88-5FD6E85742D4}"/>
    <cellStyle name="40% - Accent1 2 2 3 2 3 2 3 2 2" xfId="27432" xr:uid="{6F010DC1-62F4-4A21-A91C-F6A31E44DE62}"/>
    <cellStyle name="40% - Accent1 2 2 3 2 3 2 3 3" xfId="20066" xr:uid="{BB2D9B88-F91F-4651-944B-2C798D539DEB}"/>
    <cellStyle name="40% - Accent1 2 2 3 2 3 2 4" xfId="9016" xr:uid="{CFCBA31F-F8BA-4306-BCCC-B28C8491EDAA}"/>
    <cellStyle name="40% - Accent1 2 2 3 2 3 2 4 2" xfId="23750" xr:uid="{B3AC757D-3AB2-413A-90F5-0AA15E8BC075}"/>
    <cellStyle name="40% - Accent1 2 2 3 2 3 2 5" xfId="16384" xr:uid="{2EBC84FF-6AB5-49E1-83F1-028461D11A15}"/>
    <cellStyle name="40% - Accent1 2 2 3 2 3 3" xfId="2571" xr:uid="{A9CA7199-85A8-4139-BC15-F89B7F2A5101}"/>
    <cellStyle name="40% - Accent1 2 2 3 2 3 3 2" xfId="6253" xr:uid="{68419897-3C96-4FB3-98C2-DECAC263FFA6}"/>
    <cellStyle name="40% - Accent1 2 2 3 2 3 3 2 2" xfId="13619" xr:uid="{2F8DAE69-59DB-4BA1-B734-E2513AB01B54}"/>
    <cellStyle name="40% - Accent1 2 2 3 2 3 3 2 2 2" xfId="28353" xr:uid="{A051816B-10D8-4A58-941C-CB48DBCEEA82}"/>
    <cellStyle name="40% - Accent1 2 2 3 2 3 3 2 3" xfId="20987" xr:uid="{F369FE05-BE76-4CA6-9FCB-E3EA622575CA}"/>
    <cellStyle name="40% - Accent1 2 2 3 2 3 3 3" xfId="9937" xr:uid="{A1D19108-15BC-4950-8D55-77EDCAB569A3}"/>
    <cellStyle name="40% - Accent1 2 2 3 2 3 3 3 2" xfId="24671" xr:uid="{34D13449-1E18-420E-A853-0545C00BBD11}"/>
    <cellStyle name="40% - Accent1 2 2 3 2 3 3 4" xfId="17305" xr:uid="{9D6CB705-894B-4879-82DD-9D07A44D449C}"/>
    <cellStyle name="40% - Accent1 2 2 3 2 3 4" xfId="4412" xr:uid="{C6F7C1A7-256A-4070-8142-D5861675D7BD}"/>
    <cellStyle name="40% - Accent1 2 2 3 2 3 4 2" xfId="11778" xr:uid="{DD00060C-D914-45D0-9F5C-B6E082DFD430}"/>
    <cellStyle name="40% - Accent1 2 2 3 2 3 4 2 2" xfId="26512" xr:uid="{E03AA20F-E81D-4478-ACC9-AC7BE8457DD7}"/>
    <cellStyle name="40% - Accent1 2 2 3 2 3 4 3" xfId="19146" xr:uid="{2AB78534-0CD9-4EC0-B399-61A63DB07B88}"/>
    <cellStyle name="40% - Accent1 2 2 3 2 3 5" xfId="8096" xr:uid="{58576F55-55C1-4019-B4B4-699AA5405052}"/>
    <cellStyle name="40% - Accent1 2 2 3 2 3 5 2" xfId="22830" xr:uid="{4E736BEA-A435-4030-A514-6E57358BE433}"/>
    <cellStyle name="40% - Accent1 2 2 3 2 3 6" xfId="15464" xr:uid="{7EE5838F-51AF-4D3B-9C6E-A538EB8D4845}"/>
    <cellStyle name="40% - Accent1 2 2 3 2 4" xfId="1190" xr:uid="{1FCA5B82-E1CD-4EA4-BAFB-31CF0DCAF65D}"/>
    <cellStyle name="40% - Accent1 2 2 3 2 4 2" xfId="3031" xr:uid="{59378CB5-9191-48D6-AE0D-ED6E3EBACDDC}"/>
    <cellStyle name="40% - Accent1 2 2 3 2 4 2 2" xfId="6713" xr:uid="{500F3AA8-6381-486D-9B4D-E9CB609A83EA}"/>
    <cellStyle name="40% - Accent1 2 2 3 2 4 2 2 2" xfId="14079" xr:uid="{23CF70EC-8F12-42C2-BEF6-782F2C57598E}"/>
    <cellStyle name="40% - Accent1 2 2 3 2 4 2 2 2 2" xfId="28813" xr:uid="{47C0345A-F026-42ED-ABD5-477B86BA2E5C}"/>
    <cellStyle name="40% - Accent1 2 2 3 2 4 2 2 3" xfId="21447" xr:uid="{BC4BBC78-6391-40E2-8E47-0CA5B6B1FE88}"/>
    <cellStyle name="40% - Accent1 2 2 3 2 4 2 3" xfId="10397" xr:uid="{372F5FE4-063E-467E-BD57-F614B7F600FE}"/>
    <cellStyle name="40% - Accent1 2 2 3 2 4 2 3 2" xfId="25131" xr:uid="{1E4DE450-AC25-4554-888B-70BFD9C75643}"/>
    <cellStyle name="40% - Accent1 2 2 3 2 4 2 4" xfId="17765" xr:uid="{16D0FB6C-EBB8-444B-AACB-1156D0267EE3}"/>
    <cellStyle name="40% - Accent1 2 2 3 2 4 3" xfId="4872" xr:uid="{06E43228-2C14-435B-BE9F-B774E67FC25C}"/>
    <cellStyle name="40% - Accent1 2 2 3 2 4 3 2" xfId="12238" xr:uid="{E4548872-CE49-488A-848B-A6E52E0FC80B}"/>
    <cellStyle name="40% - Accent1 2 2 3 2 4 3 2 2" xfId="26972" xr:uid="{06A1A7A0-5F39-4B19-910A-F307EF5350D0}"/>
    <cellStyle name="40% - Accent1 2 2 3 2 4 3 3" xfId="19606" xr:uid="{43B260B3-E3F5-4CC1-913A-C73553922B36}"/>
    <cellStyle name="40% - Accent1 2 2 3 2 4 4" xfId="8556" xr:uid="{CCE3D28E-15B4-4A56-87FC-4C4117DD400B}"/>
    <cellStyle name="40% - Accent1 2 2 3 2 4 4 2" xfId="23290" xr:uid="{F9D812BA-8582-4660-9C86-75B3D8E7BF10}"/>
    <cellStyle name="40% - Accent1 2 2 3 2 4 5" xfId="15924" xr:uid="{086B4274-3CED-4E6E-905F-C3395AB004F8}"/>
    <cellStyle name="40% - Accent1 2 2 3 2 5" xfId="2111" xr:uid="{8E9184D5-A8FD-4CA6-AB76-1E9B17A9556B}"/>
    <cellStyle name="40% - Accent1 2 2 3 2 5 2" xfId="5793" xr:uid="{469F1A29-3A42-431F-8AAB-4FBECC78A96A}"/>
    <cellStyle name="40% - Accent1 2 2 3 2 5 2 2" xfId="13159" xr:uid="{DC602970-67B0-4D94-91D0-51C88B17C6EC}"/>
    <cellStyle name="40% - Accent1 2 2 3 2 5 2 2 2" xfId="27893" xr:uid="{137CDAAF-05AC-4512-B05C-780D350C9D6B}"/>
    <cellStyle name="40% - Accent1 2 2 3 2 5 2 3" xfId="20527" xr:uid="{A979709C-616C-46A6-825A-9C979698BDDA}"/>
    <cellStyle name="40% - Accent1 2 2 3 2 5 3" xfId="9477" xr:uid="{8C80FD0B-10C6-458C-A8CA-2BC1FC183E93}"/>
    <cellStyle name="40% - Accent1 2 2 3 2 5 3 2" xfId="24211" xr:uid="{0E94A190-8769-4959-9549-D83BE1CE9A29}"/>
    <cellStyle name="40% - Accent1 2 2 3 2 5 4" xfId="16845" xr:uid="{47C57291-F5FE-4C2A-8400-B510BEF4CA38}"/>
    <cellStyle name="40% - Accent1 2 2 3 2 6" xfId="3952" xr:uid="{196A2822-F335-4A34-8C9A-509EC88FBE23}"/>
    <cellStyle name="40% - Accent1 2 2 3 2 6 2" xfId="11318" xr:uid="{7CB14070-A43E-4FC9-AE38-C6A0282E73BD}"/>
    <cellStyle name="40% - Accent1 2 2 3 2 6 2 2" xfId="26052" xr:uid="{3AA8ED7C-E7F7-4121-8DA8-D5CB26A1F70C}"/>
    <cellStyle name="40% - Accent1 2 2 3 2 6 3" xfId="18686" xr:uid="{0CA82E9B-7C26-45FC-B670-3D7BB38AEA53}"/>
    <cellStyle name="40% - Accent1 2 2 3 2 7" xfId="7636" xr:uid="{E44E1C71-2D27-4656-B9E4-020F7C66F0AC}"/>
    <cellStyle name="40% - Accent1 2 2 3 2 7 2" xfId="22370" xr:uid="{D3358D30-FE3C-4046-8118-1F2361F49A6D}"/>
    <cellStyle name="40% - Accent1 2 2 3 2 8" xfId="15004" xr:uid="{E9454629-799D-4410-A53E-D8C73B2F6799}"/>
    <cellStyle name="40% - Accent1 2 2 3 3" xfId="385" xr:uid="{28385D69-4732-4401-9648-5051FD636C8C}"/>
    <cellStyle name="40% - Accent1 2 2 3 3 2" xfId="845" xr:uid="{35A501EB-C400-404B-A15E-5E0B72BF31C1}"/>
    <cellStyle name="40% - Accent1 2 2 3 3 2 2" xfId="1765" xr:uid="{271A8D0D-C6D4-4E0F-AC6C-058F00DD9A3D}"/>
    <cellStyle name="40% - Accent1 2 2 3 3 2 2 2" xfId="3606" xr:uid="{C378A1EE-1FDA-4247-B901-910CC5EF8588}"/>
    <cellStyle name="40% - Accent1 2 2 3 3 2 2 2 2" xfId="7288" xr:uid="{40D918D4-88B5-44D6-9E6B-86EDAF63E32C}"/>
    <cellStyle name="40% - Accent1 2 2 3 3 2 2 2 2 2" xfId="14654" xr:uid="{126A77F5-DDBD-4A42-A790-C75F0E6DE011}"/>
    <cellStyle name="40% - Accent1 2 2 3 3 2 2 2 2 2 2" xfId="29388" xr:uid="{4525E85C-43C1-4862-8220-569C2223E212}"/>
    <cellStyle name="40% - Accent1 2 2 3 3 2 2 2 2 3" xfId="22022" xr:uid="{7F1F5ECB-4C3D-4048-85BD-67B466B41F06}"/>
    <cellStyle name="40% - Accent1 2 2 3 3 2 2 2 3" xfId="10972" xr:uid="{39CE9B76-057D-4496-9B36-897A4FEDFF76}"/>
    <cellStyle name="40% - Accent1 2 2 3 3 2 2 2 3 2" xfId="25706" xr:uid="{C4B4DE8E-2F15-4A5E-81B4-B636398A132A}"/>
    <cellStyle name="40% - Accent1 2 2 3 3 2 2 2 4" xfId="18340" xr:uid="{747F1DA9-029B-46DA-B570-2E9E53FEF348}"/>
    <cellStyle name="40% - Accent1 2 2 3 3 2 2 3" xfId="5447" xr:uid="{67680319-17DA-44A7-B24E-08997E433103}"/>
    <cellStyle name="40% - Accent1 2 2 3 3 2 2 3 2" xfId="12813" xr:uid="{8758381C-26DC-4F65-8BDE-FC577964DB86}"/>
    <cellStyle name="40% - Accent1 2 2 3 3 2 2 3 2 2" xfId="27547" xr:uid="{A8CC0373-2D8E-429D-9DD7-48B893283276}"/>
    <cellStyle name="40% - Accent1 2 2 3 3 2 2 3 3" xfId="20181" xr:uid="{BBEC528B-9B71-4510-8E3E-283914ABCE1F}"/>
    <cellStyle name="40% - Accent1 2 2 3 3 2 2 4" xfId="9131" xr:uid="{85994CF1-DA45-4D1F-ACE4-EB346A3FCE54}"/>
    <cellStyle name="40% - Accent1 2 2 3 3 2 2 4 2" xfId="23865" xr:uid="{0649D937-E257-4595-ADBB-D3BB83BCD3D9}"/>
    <cellStyle name="40% - Accent1 2 2 3 3 2 2 5" xfId="16499" xr:uid="{CC003030-6ED6-462C-A49B-05669927FA6A}"/>
    <cellStyle name="40% - Accent1 2 2 3 3 2 3" xfId="2686" xr:uid="{974D7D3D-F762-4F22-96BA-BB0927F6D3A9}"/>
    <cellStyle name="40% - Accent1 2 2 3 3 2 3 2" xfId="6368" xr:uid="{AD3A13FF-865D-4C9C-BA06-7E337A4C3CB1}"/>
    <cellStyle name="40% - Accent1 2 2 3 3 2 3 2 2" xfId="13734" xr:uid="{D5648735-EC2F-41FB-AC73-CFA60F543DC9}"/>
    <cellStyle name="40% - Accent1 2 2 3 3 2 3 2 2 2" xfId="28468" xr:uid="{FF02AD5C-1903-45C8-ADD2-3F9194C2051E}"/>
    <cellStyle name="40% - Accent1 2 2 3 3 2 3 2 3" xfId="21102" xr:uid="{47EAFF16-84E1-4096-85E7-D57670A2350F}"/>
    <cellStyle name="40% - Accent1 2 2 3 3 2 3 3" xfId="10052" xr:uid="{9F5CDB5A-FAC1-4D10-AA91-9676AD6D94D9}"/>
    <cellStyle name="40% - Accent1 2 2 3 3 2 3 3 2" xfId="24786" xr:uid="{E0E8E491-225C-4254-9888-5B2AEF8926F8}"/>
    <cellStyle name="40% - Accent1 2 2 3 3 2 3 4" xfId="17420" xr:uid="{2431DC5D-C94B-4108-B4F2-D8C0E32EB7F5}"/>
    <cellStyle name="40% - Accent1 2 2 3 3 2 4" xfId="4527" xr:uid="{252AD043-061D-437A-84A8-95FF1B4ED80C}"/>
    <cellStyle name="40% - Accent1 2 2 3 3 2 4 2" xfId="11893" xr:uid="{7FC7F01D-AE28-4BF5-9938-633ECAA7F619}"/>
    <cellStyle name="40% - Accent1 2 2 3 3 2 4 2 2" xfId="26627" xr:uid="{8864BAF7-9605-472C-8E71-CC614C62368E}"/>
    <cellStyle name="40% - Accent1 2 2 3 3 2 4 3" xfId="19261" xr:uid="{6A474E25-DFC1-4708-B2D8-8BAD89C7BE86}"/>
    <cellStyle name="40% - Accent1 2 2 3 3 2 5" xfId="8211" xr:uid="{4D08F3FD-CF6C-486F-9767-7C4F03361F84}"/>
    <cellStyle name="40% - Accent1 2 2 3 3 2 5 2" xfId="22945" xr:uid="{761B2FE5-C6C1-4E1E-BB84-61FC23ED8BC9}"/>
    <cellStyle name="40% - Accent1 2 2 3 3 2 6" xfId="15579" xr:uid="{D14EDC35-2C4E-4025-B98E-C7B60EAD643A}"/>
    <cellStyle name="40% - Accent1 2 2 3 3 3" xfId="1305" xr:uid="{A3CB13B6-074A-4EC6-B17B-7CD836E63D10}"/>
    <cellStyle name="40% - Accent1 2 2 3 3 3 2" xfId="3146" xr:uid="{77DEE01D-88C9-412A-972F-2163BD96A019}"/>
    <cellStyle name="40% - Accent1 2 2 3 3 3 2 2" xfId="6828" xr:uid="{13CB74B1-75FF-458F-943E-BF8F673D8970}"/>
    <cellStyle name="40% - Accent1 2 2 3 3 3 2 2 2" xfId="14194" xr:uid="{765516B8-D98B-4EE4-8DBC-6B8EA4FBCB84}"/>
    <cellStyle name="40% - Accent1 2 2 3 3 3 2 2 2 2" xfId="28928" xr:uid="{3F347F77-F4A9-4872-A385-E1618B229380}"/>
    <cellStyle name="40% - Accent1 2 2 3 3 3 2 2 3" xfId="21562" xr:uid="{FAA4F890-C05A-4ED0-89D7-F6D5E4DE3F8F}"/>
    <cellStyle name="40% - Accent1 2 2 3 3 3 2 3" xfId="10512" xr:uid="{7F06D901-603D-4F2D-8EF0-927359F12E8A}"/>
    <cellStyle name="40% - Accent1 2 2 3 3 3 2 3 2" xfId="25246" xr:uid="{3A06EDA2-C60E-4596-888D-5A19F88021C6}"/>
    <cellStyle name="40% - Accent1 2 2 3 3 3 2 4" xfId="17880" xr:uid="{63D099B9-40C3-40C2-A4F0-E2044C0BE752}"/>
    <cellStyle name="40% - Accent1 2 2 3 3 3 3" xfId="4987" xr:uid="{6F8FC16B-FDD2-49C4-A1C4-F8310CC90F74}"/>
    <cellStyle name="40% - Accent1 2 2 3 3 3 3 2" xfId="12353" xr:uid="{DAADCD2D-9A5E-4C89-976D-77EB8933FD77}"/>
    <cellStyle name="40% - Accent1 2 2 3 3 3 3 2 2" xfId="27087" xr:uid="{EB7709F9-2B37-475D-85F1-A326D43E14AF}"/>
    <cellStyle name="40% - Accent1 2 2 3 3 3 3 3" xfId="19721" xr:uid="{F873F77F-FA82-42D2-BEF0-516D7003F232}"/>
    <cellStyle name="40% - Accent1 2 2 3 3 3 4" xfId="8671" xr:uid="{F93FFA18-1610-40D0-921E-4B90B6A0C4FC}"/>
    <cellStyle name="40% - Accent1 2 2 3 3 3 4 2" xfId="23405" xr:uid="{5AD56A6B-C5B6-49CD-BB70-5C7CA3A1395B}"/>
    <cellStyle name="40% - Accent1 2 2 3 3 3 5" xfId="16039" xr:uid="{23E860F7-7341-43FF-A953-8FBA14E52997}"/>
    <cellStyle name="40% - Accent1 2 2 3 3 4" xfId="2226" xr:uid="{B3F5DD92-45A1-4FE3-9FF2-19198728CFB4}"/>
    <cellStyle name="40% - Accent1 2 2 3 3 4 2" xfId="5908" xr:uid="{665E3067-8B68-4BEF-B879-BB0832B3DB68}"/>
    <cellStyle name="40% - Accent1 2 2 3 3 4 2 2" xfId="13274" xr:uid="{ED2084CA-9A2A-43B5-9931-936035500422}"/>
    <cellStyle name="40% - Accent1 2 2 3 3 4 2 2 2" xfId="28008" xr:uid="{5C55A5A4-ADA0-4726-83D0-AA50C4382DBF}"/>
    <cellStyle name="40% - Accent1 2 2 3 3 4 2 3" xfId="20642" xr:uid="{A1B20F46-658F-4D64-A40A-9260462D09B5}"/>
    <cellStyle name="40% - Accent1 2 2 3 3 4 3" xfId="9592" xr:uid="{62F83EA6-E7BD-4241-A615-392695F8DCF3}"/>
    <cellStyle name="40% - Accent1 2 2 3 3 4 3 2" xfId="24326" xr:uid="{9DD5A2C5-4358-463C-9A1B-AAE2A936D33B}"/>
    <cellStyle name="40% - Accent1 2 2 3 3 4 4" xfId="16960" xr:uid="{24F5880C-4A8A-44A7-8099-2B352A5C20FD}"/>
    <cellStyle name="40% - Accent1 2 2 3 3 5" xfId="4067" xr:uid="{BC5FFD8F-676B-4AFD-8BEE-E8EF390DFFC3}"/>
    <cellStyle name="40% - Accent1 2 2 3 3 5 2" xfId="11433" xr:uid="{FD60B11E-541F-480F-9526-E95126C60663}"/>
    <cellStyle name="40% - Accent1 2 2 3 3 5 2 2" xfId="26167" xr:uid="{BA7AB932-BFC5-46EE-95F3-78B24088AD7D}"/>
    <cellStyle name="40% - Accent1 2 2 3 3 5 3" xfId="18801" xr:uid="{D8210768-0F11-43CE-BCD6-7B6FC267F3E3}"/>
    <cellStyle name="40% - Accent1 2 2 3 3 6" xfId="7751" xr:uid="{FE41CCD3-D8BA-4B97-BE37-4D3431FD37C5}"/>
    <cellStyle name="40% - Accent1 2 2 3 3 6 2" xfId="22485" xr:uid="{6FA64BAF-AD0D-4A22-B41A-DD1B6F6A2E81}"/>
    <cellStyle name="40% - Accent1 2 2 3 3 7" xfId="15119" xr:uid="{70C822AD-CC29-4044-BF7D-0C49EBC8D1BF}"/>
    <cellStyle name="40% - Accent1 2 2 3 4" xfId="615" xr:uid="{3EA4D73B-A23A-4FEE-97F4-1E97FBF4F23F}"/>
    <cellStyle name="40% - Accent1 2 2 3 4 2" xfId="1535" xr:uid="{F5564CDC-F8F2-4E32-91F1-928074EA5494}"/>
    <cellStyle name="40% - Accent1 2 2 3 4 2 2" xfId="3376" xr:uid="{8047FFAE-A8D8-4896-87BA-80B4B74A7414}"/>
    <cellStyle name="40% - Accent1 2 2 3 4 2 2 2" xfId="7058" xr:uid="{AAD1B96E-21B1-4AA4-BEB0-055366FD80AF}"/>
    <cellStyle name="40% - Accent1 2 2 3 4 2 2 2 2" xfId="14424" xr:uid="{E8AF454C-A99C-4FF5-BA8D-9F5AA2192497}"/>
    <cellStyle name="40% - Accent1 2 2 3 4 2 2 2 2 2" xfId="29158" xr:uid="{D1C6FDF5-253B-41D4-AC97-4F2E34A7FDAB}"/>
    <cellStyle name="40% - Accent1 2 2 3 4 2 2 2 3" xfId="21792" xr:uid="{0719295C-6351-4570-853F-58A78C7D93E8}"/>
    <cellStyle name="40% - Accent1 2 2 3 4 2 2 3" xfId="10742" xr:uid="{459AA363-C461-4F77-8A16-6DF81BBF12D0}"/>
    <cellStyle name="40% - Accent1 2 2 3 4 2 2 3 2" xfId="25476" xr:uid="{F1229760-8C6A-4286-A0DA-0D295691BA56}"/>
    <cellStyle name="40% - Accent1 2 2 3 4 2 2 4" xfId="18110" xr:uid="{2C927B42-6403-4F56-85F9-9EE9573A82C7}"/>
    <cellStyle name="40% - Accent1 2 2 3 4 2 3" xfId="5217" xr:uid="{5D52A115-2E92-4F8F-B51D-AF16C5D66491}"/>
    <cellStyle name="40% - Accent1 2 2 3 4 2 3 2" xfId="12583" xr:uid="{6BB23B91-BDB1-4265-87E8-42C2EDA4EA2F}"/>
    <cellStyle name="40% - Accent1 2 2 3 4 2 3 2 2" xfId="27317" xr:uid="{89D1DB28-D14B-4A82-922A-D5C63A2CD84C}"/>
    <cellStyle name="40% - Accent1 2 2 3 4 2 3 3" xfId="19951" xr:uid="{94BCEF18-BB04-4E41-9AF6-56A2B0EA772B}"/>
    <cellStyle name="40% - Accent1 2 2 3 4 2 4" xfId="8901" xr:uid="{FFBF668C-85A7-475A-AB95-E203D62BE21C}"/>
    <cellStyle name="40% - Accent1 2 2 3 4 2 4 2" xfId="23635" xr:uid="{BAB05A20-112F-4291-98CF-DD2894198E95}"/>
    <cellStyle name="40% - Accent1 2 2 3 4 2 5" xfId="16269" xr:uid="{22AB0CEF-DCC1-4D6D-BD51-FFD78D2AE18D}"/>
    <cellStyle name="40% - Accent1 2 2 3 4 3" xfId="2456" xr:uid="{37B91DB9-510C-4F7B-8A72-05CA23C11A66}"/>
    <cellStyle name="40% - Accent1 2 2 3 4 3 2" xfId="6138" xr:uid="{1B46A6A6-C12F-493E-9BE1-F7AB6AE3B627}"/>
    <cellStyle name="40% - Accent1 2 2 3 4 3 2 2" xfId="13504" xr:uid="{A0ADF881-2842-4862-944F-9F0AA935E9AF}"/>
    <cellStyle name="40% - Accent1 2 2 3 4 3 2 2 2" xfId="28238" xr:uid="{E0BE7019-B133-4195-8238-99E534EEB852}"/>
    <cellStyle name="40% - Accent1 2 2 3 4 3 2 3" xfId="20872" xr:uid="{103E3617-4904-4E23-B29D-AC3DAF284080}"/>
    <cellStyle name="40% - Accent1 2 2 3 4 3 3" xfId="9822" xr:uid="{B48E5A73-1F83-4B81-BDDF-1C861ACE4184}"/>
    <cellStyle name="40% - Accent1 2 2 3 4 3 3 2" xfId="24556" xr:uid="{FF85E1A2-050B-4217-A098-28B240A424F6}"/>
    <cellStyle name="40% - Accent1 2 2 3 4 3 4" xfId="17190" xr:uid="{1EDE635B-EAF8-4A7B-BD57-04B92D1D3FAD}"/>
    <cellStyle name="40% - Accent1 2 2 3 4 4" xfId="4297" xr:uid="{568AE371-E635-4D10-84C5-AB1B1FF89D60}"/>
    <cellStyle name="40% - Accent1 2 2 3 4 4 2" xfId="11663" xr:uid="{33826B9D-AF4A-44C2-B362-F7F308A9B5D1}"/>
    <cellStyle name="40% - Accent1 2 2 3 4 4 2 2" xfId="26397" xr:uid="{BDD32682-963E-4563-B91B-403A3F8D9D61}"/>
    <cellStyle name="40% - Accent1 2 2 3 4 4 3" xfId="19031" xr:uid="{04D0A169-04EE-4E86-AE09-2B1A8408D8B7}"/>
    <cellStyle name="40% - Accent1 2 2 3 4 5" xfId="7981" xr:uid="{9A949420-76D1-41A2-AEFC-3A60C346A43E}"/>
    <cellStyle name="40% - Accent1 2 2 3 4 5 2" xfId="22715" xr:uid="{F9673C25-0BC2-4904-86D6-D796AEAD220B}"/>
    <cellStyle name="40% - Accent1 2 2 3 4 6" xfId="15349" xr:uid="{3E9838E9-9F72-4CC3-80D4-380D7BBAF73C}"/>
    <cellStyle name="40% - Accent1 2 2 3 5" xfId="1075" xr:uid="{C2B63708-A8FD-4EDA-9481-48E7A4409A53}"/>
    <cellStyle name="40% - Accent1 2 2 3 5 2" xfId="2916" xr:uid="{75C239DE-8055-42EF-9250-4A555B545773}"/>
    <cellStyle name="40% - Accent1 2 2 3 5 2 2" xfId="6598" xr:uid="{57486C6B-7347-487F-BC90-C5EBD3BEBBFD}"/>
    <cellStyle name="40% - Accent1 2 2 3 5 2 2 2" xfId="13964" xr:uid="{F5DCEB81-76D9-477C-8173-AFE66C1AE10E}"/>
    <cellStyle name="40% - Accent1 2 2 3 5 2 2 2 2" xfId="28698" xr:uid="{2A325C1C-DA0E-47AA-B46F-1230CF6D6F96}"/>
    <cellStyle name="40% - Accent1 2 2 3 5 2 2 3" xfId="21332" xr:uid="{8D1D3124-AB43-4B25-AA0B-5734CF82D6EB}"/>
    <cellStyle name="40% - Accent1 2 2 3 5 2 3" xfId="10282" xr:uid="{52CE176C-8460-4E87-B2B5-388145CB799C}"/>
    <cellStyle name="40% - Accent1 2 2 3 5 2 3 2" xfId="25016" xr:uid="{0D830B9E-A085-4B8D-BF29-02F0634E3330}"/>
    <cellStyle name="40% - Accent1 2 2 3 5 2 4" xfId="17650" xr:uid="{D3216EAD-93B2-4A3B-BC46-E83B64D2C0DC}"/>
    <cellStyle name="40% - Accent1 2 2 3 5 3" xfId="4757" xr:uid="{B4AAC4F1-CF89-4A51-981D-E54F4241EA94}"/>
    <cellStyle name="40% - Accent1 2 2 3 5 3 2" xfId="12123" xr:uid="{0148C8B4-6F3B-46F9-972E-095F5EF9F677}"/>
    <cellStyle name="40% - Accent1 2 2 3 5 3 2 2" xfId="26857" xr:uid="{338D2D92-FC9E-4A36-8B3C-BC4981527D53}"/>
    <cellStyle name="40% - Accent1 2 2 3 5 3 3" xfId="19491" xr:uid="{255C412C-5416-4229-9ADD-EF9FB4B5B6C5}"/>
    <cellStyle name="40% - Accent1 2 2 3 5 4" xfId="8441" xr:uid="{8E44DB9E-D1E1-4BB8-8582-8910B7DC1609}"/>
    <cellStyle name="40% - Accent1 2 2 3 5 4 2" xfId="23175" xr:uid="{6EF366B0-15AD-4E59-82FD-BD5217942750}"/>
    <cellStyle name="40% - Accent1 2 2 3 5 5" xfId="15809" xr:uid="{1FCEAE68-6050-4E5C-BC00-8655600AD289}"/>
    <cellStyle name="40% - Accent1 2 2 3 6" xfId="1996" xr:uid="{DB229EA9-0A30-4545-AEC5-53F81A475A0D}"/>
    <cellStyle name="40% - Accent1 2 2 3 6 2" xfId="5678" xr:uid="{213D4E85-5ACF-495B-A766-508475EEFC4E}"/>
    <cellStyle name="40% - Accent1 2 2 3 6 2 2" xfId="13044" xr:uid="{429A3415-6B65-463C-AF79-037BA4131A8B}"/>
    <cellStyle name="40% - Accent1 2 2 3 6 2 2 2" xfId="27778" xr:uid="{5E76507E-01CF-46BC-9970-A40C7D565C70}"/>
    <cellStyle name="40% - Accent1 2 2 3 6 2 3" xfId="20412" xr:uid="{9C903EA9-83DF-47D7-BCD7-CFD9B580573E}"/>
    <cellStyle name="40% - Accent1 2 2 3 6 3" xfId="9362" xr:uid="{5064EE9B-45EE-4055-8C0B-2D94BFF57886}"/>
    <cellStyle name="40% - Accent1 2 2 3 6 3 2" xfId="24096" xr:uid="{3F3700FC-8EC0-4A04-99ED-10383EF01DA2}"/>
    <cellStyle name="40% - Accent1 2 2 3 6 4" xfId="16730" xr:uid="{87384AEE-ACA2-492E-A1A6-CA9878A700D8}"/>
    <cellStyle name="40% - Accent1 2 2 3 7" xfId="3837" xr:uid="{D6E51F41-58A8-4978-A734-60FEF1E757B4}"/>
    <cellStyle name="40% - Accent1 2 2 3 7 2" xfId="11203" xr:uid="{20025B97-C978-4418-B856-C8354888496F}"/>
    <cellStyle name="40% - Accent1 2 2 3 7 2 2" xfId="25937" xr:uid="{B73B101E-0660-4037-9FD8-8E64A8A026F5}"/>
    <cellStyle name="40% - Accent1 2 2 3 7 3" xfId="18571" xr:uid="{543844B2-590F-4788-B7D9-D2313627EEC4}"/>
    <cellStyle name="40% - Accent1 2 2 3 8" xfId="7521" xr:uid="{81B0C13B-B296-4C59-820D-4822315C49D0}"/>
    <cellStyle name="40% - Accent1 2 2 3 8 2" xfId="22255" xr:uid="{7E1DB146-21DE-47E6-B756-01537701AF8A}"/>
    <cellStyle name="40% - Accent1 2 2 3 9" xfId="14889" xr:uid="{4CB21EE4-9F6B-4675-A658-89D930C4022B}"/>
    <cellStyle name="40% - Accent1 2 2 4" xfId="213" xr:uid="{4B1642B3-A165-4E80-9A14-B4564F71C578}"/>
    <cellStyle name="40% - Accent1 2 2 4 2" xfId="443" xr:uid="{8762690F-DC90-4955-9989-80F5011C5ECD}"/>
    <cellStyle name="40% - Accent1 2 2 4 2 2" xfId="903" xr:uid="{316BA930-8C7B-455E-8177-0FA58F9D680B}"/>
    <cellStyle name="40% - Accent1 2 2 4 2 2 2" xfId="1823" xr:uid="{9396E571-90BC-4DA8-A36F-2543FDE640B2}"/>
    <cellStyle name="40% - Accent1 2 2 4 2 2 2 2" xfId="3664" xr:uid="{4CDA0610-0BE6-4D7C-BDE5-07A4EF53AE9B}"/>
    <cellStyle name="40% - Accent1 2 2 4 2 2 2 2 2" xfId="7346" xr:uid="{FEEFF4A8-08CB-4F84-9E11-971C6D4EA361}"/>
    <cellStyle name="40% - Accent1 2 2 4 2 2 2 2 2 2" xfId="14712" xr:uid="{009856A2-1C84-4794-A4A6-18AE5B1E99E8}"/>
    <cellStyle name="40% - Accent1 2 2 4 2 2 2 2 2 2 2" xfId="29446" xr:uid="{88B3204E-D7A4-49E6-9650-6B91F0E71307}"/>
    <cellStyle name="40% - Accent1 2 2 4 2 2 2 2 2 3" xfId="22080" xr:uid="{0B4D8BE7-2E10-4026-ACBA-EE3949CB5FBF}"/>
    <cellStyle name="40% - Accent1 2 2 4 2 2 2 2 3" xfId="11030" xr:uid="{9C89FEA0-F37A-48F6-8110-50446090081A}"/>
    <cellStyle name="40% - Accent1 2 2 4 2 2 2 2 3 2" xfId="25764" xr:uid="{A3588E50-16BA-45DF-91B6-3D68686F32CE}"/>
    <cellStyle name="40% - Accent1 2 2 4 2 2 2 2 4" xfId="18398" xr:uid="{0EE786FD-A3F7-4007-A995-B53521E3EA94}"/>
    <cellStyle name="40% - Accent1 2 2 4 2 2 2 3" xfId="5505" xr:uid="{603EB834-B84B-452C-A471-0A71C6119217}"/>
    <cellStyle name="40% - Accent1 2 2 4 2 2 2 3 2" xfId="12871" xr:uid="{7C75A50A-7EF2-4155-B358-87A2E0023F47}"/>
    <cellStyle name="40% - Accent1 2 2 4 2 2 2 3 2 2" xfId="27605" xr:uid="{A4226E30-5019-4184-9685-45062D24F157}"/>
    <cellStyle name="40% - Accent1 2 2 4 2 2 2 3 3" xfId="20239" xr:uid="{A9E72A07-3161-4A84-942F-D908E87F622F}"/>
    <cellStyle name="40% - Accent1 2 2 4 2 2 2 4" xfId="9189" xr:uid="{F52B658D-226C-4858-930A-80F1A45F218F}"/>
    <cellStyle name="40% - Accent1 2 2 4 2 2 2 4 2" xfId="23923" xr:uid="{88983AA6-A3D2-4E26-9DF6-2ABA6307D4B3}"/>
    <cellStyle name="40% - Accent1 2 2 4 2 2 2 5" xfId="16557" xr:uid="{7A0EF9EF-8050-4E39-AB26-78E47489161B}"/>
    <cellStyle name="40% - Accent1 2 2 4 2 2 3" xfId="2744" xr:uid="{05EBCDD3-D46D-4ECF-9ECD-F8AE047159B9}"/>
    <cellStyle name="40% - Accent1 2 2 4 2 2 3 2" xfId="6426" xr:uid="{845618AF-6ECE-49CF-9F94-BF9A01BA547E}"/>
    <cellStyle name="40% - Accent1 2 2 4 2 2 3 2 2" xfId="13792" xr:uid="{B6786726-1C6A-4056-B801-2204D3539B10}"/>
    <cellStyle name="40% - Accent1 2 2 4 2 2 3 2 2 2" xfId="28526" xr:uid="{CE9E372F-D650-4D7C-B207-59732430079E}"/>
    <cellStyle name="40% - Accent1 2 2 4 2 2 3 2 3" xfId="21160" xr:uid="{15828A9B-C54B-4C66-8F67-4A8F83D67D82}"/>
    <cellStyle name="40% - Accent1 2 2 4 2 2 3 3" xfId="10110" xr:uid="{7D0827CB-2AD0-40F7-9E48-93B479D58951}"/>
    <cellStyle name="40% - Accent1 2 2 4 2 2 3 3 2" xfId="24844" xr:uid="{7D13F2D4-D289-4BE7-8197-A4E30DBC422E}"/>
    <cellStyle name="40% - Accent1 2 2 4 2 2 3 4" xfId="17478" xr:uid="{78B1CB5C-6135-419E-BCDB-C1191AE25A15}"/>
    <cellStyle name="40% - Accent1 2 2 4 2 2 4" xfId="4585" xr:uid="{41C3BC8E-C831-45D5-B5A7-A0A67269F38B}"/>
    <cellStyle name="40% - Accent1 2 2 4 2 2 4 2" xfId="11951" xr:uid="{FE7FDF69-A5C4-47C3-B1AA-4905283B7F9D}"/>
    <cellStyle name="40% - Accent1 2 2 4 2 2 4 2 2" xfId="26685" xr:uid="{DBE3DB75-B6EC-49B2-B6A0-696207669ED0}"/>
    <cellStyle name="40% - Accent1 2 2 4 2 2 4 3" xfId="19319" xr:uid="{F615C708-67E3-4D77-9CCF-8A18E8B265A9}"/>
    <cellStyle name="40% - Accent1 2 2 4 2 2 5" xfId="8269" xr:uid="{E1951202-3435-4BBF-AB8B-2358E74D5CB6}"/>
    <cellStyle name="40% - Accent1 2 2 4 2 2 5 2" xfId="23003" xr:uid="{C039CB55-286E-42B2-B7E7-65412A2D86E1}"/>
    <cellStyle name="40% - Accent1 2 2 4 2 2 6" xfId="15637" xr:uid="{6A849E26-2E18-47D6-AF28-2E5C1C00E209}"/>
    <cellStyle name="40% - Accent1 2 2 4 2 3" xfId="1363" xr:uid="{16055286-0EF9-4075-919E-A9529B8D9EA2}"/>
    <cellStyle name="40% - Accent1 2 2 4 2 3 2" xfId="3204" xr:uid="{CFB56A83-46B4-4441-A4D0-1E3CE2B25498}"/>
    <cellStyle name="40% - Accent1 2 2 4 2 3 2 2" xfId="6886" xr:uid="{1AE5196C-91DE-4740-8794-F800AC7C75F1}"/>
    <cellStyle name="40% - Accent1 2 2 4 2 3 2 2 2" xfId="14252" xr:uid="{F403BA5D-7AB9-4F46-9617-240371D4B5BA}"/>
    <cellStyle name="40% - Accent1 2 2 4 2 3 2 2 2 2" xfId="28986" xr:uid="{21D9E090-83D8-4FD4-B14E-F250F9973D6A}"/>
    <cellStyle name="40% - Accent1 2 2 4 2 3 2 2 3" xfId="21620" xr:uid="{54A65119-902B-4201-BADB-E1B48A38FA95}"/>
    <cellStyle name="40% - Accent1 2 2 4 2 3 2 3" xfId="10570" xr:uid="{35794881-7396-43A1-9550-28982ECF89F6}"/>
    <cellStyle name="40% - Accent1 2 2 4 2 3 2 3 2" xfId="25304" xr:uid="{05E1FB7E-3EF5-44B2-A9B9-AE3A34DE3AA4}"/>
    <cellStyle name="40% - Accent1 2 2 4 2 3 2 4" xfId="17938" xr:uid="{64A3BE7C-79EB-4068-927F-86A79FC4898C}"/>
    <cellStyle name="40% - Accent1 2 2 4 2 3 3" xfId="5045" xr:uid="{4BC5B258-E9BE-4F2D-A12F-C58124ACA1B1}"/>
    <cellStyle name="40% - Accent1 2 2 4 2 3 3 2" xfId="12411" xr:uid="{40D6CA2B-5C14-4B18-B7DA-82BD35B85BEF}"/>
    <cellStyle name="40% - Accent1 2 2 4 2 3 3 2 2" xfId="27145" xr:uid="{C920D31F-27B9-4541-9550-5B1CD6DDE88E}"/>
    <cellStyle name="40% - Accent1 2 2 4 2 3 3 3" xfId="19779" xr:uid="{4C9C009E-0A84-49C8-A552-08FE9B1B0996}"/>
    <cellStyle name="40% - Accent1 2 2 4 2 3 4" xfId="8729" xr:uid="{88E91867-3E5C-489F-9E70-2C06B298DE83}"/>
    <cellStyle name="40% - Accent1 2 2 4 2 3 4 2" xfId="23463" xr:uid="{09734B33-866C-4165-9DDD-6DE09CD1937F}"/>
    <cellStyle name="40% - Accent1 2 2 4 2 3 5" xfId="16097" xr:uid="{7E08BDFF-28CD-4A8F-91FC-75496E17653C}"/>
    <cellStyle name="40% - Accent1 2 2 4 2 4" xfId="2284" xr:uid="{9DFC575C-2A0B-4167-A7F2-F52016A9E6A9}"/>
    <cellStyle name="40% - Accent1 2 2 4 2 4 2" xfId="5966" xr:uid="{AE7C9CEC-C4CD-420B-A231-76913C586ADA}"/>
    <cellStyle name="40% - Accent1 2 2 4 2 4 2 2" xfId="13332" xr:uid="{EF5EEE73-DDF2-45C6-8953-CA1005870B90}"/>
    <cellStyle name="40% - Accent1 2 2 4 2 4 2 2 2" xfId="28066" xr:uid="{2EE188E7-8474-4261-82F0-09E0B640F75E}"/>
    <cellStyle name="40% - Accent1 2 2 4 2 4 2 3" xfId="20700" xr:uid="{03D75110-F26C-4CEA-A362-0FEDBC91A09D}"/>
    <cellStyle name="40% - Accent1 2 2 4 2 4 3" xfId="9650" xr:uid="{40DC548D-C246-44BA-ABBF-D7F9FD2FE4D9}"/>
    <cellStyle name="40% - Accent1 2 2 4 2 4 3 2" xfId="24384" xr:uid="{0A6E867D-2EAC-4454-A340-9F97D1045883}"/>
    <cellStyle name="40% - Accent1 2 2 4 2 4 4" xfId="17018" xr:uid="{6B47F1A7-AFA6-4EBE-85AB-BBFF4361D4E0}"/>
    <cellStyle name="40% - Accent1 2 2 4 2 5" xfId="4125" xr:uid="{5044298B-31A1-4BC5-92D9-216C2AFB9A2D}"/>
    <cellStyle name="40% - Accent1 2 2 4 2 5 2" xfId="11491" xr:uid="{E0D87B50-1A07-4935-AB0C-55B1B0E7A319}"/>
    <cellStyle name="40% - Accent1 2 2 4 2 5 2 2" xfId="26225" xr:uid="{63AED33F-3865-4C52-B6CA-5F4B80B793B2}"/>
    <cellStyle name="40% - Accent1 2 2 4 2 5 3" xfId="18859" xr:uid="{47962934-1787-4DA4-8F9F-4BE49433B2C8}"/>
    <cellStyle name="40% - Accent1 2 2 4 2 6" xfId="7809" xr:uid="{04D92480-C0FB-4400-A04C-5D9A65B8EB4D}"/>
    <cellStyle name="40% - Accent1 2 2 4 2 6 2" xfId="22543" xr:uid="{EBFD9A36-055C-441F-A5A1-12BB8FF6C7F7}"/>
    <cellStyle name="40% - Accent1 2 2 4 2 7" xfId="15177" xr:uid="{E1174E73-FE20-4307-A34C-169E17E4374D}"/>
    <cellStyle name="40% - Accent1 2 2 4 3" xfId="673" xr:uid="{9C1A5181-159B-488C-A599-4A6478177DE4}"/>
    <cellStyle name="40% - Accent1 2 2 4 3 2" xfId="1593" xr:uid="{5C631C08-F3E1-4501-85CF-6D1EE94238E7}"/>
    <cellStyle name="40% - Accent1 2 2 4 3 2 2" xfId="3434" xr:uid="{8FBD1158-9A01-42AF-AB25-F0FAC4786AD1}"/>
    <cellStyle name="40% - Accent1 2 2 4 3 2 2 2" xfId="7116" xr:uid="{771490A1-BB27-4CDC-8305-1379BB047182}"/>
    <cellStyle name="40% - Accent1 2 2 4 3 2 2 2 2" xfId="14482" xr:uid="{54BF11CE-9CD4-4FD3-91A1-6EE9D193A6E9}"/>
    <cellStyle name="40% - Accent1 2 2 4 3 2 2 2 2 2" xfId="29216" xr:uid="{F2D8D66A-2B8E-45D7-A0BB-7BAB2AD1434A}"/>
    <cellStyle name="40% - Accent1 2 2 4 3 2 2 2 3" xfId="21850" xr:uid="{CB7A5FA6-2C23-43D8-A8EA-6F86070D3E16}"/>
    <cellStyle name="40% - Accent1 2 2 4 3 2 2 3" xfId="10800" xr:uid="{EA0131A3-7730-4133-B621-CBF4760C7662}"/>
    <cellStyle name="40% - Accent1 2 2 4 3 2 2 3 2" xfId="25534" xr:uid="{44E0CA42-41F2-4A43-8441-890E92E0DA30}"/>
    <cellStyle name="40% - Accent1 2 2 4 3 2 2 4" xfId="18168" xr:uid="{02A8AB8B-C44B-4751-A79C-2E78CAF7B3BE}"/>
    <cellStyle name="40% - Accent1 2 2 4 3 2 3" xfId="5275" xr:uid="{44086330-C6F7-4E63-B48B-EBA220411D26}"/>
    <cellStyle name="40% - Accent1 2 2 4 3 2 3 2" xfId="12641" xr:uid="{421E1E47-EB44-4936-B98C-96D1A6786F2C}"/>
    <cellStyle name="40% - Accent1 2 2 4 3 2 3 2 2" xfId="27375" xr:uid="{5C4243D3-18DB-4D50-901E-49F71455EC67}"/>
    <cellStyle name="40% - Accent1 2 2 4 3 2 3 3" xfId="20009" xr:uid="{DEFB8355-FE80-4512-9D17-82FDA65F4BB4}"/>
    <cellStyle name="40% - Accent1 2 2 4 3 2 4" xfId="8959" xr:uid="{79BEC3AE-92F8-4F74-9018-BAE6A643D067}"/>
    <cellStyle name="40% - Accent1 2 2 4 3 2 4 2" xfId="23693" xr:uid="{CFFF6B3F-CE85-4960-801C-700F215C0E27}"/>
    <cellStyle name="40% - Accent1 2 2 4 3 2 5" xfId="16327" xr:uid="{EFEE41B6-9808-44FD-BB30-42DB8E6D31EA}"/>
    <cellStyle name="40% - Accent1 2 2 4 3 3" xfId="2514" xr:uid="{77606B21-0AFA-465D-B475-DFBD6225EEB7}"/>
    <cellStyle name="40% - Accent1 2 2 4 3 3 2" xfId="6196" xr:uid="{9C87AD26-29A1-44DB-8B17-24B2EC953544}"/>
    <cellStyle name="40% - Accent1 2 2 4 3 3 2 2" xfId="13562" xr:uid="{4BB0DB4A-437F-481B-92B8-1B41B8105CEF}"/>
    <cellStyle name="40% - Accent1 2 2 4 3 3 2 2 2" xfId="28296" xr:uid="{72227DF9-ADC2-459C-B109-4DD8B6F1DDCF}"/>
    <cellStyle name="40% - Accent1 2 2 4 3 3 2 3" xfId="20930" xr:uid="{42822089-65F5-4972-AAC8-C5783AD72C1B}"/>
    <cellStyle name="40% - Accent1 2 2 4 3 3 3" xfId="9880" xr:uid="{F35D2872-A823-44CD-852D-65B267C0CB74}"/>
    <cellStyle name="40% - Accent1 2 2 4 3 3 3 2" xfId="24614" xr:uid="{1F08812E-605A-41ED-A98D-46AC6EFD926E}"/>
    <cellStyle name="40% - Accent1 2 2 4 3 3 4" xfId="17248" xr:uid="{CAB178ED-B610-4674-94AC-53E1E3AA0D6E}"/>
    <cellStyle name="40% - Accent1 2 2 4 3 4" xfId="4355" xr:uid="{650B8B66-340A-4F77-B480-8EA87966F81F}"/>
    <cellStyle name="40% - Accent1 2 2 4 3 4 2" xfId="11721" xr:uid="{2B1DDD76-FBD8-4F58-9437-408E99608A6D}"/>
    <cellStyle name="40% - Accent1 2 2 4 3 4 2 2" xfId="26455" xr:uid="{8E134658-76C6-4F9A-B44B-9F6E8C911BB7}"/>
    <cellStyle name="40% - Accent1 2 2 4 3 4 3" xfId="19089" xr:uid="{D591FB81-D7A8-494C-9713-9C5308432A5B}"/>
    <cellStyle name="40% - Accent1 2 2 4 3 5" xfId="8039" xr:uid="{61D10A4A-4F4F-4441-8AA5-AF5C8DF37EE6}"/>
    <cellStyle name="40% - Accent1 2 2 4 3 5 2" xfId="22773" xr:uid="{A9CA7CAA-2647-41FB-9C54-01255CF9BA4B}"/>
    <cellStyle name="40% - Accent1 2 2 4 3 6" xfId="15407" xr:uid="{70B2E12C-0471-4FC8-9C50-FEFA4844F90A}"/>
    <cellStyle name="40% - Accent1 2 2 4 4" xfId="1133" xr:uid="{7BC831B0-ED05-4647-91AE-C653E8454438}"/>
    <cellStyle name="40% - Accent1 2 2 4 4 2" xfId="2974" xr:uid="{1E2E7150-22C2-4A95-BAB8-0730CB4B1743}"/>
    <cellStyle name="40% - Accent1 2 2 4 4 2 2" xfId="6656" xr:uid="{8372B759-54E0-4C7A-BE59-C7188DC4ACE3}"/>
    <cellStyle name="40% - Accent1 2 2 4 4 2 2 2" xfId="14022" xr:uid="{53F72BA5-FD09-4D5F-9756-4A7F39755277}"/>
    <cellStyle name="40% - Accent1 2 2 4 4 2 2 2 2" xfId="28756" xr:uid="{CD050AB6-C676-4A47-91E9-19069D0FDC7F}"/>
    <cellStyle name="40% - Accent1 2 2 4 4 2 2 3" xfId="21390" xr:uid="{8183CB07-B26A-4147-93C1-22975897070F}"/>
    <cellStyle name="40% - Accent1 2 2 4 4 2 3" xfId="10340" xr:uid="{CFF234F6-EDB5-4B24-8E8A-18C40955C67B}"/>
    <cellStyle name="40% - Accent1 2 2 4 4 2 3 2" xfId="25074" xr:uid="{B33B844B-0712-48C5-9C37-E35DD825D0B1}"/>
    <cellStyle name="40% - Accent1 2 2 4 4 2 4" xfId="17708" xr:uid="{4A4E85B3-8D0F-416A-B40A-A7FFC701E3F2}"/>
    <cellStyle name="40% - Accent1 2 2 4 4 3" xfId="4815" xr:uid="{CE3529A3-5E2F-476E-B1E0-A7222ECFC903}"/>
    <cellStyle name="40% - Accent1 2 2 4 4 3 2" xfId="12181" xr:uid="{B96E67F5-5699-41BB-BD1D-F32E8DEC9137}"/>
    <cellStyle name="40% - Accent1 2 2 4 4 3 2 2" xfId="26915" xr:uid="{01689F00-C091-4904-B269-AA21F57E4491}"/>
    <cellStyle name="40% - Accent1 2 2 4 4 3 3" xfId="19549" xr:uid="{7A411215-9F14-4FD9-B5B5-2E72DC106676}"/>
    <cellStyle name="40% - Accent1 2 2 4 4 4" xfId="8499" xr:uid="{D15F5CC5-003B-4D4D-AB64-6C8D6B795E55}"/>
    <cellStyle name="40% - Accent1 2 2 4 4 4 2" xfId="23233" xr:uid="{0C9A2F1A-6CF6-46A6-B84D-803846034562}"/>
    <cellStyle name="40% - Accent1 2 2 4 4 5" xfId="15867" xr:uid="{EEDDEBBF-C9ED-4221-8327-EC837A3A8A14}"/>
    <cellStyle name="40% - Accent1 2 2 4 5" xfId="2054" xr:uid="{18F02FF6-D486-4937-AEAA-DE35890F63AC}"/>
    <cellStyle name="40% - Accent1 2 2 4 5 2" xfId="5736" xr:uid="{BDC6368A-FA3F-410A-AA74-5BBEFE504957}"/>
    <cellStyle name="40% - Accent1 2 2 4 5 2 2" xfId="13102" xr:uid="{FA9060A0-69E0-4A42-A664-FED2E3D1A743}"/>
    <cellStyle name="40% - Accent1 2 2 4 5 2 2 2" xfId="27836" xr:uid="{C92B4E45-5991-4A53-A6FB-766F2FDA17C6}"/>
    <cellStyle name="40% - Accent1 2 2 4 5 2 3" xfId="20470" xr:uid="{42091D14-5DB0-4627-9D6A-3452957D692B}"/>
    <cellStyle name="40% - Accent1 2 2 4 5 3" xfId="9420" xr:uid="{DB138B9C-2D60-4A35-B5B8-85DF5A3C2CBB}"/>
    <cellStyle name="40% - Accent1 2 2 4 5 3 2" xfId="24154" xr:uid="{28EDC1C8-6D82-476E-BA5B-1ABD0E8BAA37}"/>
    <cellStyle name="40% - Accent1 2 2 4 5 4" xfId="16788" xr:uid="{FAB68EC4-D696-4415-9C82-B39F609A3B94}"/>
    <cellStyle name="40% - Accent1 2 2 4 6" xfId="3895" xr:uid="{C6AB1127-6D7D-4FCD-8BDF-7267F2F0C51E}"/>
    <cellStyle name="40% - Accent1 2 2 4 6 2" xfId="11261" xr:uid="{04D720AC-9808-4D51-B461-4A4B72EDB1A3}"/>
    <cellStyle name="40% - Accent1 2 2 4 6 2 2" xfId="25995" xr:uid="{9E4A5F9F-5540-41F2-91A9-D855300B641D}"/>
    <cellStyle name="40% - Accent1 2 2 4 6 3" xfId="18629" xr:uid="{C03E6F7D-D66B-4BAB-B083-481369C31A36}"/>
    <cellStyle name="40% - Accent1 2 2 4 7" xfId="7579" xr:uid="{DA6DA25C-8C5A-4392-BE9E-FB4F4E630BCF}"/>
    <cellStyle name="40% - Accent1 2 2 4 7 2" xfId="22313" xr:uid="{7C14E2C0-0061-4E56-BC83-A363A22209A0}"/>
    <cellStyle name="40% - Accent1 2 2 4 8" xfId="14947" xr:uid="{E2C7AD40-8594-4405-A953-F0003A717E7B}"/>
    <cellStyle name="40% - Accent1 2 2 5" xfId="328" xr:uid="{40985F5C-FD9B-4963-A743-5E3EFE6B28B7}"/>
    <cellStyle name="40% - Accent1 2 2 5 2" xfId="788" xr:uid="{DC19A997-3F50-4239-B589-7DE2FFFDE5DE}"/>
    <cellStyle name="40% - Accent1 2 2 5 2 2" xfId="1708" xr:uid="{630E1790-F86C-42F2-B916-02262C159C66}"/>
    <cellStyle name="40% - Accent1 2 2 5 2 2 2" xfId="3549" xr:uid="{C23EAEF2-DEBB-4529-B3B7-9E44B2FD56A1}"/>
    <cellStyle name="40% - Accent1 2 2 5 2 2 2 2" xfId="7231" xr:uid="{E00EA9F4-A33E-4D92-8C1D-5F7B38435913}"/>
    <cellStyle name="40% - Accent1 2 2 5 2 2 2 2 2" xfId="14597" xr:uid="{C9C49713-B8B8-4C2E-85A4-F4FAE6474B15}"/>
    <cellStyle name="40% - Accent1 2 2 5 2 2 2 2 2 2" xfId="29331" xr:uid="{408B5DC0-1B49-4663-B69A-7231C4A46B00}"/>
    <cellStyle name="40% - Accent1 2 2 5 2 2 2 2 3" xfId="21965" xr:uid="{E2EDEF1F-0DD7-4E5E-BF9F-83ACBA57CAD6}"/>
    <cellStyle name="40% - Accent1 2 2 5 2 2 2 3" xfId="10915" xr:uid="{AEF628A0-14D9-4B66-9B11-AE7133A8FFF6}"/>
    <cellStyle name="40% - Accent1 2 2 5 2 2 2 3 2" xfId="25649" xr:uid="{AB69E40E-2273-4906-9FDA-68A31DBF07BD}"/>
    <cellStyle name="40% - Accent1 2 2 5 2 2 2 4" xfId="18283" xr:uid="{7794B9A1-224D-4F73-B28D-BBEDABB5877E}"/>
    <cellStyle name="40% - Accent1 2 2 5 2 2 3" xfId="5390" xr:uid="{659A4B7B-3278-47CD-9644-5EE667D270CB}"/>
    <cellStyle name="40% - Accent1 2 2 5 2 2 3 2" xfId="12756" xr:uid="{5C06400F-1CB1-4B1F-86FF-09BE81E2BF0D}"/>
    <cellStyle name="40% - Accent1 2 2 5 2 2 3 2 2" xfId="27490" xr:uid="{1B92D900-C24D-4E9F-852A-85DB17082692}"/>
    <cellStyle name="40% - Accent1 2 2 5 2 2 3 3" xfId="20124" xr:uid="{EACBA890-98A5-4455-A116-B7F8CDAD1A17}"/>
    <cellStyle name="40% - Accent1 2 2 5 2 2 4" xfId="9074" xr:uid="{BB3FF174-9560-4B53-B715-A3E791A44442}"/>
    <cellStyle name="40% - Accent1 2 2 5 2 2 4 2" xfId="23808" xr:uid="{20E67896-7941-4BF0-A4A6-43554976A7A4}"/>
    <cellStyle name="40% - Accent1 2 2 5 2 2 5" xfId="16442" xr:uid="{5D5EBAB7-645D-4825-B01A-B6D969193A06}"/>
    <cellStyle name="40% - Accent1 2 2 5 2 3" xfId="2629" xr:uid="{98DE62DF-467C-4080-B409-53486F4093BE}"/>
    <cellStyle name="40% - Accent1 2 2 5 2 3 2" xfId="6311" xr:uid="{D529FC9A-4275-4DCC-9009-190A7AA96831}"/>
    <cellStyle name="40% - Accent1 2 2 5 2 3 2 2" xfId="13677" xr:uid="{E7A7EC5F-3C63-4281-BDF0-6363503B5979}"/>
    <cellStyle name="40% - Accent1 2 2 5 2 3 2 2 2" xfId="28411" xr:uid="{F40AF38A-51D0-496C-8C40-9CB34B1E07E8}"/>
    <cellStyle name="40% - Accent1 2 2 5 2 3 2 3" xfId="21045" xr:uid="{76FF1F65-0B76-4ECF-B87F-0BD30C094CB5}"/>
    <cellStyle name="40% - Accent1 2 2 5 2 3 3" xfId="9995" xr:uid="{A4961C53-0FD6-4E6A-A679-12CE446DFAF3}"/>
    <cellStyle name="40% - Accent1 2 2 5 2 3 3 2" xfId="24729" xr:uid="{1EBAFE1C-24D3-4820-9E3D-055FDF76E88C}"/>
    <cellStyle name="40% - Accent1 2 2 5 2 3 4" xfId="17363" xr:uid="{23585DCD-1600-4DFA-8610-B40AFB92E60B}"/>
    <cellStyle name="40% - Accent1 2 2 5 2 4" xfId="4470" xr:uid="{7F889363-2617-49D9-B40A-0D2A2F8F68DD}"/>
    <cellStyle name="40% - Accent1 2 2 5 2 4 2" xfId="11836" xr:uid="{6CC18B75-D379-4FC8-AB59-4D7A1BB25030}"/>
    <cellStyle name="40% - Accent1 2 2 5 2 4 2 2" xfId="26570" xr:uid="{CA8C1E60-7CB2-4133-AC1F-A2F6DBA512CC}"/>
    <cellStyle name="40% - Accent1 2 2 5 2 4 3" xfId="19204" xr:uid="{29F5EFCB-0A7E-4F34-A62B-36416A045042}"/>
    <cellStyle name="40% - Accent1 2 2 5 2 5" xfId="8154" xr:uid="{C0D3CC73-3223-4353-AB3E-25BBAC7EB928}"/>
    <cellStyle name="40% - Accent1 2 2 5 2 5 2" xfId="22888" xr:uid="{3E8EA9F7-5F95-4B31-A8D2-4D2513AC3B9E}"/>
    <cellStyle name="40% - Accent1 2 2 5 2 6" xfId="15522" xr:uid="{E99D811D-3DCE-4B83-AF46-1EFC3C5E3F0A}"/>
    <cellStyle name="40% - Accent1 2 2 5 3" xfId="1248" xr:uid="{7FA71104-1B57-4895-983E-28A4987ABE9E}"/>
    <cellStyle name="40% - Accent1 2 2 5 3 2" xfId="3089" xr:uid="{5DCB067E-179B-486D-BD8C-672A09353452}"/>
    <cellStyle name="40% - Accent1 2 2 5 3 2 2" xfId="6771" xr:uid="{9454F9D9-D925-4213-9543-4E923FA13857}"/>
    <cellStyle name="40% - Accent1 2 2 5 3 2 2 2" xfId="14137" xr:uid="{74A3AAB7-A1D0-41F2-A67B-56A1B18091AE}"/>
    <cellStyle name="40% - Accent1 2 2 5 3 2 2 2 2" xfId="28871" xr:uid="{406538F8-4DA6-4220-BC00-4CDE303E4D42}"/>
    <cellStyle name="40% - Accent1 2 2 5 3 2 2 3" xfId="21505" xr:uid="{3F949130-31C3-477E-BAAD-B5BB905EECF8}"/>
    <cellStyle name="40% - Accent1 2 2 5 3 2 3" xfId="10455" xr:uid="{50647F80-926E-4D8D-A554-F93A6C6C2EF3}"/>
    <cellStyle name="40% - Accent1 2 2 5 3 2 3 2" xfId="25189" xr:uid="{5EB036D6-91B0-4AD0-B0B8-BA0A96ACAE85}"/>
    <cellStyle name="40% - Accent1 2 2 5 3 2 4" xfId="17823" xr:uid="{612E3115-2B9D-4BA5-8E8E-CAFF90D7E880}"/>
    <cellStyle name="40% - Accent1 2 2 5 3 3" xfId="4930" xr:uid="{6D73EFC4-0FB8-49DF-8C50-33EA4A806964}"/>
    <cellStyle name="40% - Accent1 2 2 5 3 3 2" xfId="12296" xr:uid="{22351378-21C5-447E-88B2-A2D117B6C51B}"/>
    <cellStyle name="40% - Accent1 2 2 5 3 3 2 2" xfId="27030" xr:uid="{D1D5B473-6B1F-4AC6-9EAB-FB4D1B498FB6}"/>
    <cellStyle name="40% - Accent1 2 2 5 3 3 3" xfId="19664" xr:uid="{E84B236A-9762-4F07-B684-A386CB2D7B0C}"/>
    <cellStyle name="40% - Accent1 2 2 5 3 4" xfId="8614" xr:uid="{6173F944-BBB5-41AC-89B9-FA1287A13669}"/>
    <cellStyle name="40% - Accent1 2 2 5 3 4 2" xfId="23348" xr:uid="{0A66B966-1646-41F3-916B-6E15EA8B8D29}"/>
    <cellStyle name="40% - Accent1 2 2 5 3 5" xfId="15982" xr:uid="{8EF48DCA-14D9-43D0-B8FD-48A45EF8C626}"/>
    <cellStyle name="40% - Accent1 2 2 5 4" xfId="2169" xr:uid="{21E86D71-1174-40F8-8593-9F521C326D14}"/>
    <cellStyle name="40% - Accent1 2 2 5 4 2" xfId="5851" xr:uid="{173252C7-7FE9-4F2D-A316-47CEF9AFE97E}"/>
    <cellStyle name="40% - Accent1 2 2 5 4 2 2" xfId="13217" xr:uid="{A1C9CE64-0D5E-4ABB-BA64-DBC62CBDBA6D}"/>
    <cellStyle name="40% - Accent1 2 2 5 4 2 2 2" xfId="27951" xr:uid="{E28E29CF-A2B3-4741-9090-12D0BEBF54F5}"/>
    <cellStyle name="40% - Accent1 2 2 5 4 2 3" xfId="20585" xr:uid="{2B286B25-6E0F-4541-A772-0AC6272C173B}"/>
    <cellStyle name="40% - Accent1 2 2 5 4 3" xfId="9535" xr:uid="{7F08B7BF-16B9-463D-88C1-01B6AEE9FFFD}"/>
    <cellStyle name="40% - Accent1 2 2 5 4 3 2" xfId="24269" xr:uid="{7D218BFC-26FB-4423-90C0-8653CC05B85F}"/>
    <cellStyle name="40% - Accent1 2 2 5 4 4" xfId="16903" xr:uid="{279D8FB5-1389-47BA-AD75-E1EFC19DB2D4}"/>
    <cellStyle name="40% - Accent1 2 2 5 5" xfId="4010" xr:uid="{ED9D6119-AF1B-4139-AB52-4A6F6BA9F2CF}"/>
    <cellStyle name="40% - Accent1 2 2 5 5 2" xfId="11376" xr:uid="{0FB4A9C3-4094-4636-A9B9-C7232BAFE584}"/>
    <cellStyle name="40% - Accent1 2 2 5 5 2 2" xfId="26110" xr:uid="{F38FB5E8-F6A4-4640-9BD0-2D23BC2B8F6C}"/>
    <cellStyle name="40% - Accent1 2 2 5 5 3" xfId="18744" xr:uid="{D146ED00-369B-4725-AA1F-9CC06CF9C965}"/>
    <cellStyle name="40% - Accent1 2 2 5 6" xfId="7694" xr:uid="{68DCB90F-9870-4580-98EB-F07EE7A4A454}"/>
    <cellStyle name="40% - Accent1 2 2 5 6 2" xfId="22428" xr:uid="{9F17F671-DB29-4A4C-B7C4-6E17BE4C5CF1}"/>
    <cellStyle name="40% - Accent1 2 2 5 7" xfId="15062" xr:uid="{C16FDE39-AE89-471F-AE10-1C625B343F27}"/>
    <cellStyle name="40% - Accent1 2 2 6" xfId="558" xr:uid="{294972D5-226F-41D2-A214-810928C340E2}"/>
    <cellStyle name="40% - Accent1 2 2 6 2" xfId="1478" xr:uid="{F4D8A3EB-E132-416F-9CC6-E5D1AF0E54F4}"/>
    <cellStyle name="40% - Accent1 2 2 6 2 2" xfId="3319" xr:uid="{61088EAA-D8BA-4951-BFFA-A136F82C7181}"/>
    <cellStyle name="40% - Accent1 2 2 6 2 2 2" xfId="7001" xr:uid="{77AAE404-8411-425B-997B-3988DC5FEE05}"/>
    <cellStyle name="40% - Accent1 2 2 6 2 2 2 2" xfId="14367" xr:uid="{1EF57565-AC88-4E77-8936-C3814D7B5709}"/>
    <cellStyle name="40% - Accent1 2 2 6 2 2 2 2 2" xfId="29101" xr:uid="{3F510FBB-C53D-4C0D-A2C9-E6A7DDBADB2B}"/>
    <cellStyle name="40% - Accent1 2 2 6 2 2 2 3" xfId="21735" xr:uid="{8A53A019-FB56-442F-B9DB-AE4D203FE382}"/>
    <cellStyle name="40% - Accent1 2 2 6 2 2 3" xfId="10685" xr:uid="{C828BF4E-58BE-447D-A45D-07858F0735DD}"/>
    <cellStyle name="40% - Accent1 2 2 6 2 2 3 2" xfId="25419" xr:uid="{A27C56AF-021B-4D1B-B422-6435F5F57876}"/>
    <cellStyle name="40% - Accent1 2 2 6 2 2 4" xfId="18053" xr:uid="{8BC6E8F9-EAF4-4BB0-8051-54A3938C17FF}"/>
    <cellStyle name="40% - Accent1 2 2 6 2 3" xfId="5160" xr:uid="{1EE50B9A-DE79-4108-A145-424487156044}"/>
    <cellStyle name="40% - Accent1 2 2 6 2 3 2" xfId="12526" xr:uid="{74FBB577-E2BF-4FAA-8F90-28FCB744DF18}"/>
    <cellStyle name="40% - Accent1 2 2 6 2 3 2 2" xfId="27260" xr:uid="{A90D0CC8-2A50-4FB2-B970-3D7B32A7FCD2}"/>
    <cellStyle name="40% - Accent1 2 2 6 2 3 3" xfId="19894" xr:uid="{1C0467FB-9549-4393-A276-366395646E3A}"/>
    <cellStyle name="40% - Accent1 2 2 6 2 4" xfId="8844" xr:uid="{8ACC883F-ACF9-4575-93A8-16594D8A65C0}"/>
    <cellStyle name="40% - Accent1 2 2 6 2 4 2" xfId="23578" xr:uid="{C041DC34-02E1-403B-B84B-436D246332A3}"/>
    <cellStyle name="40% - Accent1 2 2 6 2 5" xfId="16212" xr:uid="{0053DBF5-9D16-4EAE-94C9-46E19CEF8DBA}"/>
    <cellStyle name="40% - Accent1 2 2 6 3" xfId="2399" xr:uid="{803865B2-FF37-4F86-BA18-1D7E5D585BE8}"/>
    <cellStyle name="40% - Accent1 2 2 6 3 2" xfId="6081" xr:uid="{F9C958CB-10BD-4FC6-8427-10CF79B874F0}"/>
    <cellStyle name="40% - Accent1 2 2 6 3 2 2" xfId="13447" xr:uid="{5BF65E95-DABD-44CD-91F0-034D3769C393}"/>
    <cellStyle name="40% - Accent1 2 2 6 3 2 2 2" xfId="28181" xr:uid="{99E35DED-B8F5-42DA-BE8B-669D72727F24}"/>
    <cellStyle name="40% - Accent1 2 2 6 3 2 3" xfId="20815" xr:uid="{D22166DA-D490-43DB-BB39-F8E9365FFB88}"/>
    <cellStyle name="40% - Accent1 2 2 6 3 3" xfId="9765" xr:uid="{75FC9B79-045D-45BE-B52D-C86EE20427C4}"/>
    <cellStyle name="40% - Accent1 2 2 6 3 3 2" xfId="24499" xr:uid="{EF0396CF-7D25-45B4-8185-1C935863FA98}"/>
    <cellStyle name="40% - Accent1 2 2 6 3 4" xfId="17133" xr:uid="{AEE8B061-C00A-4EB7-9E6A-8C317D1E117D}"/>
    <cellStyle name="40% - Accent1 2 2 6 4" xfId="4240" xr:uid="{850FDF58-02A5-4746-B630-ABECB7D53266}"/>
    <cellStyle name="40% - Accent1 2 2 6 4 2" xfId="11606" xr:uid="{23120312-0765-4A49-A1A7-8228CEB17AD1}"/>
    <cellStyle name="40% - Accent1 2 2 6 4 2 2" xfId="26340" xr:uid="{11B1FBAA-6B6E-4C55-A8E5-CBD20E7B5C9E}"/>
    <cellStyle name="40% - Accent1 2 2 6 4 3" xfId="18974" xr:uid="{0775A51F-71E2-476E-9403-F690BA32BF00}"/>
    <cellStyle name="40% - Accent1 2 2 6 5" xfId="7924" xr:uid="{AAAD152A-3397-468D-BA89-AF4A4C6A7888}"/>
    <cellStyle name="40% - Accent1 2 2 6 5 2" xfId="22658" xr:uid="{A07BB640-AB75-4B3C-8B62-71B4AA3267CF}"/>
    <cellStyle name="40% - Accent1 2 2 6 6" xfId="15292" xr:uid="{142092F0-7F6E-4035-9C01-DA394B97C86D}"/>
    <cellStyle name="40% - Accent1 2 2 7" xfId="1018" xr:uid="{4FC4A5FA-1999-40C7-B3FF-97F972C10A38}"/>
    <cellStyle name="40% - Accent1 2 2 7 2" xfId="2859" xr:uid="{8B1F7B90-B563-4D89-8312-0909C9BC73DD}"/>
    <cellStyle name="40% - Accent1 2 2 7 2 2" xfId="6541" xr:uid="{AF5D783B-ED60-4118-A516-EC0C55CFE3C7}"/>
    <cellStyle name="40% - Accent1 2 2 7 2 2 2" xfId="13907" xr:uid="{ADC344DB-584B-4F54-8D99-375CFDC5FFD2}"/>
    <cellStyle name="40% - Accent1 2 2 7 2 2 2 2" xfId="28641" xr:uid="{8543057A-4EEE-4350-A636-C762B5771220}"/>
    <cellStyle name="40% - Accent1 2 2 7 2 2 3" xfId="21275" xr:uid="{81B03DA9-B487-43F9-984D-0725D767F1C7}"/>
    <cellStyle name="40% - Accent1 2 2 7 2 3" xfId="10225" xr:uid="{95263C4F-76D8-4CBD-BF0E-20DAD9CADB8B}"/>
    <cellStyle name="40% - Accent1 2 2 7 2 3 2" xfId="24959" xr:uid="{8E8DDF9D-8194-4177-A159-8DB9B5677244}"/>
    <cellStyle name="40% - Accent1 2 2 7 2 4" xfId="17593" xr:uid="{F379F75B-3E2B-4929-A20F-646C28F791EE}"/>
    <cellStyle name="40% - Accent1 2 2 7 3" xfId="4700" xr:uid="{38D78F8F-C9C2-469D-8E3E-ED704B0E43D3}"/>
    <cellStyle name="40% - Accent1 2 2 7 3 2" xfId="12066" xr:uid="{D9EDAF07-8FB5-473F-84F0-53DA26B17729}"/>
    <cellStyle name="40% - Accent1 2 2 7 3 2 2" xfId="26800" xr:uid="{502953A9-CCE0-4D6F-9869-C8505AB8CC94}"/>
    <cellStyle name="40% - Accent1 2 2 7 3 3" xfId="19434" xr:uid="{478CCB86-8872-4D41-9852-2B797848CEE6}"/>
    <cellStyle name="40% - Accent1 2 2 7 4" xfId="8384" xr:uid="{478E660C-74D1-402C-8B7D-B366D7FD188B}"/>
    <cellStyle name="40% - Accent1 2 2 7 4 2" xfId="23118" xr:uid="{C65B56F8-1D71-4728-BD3A-16834742D353}"/>
    <cellStyle name="40% - Accent1 2 2 7 5" xfId="15752" xr:uid="{7DFFFF72-829A-434B-926D-275B2E826E69}"/>
    <cellStyle name="40% - Accent1 2 2 8" xfId="1939" xr:uid="{7B488AA2-3ADA-4B2D-A02B-3BAC2EBC927F}"/>
    <cellStyle name="40% - Accent1 2 2 8 2" xfId="5621" xr:uid="{9F2D316F-874B-4004-BD54-F0643C3B74DF}"/>
    <cellStyle name="40% - Accent1 2 2 8 2 2" xfId="12987" xr:uid="{C961A268-2993-47C8-875E-75BFE9B00BB4}"/>
    <cellStyle name="40% - Accent1 2 2 8 2 2 2" xfId="27721" xr:uid="{54BD4787-677C-47C4-882D-7F453EF45102}"/>
    <cellStyle name="40% - Accent1 2 2 8 2 3" xfId="20355" xr:uid="{A687B29C-55E9-4832-ACA8-3F820257CA25}"/>
    <cellStyle name="40% - Accent1 2 2 8 3" xfId="9305" xr:uid="{9CCB06B3-6023-40D2-849C-4B61C46F6F2B}"/>
    <cellStyle name="40% - Accent1 2 2 8 3 2" xfId="24039" xr:uid="{84CC5193-F6C8-45E6-9D7F-F2D8A525D0DF}"/>
    <cellStyle name="40% - Accent1 2 2 8 4" xfId="16673" xr:uid="{5F9AD80E-DF5F-480F-90C3-67173BF6EE3B}"/>
    <cellStyle name="40% - Accent1 2 2 9" xfId="3780" xr:uid="{ED41D8F5-521F-4058-A1C4-EBFBC7576AA5}"/>
    <cellStyle name="40% - Accent1 2 2 9 2" xfId="11146" xr:uid="{2357C262-C104-443A-A888-5C137B9C2EB6}"/>
    <cellStyle name="40% - Accent1 2 2 9 2 2" xfId="25880" xr:uid="{602E2F36-CA5A-4A98-9A50-B48915E68957}"/>
    <cellStyle name="40% - Accent1 2 2 9 3" xfId="18514" xr:uid="{1F63DCCB-E9C0-4DB3-8342-1D38EB4D28DC}"/>
    <cellStyle name="40% - Accent1 2 3" xfId="43" xr:uid="{E61880E5-1537-4D80-B848-2D48C56C7B0B}"/>
    <cellStyle name="40% - Accent1 2 3 10" xfId="14834" xr:uid="{423483C5-A12F-4A5B-8E1C-A6D532FB7DE7}"/>
    <cellStyle name="40% - Accent1 2 3 2" xfId="140" xr:uid="{89855F95-159D-47B3-804F-A57516FAF5BC}"/>
    <cellStyle name="40% - Accent1 2 3 2 2" xfId="272" xr:uid="{D5417143-DF90-457B-A9EF-2F95B4BE983C}"/>
    <cellStyle name="40% - Accent1 2 3 2 2 2" xfId="502" xr:uid="{7809A9CB-0908-454C-B3CC-C9E271295A7B}"/>
    <cellStyle name="40% - Accent1 2 3 2 2 2 2" xfId="962" xr:uid="{76A55D36-B44F-472A-B51D-98A305651FBF}"/>
    <cellStyle name="40% - Accent1 2 3 2 2 2 2 2" xfId="1882" xr:uid="{2C5B81EA-7700-4F85-85CC-14724FF9CD7E}"/>
    <cellStyle name="40% - Accent1 2 3 2 2 2 2 2 2" xfId="3723" xr:uid="{EB4CD074-2ADD-4063-A9B9-08BB03903558}"/>
    <cellStyle name="40% - Accent1 2 3 2 2 2 2 2 2 2" xfId="7405" xr:uid="{A598172F-3F2E-48FB-8AAC-BC18958C5F27}"/>
    <cellStyle name="40% - Accent1 2 3 2 2 2 2 2 2 2 2" xfId="14771" xr:uid="{15593455-9FFF-4261-83BA-E10AEC7C3EAB}"/>
    <cellStyle name="40% - Accent1 2 3 2 2 2 2 2 2 2 2 2" xfId="29505" xr:uid="{243BAA1E-E0A6-4168-9C08-D48321D01DC2}"/>
    <cellStyle name="40% - Accent1 2 3 2 2 2 2 2 2 2 3" xfId="22139" xr:uid="{99B25B64-34DE-4735-A5B0-AC420F4477A3}"/>
    <cellStyle name="40% - Accent1 2 3 2 2 2 2 2 2 3" xfId="11089" xr:uid="{8A2D1758-6869-4857-9C8E-DAF1A929FE45}"/>
    <cellStyle name="40% - Accent1 2 3 2 2 2 2 2 2 3 2" xfId="25823" xr:uid="{87F27471-19F0-4BF9-BBA4-D96BFCF52FFC}"/>
    <cellStyle name="40% - Accent1 2 3 2 2 2 2 2 2 4" xfId="18457" xr:uid="{0F0E3A2B-9927-468B-8975-5912A0A3D3F8}"/>
    <cellStyle name="40% - Accent1 2 3 2 2 2 2 2 3" xfId="5564" xr:uid="{5A10DDF7-B2A9-4DA8-984A-567D38A1834C}"/>
    <cellStyle name="40% - Accent1 2 3 2 2 2 2 2 3 2" xfId="12930" xr:uid="{A1C53F92-B6BD-4152-86F6-22E38E87BD48}"/>
    <cellStyle name="40% - Accent1 2 3 2 2 2 2 2 3 2 2" xfId="27664" xr:uid="{B392411D-DE7F-4858-A49F-3CE704B5405D}"/>
    <cellStyle name="40% - Accent1 2 3 2 2 2 2 2 3 3" xfId="20298" xr:uid="{BD9C80DF-756F-41C5-966B-A2C081B29BE1}"/>
    <cellStyle name="40% - Accent1 2 3 2 2 2 2 2 4" xfId="9248" xr:uid="{D2B5CADC-526A-42F8-8267-84A63FA20043}"/>
    <cellStyle name="40% - Accent1 2 3 2 2 2 2 2 4 2" xfId="23982" xr:uid="{43E100BE-E4EF-4E3B-986E-4519A93F9959}"/>
    <cellStyle name="40% - Accent1 2 3 2 2 2 2 2 5" xfId="16616" xr:uid="{F7B8A870-752B-4760-A921-ED5612E90599}"/>
    <cellStyle name="40% - Accent1 2 3 2 2 2 2 3" xfId="2803" xr:uid="{365A9EDF-4D83-49CF-BF16-90EE05D4CEC5}"/>
    <cellStyle name="40% - Accent1 2 3 2 2 2 2 3 2" xfId="6485" xr:uid="{82CD0A13-BC8F-4DC3-903F-D3766642E2EA}"/>
    <cellStyle name="40% - Accent1 2 3 2 2 2 2 3 2 2" xfId="13851" xr:uid="{77306CF1-045F-444B-8F3E-A44F316B5299}"/>
    <cellStyle name="40% - Accent1 2 3 2 2 2 2 3 2 2 2" xfId="28585" xr:uid="{F440EEF4-C231-4E30-81D3-3E45E7C79D60}"/>
    <cellStyle name="40% - Accent1 2 3 2 2 2 2 3 2 3" xfId="21219" xr:uid="{73EF6BB2-6CFC-4F7F-ACCC-A33B43BB7713}"/>
    <cellStyle name="40% - Accent1 2 3 2 2 2 2 3 3" xfId="10169" xr:uid="{2E67C3F9-2330-4901-945A-1537124FEF8F}"/>
    <cellStyle name="40% - Accent1 2 3 2 2 2 2 3 3 2" xfId="24903" xr:uid="{D2F02F7F-C2BA-4127-9E19-64347A04CF3E}"/>
    <cellStyle name="40% - Accent1 2 3 2 2 2 2 3 4" xfId="17537" xr:uid="{82C1ECB1-D175-4A4A-8C57-4E8A2AC0954A}"/>
    <cellStyle name="40% - Accent1 2 3 2 2 2 2 4" xfId="4644" xr:uid="{44A36F12-3BC4-4C5F-B476-D55A5F80E169}"/>
    <cellStyle name="40% - Accent1 2 3 2 2 2 2 4 2" xfId="12010" xr:uid="{B1026ADD-2B10-48F5-A2DF-536B889A5303}"/>
    <cellStyle name="40% - Accent1 2 3 2 2 2 2 4 2 2" xfId="26744" xr:uid="{5099C9D8-A7FA-4888-96E8-5F090D6E348B}"/>
    <cellStyle name="40% - Accent1 2 3 2 2 2 2 4 3" xfId="19378" xr:uid="{1F98334C-E63A-4E94-B1C1-FD09740C6D5B}"/>
    <cellStyle name="40% - Accent1 2 3 2 2 2 2 5" xfId="8328" xr:uid="{76F7E8E3-2BC1-4891-9D02-413816A5DD21}"/>
    <cellStyle name="40% - Accent1 2 3 2 2 2 2 5 2" xfId="23062" xr:uid="{60BED40F-0EB5-4883-8BBC-A987E2E0D2F4}"/>
    <cellStyle name="40% - Accent1 2 3 2 2 2 2 6" xfId="15696" xr:uid="{39779DEC-2B0F-4802-A2A0-945351462D3C}"/>
    <cellStyle name="40% - Accent1 2 3 2 2 2 3" xfId="1422" xr:uid="{7D5BCEAA-2323-4AC9-B515-2DF41D2E55BE}"/>
    <cellStyle name="40% - Accent1 2 3 2 2 2 3 2" xfId="3263" xr:uid="{A52D2979-7380-4316-A1A6-29BA8E9BA117}"/>
    <cellStyle name="40% - Accent1 2 3 2 2 2 3 2 2" xfId="6945" xr:uid="{16F20668-1060-4CFC-8F95-8A5638524644}"/>
    <cellStyle name="40% - Accent1 2 3 2 2 2 3 2 2 2" xfId="14311" xr:uid="{88CA4C83-61BC-4BA7-B156-F136D759F035}"/>
    <cellStyle name="40% - Accent1 2 3 2 2 2 3 2 2 2 2" xfId="29045" xr:uid="{71FEB152-A5E8-4263-AE9F-191DF2167E2E}"/>
    <cellStyle name="40% - Accent1 2 3 2 2 2 3 2 2 3" xfId="21679" xr:uid="{0B55AD1E-A41A-4DBC-8536-7C8FB8F54C34}"/>
    <cellStyle name="40% - Accent1 2 3 2 2 2 3 2 3" xfId="10629" xr:uid="{E07FA1D3-B5F9-4F7D-AB7D-D215AF6D7D68}"/>
    <cellStyle name="40% - Accent1 2 3 2 2 2 3 2 3 2" xfId="25363" xr:uid="{996F673A-5406-499A-8561-A28035E171C1}"/>
    <cellStyle name="40% - Accent1 2 3 2 2 2 3 2 4" xfId="17997" xr:uid="{B52203F6-7CED-4065-AAD3-FE86309812AE}"/>
    <cellStyle name="40% - Accent1 2 3 2 2 2 3 3" xfId="5104" xr:uid="{66F33203-C7D9-4D0A-88D4-8FF4267EA3CD}"/>
    <cellStyle name="40% - Accent1 2 3 2 2 2 3 3 2" xfId="12470" xr:uid="{CF62E00B-20E4-4864-A154-F4DB7B99E997}"/>
    <cellStyle name="40% - Accent1 2 3 2 2 2 3 3 2 2" xfId="27204" xr:uid="{13024012-6085-417B-9282-52D5565771DF}"/>
    <cellStyle name="40% - Accent1 2 3 2 2 2 3 3 3" xfId="19838" xr:uid="{9A832A5B-638D-4EBC-9395-B19FDC04A836}"/>
    <cellStyle name="40% - Accent1 2 3 2 2 2 3 4" xfId="8788" xr:uid="{0F92D37C-173D-45C7-AE14-3D0CECBBAB1B}"/>
    <cellStyle name="40% - Accent1 2 3 2 2 2 3 4 2" xfId="23522" xr:uid="{E78F6F44-CDB7-4451-A19F-D448E67E102B}"/>
    <cellStyle name="40% - Accent1 2 3 2 2 2 3 5" xfId="16156" xr:uid="{C168BCA1-3255-4133-8EB1-148DD947DB40}"/>
    <cellStyle name="40% - Accent1 2 3 2 2 2 4" xfId="2343" xr:uid="{0A8559FF-A7A0-4890-AD4D-10185B8C0BFF}"/>
    <cellStyle name="40% - Accent1 2 3 2 2 2 4 2" xfId="6025" xr:uid="{8C9069BD-66CF-4DCF-A0FE-E78613CAC923}"/>
    <cellStyle name="40% - Accent1 2 3 2 2 2 4 2 2" xfId="13391" xr:uid="{31C72682-FB08-441D-BC0F-7197E611C4CC}"/>
    <cellStyle name="40% - Accent1 2 3 2 2 2 4 2 2 2" xfId="28125" xr:uid="{BA1E05D8-20B2-4D1E-A371-6020116A4E08}"/>
    <cellStyle name="40% - Accent1 2 3 2 2 2 4 2 3" xfId="20759" xr:uid="{07F3520D-B80C-4E5F-83B9-3686238DE1FE}"/>
    <cellStyle name="40% - Accent1 2 3 2 2 2 4 3" xfId="9709" xr:uid="{7C974758-F1E5-4068-9A7B-0623D20B5039}"/>
    <cellStyle name="40% - Accent1 2 3 2 2 2 4 3 2" xfId="24443" xr:uid="{56E2F7EC-C729-4A6D-A67F-6DD078FB3D6D}"/>
    <cellStyle name="40% - Accent1 2 3 2 2 2 4 4" xfId="17077" xr:uid="{E3EB367B-ADAE-46C4-B6AC-CDD5DE2208AF}"/>
    <cellStyle name="40% - Accent1 2 3 2 2 2 5" xfId="4184" xr:uid="{93C45E06-DB88-4825-A18D-6CD9E84E3820}"/>
    <cellStyle name="40% - Accent1 2 3 2 2 2 5 2" xfId="11550" xr:uid="{70B33173-EBE1-4A09-A3CA-094BF08DDE91}"/>
    <cellStyle name="40% - Accent1 2 3 2 2 2 5 2 2" xfId="26284" xr:uid="{C4B92B3A-2ABB-4B28-865D-AD98D5047821}"/>
    <cellStyle name="40% - Accent1 2 3 2 2 2 5 3" xfId="18918" xr:uid="{800B13AB-C1DA-4D83-8023-F9BD231BA52F}"/>
    <cellStyle name="40% - Accent1 2 3 2 2 2 6" xfId="7868" xr:uid="{DAFC8C92-71DB-4831-8A29-69A8AB199E0B}"/>
    <cellStyle name="40% - Accent1 2 3 2 2 2 6 2" xfId="22602" xr:uid="{DB089B71-B00C-46EB-BA6D-FBA6EC5C5293}"/>
    <cellStyle name="40% - Accent1 2 3 2 2 2 7" xfId="15236" xr:uid="{421D0338-5C4E-4E98-99AC-D35AA91D6C6B}"/>
    <cellStyle name="40% - Accent1 2 3 2 2 3" xfId="732" xr:uid="{AD69B19F-EA69-4F6A-BFE6-C5702E94D6C1}"/>
    <cellStyle name="40% - Accent1 2 3 2 2 3 2" xfId="1652" xr:uid="{E27E2C08-0F55-422F-A54C-15BD6A3507FD}"/>
    <cellStyle name="40% - Accent1 2 3 2 2 3 2 2" xfId="3493" xr:uid="{F25A0C10-8271-4334-9691-AFB14CE79D01}"/>
    <cellStyle name="40% - Accent1 2 3 2 2 3 2 2 2" xfId="7175" xr:uid="{5DC36368-5487-48EC-B488-D7DB97BAD36F}"/>
    <cellStyle name="40% - Accent1 2 3 2 2 3 2 2 2 2" xfId="14541" xr:uid="{7B8F4894-D00B-4245-9B97-BA0D503E39CE}"/>
    <cellStyle name="40% - Accent1 2 3 2 2 3 2 2 2 2 2" xfId="29275" xr:uid="{BE1CF470-F502-49E6-9DE5-65A41B44D049}"/>
    <cellStyle name="40% - Accent1 2 3 2 2 3 2 2 2 3" xfId="21909" xr:uid="{99C4D6A9-ACC6-4EC9-8136-C4CE671D8905}"/>
    <cellStyle name="40% - Accent1 2 3 2 2 3 2 2 3" xfId="10859" xr:uid="{ADDDBC46-C52D-4BFA-8FE1-CFF5C3F9A767}"/>
    <cellStyle name="40% - Accent1 2 3 2 2 3 2 2 3 2" xfId="25593" xr:uid="{A2136223-C159-40C2-B341-8E5C42B450A3}"/>
    <cellStyle name="40% - Accent1 2 3 2 2 3 2 2 4" xfId="18227" xr:uid="{0347AB7A-6390-4287-9E41-6B4E2F9E048F}"/>
    <cellStyle name="40% - Accent1 2 3 2 2 3 2 3" xfId="5334" xr:uid="{C8D5D8B5-80CF-4FEC-B3BB-4CA4AF0CF2EB}"/>
    <cellStyle name="40% - Accent1 2 3 2 2 3 2 3 2" xfId="12700" xr:uid="{C01A40F0-FB9F-4828-8620-1E0F877F848E}"/>
    <cellStyle name="40% - Accent1 2 3 2 2 3 2 3 2 2" xfId="27434" xr:uid="{0984BF67-79F9-47DC-A24B-443F4EB76B9B}"/>
    <cellStyle name="40% - Accent1 2 3 2 2 3 2 3 3" xfId="20068" xr:uid="{17391CF6-67D9-404A-916B-8847ED61DE15}"/>
    <cellStyle name="40% - Accent1 2 3 2 2 3 2 4" xfId="9018" xr:uid="{A768C837-D64E-4A2E-8D4E-6D510B13D559}"/>
    <cellStyle name="40% - Accent1 2 3 2 2 3 2 4 2" xfId="23752" xr:uid="{37057B58-F7ED-4FB0-8AF8-5650D71B7C79}"/>
    <cellStyle name="40% - Accent1 2 3 2 2 3 2 5" xfId="16386" xr:uid="{6AFCA4A3-AAE1-4668-B474-081A79AC9DA7}"/>
    <cellStyle name="40% - Accent1 2 3 2 2 3 3" xfId="2573" xr:uid="{CD560CF1-C186-42E1-8DF3-D2E4A7015007}"/>
    <cellStyle name="40% - Accent1 2 3 2 2 3 3 2" xfId="6255" xr:uid="{199DF666-3F17-471D-B178-23F99FDC3928}"/>
    <cellStyle name="40% - Accent1 2 3 2 2 3 3 2 2" xfId="13621" xr:uid="{3E1513D4-E59E-4EF0-9901-76521DFB223D}"/>
    <cellStyle name="40% - Accent1 2 3 2 2 3 3 2 2 2" xfId="28355" xr:uid="{ACBEC5C7-7DD0-40E8-B273-B4CDD4F04048}"/>
    <cellStyle name="40% - Accent1 2 3 2 2 3 3 2 3" xfId="20989" xr:uid="{3F05A222-2D29-4B94-A4B6-40B61773FF3A}"/>
    <cellStyle name="40% - Accent1 2 3 2 2 3 3 3" xfId="9939" xr:uid="{BA9410FB-BCF5-466E-9C06-77ABF819731C}"/>
    <cellStyle name="40% - Accent1 2 3 2 2 3 3 3 2" xfId="24673" xr:uid="{07BB27B1-7BE0-458F-ACD2-FD07FB13C124}"/>
    <cellStyle name="40% - Accent1 2 3 2 2 3 3 4" xfId="17307" xr:uid="{04357B86-2752-4942-8C47-517FA0323CF4}"/>
    <cellStyle name="40% - Accent1 2 3 2 2 3 4" xfId="4414" xr:uid="{7C6EE9FA-7684-486C-9249-08721AFF1522}"/>
    <cellStyle name="40% - Accent1 2 3 2 2 3 4 2" xfId="11780" xr:uid="{9EFE1A14-F6C3-45B0-89AD-99CF322B6F9A}"/>
    <cellStyle name="40% - Accent1 2 3 2 2 3 4 2 2" xfId="26514" xr:uid="{7B309AF7-7611-4AE1-8EEF-AD95E1719F74}"/>
    <cellStyle name="40% - Accent1 2 3 2 2 3 4 3" xfId="19148" xr:uid="{7FD04F66-3D72-499E-A89E-74683CEC07DF}"/>
    <cellStyle name="40% - Accent1 2 3 2 2 3 5" xfId="8098" xr:uid="{BBD3705A-0347-4C5B-B422-8A1716994EF4}"/>
    <cellStyle name="40% - Accent1 2 3 2 2 3 5 2" xfId="22832" xr:uid="{9607389F-42B4-4133-8DA8-063EA579D8F4}"/>
    <cellStyle name="40% - Accent1 2 3 2 2 3 6" xfId="15466" xr:uid="{F20CFAD3-D321-46D5-8FA6-AA28717499B4}"/>
    <cellStyle name="40% - Accent1 2 3 2 2 4" xfId="1192" xr:uid="{03647619-282D-4D46-BFE2-8A5663292E38}"/>
    <cellStyle name="40% - Accent1 2 3 2 2 4 2" xfId="3033" xr:uid="{63B46998-5F04-4706-BBEA-1BF8EB0935B7}"/>
    <cellStyle name="40% - Accent1 2 3 2 2 4 2 2" xfId="6715" xr:uid="{061FC2E7-C33C-450A-A229-E2E516F9B9DE}"/>
    <cellStyle name="40% - Accent1 2 3 2 2 4 2 2 2" xfId="14081" xr:uid="{8F0EB479-388E-43C1-9A86-629718C453D5}"/>
    <cellStyle name="40% - Accent1 2 3 2 2 4 2 2 2 2" xfId="28815" xr:uid="{90A8BFC9-F94D-49D6-BB13-DBD68A21E293}"/>
    <cellStyle name="40% - Accent1 2 3 2 2 4 2 2 3" xfId="21449" xr:uid="{33785F5D-D699-4AE7-BAAB-0B2286DAA13F}"/>
    <cellStyle name="40% - Accent1 2 3 2 2 4 2 3" xfId="10399" xr:uid="{FC0858A0-409E-459C-899B-87BEADF07193}"/>
    <cellStyle name="40% - Accent1 2 3 2 2 4 2 3 2" xfId="25133" xr:uid="{7D6293B8-9914-4132-8B5C-01144FF58C22}"/>
    <cellStyle name="40% - Accent1 2 3 2 2 4 2 4" xfId="17767" xr:uid="{04898D64-64B9-48CF-A078-B6C8720AA7CD}"/>
    <cellStyle name="40% - Accent1 2 3 2 2 4 3" xfId="4874" xr:uid="{6D353998-64F8-4866-970A-F21C6885EB7F}"/>
    <cellStyle name="40% - Accent1 2 3 2 2 4 3 2" xfId="12240" xr:uid="{0EFEE33E-32E2-4F49-9A06-7D87B41C07DD}"/>
    <cellStyle name="40% - Accent1 2 3 2 2 4 3 2 2" xfId="26974" xr:uid="{67A9773E-F099-4813-B1CB-75F14531BE6C}"/>
    <cellStyle name="40% - Accent1 2 3 2 2 4 3 3" xfId="19608" xr:uid="{C8A91926-9690-4254-93AA-E814D1BD9582}"/>
    <cellStyle name="40% - Accent1 2 3 2 2 4 4" xfId="8558" xr:uid="{54C45474-F62D-4DC7-B0FB-C948C4E841DC}"/>
    <cellStyle name="40% - Accent1 2 3 2 2 4 4 2" xfId="23292" xr:uid="{32377EAB-41D0-494A-9F6B-05A07211F1C2}"/>
    <cellStyle name="40% - Accent1 2 3 2 2 4 5" xfId="15926" xr:uid="{5CE6F924-25C8-4B7A-A086-A6B3AAFC68D3}"/>
    <cellStyle name="40% - Accent1 2 3 2 2 5" xfId="2113" xr:uid="{6EDD2A10-C431-48BF-B1F9-D815D2357C30}"/>
    <cellStyle name="40% - Accent1 2 3 2 2 5 2" xfId="5795" xr:uid="{70F5D562-08FA-4CF7-BD09-4F065B2AF5F1}"/>
    <cellStyle name="40% - Accent1 2 3 2 2 5 2 2" xfId="13161" xr:uid="{F6B9AED7-93F9-4B62-8126-3229C6D64C74}"/>
    <cellStyle name="40% - Accent1 2 3 2 2 5 2 2 2" xfId="27895" xr:uid="{BCF2AE76-DF47-4072-A0BD-3E525A0BA5A7}"/>
    <cellStyle name="40% - Accent1 2 3 2 2 5 2 3" xfId="20529" xr:uid="{3D7731E2-FF60-4811-9995-2445FB30CF9C}"/>
    <cellStyle name="40% - Accent1 2 3 2 2 5 3" xfId="9479" xr:uid="{48182585-8791-4AE4-88FC-87871D0DAFCC}"/>
    <cellStyle name="40% - Accent1 2 3 2 2 5 3 2" xfId="24213" xr:uid="{75C2F59E-6762-4755-9FE0-AA3C7D429B45}"/>
    <cellStyle name="40% - Accent1 2 3 2 2 5 4" xfId="16847" xr:uid="{6DA28FCC-CD84-4C6B-980B-929BECE57BB5}"/>
    <cellStyle name="40% - Accent1 2 3 2 2 6" xfId="3954" xr:uid="{F3FF0055-D8DE-4FA5-AA7B-2EE8A0F5CE86}"/>
    <cellStyle name="40% - Accent1 2 3 2 2 6 2" xfId="11320" xr:uid="{4FA45E6B-65E3-4864-BACC-CBDB38E1D9AF}"/>
    <cellStyle name="40% - Accent1 2 3 2 2 6 2 2" xfId="26054" xr:uid="{F622EA95-F6E0-4AF5-90BB-FD844234E212}"/>
    <cellStyle name="40% - Accent1 2 3 2 2 6 3" xfId="18688" xr:uid="{52ADA7B5-81E4-4F56-8E07-7367E26B52D9}"/>
    <cellStyle name="40% - Accent1 2 3 2 2 7" xfId="7638" xr:uid="{E4CFE543-30B1-4207-95A6-E78C200F6221}"/>
    <cellStyle name="40% - Accent1 2 3 2 2 7 2" xfId="22372" xr:uid="{A6815351-778B-4DC0-ADCA-F6C51B02DA06}"/>
    <cellStyle name="40% - Accent1 2 3 2 2 8" xfId="15006" xr:uid="{20E24969-BE89-42BF-ADC4-E08C0524E991}"/>
    <cellStyle name="40% - Accent1 2 3 2 3" xfId="387" xr:uid="{F1312181-A737-4449-9F79-73830D244656}"/>
    <cellStyle name="40% - Accent1 2 3 2 3 2" xfId="847" xr:uid="{03BB4AF3-964B-47F0-B6F3-906B70232CEA}"/>
    <cellStyle name="40% - Accent1 2 3 2 3 2 2" xfId="1767" xr:uid="{7C644F80-78FC-4FED-B9D6-5E5E25AAB0E8}"/>
    <cellStyle name="40% - Accent1 2 3 2 3 2 2 2" xfId="3608" xr:uid="{CEF8E25E-4404-4F1D-9509-7E1BFA206072}"/>
    <cellStyle name="40% - Accent1 2 3 2 3 2 2 2 2" xfId="7290" xr:uid="{C855CE18-D36F-4F7B-9982-3C3918012652}"/>
    <cellStyle name="40% - Accent1 2 3 2 3 2 2 2 2 2" xfId="14656" xr:uid="{985AD585-9811-4222-8E81-73AAB3AB2683}"/>
    <cellStyle name="40% - Accent1 2 3 2 3 2 2 2 2 2 2" xfId="29390" xr:uid="{46FBBCA6-B33F-4912-A7C0-E407B668091C}"/>
    <cellStyle name="40% - Accent1 2 3 2 3 2 2 2 2 3" xfId="22024" xr:uid="{8388862B-4D84-4679-802F-80F2C1A07F8F}"/>
    <cellStyle name="40% - Accent1 2 3 2 3 2 2 2 3" xfId="10974" xr:uid="{46451C55-EEA6-4866-9A32-51979F80498D}"/>
    <cellStyle name="40% - Accent1 2 3 2 3 2 2 2 3 2" xfId="25708" xr:uid="{DA8F1581-FFB7-4AB3-8E92-018E6894ADC0}"/>
    <cellStyle name="40% - Accent1 2 3 2 3 2 2 2 4" xfId="18342" xr:uid="{4B6ED36F-1CF4-447B-8F2B-DAF2D060BC39}"/>
    <cellStyle name="40% - Accent1 2 3 2 3 2 2 3" xfId="5449" xr:uid="{E91BA3FA-14D2-40E9-A6A9-9C19FDB2A5C9}"/>
    <cellStyle name="40% - Accent1 2 3 2 3 2 2 3 2" xfId="12815" xr:uid="{26239180-7072-4034-A2D4-7ED81A85A319}"/>
    <cellStyle name="40% - Accent1 2 3 2 3 2 2 3 2 2" xfId="27549" xr:uid="{92670163-2AE7-4F2B-AFD3-A778F089D903}"/>
    <cellStyle name="40% - Accent1 2 3 2 3 2 2 3 3" xfId="20183" xr:uid="{0FA09834-DB42-43C8-8BDE-E789A47DECEC}"/>
    <cellStyle name="40% - Accent1 2 3 2 3 2 2 4" xfId="9133" xr:uid="{5794B2FC-1C75-4BD2-B692-B7D9192A8AC6}"/>
    <cellStyle name="40% - Accent1 2 3 2 3 2 2 4 2" xfId="23867" xr:uid="{D8D5700F-EB0B-4F58-93A5-04A9E97DC401}"/>
    <cellStyle name="40% - Accent1 2 3 2 3 2 2 5" xfId="16501" xr:uid="{F6A97261-4A42-40C6-AFE6-B61497E3CA54}"/>
    <cellStyle name="40% - Accent1 2 3 2 3 2 3" xfId="2688" xr:uid="{87218424-2D81-46DD-9F69-E865386DF1A7}"/>
    <cellStyle name="40% - Accent1 2 3 2 3 2 3 2" xfId="6370" xr:uid="{F099CDB5-A4D2-4525-BF8C-B1BF9880E687}"/>
    <cellStyle name="40% - Accent1 2 3 2 3 2 3 2 2" xfId="13736" xr:uid="{1A2EF107-DE06-498B-BAAC-BCFE38984175}"/>
    <cellStyle name="40% - Accent1 2 3 2 3 2 3 2 2 2" xfId="28470" xr:uid="{EB9BEA9C-BD01-425C-9A16-30E87FD9EAF4}"/>
    <cellStyle name="40% - Accent1 2 3 2 3 2 3 2 3" xfId="21104" xr:uid="{5585C242-54CD-41AC-89EF-0287AF2B8102}"/>
    <cellStyle name="40% - Accent1 2 3 2 3 2 3 3" xfId="10054" xr:uid="{6A47ED42-144F-4801-9ECA-ED503075D405}"/>
    <cellStyle name="40% - Accent1 2 3 2 3 2 3 3 2" xfId="24788" xr:uid="{92DC29BC-1329-4804-9012-4C4CCA17F167}"/>
    <cellStyle name="40% - Accent1 2 3 2 3 2 3 4" xfId="17422" xr:uid="{C9A88A19-2B47-4FA7-9D79-A3425BF7E62B}"/>
    <cellStyle name="40% - Accent1 2 3 2 3 2 4" xfId="4529" xr:uid="{910326DC-6ACE-49B2-8D50-340778FAD18F}"/>
    <cellStyle name="40% - Accent1 2 3 2 3 2 4 2" xfId="11895" xr:uid="{840BE731-ECF0-42A3-A02D-5AAA045DF1DC}"/>
    <cellStyle name="40% - Accent1 2 3 2 3 2 4 2 2" xfId="26629" xr:uid="{7798533B-6407-4FC4-9E63-87540F5375E8}"/>
    <cellStyle name="40% - Accent1 2 3 2 3 2 4 3" xfId="19263" xr:uid="{4CAC95D8-A39C-43E5-A94F-CA2ACBB0D825}"/>
    <cellStyle name="40% - Accent1 2 3 2 3 2 5" xfId="8213" xr:uid="{7FBC4A1F-4A2E-4DD8-AAD1-36A1BABDE027}"/>
    <cellStyle name="40% - Accent1 2 3 2 3 2 5 2" xfId="22947" xr:uid="{AA6C6B0D-6522-4640-BF86-9E6D23059708}"/>
    <cellStyle name="40% - Accent1 2 3 2 3 2 6" xfId="15581" xr:uid="{F600FA33-CE06-4C28-B398-3ABC5278CC41}"/>
    <cellStyle name="40% - Accent1 2 3 2 3 3" xfId="1307" xr:uid="{ECA0FFE0-A39E-4DBE-94D3-8CAA503748E0}"/>
    <cellStyle name="40% - Accent1 2 3 2 3 3 2" xfId="3148" xr:uid="{3946EECC-639E-4449-9F1D-4F876D59FBC0}"/>
    <cellStyle name="40% - Accent1 2 3 2 3 3 2 2" xfId="6830" xr:uid="{BD761CE6-0652-4379-B1DB-7FA459859A3D}"/>
    <cellStyle name="40% - Accent1 2 3 2 3 3 2 2 2" xfId="14196" xr:uid="{A3C66213-F090-4691-B3B1-F2DC59743A93}"/>
    <cellStyle name="40% - Accent1 2 3 2 3 3 2 2 2 2" xfId="28930" xr:uid="{E644B04C-2E5F-45F4-A2BC-3C868038FF22}"/>
    <cellStyle name="40% - Accent1 2 3 2 3 3 2 2 3" xfId="21564" xr:uid="{E1120870-076D-49FA-9FD1-1E6EAF5F921A}"/>
    <cellStyle name="40% - Accent1 2 3 2 3 3 2 3" xfId="10514" xr:uid="{24C88185-6F1D-4E10-B550-919EF5E66ABC}"/>
    <cellStyle name="40% - Accent1 2 3 2 3 3 2 3 2" xfId="25248" xr:uid="{1BE4220C-4DD7-4A9A-9F6D-9F990112ABB7}"/>
    <cellStyle name="40% - Accent1 2 3 2 3 3 2 4" xfId="17882" xr:uid="{8865E642-C540-4198-BD0D-9BC4FFBAB352}"/>
    <cellStyle name="40% - Accent1 2 3 2 3 3 3" xfId="4989" xr:uid="{72E3B902-7480-4C87-AD4F-C1D736405766}"/>
    <cellStyle name="40% - Accent1 2 3 2 3 3 3 2" xfId="12355" xr:uid="{765EE105-2250-46D4-BC09-FA2E460C3994}"/>
    <cellStyle name="40% - Accent1 2 3 2 3 3 3 2 2" xfId="27089" xr:uid="{B23F987D-1113-4FD8-AB04-E80806B51686}"/>
    <cellStyle name="40% - Accent1 2 3 2 3 3 3 3" xfId="19723" xr:uid="{454C87FE-B63B-47F6-A4FB-CE65A6A69E40}"/>
    <cellStyle name="40% - Accent1 2 3 2 3 3 4" xfId="8673" xr:uid="{83F2CDFB-FC23-449E-B060-560BD41DA912}"/>
    <cellStyle name="40% - Accent1 2 3 2 3 3 4 2" xfId="23407" xr:uid="{C9CF3CC1-0873-436B-9478-7A1FBA838DCD}"/>
    <cellStyle name="40% - Accent1 2 3 2 3 3 5" xfId="16041" xr:uid="{D4C24699-2774-4013-8582-574F1F4DD6DF}"/>
    <cellStyle name="40% - Accent1 2 3 2 3 4" xfId="2228" xr:uid="{D75D2FA9-A7EE-4F83-B985-05BE71C9548B}"/>
    <cellStyle name="40% - Accent1 2 3 2 3 4 2" xfId="5910" xr:uid="{C4D1CFDD-DC70-40EC-A07F-038E4B8A8975}"/>
    <cellStyle name="40% - Accent1 2 3 2 3 4 2 2" xfId="13276" xr:uid="{151AC051-D259-4E73-B8CA-821B2B89534F}"/>
    <cellStyle name="40% - Accent1 2 3 2 3 4 2 2 2" xfId="28010" xr:uid="{55B4E14C-B161-40A2-9F4C-33C71E011D9F}"/>
    <cellStyle name="40% - Accent1 2 3 2 3 4 2 3" xfId="20644" xr:uid="{E6D3332E-37A5-45A6-92D0-9508A161EAB6}"/>
    <cellStyle name="40% - Accent1 2 3 2 3 4 3" xfId="9594" xr:uid="{0A979579-A5AC-48D1-8C84-46505CA7E8E3}"/>
    <cellStyle name="40% - Accent1 2 3 2 3 4 3 2" xfId="24328" xr:uid="{AEDD313C-EA7D-4B31-9568-63DEB65C193F}"/>
    <cellStyle name="40% - Accent1 2 3 2 3 4 4" xfId="16962" xr:uid="{3565EA69-FDE2-4732-B981-F0FE70F26CC2}"/>
    <cellStyle name="40% - Accent1 2 3 2 3 5" xfId="4069" xr:uid="{90630070-6AF3-473D-B1FC-AF58994E3668}"/>
    <cellStyle name="40% - Accent1 2 3 2 3 5 2" xfId="11435" xr:uid="{95ED8E71-8BB8-4C3D-AEDC-BF85E617689D}"/>
    <cellStyle name="40% - Accent1 2 3 2 3 5 2 2" xfId="26169" xr:uid="{8ED735DA-1B94-414D-8FC9-B09222B3CBEA}"/>
    <cellStyle name="40% - Accent1 2 3 2 3 5 3" xfId="18803" xr:uid="{1E174017-7D47-4864-88E3-B39A9B8D82B9}"/>
    <cellStyle name="40% - Accent1 2 3 2 3 6" xfId="7753" xr:uid="{8B7FE971-39C3-43B0-8F0D-BA893B3F77FB}"/>
    <cellStyle name="40% - Accent1 2 3 2 3 6 2" xfId="22487" xr:uid="{774CF179-17C5-4262-B87F-2D41D9D219D1}"/>
    <cellStyle name="40% - Accent1 2 3 2 3 7" xfId="15121" xr:uid="{75F87433-CBAD-48C8-BA84-22149888D8A6}"/>
    <cellStyle name="40% - Accent1 2 3 2 4" xfId="617" xr:uid="{550A4962-EC18-4358-BE03-D33ACC3359EB}"/>
    <cellStyle name="40% - Accent1 2 3 2 4 2" xfId="1537" xr:uid="{943078C8-9F43-467C-8784-2626E2AE7137}"/>
    <cellStyle name="40% - Accent1 2 3 2 4 2 2" xfId="3378" xr:uid="{C7F324CB-D01B-42E3-AB05-842C414DDE16}"/>
    <cellStyle name="40% - Accent1 2 3 2 4 2 2 2" xfId="7060" xr:uid="{E5A54A60-559F-4880-840D-15C822D57018}"/>
    <cellStyle name="40% - Accent1 2 3 2 4 2 2 2 2" xfId="14426" xr:uid="{3224696B-FECE-4F3D-941A-EFE6BA59495F}"/>
    <cellStyle name="40% - Accent1 2 3 2 4 2 2 2 2 2" xfId="29160" xr:uid="{C12B375D-B193-4639-92AB-93F7B64BE243}"/>
    <cellStyle name="40% - Accent1 2 3 2 4 2 2 2 3" xfId="21794" xr:uid="{7D34DDE3-82A2-41DE-B702-BF58B1BF5C98}"/>
    <cellStyle name="40% - Accent1 2 3 2 4 2 2 3" xfId="10744" xr:uid="{E5096C42-3D30-44F7-828C-ED2005DEC04D}"/>
    <cellStyle name="40% - Accent1 2 3 2 4 2 2 3 2" xfId="25478" xr:uid="{809044FA-67A2-4E78-9637-2A31CD9F77B2}"/>
    <cellStyle name="40% - Accent1 2 3 2 4 2 2 4" xfId="18112" xr:uid="{DB769795-ED8C-4A93-93CA-8DA547F1AA03}"/>
    <cellStyle name="40% - Accent1 2 3 2 4 2 3" xfId="5219" xr:uid="{9CDDF59D-C6F6-457E-9209-FA726788993A}"/>
    <cellStyle name="40% - Accent1 2 3 2 4 2 3 2" xfId="12585" xr:uid="{0955F2F8-480F-44D1-A172-DD3B75A542B5}"/>
    <cellStyle name="40% - Accent1 2 3 2 4 2 3 2 2" xfId="27319" xr:uid="{AF2C1FB5-4B7D-4FDD-9384-4DE20A262EA5}"/>
    <cellStyle name="40% - Accent1 2 3 2 4 2 3 3" xfId="19953" xr:uid="{8EBE6C6B-DDC8-4731-940C-B85F5CA34C58}"/>
    <cellStyle name="40% - Accent1 2 3 2 4 2 4" xfId="8903" xr:uid="{A9246B7A-FE17-426F-989A-02CC25D28C4D}"/>
    <cellStyle name="40% - Accent1 2 3 2 4 2 4 2" xfId="23637" xr:uid="{C976BC1B-A1EE-4B55-B2AE-72BBC365F5E9}"/>
    <cellStyle name="40% - Accent1 2 3 2 4 2 5" xfId="16271" xr:uid="{BF9E2875-D4C1-47B6-99A1-D09250BA9185}"/>
    <cellStyle name="40% - Accent1 2 3 2 4 3" xfId="2458" xr:uid="{466C867A-F3AC-4669-A05B-28A7B45B7D13}"/>
    <cellStyle name="40% - Accent1 2 3 2 4 3 2" xfId="6140" xr:uid="{35C8E2C8-BF52-4C96-9EA1-8E3F3605365D}"/>
    <cellStyle name="40% - Accent1 2 3 2 4 3 2 2" xfId="13506" xr:uid="{358E83C2-B756-47AF-B7FE-05C06DE74224}"/>
    <cellStyle name="40% - Accent1 2 3 2 4 3 2 2 2" xfId="28240" xr:uid="{DB8A6090-E8CA-42CC-A748-31E69941EC95}"/>
    <cellStyle name="40% - Accent1 2 3 2 4 3 2 3" xfId="20874" xr:uid="{16D81E91-C30C-48D9-B9F0-0C237BCF340E}"/>
    <cellStyle name="40% - Accent1 2 3 2 4 3 3" xfId="9824" xr:uid="{0095B968-D5BC-47B5-B06C-22BEB62BF2E0}"/>
    <cellStyle name="40% - Accent1 2 3 2 4 3 3 2" xfId="24558" xr:uid="{85703C8E-5CF5-4BC2-BA4E-1504ADB6BAFF}"/>
    <cellStyle name="40% - Accent1 2 3 2 4 3 4" xfId="17192" xr:uid="{C0333644-564A-4D0E-9939-3C4966E7DBED}"/>
    <cellStyle name="40% - Accent1 2 3 2 4 4" xfId="4299" xr:uid="{95EDDCCB-4DD7-457F-BCB8-CDB12057782E}"/>
    <cellStyle name="40% - Accent1 2 3 2 4 4 2" xfId="11665" xr:uid="{2A10FA60-5AB2-4A3F-A964-6AE751F7FC78}"/>
    <cellStyle name="40% - Accent1 2 3 2 4 4 2 2" xfId="26399" xr:uid="{68549137-BA77-4DBB-B95B-02D05F221140}"/>
    <cellStyle name="40% - Accent1 2 3 2 4 4 3" xfId="19033" xr:uid="{1A4EAFA6-C0F1-4D7C-8996-27102D6665F9}"/>
    <cellStyle name="40% - Accent1 2 3 2 4 5" xfId="7983" xr:uid="{10FB7745-0C30-45C5-A00A-875CC774D52F}"/>
    <cellStyle name="40% - Accent1 2 3 2 4 5 2" xfId="22717" xr:uid="{6B92607E-F9AE-43BB-BF64-42221F4519B6}"/>
    <cellStyle name="40% - Accent1 2 3 2 4 6" xfId="15351" xr:uid="{10488339-09CC-43CC-BB81-B8034BDB1789}"/>
    <cellStyle name="40% - Accent1 2 3 2 5" xfId="1077" xr:uid="{2526EEFE-0555-4441-84AF-426D5A9617CD}"/>
    <cellStyle name="40% - Accent1 2 3 2 5 2" xfId="2918" xr:uid="{D0AF0995-4822-4F83-8CD4-6454D5C1ACB8}"/>
    <cellStyle name="40% - Accent1 2 3 2 5 2 2" xfId="6600" xr:uid="{DC652666-EC5B-4D5B-853C-EAC1F0FD5809}"/>
    <cellStyle name="40% - Accent1 2 3 2 5 2 2 2" xfId="13966" xr:uid="{31856643-4745-4E2A-AD67-04CD984D64DA}"/>
    <cellStyle name="40% - Accent1 2 3 2 5 2 2 2 2" xfId="28700" xr:uid="{AE722963-1D41-4D39-9AB2-2A9473A70100}"/>
    <cellStyle name="40% - Accent1 2 3 2 5 2 2 3" xfId="21334" xr:uid="{F610C7FA-E789-4B40-9383-5CE62CB24E96}"/>
    <cellStyle name="40% - Accent1 2 3 2 5 2 3" xfId="10284" xr:uid="{25144A8C-4959-4E3F-86F6-8782990A3E89}"/>
    <cellStyle name="40% - Accent1 2 3 2 5 2 3 2" xfId="25018" xr:uid="{D2A02FAA-98D3-4D4F-8EB7-8767892F2990}"/>
    <cellStyle name="40% - Accent1 2 3 2 5 2 4" xfId="17652" xr:uid="{E51E4A00-DE85-4528-AF27-36BA10B43D59}"/>
    <cellStyle name="40% - Accent1 2 3 2 5 3" xfId="4759" xr:uid="{DA48822F-4595-4DD5-9A5F-2C93CFF1E724}"/>
    <cellStyle name="40% - Accent1 2 3 2 5 3 2" xfId="12125" xr:uid="{B8B82168-3485-4668-834B-D03851BAC534}"/>
    <cellStyle name="40% - Accent1 2 3 2 5 3 2 2" xfId="26859" xr:uid="{59722EEE-74C5-4F78-B280-926B277ED71D}"/>
    <cellStyle name="40% - Accent1 2 3 2 5 3 3" xfId="19493" xr:uid="{D0335F14-D05B-495B-913E-E6E3D2AC9135}"/>
    <cellStyle name="40% - Accent1 2 3 2 5 4" xfId="8443" xr:uid="{0A5400A4-A1D1-413A-A9E5-07577A67F80E}"/>
    <cellStyle name="40% - Accent1 2 3 2 5 4 2" xfId="23177" xr:uid="{F3AE3EA9-2481-473D-ADD8-161EB71D0FAE}"/>
    <cellStyle name="40% - Accent1 2 3 2 5 5" xfId="15811" xr:uid="{ACBD2D62-8C78-4E5A-8D61-A137EAD4E795}"/>
    <cellStyle name="40% - Accent1 2 3 2 6" xfId="1998" xr:uid="{131C806C-B6BC-4BEE-B0AD-DB0A9CDA0435}"/>
    <cellStyle name="40% - Accent1 2 3 2 6 2" xfId="5680" xr:uid="{948CB1F4-97E9-4897-AFE4-2EF926E6A052}"/>
    <cellStyle name="40% - Accent1 2 3 2 6 2 2" xfId="13046" xr:uid="{7B12803F-29E4-4500-8C08-E177BB267A63}"/>
    <cellStyle name="40% - Accent1 2 3 2 6 2 2 2" xfId="27780" xr:uid="{855BCBC5-E31C-4CC2-94AB-A6F7B7C4DBE7}"/>
    <cellStyle name="40% - Accent1 2 3 2 6 2 3" xfId="20414" xr:uid="{5BB382AD-3F76-4926-9853-9405314C1AC4}"/>
    <cellStyle name="40% - Accent1 2 3 2 6 3" xfId="9364" xr:uid="{3A3116B8-F7F8-4B57-96BB-5D56B7D3BFE7}"/>
    <cellStyle name="40% - Accent1 2 3 2 6 3 2" xfId="24098" xr:uid="{AB645B79-D72A-47A8-8748-F13D0500B368}"/>
    <cellStyle name="40% - Accent1 2 3 2 6 4" xfId="16732" xr:uid="{8F952697-38E2-42D7-BA00-CC9839622C78}"/>
    <cellStyle name="40% - Accent1 2 3 2 7" xfId="3839" xr:uid="{765C295E-D50A-4932-AE95-4A10A51C4D46}"/>
    <cellStyle name="40% - Accent1 2 3 2 7 2" xfId="11205" xr:uid="{FF58CA22-0C98-41FD-84C9-6ECFA424229B}"/>
    <cellStyle name="40% - Accent1 2 3 2 7 2 2" xfId="25939" xr:uid="{45069779-E588-43CC-83F6-3C6AC5CA1458}"/>
    <cellStyle name="40% - Accent1 2 3 2 7 3" xfId="18573" xr:uid="{6706563F-F5E8-4355-B67F-5D3123899F36}"/>
    <cellStyle name="40% - Accent1 2 3 2 8" xfId="7523" xr:uid="{B6B256A4-BB0C-4159-B2EC-F28B9A0962A2}"/>
    <cellStyle name="40% - Accent1 2 3 2 8 2" xfId="22257" xr:uid="{9951B753-CA0A-4D40-AFFA-3427C458646E}"/>
    <cellStyle name="40% - Accent1 2 3 2 9" xfId="14891" xr:uid="{FBCE057B-8017-4E73-AADA-C3614AEE1123}"/>
    <cellStyle name="40% - Accent1 2 3 3" xfId="215" xr:uid="{1D32FA7E-4363-497E-B3AB-8A603F852937}"/>
    <cellStyle name="40% - Accent1 2 3 3 2" xfId="445" xr:uid="{2ADFCD10-32D9-4720-BEAA-573AD10F48A3}"/>
    <cellStyle name="40% - Accent1 2 3 3 2 2" xfId="905" xr:uid="{9C83C9F6-020E-4223-A75E-1B6AA3A128D9}"/>
    <cellStyle name="40% - Accent1 2 3 3 2 2 2" xfId="1825" xr:uid="{831663C3-6F98-46AA-ADEC-64BF40380E0F}"/>
    <cellStyle name="40% - Accent1 2 3 3 2 2 2 2" xfId="3666" xr:uid="{033C829D-3624-4ABD-928C-2695C1E7E499}"/>
    <cellStyle name="40% - Accent1 2 3 3 2 2 2 2 2" xfId="7348" xr:uid="{9097C908-FDF8-462B-BB33-744A4770166E}"/>
    <cellStyle name="40% - Accent1 2 3 3 2 2 2 2 2 2" xfId="14714" xr:uid="{DFB93290-7A6D-4DDF-8B40-E871059BD2E9}"/>
    <cellStyle name="40% - Accent1 2 3 3 2 2 2 2 2 2 2" xfId="29448" xr:uid="{8D0851B8-8497-4591-9980-52A93CF766B0}"/>
    <cellStyle name="40% - Accent1 2 3 3 2 2 2 2 2 3" xfId="22082" xr:uid="{76A89EB1-0EB4-4816-AE69-7E9894CDCE4A}"/>
    <cellStyle name="40% - Accent1 2 3 3 2 2 2 2 3" xfId="11032" xr:uid="{4EB76E32-1FE8-4500-83C6-94B8C3B03DE6}"/>
    <cellStyle name="40% - Accent1 2 3 3 2 2 2 2 3 2" xfId="25766" xr:uid="{AC7EF2BD-D565-45E4-B910-3EA4C870EDEB}"/>
    <cellStyle name="40% - Accent1 2 3 3 2 2 2 2 4" xfId="18400" xr:uid="{648BC109-80E4-4FB0-B61B-9024660784C7}"/>
    <cellStyle name="40% - Accent1 2 3 3 2 2 2 3" xfId="5507" xr:uid="{5E2ADDBB-A98B-4FFA-8471-823082523A49}"/>
    <cellStyle name="40% - Accent1 2 3 3 2 2 2 3 2" xfId="12873" xr:uid="{2CA0E1FF-DAE3-44AC-A876-779C324509F7}"/>
    <cellStyle name="40% - Accent1 2 3 3 2 2 2 3 2 2" xfId="27607" xr:uid="{B6918228-9653-43C1-917D-63FB1FD1372B}"/>
    <cellStyle name="40% - Accent1 2 3 3 2 2 2 3 3" xfId="20241" xr:uid="{4ED402B4-A4AE-4E39-9581-8315A7369C59}"/>
    <cellStyle name="40% - Accent1 2 3 3 2 2 2 4" xfId="9191" xr:uid="{3040ED51-4D7E-433D-92A5-ACFD3F92E21A}"/>
    <cellStyle name="40% - Accent1 2 3 3 2 2 2 4 2" xfId="23925" xr:uid="{5D762431-38B0-4DC3-B542-6D64785CE5CE}"/>
    <cellStyle name="40% - Accent1 2 3 3 2 2 2 5" xfId="16559" xr:uid="{EC39DC5D-8E7A-44CE-B073-C4376E3B7028}"/>
    <cellStyle name="40% - Accent1 2 3 3 2 2 3" xfId="2746" xr:uid="{C5C793AE-F2EB-4DB9-AD71-66080BFE8897}"/>
    <cellStyle name="40% - Accent1 2 3 3 2 2 3 2" xfId="6428" xr:uid="{54838343-B8E6-42D0-9D1F-D1A56220A21B}"/>
    <cellStyle name="40% - Accent1 2 3 3 2 2 3 2 2" xfId="13794" xr:uid="{4F5C312A-6E75-4493-9EC5-D5435AC46D73}"/>
    <cellStyle name="40% - Accent1 2 3 3 2 2 3 2 2 2" xfId="28528" xr:uid="{34ECA4D9-4CC7-4355-B7E1-FB2DDFC90AEA}"/>
    <cellStyle name="40% - Accent1 2 3 3 2 2 3 2 3" xfId="21162" xr:uid="{1FEFA0BC-94A3-4D4B-A01D-2D22FB1F9482}"/>
    <cellStyle name="40% - Accent1 2 3 3 2 2 3 3" xfId="10112" xr:uid="{6378AA12-9A4D-4B0F-8B73-A1127FEF2A6E}"/>
    <cellStyle name="40% - Accent1 2 3 3 2 2 3 3 2" xfId="24846" xr:uid="{AE2E7F9C-7F3C-4F72-892C-6E994CD583AA}"/>
    <cellStyle name="40% - Accent1 2 3 3 2 2 3 4" xfId="17480" xr:uid="{F4402920-E177-4DDC-85F0-8212C8DCA014}"/>
    <cellStyle name="40% - Accent1 2 3 3 2 2 4" xfId="4587" xr:uid="{1C53C6F1-840F-40F2-8AEE-71E45C3456B9}"/>
    <cellStyle name="40% - Accent1 2 3 3 2 2 4 2" xfId="11953" xr:uid="{86144A39-B2CC-444F-B619-9C22B40246E6}"/>
    <cellStyle name="40% - Accent1 2 3 3 2 2 4 2 2" xfId="26687" xr:uid="{1B29726C-CE2D-457D-84FE-DC72A8F6FC25}"/>
    <cellStyle name="40% - Accent1 2 3 3 2 2 4 3" xfId="19321" xr:uid="{81D44705-2280-4FB0-B70E-88E4DE01FF1B}"/>
    <cellStyle name="40% - Accent1 2 3 3 2 2 5" xfId="8271" xr:uid="{9161B376-1783-45A9-A35B-0C5A9422C8A8}"/>
    <cellStyle name="40% - Accent1 2 3 3 2 2 5 2" xfId="23005" xr:uid="{BB469026-2719-41AE-99B8-BFBD23C4E253}"/>
    <cellStyle name="40% - Accent1 2 3 3 2 2 6" xfId="15639" xr:uid="{02B9675F-3FCD-4625-8DAA-CDDBDBA89B2A}"/>
    <cellStyle name="40% - Accent1 2 3 3 2 3" xfId="1365" xr:uid="{74C11E7C-57F7-4947-AE70-2EA4E4128EE3}"/>
    <cellStyle name="40% - Accent1 2 3 3 2 3 2" xfId="3206" xr:uid="{D8BDF38B-854B-460C-A48D-78BC20AA7F92}"/>
    <cellStyle name="40% - Accent1 2 3 3 2 3 2 2" xfId="6888" xr:uid="{AE12FFF1-A1DA-4125-9B83-53FD315AEE06}"/>
    <cellStyle name="40% - Accent1 2 3 3 2 3 2 2 2" xfId="14254" xr:uid="{CFED7AD6-023C-4FE5-ADE5-BB54081FFFD0}"/>
    <cellStyle name="40% - Accent1 2 3 3 2 3 2 2 2 2" xfId="28988" xr:uid="{F44AD307-C78E-408D-8445-D944281528A7}"/>
    <cellStyle name="40% - Accent1 2 3 3 2 3 2 2 3" xfId="21622" xr:uid="{CF63A586-CC8B-41C8-A163-082DB094F17D}"/>
    <cellStyle name="40% - Accent1 2 3 3 2 3 2 3" xfId="10572" xr:uid="{C8F779ED-B24D-43D7-ABAF-CA29A4276F00}"/>
    <cellStyle name="40% - Accent1 2 3 3 2 3 2 3 2" xfId="25306" xr:uid="{E5D0BE95-52DA-453B-BD0E-D11880FDB739}"/>
    <cellStyle name="40% - Accent1 2 3 3 2 3 2 4" xfId="17940" xr:uid="{30ECC6B5-A453-416B-85FC-99531E3F7917}"/>
    <cellStyle name="40% - Accent1 2 3 3 2 3 3" xfId="5047" xr:uid="{87FCABA2-725C-431A-B5BD-92BD01D4172A}"/>
    <cellStyle name="40% - Accent1 2 3 3 2 3 3 2" xfId="12413" xr:uid="{EFCCA188-103A-406E-8403-06595C47C4AF}"/>
    <cellStyle name="40% - Accent1 2 3 3 2 3 3 2 2" xfId="27147" xr:uid="{51F4EC10-C4D0-43E5-8A1F-E83AAA93A5C2}"/>
    <cellStyle name="40% - Accent1 2 3 3 2 3 3 3" xfId="19781" xr:uid="{EE581988-CF99-4D99-94BE-9EFEA94142FB}"/>
    <cellStyle name="40% - Accent1 2 3 3 2 3 4" xfId="8731" xr:uid="{443FFF00-D5F1-49C0-8085-AB21BE319D79}"/>
    <cellStyle name="40% - Accent1 2 3 3 2 3 4 2" xfId="23465" xr:uid="{4AC12849-CA8C-42F0-9A4A-A001AC88AFAF}"/>
    <cellStyle name="40% - Accent1 2 3 3 2 3 5" xfId="16099" xr:uid="{0CB746D8-0859-49A7-8589-F6866A100AD5}"/>
    <cellStyle name="40% - Accent1 2 3 3 2 4" xfId="2286" xr:uid="{4C3BC571-9F3B-4031-994D-8E983B9B4378}"/>
    <cellStyle name="40% - Accent1 2 3 3 2 4 2" xfId="5968" xr:uid="{06F472B9-77F4-4044-BDE4-F395FF3536AC}"/>
    <cellStyle name="40% - Accent1 2 3 3 2 4 2 2" xfId="13334" xr:uid="{8D67CB37-4BDA-4534-8634-81BBAA27EFE2}"/>
    <cellStyle name="40% - Accent1 2 3 3 2 4 2 2 2" xfId="28068" xr:uid="{30CD85F1-2068-47B8-9ECE-84CDAB589D5B}"/>
    <cellStyle name="40% - Accent1 2 3 3 2 4 2 3" xfId="20702" xr:uid="{F567DF8D-AA9A-4B8F-BB3D-D534C3863C5D}"/>
    <cellStyle name="40% - Accent1 2 3 3 2 4 3" xfId="9652" xr:uid="{38F215F8-6AFC-4F86-B9DA-2F089DF92FF7}"/>
    <cellStyle name="40% - Accent1 2 3 3 2 4 3 2" xfId="24386" xr:uid="{79397D5D-B2DB-4596-8790-89E2BA4A54DF}"/>
    <cellStyle name="40% - Accent1 2 3 3 2 4 4" xfId="17020" xr:uid="{14C9C41B-4A11-4759-AB6A-2E6E0D9D1062}"/>
    <cellStyle name="40% - Accent1 2 3 3 2 5" xfId="4127" xr:uid="{917B4805-372E-4318-8BEE-CE56B6779DED}"/>
    <cellStyle name="40% - Accent1 2 3 3 2 5 2" xfId="11493" xr:uid="{FF9EB06B-EE0A-49ED-A4E2-D2FDCEE01ECC}"/>
    <cellStyle name="40% - Accent1 2 3 3 2 5 2 2" xfId="26227" xr:uid="{83E80768-8253-4F79-AD46-CD1A654610BF}"/>
    <cellStyle name="40% - Accent1 2 3 3 2 5 3" xfId="18861" xr:uid="{AA65CDCB-51CE-4E2F-BAFD-CB0C99964E66}"/>
    <cellStyle name="40% - Accent1 2 3 3 2 6" xfId="7811" xr:uid="{2AC6B84F-E18F-4A33-ADFF-61ABF14FC98A}"/>
    <cellStyle name="40% - Accent1 2 3 3 2 6 2" xfId="22545" xr:uid="{64BB61D0-CEBF-4A01-A63F-AD1A4B15A607}"/>
    <cellStyle name="40% - Accent1 2 3 3 2 7" xfId="15179" xr:uid="{B7DF61FE-C14B-425A-BB4C-291D1920EEF1}"/>
    <cellStyle name="40% - Accent1 2 3 3 3" xfId="675" xr:uid="{81F9F338-B27B-4439-8BF5-13AA87BCC0EB}"/>
    <cellStyle name="40% - Accent1 2 3 3 3 2" xfId="1595" xr:uid="{46C4F5AF-EC47-419A-9234-31812301A580}"/>
    <cellStyle name="40% - Accent1 2 3 3 3 2 2" xfId="3436" xr:uid="{14C5F97B-6BAF-4D4A-A4E4-80B7ACFFCAA7}"/>
    <cellStyle name="40% - Accent1 2 3 3 3 2 2 2" xfId="7118" xr:uid="{A0058214-D4C7-4F94-9F2A-FF5AE84ACCA2}"/>
    <cellStyle name="40% - Accent1 2 3 3 3 2 2 2 2" xfId="14484" xr:uid="{517EC755-31A4-443D-9B4D-3E2F6D5CBC9B}"/>
    <cellStyle name="40% - Accent1 2 3 3 3 2 2 2 2 2" xfId="29218" xr:uid="{FB14AED1-A0F0-469E-8BDC-016585DC1922}"/>
    <cellStyle name="40% - Accent1 2 3 3 3 2 2 2 3" xfId="21852" xr:uid="{1E08F6C0-E293-4E4C-961C-934273981001}"/>
    <cellStyle name="40% - Accent1 2 3 3 3 2 2 3" xfId="10802" xr:uid="{3B6F3739-2E00-4ED5-B103-A4A065B69745}"/>
    <cellStyle name="40% - Accent1 2 3 3 3 2 2 3 2" xfId="25536" xr:uid="{6F847EB1-08B4-4EA5-B573-FFD7EBC86A07}"/>
    <cellStyle name="40% - Accent1 2 3 3 3 2 2 4" xfId="18170" xr:uid="{236FF71E-CB07-4F53-BB29-719C87E35E15}"/>
    <cellStyle name="40% - Accent1 2 3 3 3 2 3" xfId="5277" xr:uid="{AED9312B-2689-4286-8416-0DAD0AD32468}"/>
    <cellStyle name="40% - Accent1 2 3 3 3 2 3 2" xfId="12643" xr:uid="{B2B93A6C-0BAA-4E3B-805E-66EF3EE9ABEF}"/>
    <cellStyle name="40% - Accent1 2 3 3 3 2 3 2 2" xfId="27377" xr:uid="{A144FE90-0B86-42CD-AF4B-563270F3ACBA}"/>
    <cellStyle name="40% - Accent1 2 3 3 3 2 3 3" xfId="20011" xr:uid="{BB78DBA3-7F89-46F3-9E7A-A5AD807C4EE6}"/>
    <cellStyle name="40% - Accent1 2 3 3 3 2 4" xfId="8961" xr:uid="{72C6E768-D9B6-4FAF-8A5A-7BA3BE7B8482}"/>
    <cellStyle name="40% - Accent1 2 3 3 3 2 4 2" xfId="23695" xr:uid="{D75E9E5D-1DF1-46CB-96C1-EBD12FFEF60C}"/>
    <cellStyle name="40% - Accent1 2 3 3 3 2 5" xfId="16329" xr:uid="{990AE1DF-C88B-4CCD-9ABA-CD00A1189C44}"/>
    <cellStyle name="40% - Accent1 2 3 3 3 3" xfId="2516" xr:uid="{CBACEEFA-604B-44C4-ABE0-BA5C6BCDC468}"/>
    <cellStyle name="40% - Accent1 2 3 3 3 3 2" xfId="6198" xr:uid="{D838691A-08DA-4BC7-8661-C52ABAA2391D}"/>
    <cellStyle name="40% - Accent1 2 3 3 3 3 2 2" xfId="13564" xr:uid="{593D377A-8547-4920-AD80-62BF6070126A}"/>
    <cellStyle name="40% - Accent1 2 3 3 3 3 2 2 2" xfId="28298" xr:uid="{9311FA09-F590-485B-A5D3-8FAE66C17B45}"/>
    <cellStyle name="40% - Accent1 2 3 3 3 3 2 3" xfId="20932" xr:uid="{90C116B0-F2AC-483F-8A84-7C1703904F59}"/>
    <cellStyle name="40% - Accent1 2 3 3 3 3 3" xfId="9882" xr:uid="{836A7FD9-F482-4F9F-A0E1-5D353FC4FE1B}"/>
    <cellStyle name="40% - Accent1 2 3 3 3 3 3 2" xfId="24616" xr:uid="{6E8C1E6D-FACB-4551-B9DA-0A0A2E4670F8}"/>
    <cellStyle name="40% - Accent1 2 3 3 3 3 4" xfId="17250" xr:uid="{9CFBF9E8-52A3-45F3-8AF7-65C9B68D706A}"/>
    <cellStyle name="40% - Accent1 2 3 3 3 4" xfId="4357" xr:uid="{136AB375-BB97-4DFB-B92B-45B19BBAF0C3}"/>
    <cellStyle name="40% - Accent1 2 3 3 3 4 2" xfId="11723" xr:uid="{785DAA61-28F8-44C2-AC27-B0FE5FB3A754}"/>
    <cellStyle name="40% - Accent1 2 3 3 3 4 2 2" xfId="26457" xr:uid="{B5D34A67-F3AE-477B-8C45-9A835699B762}"/>
    <cellStyle name="40% - Accent1 2 3 3 3 4 3" xfId="19091" xr:uid="{0280C120-2B41-4AC0-8529-588A9B7C9DA7}"/>
    <cellStyle name="40% - Accent1 2 3 3 3 5" xfId="8041" xr:uid="{5277E3AD-9652-4244-93FD-8E42F8F87FCF}"/>
    <cellStyle name="40% - Accent1 2 3 3 3 5 2" xfId="22775" xr:uid="{E9546C2B-7AA5-4751-B452-EECB35A01D21}"/>
    <cellStyle name="40% - Accent1 2 3 3 3 6" xfId="15409" xr:uid="{0B644E9C-EB94-46C5-93EB-288A09925556}"/>
    <cellStyle name="40% - Accent1 2 3 3 4" xfId="1135" xr:uid="{487B640D-9DB1-4778-AF4B-8031C03CA1B1}"/>
    <cellStyle name="40% - Accent1 2 3 3 4 2" xfId="2976" xr:uid="{AA2A8F5A-19ED-49BD-AB61-C523E1BAAB1D}"/>
    <cellStyle name="40% - Accent1 2 3 3 4 2 2" xfId="6658" xr:uid="{F35ABCE9-E48F-4FB6-B7E3-AA59955FC8D9}"/>
    <cellStyle name="40% - Accent1 2 3 3 4 2 2 2" xfId="14024" xr:uid="{E8F7BA3B-3124-45F4-A75E-38BC8C4AA76A}"/>
    <cellStyle name="40% - Accent1 2 3 3 4 2 2 2 2" xfId="28758" xr:uid="{BBDAD0A1-8A64-4C4A-899B-097755AB45E9}"/>
    <cellStyle name="40% - Accent1 2 3 3 4 2 2 3" xfId="21392" xr:uid="{2F806083-8DDC-472B-8187-94760B3F50C2}"/>
    <cellStyle name="40% - Accent1 2 3 3 4 2 3" xfId="10342" xr:uid="{C15D7727-3695-443A-B9F4-4D1EF2E54871}"/>
    <cellStyle name="40% - Accent1 2 3 3 4 2 3 2" xfId="25076" xr:uid="{E174B769-6FBE-42AC-B6E4-8AF251D92848}"/>
    <cellStyle name="40% - Accent1 2 3 3 4 2 4" xfId="17710" xr:uid="{3ACF2F27-F71D-49D8-BFFA-AF8BF9C02C40}"/>
    <cellStyle name="40% - Accent1 2 3 3 4 3" xfId="4817" xr:uid="{C337BD4F-3D71-4067-8424-3489855A2A3D}"/>
    <cellStyle name="40% - Accent1 2 3 3 4 3 2" xfId="12183" xr:uid="{34B85DD8-DCB4-4269-8184-35152A2C2D6E}"/>
    <cellStyle name="40% - Accent1 2 3 3 4 3 2 2" xfId="26917" xr:uid="{72C723A3-068B-4CF6-B866-AB9B564BA529}"/>
    <cellStyle name="40% - Accent1 2 3 3 4 3 3" xfId="19551" xr:uid="{FEA7AB5E-D9E5-4872-BA51-3D8810384196}"/>
    <cellStyle name="40% - Accent1 2 3 3 4 4" xfId="8501" xr:uid="{3D6E950A-95DF-4B31-9486-D44738C6564F}"/>
    <cellStyle name="40% - Accent1 2 3 3 4 4 2" xfId="23235" xr:uid="{C91BF844-9F39-4FE9-A244-C6335D00CDDE}"/>
    <cellStyle name="40% - Accent1 2 3 3 4 5" xfId="15869" xr:uid="{47053F00-4849-4278-A927-A8BAEC4CF439}"/>
    <cellStyle name="40% - Accent1 2 3 3 5" xfId="2056" xr:uid="{49AAD12D-BA66-4072-9E87-60E8139A2CEF}"/>
    <cellStyle name="40% - Accent1 2 3 3 5 2" xfId="5738" xr:uid="{9B42768F-3A98-4CC9-A622-F88185DBBB80}"/>
    <cellStyle name="40% - Accent1 2 3 3 5 2 2" xfId="13104" xr:uid="{EC72F811-F17B-4E82-A4F8-2D01A8AE18A8}"/>
    <cellStyle name="40% - Accent1 2 3 3 5 2 2 2" xfId="27838" xr:uid="{BB7FF86C-3CC2-45AD-9B3E-2823CFCBDF7B}"/>
    <cellStyle name="40% - Accent1 2 3 3 5 2 3" xfId="20472" xr:uid="{4CF2F64D-CC3D-4ABA-85DA-9D296CA22A10}"/>
    <cellStyle name="40% - Accent1 2 3 3 5 3" xfId="9422" xr:uid="{C3681A5B-6106-4C0E-B662-07F99092E7A1}"/>
    <cellStyle name="40% - Accent1 2 3 3 5 3 2" xfId="24156" xr:uid="{F9326545-8B86-4570-9C15-48C2E9225FAF}"/>
    <cellStyle name="40% - Accent1 2 3 3 5 4" xfId="16790" xr:uid="{0776813B-3617-4AC0-8051-76014EF042C3}"/>
    <cellStyle name="40% - Accent1 2 3 3 6" xfId="3897" xr:uid="{69F69189-ADB6-4FEE-9FF7-7A3EBEBA8180}"/>
    <cellStyle name="40% - Accent1 2 3 3 6 2" xfId="11263" xr:uid="{D55DA0E8-69E8-4477-AF1C-5B1DBFF224CC}"/>
    <cellStyle name="40% - Accent1 2 3 3 6 2 2" xfId="25997" xr:uid="{3B4ADA01-3510-49C1-87AB-9B9884719E16}"/>
    <cellStyle name="40% - Accent1 2 3 3 6 3" xfId="18631" xr:uid="{CC2B451A-8E6B-4E26-A1F2-127FF4195FCA}"/>
    <cellStyle name="40% - Accent1 2 3 3 7" xfId="7581" xr:uid="{E77AFEBE-52B6-4BF8-9D69-94F005C8A5C9}"/>
    <cellStyle name="40% - Accent1 2 3 3 7 2" xfId="22315" xr:uid="{72A6A6E1-80C9-4A29-ADD7-D004ABEFF91C}"/>
    <cellStyle name="40% - Accent1 2 3 3 8" xfId="14949" xr:uid="{798E63C5-3948-4B8B-B4DC-D73541139945}"/>
    <cellStyle name="40% - Accent1 2 3 4" xfId="330" xr:uid="{1C21737A-873D-47A8-8B85-B676EDAD07F1}"/>
    <cellStyle name="40% - Accent1 2 3 4 2" xfId="790" xr:uid="{59F83819-190F-46F1-B0F5-AF6A6144B8DB}"/>
    <cellStyle name="40% - Accent1 2 3 4 2 2" xfId="1710" xr:uid="{6F52AA7A-24A5-49D2-9464-2B73892ADA91}"/>
    <cellStyle name="40% - Accent1 2 3 4 2 2 2" xfId="3551" xr:uid="{CDEE0596-1BBB-419B-B3A2-F8B74F3D01E9}"/>
    <cellStyle name="40% - Accent1 2 3 4 2 2 2 2" xfId="7233" xr:uid="{D5693131-6FDA-424E-902F-C3AD560578E8}"/>
    <cellStyle name="40% - Accent1 2 3 4 2 2 2 2 2" xfId="14599" xr:uid="{E3DDD0B5-9D6C-4EE1-A80C-E500D62D3B95}"/>
    <cellStyle name="40% - Accent1 2 3 4 2 2 2 2 2 2" xfId="29333" xr:uid="{DC5E2AFE-41B4-4E47-977D-62752E0EC287}"/>
    <cellStyle name="40% - Accent1 2 3 4 2 2 2 2 3" xfId="21967" xr:uid="{AE5956E4-F342-48FD-85F8-0F2A1FAE9057}"/>
    <cellStyle name="40% - Accent1 2 3 4 2 2 2 3" xfId="10917" xr:uid="{E9B7C14A-A43E-431F-8769-709584E921CD}"/>
    <cellStyle name="40% - Accent1 2 3 4 2 2 2 3 2" xfId="25651" xr:uid="{283A5BCF-0AC5-4D43-BD05-2440B70195D7}"/>
    <cellStyle name="40% - Accent1 2 3 4 2 2 2 4" xfId="18285" xr:uid="{1D4CF6CD-8994-4139-83CF-DF2B6D27EE21}"/>
    <cellStyle name="40% - Accent1 2 3 4 2 2 3" xfId="5392" xr:uid="{990C3BBA-397F-4DFD-A677-7EF831B34A32}"/>
    <cellStyle name="40% - Accent1 2 3 4 2 2 3 2" xfId="12758" xr:uid="{6D0565CA-6CDF-40F6-B1A7-88EC58BE4261}"/>
    <cellStyle name="40% - Accent1 2 3 4 2 2 3 2 2" xfId="27492" xr:uid="{C2DE9B49-8C58-4C56-8EE4-4B0553A27D52}"/>
    <cellStyle name="40% - Accent1 2 3 4 2 2 3 3" xfId="20126" xr:uid="{E86CD345-60B9-4F7A-B4A5-32A42BF3E309}"/>
    <cellStyle name="40% - Accent1 2 3 4 2 2 4" xfId="9076" xr:uid="{D957E2F9-FBF9-4291-90E6-CED458D37D16}"/>
    <cellStyle name="40% - Accent1 2 3 4 2 2 4 2" xfId="23810" xr:uid="{D8663A6D-ADD0-470E-869A-99A0EEE26C42}"/>
    <cellStyle name="40% - Accent1 2 3 4 2 2 5" xfId="16444" xr:uid="{0DDFD435-E7F3-49E1-B8A7-061E48A806B0}"/>
    <cellStyle name="40% - Accent1 2 3 4 2 3" xfId="2631" xr:uid="{AB7704E2-E65B-46AF-89D8-951480553847}"/>
    <cellStyle name="40% - Accent1 2 3 4 2 3 2" xfId="6313" xr:uid="{577E77D6-3B41-4940-9550-BADF2F87A21A}"/>
    <cellStyle name="40% - Accent1 2 3 4 2 3 2 2" xfId="13679" xr:uid="{E0CBCBA8-35C0-482A-B14F-AC98AB2AE02F}"/>
    <cellStyle name="40% - Accent1 2 3 4 2 3 2 2 2" xfId="28413" xr:uid="{3878F0C7-182B-41A3-9561-E5CB744F6E1F}"/>
    <cellStyle name="40% - Accent1 2 3 4 2 3 2 3" xfId="21047" xr:uid="{2EA26AC5-842C-443A-A409-C7484BF6C9A7}"/>
    <cellStyle name="40% - Accent1 2 3 4 2 3 3" xfId="9997" xr:uid="{82A0EE91-49C6-4DA8-BB64-02067359F1DC}"/>
    <cellStyle name="40% - Accent1 2 3 4 2 3 3 2" xfId="24731" xr:uid="{F9B05AE7-86AB-4229-A54D-EFC7F8938DD8}"/>
    <cellStyle name="40% - Accent1 2 3 4 2 3 4" xfId="17365" xr:uid="{ACB42021-2691-4D72-85ED-AF3182A92661}"/>
    <cellStyle name="40% - Accent1 2 3 4 2 4" xfId="4472" xr:uid="{095E3F84-83E9-4A9B-B354-7BB05602B40E}"/>
    <cellStyle name="40% - Accent1 2 3 4 2 4 2" xfId="11838" xr:uid="{4B71B984-D870-407C-AB6A-DBA7E97BC0E2}"/>
    <cellStyle name="40% - Accent1 2 3 4 2 4 2 2" xfId="26572" xr:uid="{E7651761-DF10-4D5C-B5CB-B4B65C2221FA}"/>
    <cellStyle name="40% - Accent1 2 3 4 2 4 3" xfId="19206" xr:uid="{280A07A7-9B09-4BB7-BDE8-2F0924DE5513}"/>
    <cellStyle name="40% - Accent1 2 3 4 2 5" xfId="8156" xr:uid="{D18F6905-F619-4AE4-A982-99F24F355486}"/>
    <cellStyle name="40% - Accent1 2 3 4 2 5 2" xfId="22890" xr:uid="{E28D957E-8621-45D6-BD04-E1346358A7A8}"/>
    <cellStyle name="40% - Accent1 2 3 4 2 6" xfId="15524" xr:uid="{1D6DB3F0-54B4-468B-9132-09247B3BEDCC}"/>
    <cellStyle name="40% - Accent1 2 3 4 3" xfId="1250" xr:uid="{2012779D-1B21-4BAD-AA73-06B59DCCA86F}"/>
    <cellStyle name="40% - Accent1 2 3 4 3 2" xfId="3091" xr:uid="{54EA0343-94F6-4F97-B005-AE5BD9296441}"/>
    <cellStyle name="40% - Accent1 2 3 4 3 2 2" xfId="6773" xr:uid="{67410655-8002-4C29-BB38-348A5A29D9B6}"/>
    <cellStyle name="40% - Accent1 2 3 4 3 2 2 2" xfId="14139" xr:uid="{49D53D3A-D77C-4460-B131-1793D36978C8}"/>
    <cellStyle name="40% - Accent1 2 3 4 3 2 2 2 2" xfId="28873" xr:uid="{E894A94F-6679-4107-9F04-FAD4B1553ABF}"/>
    <cellStyle name="40% - Accent1 2 3 4 3 2 2 3" xfId="21507" xr:uid="{8AFFF332-3362-46E5-BF23-6901D32CFC23}"/>
    <cellStyle name="40% - Accent1 2 3 4 3 2 3" xfId="10457" xr:uid="{81F3F27F-B351-42BD-845D-DAE4EF9690E1}"/>
    <cellStyle name="40% - Accent1 2 3 4 3 2 3 2" xfId="25191" xr:uid="{A8046055-18DD-478C-BA7A-D2E2804D449D}"/>
    <cellStyle name="40% - Accent1 2 3 4 3 2 4" xfId="17825" xr:uid="{71AAC7AF-0BE3-42C3-869D-4E1BD22AF0ED}"/>
    <cellStyle name="40% - Accent1 2 3 4 3 3" xfId="4932" xr:uid="{68E864E8-F3AC-458C-B538-E38D9CC747B6}"/>
    <cellStyle name="40% - Accent1 2 3 4 3 3 2" xfId="12298" xr:uid="{E8ADB709-4038-46C6-B23C-5E6EE321B758}"/>
    <cellStyle name="40% - Accent1 2 3 4 3 3 2 2" xfId="27032" xr:uid="{526E4F94-46F0-45E2-86B0-FAC8A92FF634}"/>
    <cellStyle name="40% - Accent1 2 3 4 3 3 3" xfId="19666" xr:uid="{FF5DF5A5-4CAC-4254-B706-A825C5F6B8CD}"/>
    <cellStyle name="40% - Accent1 2 3 4 3 4" xfId="8616" xr:uid="{83134E78-A61C-43A4-8D32-1B92CB2F47C6}"/>
    <cellStyle name="40% - Accent1 2 3 4 3 4 2" xfId="23350" xr:uid="{6FA291C4-AA31-4166-A2AF-3E9ED5E583EE}"/>
    <cellStyle name="40% - Accent1 2 3 4 3 5" xfId="15984" xr:uid="{57420262-D07C-4B55-8D69-946C54782E00}"/>
    <cellStyle name="40% - Accent1 2 3 4 4" xfId="2171" xr:uid="{DCF4F242-C0B0-4B85-93BE-95AFBEEDAA67}"/>
    <cellStyle name="40% - Accent1 2 3 4 4 2" xfId="5853" xr:uid="{D2DAA928-0F51-4615-A194-6D90CCB95367}"/>
    <cellStyle name="40% - Accent1 2 3 4 4 2 2" xfId="13219" xr:uid="{548225B4-6F05-48CF-B72A-4C3F7313515F}"/>
    <cellStyle name="40% - Accent1 2 3 4 4 2 2 2" xfId="27953" xr:uid="{9A913B58-6604-4820-9545-AADBB4366801}"/>
    <cellStyle name="40% - Accent1 2 3 4 4 2 3" xfId="20587" xr:uid="{B20103B3-48D2-483B-BEE9-55F0CDAD5BA8}"/>
    <cellStyle name="40% - Accent1 2 3 4 4 3" xfId="9537" xr:uid="{B4A63A6F-863F-4774-B8E0-D2B0E4435EC0}"/>
    <cellStyle name="40% - Accent1 2 3 4 4 3 2" xfId="24271" xr:uid="{2532BDE6-3482-45FE-BDB7-58E79C1017B3}"/>
    <cellStyle name="40% - Accent1 2 3 4 4 4" xfId="16905" xr:uid="{36B67356-D881-4A81-A77B-5776B4D63788}"/>
    <cellStyle name="40% - Accent1 2 3 4 5" xfId="4012" xr:uid="{C2793352-E810-4049-A1F4-93FD3C1136F0}"/>
    <cellStyle name="40% - Accent1 2 3 4 5 2" xfId="11378" xr:uid="{3BA5419D-72AF-4D3D-AA3B-A0EDCB85ED16}"/>
    <cellStyle name="40% - Accent1 2 3 4 5 2 2" xfId="26112" xr:uid="{E3096AB8-2513-4C7E-8FB2-D424CC7DBCDF}"/>
    <cellStyle name="40% - Accent1 2 3 4 5 3" xfId="18746" xr:uid="{A24BFFE0-BE01-4224-AF18-733AFED07E07}"/>
    <cellStyle name="40% - Accent1 2 3 4 6" xfId="7696" xr:uid="{F2325688-1813-414F-B5E1-2AB48B8F047D}"/>
    <cellStyle name="40% - Accent1 2 3 4 6 2" xfId="22430" xr:uid="{6CF00BCA-4E20-4093-8773-9BA5908D2384}"/>
    <cellStyle name="40% - Accent1 2 3 4 7" xfId="15064" xr:uid="{6BDCE3BA-B1AA-4DAD-83B0-817A340A8A43}"/>
    <cellStyle name="40% - Accent1 2 3 5" xfId="560" xr:uid="{CD42B715-A924-4B97-B435-4184DBB486B7}"/>
    <cellStyle name="40% - Accent1 2 3 5 2" xfId="1480" xr:uid="{E338BA75-A235-4D31-B978-36EC4C7B6A90}"/>
    <cellStyle name="40% - Accent1 2 3 5 2 2" xfId="3321" xr:uid="{58933AB6-2F4B-4AA0-9ED2-2E3C09BE7061}"/>
    <cellStyle name="40% - Accent1 2 3 5 2 2 2" xfId="7003" xr:uid="{4F1BD9AB-02F2-4574-A8F1-55E2D72C8410}"/>
    <cellStyle name="40% - Accent1 2 3 5 2 2 2 2" xfId="14369" xr:uid="{0628B963-50C1-483D-BC27-8A6F1F50B23B}"/>
    <cellStyle name="40% - Accent1 2 3 5 2 2 2 2 2" xfId="29103" xr:uid="{C9ED7878-D2EA-4ECF-A33E-59EBC9487C30}"/>
    <cellStyle name="40% - Accent1 2 3 5 2 2 2 3" xfId="21737" xr:uid="{2A6224D0-70A0-4F66-8C9D-84E0D26A2D04}"/>
    <cellStyle name="40% - Accent1 2 3 5 2 2 3" xfId="10687" xr:uid="{543BCD52-553E-4460-BCB6-74FA81625679}"/>
    <cellStyle name="40% - Accent1 2 3 5 2 2 3 2" xfId="25421" xr:uid="{A0CABDAF-7371-4D93-8C1D-5BC7B4D2090C}"/>
    <cellStyle name="40% - Accent1 2 3 5 2 2 4" xfId="18055" xr:uid="{19BA310F-1D64-4287-84DC-007046A3095E}"/>
    <cellStyle name="40% - Accent1 2 3 5 2 3" xfId="5162" xr:uid="{14B1CAF1-FB3A-44F9-A9FF-2CCB0FB9D2A4}"/>
    <cellStyle name="40% - Accent1 2 3 5 2 3 2" xfId="12528" xr:uid="{1C3FC539-FCB7-4B0B-BFEC-4175866A5D90}"/>
    <cellStyle name="40% - Accent1 2 3 5 2 3 2 2" xfId="27262" xr:uid="{EADABBB3-6C49-4F61-AE19-2EFBA1EBD87C}"/>
    <cellStyle name="40% - Accent1 2 3 5 2 3 3" xfId="19896" xr:uid="{F1F05B80-6C5C-483F-A874-0F790375FA31}"/>
    <cellStyle name="40% - Accent1 2 3 5 2 4" xfId="8846" xr:uid="{502B3815-ECEE-4B1B-B66E-2E438D0473C7}"/>
    <cellStyle name="40% - Accent1 2 3 5 2 4 2" xfId="23580" xr:uid="{D44C732D-5163-49E7-954F-428DFB9DF5FF}"/>
    <cellStyle name="40% - Accent1 2 3 5 2 5" xfId="16214" xr:uid="{2CA4F41A-514E-4EB9-8319-13F07211D68A}"/>
    <cellStyle name="40% - Accent1 2 3 5 3" xfId="2401" xr:uid="{2E1ED994-E68D-438D-971D-71B4E4A00693}"/>
    <cellStyle name="40% - Accent1 2 3 5 3 2" xfId="6083" xr:uid="{73400CE1-986D-4B11-8C46-ED80B53EDDE5}"/>
    <cellStyle name="40% - Accent1 2 3 5 3 2 2" xfId="13449" xr:uid="{4122D344-3E7C-44D1-A121-9C4C5304C890}"/>
    <cellStyle name="40% - Accent1 2 3 5 3 2 2 2" xfId="28183" xr:uid="{0AE928AA-EE89-4AAC-B044-ACCEB65ED8F4}"/>
    <cellStyle name="40% - Accent1 2 3 5 3 2 3" xfId="20817" xr:uid="{3AC843A8-48CB-4B6E-9F32-47A0EC0030D6}"/>
    <cellStyle name="40% - Accent1 2 3 5 3 3" xfId="9767" xr:uid="{A40A423E-30A7-4B78-B1C1-B7DF0E328AC4}"/>
    <cellStyle name="40% - Accent1 2 3 5 3 3 2" xfId="24501" xr:uid="{424D4713-B810-4D7D-B0A2-91BA8B060143}"/>
    <cellStyle name="40% - Accent1 2 3 5 3 4" xfId="17135" xr:uid="{870FA0C4-C938-4016-ADC7-19631C9F12DA}"/>
    <cellStyle name="40% - Accent1 2 3 5 4" xfId="4242" xr:uid="{7F328E91-704A-4C62-B485-30A9E0DB4281}"/>
    <cellStyle name="40% - Accent1 2 3 5 4 2" xfId="11608" xr:uid="{785CAE67-4469-43B8-9766-0CD76EDCFBFD}"/>
    <cellStyle name="40% - Accent1 2 3 5 4 2 2" xfId="26342" xr:uid="{21F4D86C-80CF-4A0A-ADDD-1C2D22DE7A26}"/>
    <cellStyle name="40% - Accent1 2 3 5 4 3" xfId="18976" xr:uid="{CEBC1DC8-6952-470C-B41A-24FA2243CDC9}"/>
    <cellStyle name="40% - Accent1 2 3 5 5" xfId="7926" xr:uid="{758DADE7-09F4-4C22-880A-6F089E9615FD}"/>
    <cellStyle name="40% - Accent1 2 3 5 5 2" xfId="22660" xr:uid="{52E06A7C-E668-4689-AB8B-C98CAA25876B}"/>
    <cellStyle name="40% - Accent1 2 3 5 6" xfId="15294" xr:uid="{68F439D5-7370-460A-B837-9C1F67056A63}"/>
    <cellStyle name="40% - Accent1 2 3 6" xfId="1020" xr:uid="{9CFDE392-81ED-4159-B32D-CD797909D831}"/>
    <cellStyle name="40% - Accent1 2 3 6 2" xfId="2861" xr:uid="{0C9D59CD-6CE8-49F1-95DF-4E2E642455C8}"/>
    <cellStyle name="40% - Accent1 2 3 6 2 2" xfId="6543" xr:uid="{770156AF-FA1A-4FB9-8C3C-DA80B59C8A86}"/>
    <cellStyle name="40% - Accent1 2 3 6 2 2 2" xfId="13909" xr:uid="{E81F4AE1-24E2-4D54-B553-3DA9E9AC7EA1}"/>
    <cellStyle name="40% - Accent1 2 3 6 2 2 2 2" xfId="28643" xr:uid="{932DD5ED-D6C3-464B-BA44-0085F173D342}"/>
    <cellStyle name="40% - Accent1 2 3 6 2 2 3" xfId="21277" xr:uid="{8D385FB3-4150-4012-B91E-10FF8C253C8A}"/>
    <cellStyle name="40% - Accent1 2 3 6 2 3" xfId="10227" xr:uid="{0C8F6985-5108-4CEE-91C3-DE8756F920FB}"/>
    <cellStyle name="40% - Accent1 2 3 6 2 3 2" xfId="24961" xr:uid="{C8D836B3-176A-4C2F-90D7-9F0C93F2B303}"/>
    <cellStyle name="40% - Accent1 2 3 6 2 4" xfId="17595" xr:uid="{1AD2C1BD-6CE6-4E41-BC12-2A4CEC678B39}"/>
    <cellStyle name="40% - Accent1 2 3 6 3" xfId="4702" xr:uid="{586EAC72-281F-4AD6-A454-83A1C21A2A7F}"/>
    <cellStyle name="40% - Accent1 2 3 6 3 2" xfId="12068" xr:uid="{95F68BD6-C9D9-4987-8BE7-E16D2323AFA2}"/>
    <cellStyle name="40% - Accent1 2 3 6 3 2 2" xfId="26802" xr:uid="{E8EE903F-8800-4669-9C5A-A42F91BDCCFA}"/>
    <cellStyle name="40% - Accent1 2 3 6 3 3" xfId="19436" xr:uid="{9D6AA6FD-EAA3-43E9-AAE6-20CC3B4F918F}"/>
    <cellStyle name="40% - Accent1 2 3 6 4" xfId="8386" xr:uid="{7D91C4F7-F74C-49BA-A39C-C62975471EE5}"/>
    <cellStyle name="40% - Accent1 2 3 6 4 2" xfId="23120" xr:uid="{CD5DEBAF-419D-485C-BDB8-7CA5D939765D}"/>
    <cellStyle name="40% - Accent1 2 3 6 5" xfId="15754" xr:uid="{18834115-333E-49BB-839D-A0EAD2222DAF}"/>
    <cellStyle name="40% - Accent1 2 3 7" xfId="1941" xr:uid="{647AFABC-9B9C-43C4-95D3-868B0EEB03A2}"/>
    <cellStyle name="40% - Accent1 2 3 7 2" xfId="5623" xr:uid="{33AA0595-F284-4496-ADE6-8A7468905658}"/>
    <cellStyle name="40% - Accent1 2 3 7 2 2" xfId="12989" xr:uid="{BA70EEA3-0802-47A7-8D1A-11E1C41B4C68}"/>
    <cellStyle name="40% - Accent1 2 3 7 2 2 2" xfId="27723" xr:uid="{6CFEE5AA-6666-479F-8C43-8983AED5E3D3}"/>
    <cellStyle name="40% - Accent1 2 3 7 2 3" xfId="20357" xr:uid="{C16CD958-C482-4530-B3AE-3ED5E9968409}"/>
    <cellStyle name="40% - Accent1 2 3 7 3" xfId="9307" xr:uid="{4C2BD808-6EE2-40BA-ADC3-752C6E58E7F2}"/>
    <cellStyle name="40% - Accent1 2 3 7 3 2" xfId="24041" xr:uid="{5B3010AC-0E4E-40D4-A2FC-0D1FAA7B79A0}"/>
    <cellStyle name="40% - Accent1 2 3 7 4" xfId="16675" xr:uid="{7B53F673-E436-4FCB-B2E9-B5D5B90E156E}"/>
    <cellStyle name="40% - Accent1 2 3 8" xfId="3782" xr:uid="{3E140B20-E47B-4CB3-BA25-E97944D31C56}"/>
    <cellStyle name="40% - Accent1 2 3 8 2" xfId="11148" xr:uid="{24B01351-7F10-486E-9ECD-83B15531582B}"/>
    <cellStyle name="40% - Accent1 2 3 8 2 2" xfId="25882" xr:uid="{090C0815-566A-4E91-A26A-032FA7FC7BBB}"/>
    <cellStyle name="40% - Accent1 2 3 8 3" xfId="18516" xr:uid="{0DB87138-94A2-431E-BD97-25BA26FB83F3}"/>
    <cellStyle name="40% - Accent1 2 3 9" xfId="7466" xr:uid="{1E055B99-1942-4C26-B21C-183FACA42738}"/>
    <cellStyle name="40% - Accent1 2 3 9 2" xfId="22200" xr:uid="{CFF1B933-A5B0-431B-A4D5-16B888EB8981}"/>
    <cellStyle name="40% - Accent1 2 4" xfId="137" xr:uid="{D3E30A38-8449-4FC7-94FF-C693D8F9C29F}"/>
    <cellStyle name="40% - Accent1 2 4 2" xfId="269" xr:uid="{1E016F9F-BE0E-4F76-A151-4B8474AF41EB}"/>
    <cellStyle name="40% - Accent1 2 4 2 2" xfId="499" xr:uid="{710A648D-1E35-4BF4-BF60-EBC99B9E8574}"/>
    <cellStyle name="40% - Accent1 2 4 2 2 2" xfId="959" xr:uid="{64A6EEF4-8069-4158-AF17-0F20451B7203}"/>
    <cellStyle name="40% - Accent1 2 4 2 2 2 2" xfId="1879" xr:uid="{D8F37747-0C99-4F7F-828F-B3B080E72368}"/>
    <cellStyle name="40% - Accent1 2 4 2 2 2 2 2" xfId="3720" xr:uid="{769FF90A-7603-4E0E-B82B-742725D6EA9E}"/>
    <cellStyle name="40% - Accent1 2 4 2 2 2 2 2 2" xfId="7402" xr:uid="{247D987E-4FBB-4C1C-A1F4-074E75DF3233}"/>
    <cellStyle name="40% - Accent1 2 4 2 2 2 2 2 2 2" xfId="14768" xr:uid="{A0593F6E-9102-405E-8419-75D9C74FFFE2}"/>
    <cellStyle name="40% - Accent1 2 4 2 2 2 2 2 2 2 2" xfId="29502" xr:uid="{4AB3F410-1A47-440D-9480-81F0E5E9E978}"/>
    <cellStyle name="40% - Accent1 2 4 2 2 2 2 2 2 3" xfId="22136" xr:uid="{1BD096F1-39CB-4357-8631-856B53937866}"/>
    <cellStyle name="40% - Accent1 2 4 2 2 2 2 2 3" xfId="11086" xr:uid="{72946BC6-796E-49A0-A26B-26F697B03F2A}"/>
    <cellStyle name="40% - Accent1 2 4 2 2 2 2 2 3 2" xfId="25820" xr:uid="{31BFF729-95D7-4C5C-AACB-DE67F91A9DC6}"/>
    <cellStyle name="40% - Accent1 2 4 2 2 2 2 2 4" xfId="18454" xr:uid="{64BF670B-D4D2-4DD7-A474-9934176E7346}"/>
    <cellStyle name="40% - Accent1 2 4 2 2 2 2 3" xfId="5561" xr:uid="{3CBA1565-0BC7-4AE6-82F3-60A3900E1422}"/>
    <cellStyle name="40% - Accent1 2 4 2 2 2 2 3 2" xfId="12927" xr:uid="{11283EB8-B102-4842-A863-B19F3DCAE57A}"/>
    <cellStyle name="40% - Accent1 2 4 2 2 2 2 3 2 2" xfId="27661" xr:uid="{F5B5CBFB-057C-4F61-9AA5-E738B0AAC685}"/>
    <cellStyle name="40% - Accent1 2 4 2 2 2 2 3 3" xfId="20295" xr:uid="{E949EFFE-4441-4C5E-865C-BDF6EF030AF7}"/>
    <cellStyle name="40% - Accent1 2 4 2 2 2 2 4" xfId="9245" xr:uid="{024717F2-4630-43F2-A8C4-40C43CE405BC}"/>
    <cellStyle name="40% - Accent1 2 4 2 2 2 2 4 2" xfId="23979" xr:uid="{847DADAC-061E-4730-87E7-1C25E57904D0}"/>
    <cellStyle name="40% - Accent1 2 4 2 2 2 2 5" xfId="16613" xr:uid="{9C70818B-526B-42AB-8025-BE9171A75D99}"/>
    <cellStyle name="40% - Accent1 2 4 2 2 2 3" xfId="2800" xr:uid="{94561FB2-6070-44B6-87B6-F91E3955C263}"/>
    <cellStyle name="40% - Accent1 2 4 2 2 2 3 2" xfId="6482" xr:uid="{FED3EE3B-63A2-4700-8769-B671BC5313B5}"/>
    <cellStyle name="40% - Accent1 2 4 2 2 2 3 2 2" xfId="13848" xr:uid="{24568A1B-B239-4484-BE80-272B6C329966}"/>
    <cellStyle name="40% - Accent1 2 4 2 2 2 3 2 2 2" xfId="28582" xr:uid="{1FB36A93-2AC9-45A0-BF67-D7E869E15F80}"/>
    <cellStyle name="40% - Accent1 2 4 2 2 2 3 2 3" xfId="21216" xr:uid="{AF5F4C62-4863-4529-AE29-32FC39010C2C}"/>
    <cellStyle name="40% - Accent1 2 4 2 2 2 3 3" xfId="10166" xr:uid="{406C78B7-0606-4D9F-B4D1-609368E44104}"/>
    <cellStyle name="40% - Accent1 2 4 2 2 2 3 3 2" xfId="24900" xr:uid="{78A45D29-1612-4D43-93B4-5A209BFAEF7C}"/>
    <cellStyle name="40% - Accent1 2 4 2 2 2 3 4" xfId="17534" xr:uid="{3948DD39-BE23-4829-82A9-477A2B44803F}"/>
    <cellStyle name="40% - Accent1 2 4 2 2 2 4" xfId="4641" xr:uid="{969D3685-B96F-4302-8F3A-8147890ED76F}"/>
    <cellStyle name="40% - Accent1 2 4 2 2 2 4 2" xfId="12007" xr:uid="{4C4B277F-F104-4BB2-BCFE-30E809D57668}"/>
    <cellStyle name="40% - Accent1 2 4 2 2 2 4 2 2" xfId="26741" xr:uid="{924A80BA-D976-4734-847E-8F97F6D15F68}"/>
    <cellStyle name="40% - Accent1 2 4 2 2 2 4 3" xfId="19375" xr:uid="{C71EEF3E-0346-47BD-9C9A-BE3AA2C9080D}"/>
    <cellStyle name="40% - Accent1 2 4 2 2 2 5" xfId="8325" xr:uid="{48EF4969-3738-42D6-8623-AEFE9E8D80B5}"/>
    <cellStyle name="40% - Accent1 2 4 2 2 2 5 2" xfId="23059" xr:uid="{3E82EFF4-0972-4E3B-9179-EB64A526AA06}"/>
    <cellStyle name="40% - Accent1 2 4 2 2 2 6" xfId="15693" xr:uid="{E0FC27A9-4F6D-421A-9105-89255CE3C139}"/>
    <cellStyle name="40% - Accent1 2 4 2 2 3" xfId="1419" xr:uid="{CF897397-4866-4041-92B9-771BC06DEB54}"/>
    <cellStyle name="40% - Accent1 2 4 2 2 3 2" xfId="3260" xr:uid="{BBA10D4F-7CF5-422E-B787-EC677545438C}"/>
    <cellStyle name="40% - Accent1 2 4 2 2 3 2 2" xfId="6942" xr:uid="{C280FCCA-6DF8-4D81-A608-4460ED7FDE71}"/>
    <cellStyle name="40% - Accent1 2 4 2 2 3 2 2 2" xfId="14308" xr:uid="{7422E891-1DF7-443C-A99B-2BA6FBD5256E}"/>
    <cellStyle name="40% - Accent1 2 4 2 2 3 2 2 2 2" xfId="29042" xr:uid="{39A8836A-A09D-4BDD-98D0-EEAB5200B44C}"/>
    <cellStyle name="40% - Accent1 2 4 2 2 3 2 2 3" xfId="21676" xr:uid="{81C0DED5-32B0-43C9-AA41-CFDE603901DB}"/>
    <cellStyle name="40% - Accent1 2 4 2 2 3 2 3" xfId="10626" xr:uid="{C8B8AB6B-F0D8-46E3-A5DC-4A5DA39C8CAE}"/>
    <cellStyle name="40% - Accent1 2 4 2 2 3 2 3 2" xfId="25360" xr:uid="{DDD9AAF6-0813-4F40-B10B-4DD3AEB04138}"/>
    <cellStyle name="40% - Accent1 2 4 2 2 3 2 4" xfId="17994" xr:uid="{374D0CE1-4B40-44BB-B3B9-93C48E1D4F60}"/>
    <cellStyle name="40% - Accent1 2 4 2 2 3 3" xfId="5101" xr:uid="{BA51BA27-3D97-4563-9AF2-BFFDBA084D34}"/>
    <cellStyle name="40% - Accent1 2 4 2 2 3 3 2" xfId="12467" xr:uid="{40A51892-A77E-4BEB-8A74-FA56110BAA82}"/>
    <cellStyle name="40% - Accent1 2 4 2 2 3 3 2 2" xfId="27201" xr:uid="{C8308DEA-77B8-484D-9CFE-387922D519D9}"/>
    <cellStyle name="40% - Accent1 2 4 2 2 3 3 3" xfId="19835" xr:uid="{ADD808E6-D218-4875-BF4D-431F2AC6DBA6}"/>
    <cellStyle name="40% - Accent1 2 4 2 2 3 4" xfId="8785" xr:uid="{9823E8A8-5750-4282-980C-6CDF75517056}"/>
    <cellStyle name="40% - Accent1 2 4 2 2 3 4 2" xfId="23519" xr:uid="{9CFA0A22-206B-41AB-AD38-4299769E64AE}"/>
    <cellStyle name="40% - Accent1 2 4 2 2 3 5" xfId="16153" xr:uid="{2C060365-6CFE-463A-950D-7AC4160D57A8}"/>
    <cellStyle name="40% - Accent1 2 4 2 2 4" xfId="2340" xr:uid="{7F8C66DD-12AF-4C18-9DEB-C84C55F26253}"/>
    <cellStyle name="40% - Accent1 2 4 2 2 4 2" xfId="6022" xr:uid="{F0954267-8D5C-40F2-8833-C33FDC000ECB}"/>
    <cellStyle name="40% - Accent1 2 4 2 2 4 2 2" xfId="13388" xr:uid="{C42F4D63-DAC2-49CE-8515-CC19143818D2}"/>
    <cellStyle name="40% - Accent1 2 4 2 2 4 2 2 2" xfId="28122" xr:uid="{FB0DAAE7-C26B-4316-A86C-19E7CA675171}"/>
    <cellStyle name="40% - Accent1 2 4 2 2 4 2 3" xfId="20756" xr:uid="{990603B3-4D61-40F6-BB9F-20F9141D70BA}"/>
    <cellStyle name="40% - Accent1 2 4 2 2 4 3" xfId="9706" xr:uid="{5B018947-A0A8-4F98-B3F1-70DF5E836843}"/>
    <cellStyle name="40% - Accent1 2 4 2 2 4 3 2" xfId="24440" xr:uid="{B2A472E6-86DA-40EC-88A1-ADFC4D1D09DE}"/>
    <cellStyle name="40% - Accent1 2 4 2 2 4 4" xfId="17074" xr:uid="{F21CD908-82BA-4B02-89DA-0A30DEFD703B}"/>
    <cellStyle name="40% - Accent1 2 4 2 2 5" xfId="4181" xr:uid="{5F4EB3F1-F2FB-4627-ADD6-D75BE112F798}"/>
    <cellStyle name="40% - Accent1 2 4 2 2 5 2" xfId="11547" xr:uid="{19C3B782-7949-4867-B2C4-4711A39C5A78}"/>
    <cellStyle name="40% - Accent1 2 4 2 2 5 2 2" xfId="26281" xr:uid="{94BD29EF-4130-4950-B251-1E0EF476581D}"/>
    <cellStyle name="40% - Accent1 2 4 2 2 5 3" xfId="18915" xr:uid="{AE65BFC9-F4FD-4963-B422-78FF99F567CD}"/>
    <cellStyle name="40% - Accent1 2 4 2 2 6" xfId="7865" xr:uid="{D3C09EFE-C698-4F65-9592-828C5478CEA4}"/>
    <cellStyle name="40% - Accent1 2 4 2 2 6 2" xfId="22599" xr:uid="{72FB2C9E-24DC-4833-AECE-2D9244339664}"/>
    <cellStyle name="40% - Accent1 2 4 2 2 7" xfId="15233" xr:uid="{00AE9C0E-EFCC-4844-B877-4F4DCDE3D96F}"/>
    <cellStyle name="40% - Accent1 2 4 2 3" xfId="729" xr:uid="{6B103226-7D8B-47BC-8E01-C65790E62A82}"/>
    <cellStyle name="40% - Accent1 2 4 2 3 2" xfId="1649" xr:uid="{A8B1D4D7-967F-4CA5-9C93-63BA007B13CF}"/>
    <cellStyle name="40% - Accent1 2 4 2 3 2 2" xfId="3490" xr:uid="{B49EA76B-0EE1-4040-AD16-98A8CCF53B12}"/>
    <cellStyle name="40% - Accent1 2 4 2 3 2 2 2" xfId="7172" xr:uid="{E0CF0F40-9641-4C5F-85E3-7D6CFE3B9637}"/>
    <cellStyle name="40% - Accent1 2 4 2 3 2 2 2 2" xfId="14538" xr:uid="{49F4D480-407C-4BA9-BF21-A25E678DC095}"/>
    <cellStyle name="40% - Accent1 2 4 2 3 2 2 2 2 2" xfId="29272" xr:uid="{35990407-EE1D-4163-A718-1BCD227A2880}"/>
    <cellStyle name="40% - Accent1 2 4 2 3 2 2 2 3" xfId="21906" xr:uid="{1D7432C8-5A59-4C9D-B0B4-E7C3DF8BA11E}"/>
    <cellStyle name="40% - Accent1 2 4 2 3 2 2 3" xfId="10856" xr:uid="{F6925B53-6C83-4A23-A873-3875D4BF299C}"/>
    <cellStyle name="40% - Accent1 2 4 2 3 2 2 3 2" xfId="25590" xr:uid="{9695530F-A5DF-4357-91E9-E70151D99CF1}"/>
    <cellStyle name="40% - Accent1 2 4 2 3 2 2 4" xfId="18224" xr:uid="{C10DB14F-655C-486E-B968-A4E4FDB388D6}"/>
    <cellStyle name="40% - Accent1 2 4 2 3 2 3" xfId="5331" xr:uid="{1D5FF0CB-B411-42F4-9E5F-A409B0CBA6C3}"/>
    <cellStyle name="40% - Accent1 2 4 2 3 2 3 2" xfId="12697" xr:uid="{2394A7C3-04EA-48C3-8CB9-9CB5E4113C6B}"/>
    <cellStyle name="40% - Accent1 2 4 2 3 2 3 2 2" xfId="27431" xr:uid="{5232F6DF-11B1-4461-8F9C-604F681BFB66}"/>
    <cellStyle name="40% - Accent1 2 4 2 3 2 3 3" xfId="20065" xr:uid="{70667693-843D-4C08-B730-F3D38A8EFD0E}"/>
    <cellStyle name="40% - Accent1 2 4 2 3 2 4" xfId="9015" xr:uid="{BCC58D9F-6BC3-467B-8C51-AC6E6BF82E6D}"/>
    <cellStyle name="40% - Accent1 2 4 2 3 2 4 2" xfId="23749" xr:uid="{B97B7C64-5753-4C64-839E-CF14840C8037}"/>
    <cellStyle name="40% - Accent1 2 4 2 3 2 5" xfId="16383" xr:uid="{F8FF77F7-5B72-43EF-A905-CE21D0698BA2}"/>
    <cellStyle name="40% - Accent1 2 4 2 3 3" xfId="2570" xr:uid="{9924BD47-BEBA-491A-AFF1-B02361EFD777}"/>
    <cellStyle name="40% - Accent1 2 4 2 3 3 2" xfId="6252" xr:uid="{4108FFE8-1C02-4B07-BBE7-C70F55B9B27E}"/>
    <cellStyle name="40% - Accent1 2 4 2 3 3 2 2" xfId="13618" xr:uid="{E54F8D92-D3C0-4B6B-9B91-62D3CDB89365}"/>
    <cellStyle name="40% - Accent1 2 4 2 3 3 2 2 2" xfId="28352" xr:uid="{10B6015B-659C-4C3A-8A51-54E6FCD4706E}"/>
    <cellStyle name="40% - Accent1 2 4 2 3 3 2 3" xfId="20986" xr:uid="{7F66794E-255C-4A19-9447-0966EBA04807}"/>
    <cellStyle name="40% - Accent1 2 4 2 3 3 3" xfId="9936" xr:uid="{8A1563D8-0A54-4B10-8BF6-A7B0C3B09300}"/>
    <cellStyle name="40% - Accent1 2 4 2 3 3 3 2" xfId="24670" xr:uid="{E02A78CB-5A0F-4C6E-9F2C-B4AC6AFA66B5}"/>
    <cellStyle name="40% - Accent1 2 4 2 3 3 4" xfId="17304" xr:uid="{DCD415BF-5E4E-4212-B153-B4FB02A79844}"/>
    <cellStyle name="40% - Accent1 2 4 2 3 4" xfId="4411" xr:uid="{D64791C6-E7AC-4CFB-9913-6E555B5DC230}"/>
    <cellStyle name="40% - Accent1 2 4 2 3 4 2" xfId="11777" xr:uid="{733154E3-B570-4B2D-962E-679AE06BB44D}"/>
    <cellStyle name="40% - Accent1 2 4 2 3 4 2 2" xfId="26511" xr:uid="{5E931F61-B850-418E-AD96-BF239DEE157D}"/>
    <cellStyle name="40% - Accent1 2 4 2 3 4 3" xfId="19145" xr:uid="{9C7A84A0-AC68-400C-804C-CF888218866A}"/>
    <cellStyle name="40% - Accent1 2 4 2 3 5" xfId="8095" xr:uid="{70F93B00-A821-438D-AEE4-28C607AA3F9A}"/>
    <cellStyle name="40% - Accent1 2 4 2 3 5 2" xfId="22829" xr:uid="{A6724523-25F7-4D88-8EB0-6B98C3805201}"/>
    <cellStyle name="40% - Accent1 2 4 2 3 6" xfId="15463" xr:uid="{3F46DAFD-06A3-43DB-AC0B-B8762F815632}"/>
    <cellStyle name="40% - Accent1 2 4 2 4" xfId="1189" xr:uid="{9341984F-3197-43BD-956F-E68CA4DB522B}"/>
    <cellStyle name="40% - Accent1 2 4 2 4 2" xfId="3030" xr:uid="{D356937A-3B3A-4940-83B5-CDDA852AEFAA}"/>
    <cellStyle name="40% - Accent1 2 4 2 4 2 2" xfId="6712" xr:uid="{BD0638A1-8E07-44DB-A8C0-D18FA7BDBD71}"/>
    <cellStyle name="40% - Accent1 2 4 2 4 2 2 2" xfId="14078" xr:uid="{315A992F-A834-4195-8DFD-7C342B6A233A}"/>
    <cellStyle name="40% - Accent1 2 4 2 4 2 2 2 2" xfId="28812" xr:uid="{6C234BE4-0C83-4D68-8505-AFA66D49EAF2}"/>
    <cellStyle name="40% - Accent1 2 4 2 4 2 2 3" xfId="21446" xr:uid="{118A1598-53D6-400D-B705-77FE98924978}"/>
    <cellStyle name="40% - Accent1 2 4 2 4 2 3" xfId="10396" xr:uid="{25230B77-46BF-4044-B8B0-0072FAB3290D}"/>
    <cellStyle name="40% - Accent1 2 4 2 4 2 3 2" xfId="25130" xr:uid="{9FF8EA08-B9A3-4FB1-B2BA-72AB376EB810}"/>
    <cellStyle name="40% - Accent1 2 4 2 4 2 4" xfId="17764" xr:uid="{CA62C997-92B2-4774-8A02-8D94982B83B8}"/>
    <cellStyle name="40% - Accent1 2 4 2 4 3" xfId="4871" xr:uid="{B68213E5-8E79-4428-9859-E925803992D2}"/>
    <cellStyle name="40% - Accent1 2 4 2 4 3 2" xfId="12237" xr:uid="{192C4360-C5EB-4F3E-9181-A15066BC22B1}"/>
    <cellStyle name="40% - Accent1 2 4 2 4 3 2 2" xfId="26971" xr:uid="{A69A535B-5DD7-498C-AB6D-366C5594A875}"/>
    <cellStyle name="40% - Accent1 2 4 2 4 3 3" xfId="19605" xr:uid="{B6B519EF-A052-437A-A0ED-92A4E6BF6787}"/>
    <cellStyle name="40% - Accent1 2 4 2 4 4" xfId="8555" xr:uid="{6BC71DD5-D8F8-47AC-A622-623582BBD59D}"/>
    <cellStyle name="40% - Accent1 2 4 2 4 4 2" xfId="23289" xr:uid="{085F4C00-C175-4715-A858-5D0F9F8594B7}"/>
    <cellStyle name="40% - Accent1 2 4 2 4 5" xfId="15923" xr:uid="{3C5F3D09-F5C9-4B3E-9E23-C5E64A4E8267}"/>
    <cellStyle name="40% - Accent1 2 4 2 5" xfId="2110" xr:uid="{74C5A877-FA15-4668-98C6-54284D4A9457}"/>
    <cellStyle name="40% - Accent1 2 4 2 5 2" xfId="5792" xr:uid="{B7CE9015-7627-47CA-8B33-9F6C465EA32D}"/>
    <cellStyle name="40% - Accent1 2 4 2 5 2 2" xfId="13158" xr:uid="{2352A5B4-C7E8-4662-BA9D-AA7B0080492C}"/>
    <cellStyle name="40% - Accent1 2 4 2 5 2 2 2" xfId="27892" xr:uid="{902D305C-A0A9-4772-AACB-771BB643D8C0}"/>
    <cellStyle name="40% - Accent1 2 4 2 5 2 3" xfId="20526" xr:uid="{F7B0EA7E-8DF6-4822-A46A-8FB07BBDDC7A}"/>
    <cellStyle name="40% - Accent1 2 4 2 5 3" xfId="9476" xr:uid="{6DBF4273-02B0-4ADF-8190-180CDF71C17E}"/>
    <cellStyle name="40% - Accent1 2 4 2 5 3 2" xfId="24210" xr:uid="{23A788BC-E42D-47F3-A0DC-4C78428026FF}"/>
    <cellStyle name="40% - Accent1 2 4 2 5 4" xfId="16844" xr:uid="{C080C4E3-82CF-4712-B78F-F567D8622C6A}"/>
    <cellStyle name="40% - Accent1 2 4 2 6" xfId="3951" xr:uid="{4A72DE68-8D64-4C1E-A927-A11232921541}"/>
    <cellStyle name="40% - Accent1 2 4 2 6 2" xfId="11317" xr:uid="{00C018CC-FA0C-4C06-976A-B646DE3E96C4}"/>
    <cellStyle name="40% - Accent1 2 4 2 6 2 2" xfId="26051" xr:uid="{E1FC01BB-5FBA-46E4-A4A0-B51EC78D9328}"/>
    <cellStyle name="40% - Accent1 2 4 2 6 3" xfId="18685" xr:uid="{1D859E56-1AA4-4ACA-BD90-3EEDA521565C}"/>
    <cellStyle name="40% - Accent1 2 4 2 7" xfId="7635" xr:uid="{C68BCCA2-3AB9-44FD-AA99-42E079B10835}"/>
    <cellStyle name="40% - Accent1 2 4 2 7 2" xfId="22369" xr:uid="{868E9147-A37F-40AE-A048-D4BD244CB08B}"/>
    <cellStyle name="40% - Accent1 2 4 2 8" xfId="15003" xr:uid="{DA5640DA-6D32-4F56-939E-8C5FE70A70C3}"/>
    <cellStyle name="40% - Accent1 2 4 3" xfId="384" xr:uid="{856E6448-2568-4DBD-952B-B910DA6956D1}"/>
    <cellStyle name="40% - Accent1 2 4 3 2" xfId="844" xr:uid="{1CAA3098-6522-4B7A-9BFE-B31D9DCF0497}"/>
    <cellStyle name="40% - Accent1 2 4 3 2 2" xfId="1764" xr:uid="{93C41D55-B1B0-4011-B93F-3080208F75C5}"/>
    <cellStyle name="40% - Accent1 2 4 3 2 2 2" xfId="3605" xr:uid="{05295187-949C-4699-A71F-671D1E31CB09}"/>
    <cellStyle name="40% - Accent1 2 4 3 2 2 2 2" xfId="7287" xr:uid="{27761286-C9A6-4A3C-B3AC-D230E33ABBBB}"/>
    <cellStyle name="40% - Accent1 2 4 3 2 2 2 2 2" xfId="14653" xr:uid="{454AD8E5-24DD-4E5B-8B1C-EEF3D935D8D8}"/>
    <cellStyle name="40% - Accent1 2 4 3 2 2 2 2 2 2" xfId="29387" xr:uid="{19F851B3-876C-4A66-ACD1-B03CE35B6886}"/>
    <cellStyle name="40% - Accent1 2 4 3 2 2 2 2 3" xfId="22021" xr:uid="{010983B3-52E1-4340-84BC-A5B1A3DBAB73}"/>
    <cellStyle name="40% - Accent1 2 4 3 2 2 2 3" xfId="10971" xr:uid="{6C9DDAF8-4BC3-4F2E-BE49-92409A26AF4B}"/>
    <cellStyle name="40% - Accent1 2 4 3 2 2 2 3 2" xfId="25705" xr:uid="{196B3B61-D24E-447F-AE35-F949694B979E}"/>
    <cellStyle name="40% - Accent1 2 4 3 2 2 2 4" xfId="18339" xr:uid="{23917995-DBC4-468E-8EDB-E6B97EBABCBD}"/>
    <cellStyle name="40% - Accent1 2 4 3 2 2 3" xfId="5446" xr:uid="{C60CE78E-0AE3-49B4-9ED1-E0527E5D429D}"/>
    <cellStyle name="40% - Accent1 2 4 3 2 2 3 2" xfId="12812" xr:uid="{E4DE3EAA-ACA0-4F25-A158-BD1A45F68F19}"/>
    <cellStyle name="40% - Accent1 2 4 3 2 2 3 2 2" xfId="27546" xr:uid="{679EF7E8-998B-4CEC-8E18-9F76BC919BF6}"/>
    <cellStyle name="40% - Accent1 2 4 3 2 2 3 3" xfId="20180" xr:uid="{245650DA-1D04-4426-BE65-C083B0EC02B5}"/>
    <cellStyle name="40% - Accent1 2 4 3 2 2 4" xfId="9130" xr:uid="{A4D66CFB-C3F8-4B71-9C43-647153E39406}"/>
    <cellStyle name="40% - Accent1 2 4 3 2 2 4 2" xfId="23864" xr:uid="{2FBCA076-B913-4945-9B29-C8C5A9B450AB}"/>
    <cellStyle name="40% - Accent1 2 4 3 2 2 5" xfId="16498" xr:uid="{378C6AC6-04C1-4F64-AF4E-5AA119E690BB}"/>
    <cellStyle name="40% - Accent1 2 4 3 2 3" xfId="2685" xr:uid="{B130AC59-0F57-4972-8DED-10C13A16179E}"/>
    <cellStyle name="40% - Accent1 2 4 3 2 3 2" xfId="6367" xr:uid="{91E508F0-F5E6-40EE-8486-E748F0AE00BE}"/>
    <cellStyle name="40% - Accent1 2 4 3 2 3 2 2" xfId="13733" xr:uid="{0984B9A5-2F0D-4FC9-BD2F-034594CD45D7}"/>
    <cellStyle name="40% - Accent1 2 4 3 2 3 2 2 2" xfId="28467" xr:uid="{D89CB8C9-2F6C-4834-BC36-9AEE6FFC219E}"/>
    <cellStyle name="40% - Accent1 2 4 3 2 3 2 3" xfId="21101" xr:uid="{4AEDC261-F1C1-4974-9DE8-6FF8F2BE66D4}"/>
    <cellStyle name="40% - Accent1 2 4 3 2 3 3" xfId="10051" xr:uid="{F302E3AE-5D76-4D02-B177-F32F2F9C49BB}"/>
    <cellStyle name="40% - Accent1 2 4 3 2 3 3 2" xfId="24785" xr:uid="{DD9A41A8-841D-46B2-9970-690606972E1D}"/>
    <cellStyle name="40% - Accent1 2 4 3 2 3 4" xfId="17419" xr:uid="{D20FE65B-2600-4450-95B6-4E0B20BFE130}"/>
    <cellStyle name="40% - Accent1 2 4 3 2 4" xfId="4526" xr:uid="{0D33B079-B8D8-4065-B4F8-C3CA0FDA886E}"/>
    <cellStyle name="40% - Accent1 2 4 3 2 4 2" xfId="11892" xr:uid="{17DFA1B2-F499-4F82-A07D-FBF82AC67C83}"/>
    <cellStyle name="40% - Accent1 2 4 3 2 4 2 2" xfId="26626" xr:uid="{44C33B5A-AABD-4E83-ACCD-0514E50E798D}"/>
    <cellStyle name="40% - Accent1 2 4 3 2 4 3" xfId="19260" xr:uid="{80D44F61-1DA3-420E-AA39-AB38D75BF401}"/>
    <cellStyle name="40% - Accent1 2 4 3 2 5" xfId="8210" xr:uid="{2A78CDAA-2596-483D-9CBD-5952C1A09B58}"/>
    <cellStyle name="40% - Accent1 2 4 3 2 5 2" xfId="22944" xr:uid="{6128E305-863F-416B-937D-238800966B58}"/>
    <cellStyle name="40% - Accent1 2 4 3 2 6" xfId="15578" xr:uid="{8A5D9795-9F96-4063-9355-B231B32903A6}"/>
    <cellStyle name="40% - Accent1 2 4 3 3" xfId="1304" xr:uid="{B34393B8-2117-452E-9426-100EB8D57E0B}"/>
    <cellStyle name="40% - Accent1 2 4 3 3 2" xfId="3145" xr:uid="{854F386F-0D23-41C9-A50E-3935A8CB3DF5}"/>
    <cellStyle name="40% - Accent1 2 4 3 3 2 2" xfId="6827" xr:uid="{27DF35A5-6F06-48D9-97FC-8DB7E23AF53A}"/>
    <cellStyle name="40% - Accent1 2 4 3 3 2 2 2" xfId="14193" xr:uid="{3487B5C2-F6D7-4984-9A29-928709B134B3}"/>
    <cellStyle name="40% - Accent1 2 4 3 3 2 2 2 2" xfId="28927" xr:uid="{2FD0055B-068B-416E-977F-ECD7DC547D6A}"/>
    <cellStyle name="40% - Accent1 2 4 3 3 2 2 3" xfId="21561" xr:uid="{1527A31F-A2FB-4CFA-911E-291F0A000AC8}"/>
    <cellStyle name="40% - Accent1 2 4 3 3 2 3" xfId="10511" xr:uid="{0C108FB8-24C1-4932-92A0-EFB2E7D1F6D7}"/>
    <cellStyle name="40% - Accent1 2 4 3 3 2 3 2" xfId="25245" xr:uid="{DBAA4E45-FA8A-44F7-9F51-BC0992D225A8}"/>
    <cellStyle name="40% - Accent1 2 4 3 3 2 4" xfId="17879" xr:uid="{36F129D3-DE51-4830-AE71-A9FB5D50EF0F}"/>
    <cellStyle name="40% - Accent1 2 4 3 3 3" xfId="4986" xr:uid="{8EBD1216-DE59-4646-B4D3-03E325D57111}"/>
    <cellStyle name="40% - Accent1 2 4 3 3 3 2" xfId="12352" xr:uid="{56667189-E884-46A9-8975-0451584F23D4}"/>
    <cellStyle name="40% - Accent1 2 4 3 3 3 2 2" xfId="27086" xr:uid="{8FE50E11-7AF5-415F-9A81-EA428C1927E3}"/>
    <cellStyle name="40% - Accent1 2 4 3 3 3 3" xfId="19720" xr:uid="{9AC43E73-46AE-45F1-89AE-525FCFE8332F}"/>
    <cellStyle name="40% - Accent1 2 4 3 3 4" xfId="8670" xr:uid="{26E7F76F-FA89-4200-B949-2B68D6DD5FEB}"/>
    <cellStyle name="40% - Accent1 2 4 3 3 4 2" xfId="23404" xr:uid="{31C0FD63-6AE2-4726-9D20-6B223D622811}"/>
    <cellStyle name="40% - Accent1 2 4 3 3 5" xfId="16038" xr:uid="{079CC259-20B8-4CD8-8B71-63D042414D44}"/>
    <cellStyle name="40% - Accent1 2 4 3 4" xfId="2225" xr:uid="{C3B23C70-A95A-44A2-ACCA-0155CF55AD95}"/>
    <cellStyle name="40% - Accent1 2 4 3 4 2" xfId="5907" xr:uid="{EDFAD23F-D07D-4271-A415-3F3C5EDA3CBF}"/>
    <cellStyle name="40% - Accent1 2 4 3 4 2 2" xfId="13273" xr:uid="{70D409A9-57C8-49C1-A431-74EF3B1AA95F}"/>
    <cellStyle name="40% - Accent1 2 4 3 4 2 2 2" xfId="28007" xr:uid="{10F98E19-8539-4EF1-8BFE-72A05F1C426E}"/>
    <cellStyle name="40% - Accent1 2 4 3 4 2 3" xfId="20641" xr:uid="{17EC7B66-788C-4C7D-B12F-A2108CDA2E05}"/>
    <cellStyle name="40% - Accent1 2 4 3 4 3" xfId="9591" xr:uid="{FF704BCE-80FD-471A-B946-9BFBCE73AEE0}"/>
    <cellStyle name="40% - Accent1 2 4 3 4 3 2" xfId="24325" xr:uid="{C7CFDC00-1D8A-444C-B7FF-09F35529F3F2}"/>
    <cellStyle name="40% - Accent1 2 4 3 4 4" xfId="16959" xr:uid="{9447FD08-22D3-4BB9-AC39-D74A7FBEDDF9}"/>
    <cellStyle name="40% - Accent1 2 4 3 5" xfId="4066" xr:uid="{21C28D83-97A0-41BF-BF3F-C4903475FE9E}"/>
    <cellStyle name="40% - Accent1 2 4 3 5 2" xfId="11432" xr:uid="{1885B5C6-76D0-498D-964B-221B0718CDAB}"/>
    <cellStyle name="40% - Accent1 2 4 3 5 2 2" xfId="26166" xr:uid="{876E728E-2497-49B6-A4DE-3DAC2D6CC9F5}"/>
    <cellStyle name="40% - Accent1 2 4 3 5 3" xfId="18800" xr:uid="{6F56137A-D38E-4F2D-AAFA-598E24DA057F}"/>
    <cellStyle name="40% - Accent1 2 4 3 6" xfId="7750" xr:uid="{4CE40962-E00C-4CA8-89CD-4F819F966E59}"/>
    <cellStyle name="40% - Accent1 2 4 3 6 2" xfId="22484" xr:uid="{877EC568-89C0-4279-A276-59228DB826DE}"/>
    <cellStyle name="40% - Accent1 2 4 3 7" xfId="15118" xr:uid="{A6A5E206-798E-4EEC-8906-85DACC84A22A}"/>
    <cellStyle name="40% - Accent1 2 4 4" xfId="614" xr:uid="{AD69CCC7-C074-4E07-B17A-CFA98884A879}"/>
    <cellStyle name="40% - Accent1 2 4 4 2" xfId="1534" xr:uid="{CF8DF957-E721-43F7-A0F8-10C5A967BF8F}"/>
    <cellStyle name="40% - Accent1 2 4 4 2 2" xfId="3375" xr:uid="{0850E960-DCCB-4B7D-9500-0FDFF08C62BE}"/>
    <cellStyle name="40% - Accent1 2 4 4 2 2 2" xfId="7057" xr:uid="{FD7644E7-B504-4F35-B613-D6EEF32D4147}"/>
    <cellStyle name="40% - Accent1 2 4 4 2 2 2 2" xfId="14423" xr:uid="{CDCA2D6C-50C5-4E7E-860E-9A88A3C2EFBE}"/>
    <cellStyle name="40% - Accent1 2 4 4 2 2 2 2 2" xfId="29157" xr:uid="{BC052128-4ECF-46F9-A094-5A768E58CD3C}"/>
    <cellStyle name="40% - Accent1 2 4 4 2 2 2 3" xfId="21791" xr:uid="{E8B4ACB3-0A6E-42BB-B90C-B3CE7D0075B9}"/>
    <cellStyle name="40% - Accent1 2 4 4 2 2 3" xfId="10741" xr:uid="{C97AA082-3FB9-468D-96C9-CCCC850A0387}"/>
    <cellStyle name="40% - Accent1 2 4 4 2 2 3 2" xfId="25475" xr:uid="{1B0C9C1E-7F04-4658-A7E7-595BA7A27F2A}"/>
    <cellStyle name="40% - Accent1 2 4 4 2 2 4" xfId="18109" xr:uid="{F27CCD9F-247C-4C7B-9B79-1DB0107CAB09}"/>
    <cellStyle name="40% - Accent1 2 4 4 2 3" xfId="5216" xr:uid="{2BD68ECD-4D27-42D0-935B-FF2464AAF8B3}"/>
    <cellStyle name="40% - Accent1 2 4 4 2 3 2" xfId="12582" xr:uid="{1DD3DC68-019F-4770-9454-8E09D7D1CE2B}"/>
    <cellStyle name="40% - Accent1 2 4 4 2 3 2 2" xfId="27316" xr:uid="{D2FF4AAC-8200-40FF-8EF1-E9C3D1E43065}"/>
    <cellStyle name="40% - Accent1 2 4 4 2 3 3" xfId="19950" xr:uid="{CE00E37A-EF51-44F9-B821-35061AF9A732}"/>
    <cellStyle name="40% - Accent1 2 4 4 2 4" xfId="8900" xr:uid="{D9DEE513-B77F-4EC6-B87B-F90CE2BAD5C2}"/>
    <cellStyle name="40% - Accent1 2 4 4 2 4 2" xfId="23634" xr:uid="{BE969F65-8D60-46D4-8D48-2DDD0A927FB3}"/>
    <cellStyle name="40% - Accent1 2 4 4 2 5" xfId="16268" xr:uid="{933FA4FE-DB5A-4E74-9311-30937A5F7B3E}"/>
    <cellStyle name="40% - Accent1 2 4 4 3" xfId="2455" xr:uid="{76B64CCE-E65B-49B2-B139-7EF356778A9B}"/>
    <cellStyle name="40% - Accent1 2 4 4 3 2" xfId="6137" xr:uid="{1AB82BB2-0737-454D-8EA0-B1AE13A379D3}"/>
    <cellStyle name="40% - Accent1 2 4 4 3 2 2" xfId="13503" xr:uid="{9BC1E568-E211-49F3-9679-60B565094BDA}"/>
    <cellStyle name="40% - Accent1 2 4 4 3 2 2 2" xfId="28237" xr:uid="{58D2C7CB-602A-486C-B342-8A170F1CEC8F}"/>
    <cellStyle name="40% - Accent1 2 4 4 3 2 3" xfId="20871" xr:uid="{25BE7930-6613-4ED0-8772-A7A8F969782C}"/>
    <cellStyle name="40% - Accent1 2 4 4 3 3" xfId="9821" xr:uid="{131F4946-4198-4AB7-907C-546A393FFCAF}"/>
    <cellStyle name="40% - Accent1 2 4 4 3 3 2" xfId="24555" xr:uid="{83855F50-BB60-4738-9D87-2AB73A31C755}"/>
    <cellStyle name="40% - Accent1 2 4 4 3 4" xfId="17189" xr:uid="{005340BE-EB72-4911-856E-53B6AE5C69C3}"/>
    <cellStyle name="40% - Accent1 2 4 4 4" xfId="4296" xr:uid="{132D6B39-A16C-413C-82CA-372188157C30}"/>
    <cellStyle name="40% - Accent1 2 4 4 4 2" xfId="11662" xr:uid="{D7CFADCA-6CCF-420D-89B8-1A7B6104D467}"/>
    <cellStyle name="40% - Accent1 2 4 4 4 2 2" xfId="26396" xr:uid="{F46EB932-5DFE-405D-9FAC-C75A27B54F34}"/>
    <cellStyle name="40% - Accent1 2 4 4 4 3" xfId="19030" xr:uid="{E495B5A3-9060-42DD-94B6-25E25BEC2642}"/>
    <cellStyle name="40% - Accent1 2 4 4 5" xfId="7980" xr:uid="{2866F23E-EB7F-45DA-B03F-C2F0D76BBA7E}"/>
    <cellStyle name="40% - Accent1 2 4 4 5 2" xfId="22714" xr:uid="{5280E1F1-9D1C-4874-8A64-6A94B2A81C14}"/>
    <cellStyle name="40% - Accent1 2 4 4 6" xfId="15348" xr:uid="{56880723-2BDF-4BCB-A237-EDD329528CD8}"/>
    <cellStyle name="40% - Accent1 2 4 5" xfId="1074" xr:uid="{B60D6A58-818D-4321-8338-96251208CB03}"/>
    <cellStyle name="40% - Accent1 2 4 5 2" xfId="2915" xr:uid="{68569974-9D53-4F87-9328-E5BECAB56176}"/>
    <cellStyle name="40% - Accent1 2 4 5 2 2" xfId="6597" xr:uid="{D2018CCD-9DE5-4707-BE05-46EF767C9B1E}"/>
    <cellStyle name="40% - Accent1 2 4 5 2 2 2" xfId="13963" xr:uid="{350E7313-73AB-4238-9D3B-964B6ADFDA97}"/>
    <cellStyle name="40% - Accent1 2 4 5 2 2 2 2" xfId="28697" xr:uid="{12D27198-309F-4A9A-B6B3-3A303A756140}"/>
    <cellStyle name="40% - Accent1 2 4 5 2 2 3" xfId="21331" xr:uid="{2FB89F47-64B9-4738-939A-D02CE7E4356D}"/>
    <cellStyle name="40% - Accent1 2 4 5 2 3" xfId="10281" xr:uid="{CD0B1B1E-EC02-4906-AA66-15CBA48DD53F}"/>
    <cellStyle name="40% - Accent1 2 4 5 2 3 2" xfId="25015" xr:uid="{B0E6F103-329A-4DF2-8D0A-6215779F565C}"/>
    <cellStyle name="40% - Accent1 2 4 5 2 4" xfId="17649" xr:uid="{78D5337D-8C6E-4688-8B66-040514825B10}"/>
    <cellStyle name="40% - Accent1 2 4 5 3" xfId="4756" xr:uid="{E843406C-4A77-4313-9A30-7DE2944FD096}"/>
    <cellStyle name="40% - Accent1 2 4 5 3 2" xfId="12122" xr:uid="{AAED92E3-05B8-4989-899F-C26DC8D3EBCC}"/>
    <cellStyle name="40% - Accent1 2 4 5 3 2 2" xfId="26856" xr:uid="{9C606C40-A7C0-4A7B-9ED5-24BFE087703B}"/>
    <cellStyle name="40% - Accent1 2 4 5 3 3" xfId="19490" xr:uid="{EBBEA414-EBF2-448E-BC35-40DE7550C681}"/>
    <cellStyle name="40% - Accent1 2 4 5 4" xfId="8440" xr:uid="{EA609958-C947-42AB-918B-3E7E373EFD8C}"/>
    <cellStyle name="40% - Accent1 2 4 5 4 2" xfId="23174" xr:uid="{BBF4CFF2-9138-4DF3-83B8-4A68A0110179}"/>
    <cellStyle name="40% - Accent1 2 4 5 5" xfId="15808" xr:uid="{CA31343E-5C27-48C7-AE03-69965F85383B}"/>
    <cellStyle name="40% - Accent1 2 4 6" xfId="1995" xr:uid="{06421B64-2DAA-46B6-901E-816356F74F39}"/>
    <cellStyle name="40% - Accent1 2 4 6 2" xfId="5677" xr:uid="{2918711A-DA8C-406F-B4D0-1C68759D4461}"/>
    <cellStyle name="40% - Accent1 2 4 6 2 2" xfId="13043" xr:uid="{FC597BC0-678D-483D-B4F5-0EEED94F650F}"/>
    <cellStyle name="40% - Accent1 2 4 6 2 2 2" xfId="27777" xr:uid="{C7801C54-23ED-4127-A894-6F87ED07C556}"/>
    <cellStyle name="40% - Accent1 2 4 6 2 3" xfId="20411" xr:uid="{5B85E5E1-543D-4D27-B9F7-95BD2828E996}"/>
    <cellStyle name="40% - Accent1 2 4 6 3" xfId="9361" xr:uid="{8C4339A1-8F64-4C62-8F23-A047DC97DF28}"/>
    <cellStyle name="40% - Accent1 2 4 6 3 2" xfId="24095" xr:uid="{34F07E9F-C009-43DD-9450-5749BCA87D09}"/>
    <cellStyle name="40% - Accent1 2 4 6 4" xfId="16729" xr:uid="{8609C725-7FC4-4CA3-BEEB-2BF4F8B87833}"/>
    <cellStyle name="40% - Accent1 2 4 7" xfId="3836" xr:uid="{DDD92E37-A4D3-43CF-9EEB-F3242C72DF8D}"/>
    <cellStyle name="40% - Accent1 2 4 7 2" xfId="11202" xr:uid="{E6A259E0-FF28-45EF-BE6E-08639819638C}"/>
    <cellStyle name="40% - Accent1 2 4 7 2 2" xfId="25936" xr:uid="{C628C2C2-EBFD-4DFA-A165-C13435B0C7DF}"/>
    <cellStyle name="40% - Accent1 2 4 7 3" xfId="18570" xr:uid="{F1E8393E-FECE-471A-88E7-664590EDFD89}"/>
    <cellStyle name="40% - Accent1 2 4 8" xfId="7520" xr:uid="{2EDA3152-5254-4B53-9A98-B13FB1349013}"/>
    <cellStyle name="40% - Accent1 2 4 8 2" xfId="22254" xr:uid="{5039EE71-37AA-4ACC-B0F0-7CD6920BBB50}"/>
    <cellStyle name="40% - Accent1 2 4 9" xfId="14888" xr:uid="{830998BB-BC99-4C1B-B8F4-DE735AAE9E8E}"/>
    <cellStyle name="40% - Accent1 2 5" xfId="212" xr:uid="{5909E92D-338B-41BC-A7FB-6591B8B67791}"/>
    <cellStyle name="40% - Accent1 2 5 2" xfId="442" xr:uid="{EB5E0541-4DEF-452B-BC1A-F81513E31C5C}"/>
    <cellStyle name="40% - Accent1 2 5 2 2" xfId="902" xr:uid="{FF1D03F5-36A3-4D64-B57C-482C9230720D}"/>
    <cellStyle name="40% - Accent1 2 5 2 2 2" xfId="1822" xr:uid="{81E6EA70-D40D-4BB7-8347-1683A6E930F8}"/>
    <cellStyle name="40% - Accent1 2 5 2 2 2 2" xfId="3663" xr:uid="{5FD055DE-F99B-47B4-BEF2-0BDB554EA1B5}"/>
    <cellStyle name="40% - Accent1 2 5 2 2 2 2 2" xfId="7345" xr:uid="{B3A52C40-193D-48DC-826D-4D60C8D57AEB}"/>
    <cellStyle name="40% - Accent1 2 5 2 2 2 2 2 2" xfId="14711" xr:uid="{C94DAC19-7EF3-4F99-84B5-192BFD283ED9}"/>
    <cellStyle name="40% - Accent1 2 5 2 2 2 2 2 2 2" xfId="29445" xr:uid="{1518CF1A-EF08-4DA5-8802-EFBC5A97FACB}"/>
    <cellStyle name="40% - Accent1 2 5 2 2 2 2 2 3" xfId="22079" xr:uid="{A182F6DA-DDAC-4229-ADA7-F95FE16F4BD9}"/>
    <cellStyle name="40% - Accent1 2 5 2 2 2 2 3" xfId="11029" xr:uid="{7D936E9C-ABB1-4054-BE7B-497222793C95}"/>
    <cellStyle name="40% - Accent1 2 5 2 2 2 2 3 2" xfId="25763" xr:uid="{81DBF656-2D9C-48D7-99A7-CAE9111134D6}"/>
    <cellStyle name="40% - Accent1 2 5 2 2 2 2 4" xfId="18397" xr:uid="{7D6FDE7D-00B4-491B-A5CC-9685E9D3C9B5}"/>
    <cellStyle name="40% - Accent1 2 5 2 2 2 3" xfId="5504" xr:uid="{E932B035-28D8-403B-9E99-5C0B04345415}"/>
    <cellStyle name="40% - Accent1 2 5 2 2 2 3 2" xfId="12870" xr:uid="{43F2DD9B-48D7-431A-905C-97AA150D708F}"/>
    <cellStyle name="40% - Accent1 2 5 2 2 2 3 2 2" xfId="27604" xr:uid="{5288336F-BB6C-4F11-8597-2338E7E629ED}"/>
    <cellStyle name="40% - Accent1 2 5 2 2 2 3 3" xfId="20238" xr:uid="{6FC7E006-6D3B-4459-B977-9D89BBDA7A52}"/>
    <cellStyle name="40% - Accent1 2 5 2 2 2 4" xfId="9188" xr:uid="{73F2F441-B540-45FF-A916-87ABB9A3D16E}"/>
    <cellStyle name="40% - Accent1 2 5 2 2 2 4 2" xfId="23922" xr:uid="{10892997-0BD0-4898-8B02-82035573483A}"/>
    <cellStyle name="40% - Accent1 2 5 2 2 2 5" xfId="16556" xr:uid="{BA9CFFAF-4FEF-4CC0-9A5E-E4BF3250F621}"/>
    <cellStyle name="40% - Accent1 2 5 2 2 3" xfId="2743" xr:uid="{6C8E0B6F-DD2B-4239-ACB9-240DA5695227}"/>
    <cellStyle name="40% - Accent1 2 5 2 2 3 2" xfId="6425" xr:uid="{39B1E4E1-ED80-4676-8183-6D6DE0D6BE58}"/>
    <cellStyle name="40% - Accent1 2 5 2 2 3 2 2" xfId="13791" xr:uid="{A6E72D65-2A24-4686-88AE-9DFF57EAF048}"/>
    <cellStyle name="40% - Accent1 2 5 2 2 3 2 2 2" xfId="28525" xr:uid="{6111B3E4-332A-4787-A8F4-E4F97E41447E}"/>
    <cellStyle name="40% - Accent1 2 5 2 2 3 2 3" xfId="21159" xr:uid="{F1E33CBF-57F4-4925-A4F6-E04EB9A3D1D7}"/>
    <cellStyle name="40% - Accent1 2 5 2 2 3 3" xfId="10109" xr:uid="{AD66F37E-5721-471D-96F9-B33AE4515889}"/>
    <cellStyle name="40% - Accent1 2 5 2 2 3 3 2" xfId="24843" xr:uid="{F640B145-B870-4EC6-A3C7-223360678CF4}"/>
    <cellStyle name="40% - Accent1 2 5 2 2 3 4" xfId="17477" xr:uid="{D6E78ED7-6700-43FE-8B0F-25A689EE939A}"/>
    <cellStyle name="40% - Accent1 2 5 2 2 4" xfId="4584" xr:uid="{DEBB4E48-9A14-40E6-B97B-F0ACC9429D2F}"/>
    <cellStyle name="40% - Accent1 2 5 2 2 4 2" xfId="11950" xr:uid="{A0C5C705-3403-4E5B-B5B2-869A9D98E7EF}"/>
    <cellStyle name="40% - Accent1 2 5 2 2 4 2 2" xfId="26684" xr:uid="{473D272E-763B-41DA-8639-A4B776529522}"/>
    <cellStyle name="40% - Accent1 2 5 2 2 4 3" xfId="19318" xr:uid="{CF8DCB01-7D99-48A0-94FE-E0C7EF785EF2}"/>
    <cellStyle name="40% - Accent1 2 5 2 2 5" xfId="8268" xr:uid="{341D31DA-BBE6-4422-9E3E-36A42F45D9CF}"/>
    <cellStyle name="40% - Accent1 2 5 2 2 5 2" xfId="23002" xr:uid="{9054EFA5-17E5-411E-AEB5-E41386D5342C}"/>
    <cellStyle name="40% - Accent1 2 5 2 2 6" xfId="15636" xr:uid="{E563DDFF-A865-4E32-AFAE-372BCCCEB35B}"/>
    <cellStyle name="40% - Accent1 2 5 2 3" xfId="1362" xr:uid="{F395A650-23D9-4772-8FA2-907DFD5A6B39}"/>
    <cellStyle name="40% - Accent1 2 5 2 3 2" xfId="3203" xr:uid="{5D3B806A-C526-4377-8383-351C8CAFCC35}"/>
    <cellStyle name="40% - Accent1 2 5 2 3 2 2" xfId="6885" xr:uid="{9BE05FB1-1F01-434E-B88C-B0F26BD2ADCF}"/>
    <cellStyle name="40% - Accent1 2 5 2 3 2 2 2" xfId="14251" xr:uid="{C169C9E4-2776-49AC-AAE9-873295FF52FC}"/>
    <cellStyle name="40% - Accent1 2 5 2 3 2 2 2 2" xfId="28985" xr:uid="{46CCAF73-96A8-4B78-AC51-EC68FDBE2A29}"/>
    <cellStyle name="40% - Accent1 2 5 2 3 2 2 3" xfId="21619" xr:uid="{67914AE2-9B64-4522-BDD1-EB10CA80C7EE}"/>
    <cellStyle name="40% - Accent1 2 5 2 3 2 3" xfId="10569" xr:uid="{DEB8E615-5536-492E-921F-26D4DAAB5728}"/>
    <cellStyle name="40% - Accent1 2 5 2 3 2 3 2" xfId="25303" xr:uid="{217DC96F-4DA7-43B0-AA48-CDBBEEE2B7B8}"/>
    <cellStyle name="40% - Accent1 2 5 2 3 2 4" xfId="17937" xr:uid="{878A83F6-6151-4C1D-897A-9D913B8406E6}"/>
    <cellStyle name="40% - Accent1 2 5 2 3 3" xfId="5044" xr:uid="{8DC17D01-B862-4878-ABB2-36C6B99DBBDD}"/>
    <cellStyle name="40% - Accent1 2 5 2 3 3 2" xfId="12410" xr:uid="{639B7B32-6E17-446B-BC60-88217E42AF65}"/>
    <cellStyle name="40% - Accent1 2 5 2 3 3 2 2" xfId="27144" xr:uid="{DD28A6B9-E291-47E6-A563-9ABB1EBFF480}"/>
    <cellStyle name="40% - Accent1 2 5 2 3 3 3" xfId="19778" xr:uid="{5851C775-C828-424D-9277-46F375B9154E}"/>
    <cellStyle name="40% - Accent1 2 5 2 3 4" xfId="8728" xr:uid="{D97A267A-3452-42A4-83EC-CA46C5A93537}"/>
    <cellStyle name="40% - Accent1 2 5 2 3 4 2" xfId="23462" xr:uid="{9618DE01-0D07-45ED-A749-2F33EC7714F5}"/>
    <cellStyle name="40% - Accent1 2 5 2 3 5" xfId="16096" xr:uid="{B72BE9BD-D845-4382-8E35-D606795FD5AB}"/>
    <cellStyle name="40% - Accent1 2 5 2 4" xfId="2283" xr:uid="{F32ECD04-D147-450F-BB73-194FE0D69F69}"/>
    <cellStyle name="40% - Accent1 2 5 2 4 2" xfId="5965" xr:uid="{1B306810-5F12-4E58-A915-43D2823202C9}"/>
    <cellStyle name="40% - Accent1 2 5 2 4 2 2" xfId="13331" xr:uid="{90BCEEE9-CC01-40A3-8025-D06DC3EFA203}"/>
    <cellStyle name="40% - Accent1 2 5 2 4 2 2 2" xfId="28065" xr:uid="{5F494E06-EF9A-4F36-8448-62D93442FD47}"/>
    <cellStyle name="40% - Accent1 2 5 2 4 2 3" xfId="20699" xr:uid="{77B7A95F-CA90-492F-B2B8-D329FFBE458A}"/>
    <cellStyle name="40% - Accent1 2 5 2 4 3" xfId="9649" xr:uid="{0914CBD3-EEE0-4E3A-84DF-870A979D103D}"/>
    <cellStyle name="40% - Accent1 2 5 2 4 3 2" xfId="24383" xr:uid="{9132A0AE-AEEF-4EA3-8B3A-0716B8BB76B2}"/>
    <cellStyle name="40% - Accent1 2 5 2 4 4" xfId="17017" xr:uid="{79DCCB3D-E341-4075-9D2E-0C138D6A8B38}"/>
    <cellStyle name="40% - Accent1 2 5 2 5" xfId="4124" xr:uid="{9664B68A-8394-473C-A914-4B936D678A0C}"/>
    <cellStyle name="40% - Accent1 2 5 2 5 2" xfId="11490" xr:uid="{11E6E313-DB7C-4F06-B407-4AD3C2F9E396}"/>
    <cellStyle name="40% - Accent1 2 5 2 5 2 2" xfId="26224" xr:uid="{8CE90E98-9F28-40BA-AF22-2563C5B33CEC}"/>
    <cellStyle name="40% - Accent1 2 5 2 5 3" xfId="18858" xr:uid="{67B664C4-2776-4216-AC33-0D97B2C3E0DE}"/>
    <cellStyle name="40% - Accent1 2 5 2 6" xfId="7808" xr:uid="{70A32344-58B1-4A8E-B207-D871ABAC2819}"/>
    <cellStyle name="40% - Accent1 2 5 2 6 2" xfId="22542" xr:uid="{66E90AA7-5FAA-43DA-8F84-87384F715CDB}"/>
    <cellStyle name="40% - Accent1 2 5 2 7" xfId="15176" xr:uid="{B42EE9F6-EF58-4486-B23E-7D499283FBA4}"/>
    <cellStyle name="40% - Accent1 2 5 3" xfId="672" xr:uid="{10E773A3-F02E-4F2B-8C03-0E4A7BEC5247}"/>
    <cellStyle name="40% - Accent1 2 5 3 2" xfId="1592" xr:uid="{251D9F35-AD5E-4A65-84D0-5F2FD94A2DDE}"/>
    <cellStyle name="40% - Accent1 2 5 3 2 2" xfId="3433" xr:uid="{4747B5D1-1AFC-4A46-9777-0B1516E8E208}"/>
    <cellStyle name="40% - Accent1 2 5 3 2 2 2" xfId="7115" xr:uid="{EB7CBAE0-286F-4255-A66C-7F5E49EDA443}"/>
    <cellStyle name="40% - Accent1 2 5 3 2 2 2 2" xfId="14481" xr:uid="{8E5AF7FC-AC52-4D71-8AF2-162E5F08C8D5}"/>
    <cellStyle name="40% - Accent1 2 5 3 2 2 2 2 2" xfId="29215" xr:uid="{7E658D79-37F3-4FD5-8937-90F83551316D}"/>
    <cellStyle name="40% - Accent1 2 5 3 2 2 2 3" xfId="21849" xr:uid="{EEE4C878-4D2B-40FA-B24D-2688C1185808}"/>
    <cellStyle name="40% - Accent1 2 5 3 2 2 3" xfId="10799" xr:uid="{9886449E-FB26-472A-A256-7371733D5E0C}"/>
    <cellStyle name="40% - Accent1 2 5 3 2 2 3 2" xfId="25533" xr:uid="{06427236-09E2-47DF-9695-E105F181D9FA}"/>
    <cellStyle name="40% - Accent1 2 5 3 2 2 4" xfId="18167" xr:uid="{88287FD3-5E87-4280-B203-F5908ADB225F}"/>
    <cellStyle name="40% - Accent1 2 5 3 2 3" xfId="5274" xr:uid="{811013C8-04B0-4877-BDD2-061560717250}"/>
    <cellStyle name="40% - Accent1 2 5 3 2 3 2" xfId="12640" xr:uid="{B668CA3B-617A-49B2-90E5-279F9D98BF98}"/>
    <cellStyle name="40% - Accent1 2 5 3 2 3 2 2" xfId="27374" xr:uid="{2DC4678A-2349-4E5F-BCA9-E31D3F3807F3}"/>
    <cellStyle name="40% - Accent1 2 5 3 2 3 3" xfId="20008" xr:uid="{68985528-DFB6-49DB-AD9C-4F8355E48AC2}"/>
    <cellStyle name="40% - Accent1 2 5 3 2 4" xfId="8958" xr:uid="{635ECEE1-27E0-45C3-92DF-A66BAC0BB0F0}"/>
    <cellStyle name="40% - Accent1 2 5 3 2 4 2" xfId="23692" xr:uid="{5E617E81-06FE-4671-A32F-73646E073EA3}"/>
    <cellStyle name="40% - Accent1 2 5 3 2 5" xfId="16326" xr:uid="{F17A6146-F66F-4C35-A177-077D2ECA059C}"/>
    <cellStyle name="40% - Accent1 2 5 3 3" xfId="2513" xr:uid="{F930D331-2EDB-4D1E-A3A5-BF789CE07196}"/>
    <cellStyle name="40% - Accent1 2 5 3 3 2" xfId="6195" xr:uid="{EF10AFBC-7DDD-4A17-AEAE-2D1BA734D438}"/>
    <cellStyle name="40% - Accent1 2 5 3 3 2 2" xfId="13561" xr:uid="{D956C183-718B-4C8F-8677-6016A0DA057C}"/>
    <cellStyle name="40% - Accent1 2 5 3 3 2 2 2" xfId="28295" xr:uid="{557EA316-19C7-49B9-B861-4D3B18DC331C}"/>
    <cellStyle name="40% - Accent1 2 5 3 3 2 3" xfId="20929" xr:uid="{31B289DA-C812-4152-900A-9E22356F9988}"/>
    <cellStyle name="40% - Accent1 2 5 3 3 3" xfId="9879" xr:uid="{F83D4742-7679-4E4B-843D-7EEA03EC2A08}"/>
    <cellStyle name="40% - Accent1 2 5 3 3 3 2" xfId="24613" xr:uid="{FC76C9EC-E0F3-4964-9725-4B518EC769B5}"/>
    <cellStyle name="40% - Accent1 2 5 3 3 4" xfId="17247" xr:uid="{073220D3-A374-484C-8318-6E42B92FA8EB}"/>
    <cellStyle name="40% - Accent1 2 5 3 4" xfId="4354" xr:uid="{A7247EA5-C3B6-43F9-9E5A-9BB3EE268023}"/>
    <cellStyle name="40% - Accent1 2 5 3 4 2" xfId="11720" xr:uid="{8BD1B9ED-7488-4F3D-9D86-A020CB1F7A13}"/>
    <cellStyle name="40% - Accent1 2 5 3 4 2 2" xfId="26454" xr:uid="{0E6E923D-11E0-4D91-A388-D800E17F7442}"/>
    <cellStyle name="40% - Accent1 2 5 3 4 3" xfId="19088" xr:uid="{8E3D5B94-132A-4BD2-AD86-6D6D046CEF06}"/>
    <cellStyle name="40% - Accent1 2 5 3 5" xfId="8038" xr:uid="{B6A6AE58-C32D-49DB-96AE-60307E8101D9}"/>
    <cellStyle name="40% - Accent1 2 5 3 5 2" xfId="22772" xr:uid="{0207F0D0-D942-4079-BD94-81183C1A0887}"/>
    <cellStyle name="40% - Accent1 2 5 3 6" xfId="15406" xr:uid="{15764A44-9C97-413B-8CFD-768EE3D7557B}"/>
    <cellStyle name="40% - Accent1 2 5 4" xfId="1132" xr:uid="{744744FB-6FE2-4CAF-8464-3B845CF2992C}"/>
    <cellStyle name="40% - Accent1 2 5 4 2" xfId="2973" xr:uid="{67AF323F-4479-4A93-BE1F-2D967DB19851}"/>
    <cellStyle name="40% - Accent1 2 5 4 2 2" xfId="6655" xr:uid="{92674B48-51AB-467B-BE84-73C64E2F643B}"/>
    <cellStyle name="40% - Accent1 2 5 4 2 2 2" xfId="14021" xr:uid="{4364C0A1-C534-4AB0-85A8-05515575C717}"/>
    <cellStyle name="40% - Accent1 2 5 4 2 2 2 2" xfId="28755" xr:uid="{3E34632B-6288-484C-A477-11E1C67D8490}"/>
    <cellStyle name="40% - Accent1 2 5 4 2 2 3" xfId="21389" xr:uid="{D1A04F1B-618D-4A78-BAD0-277159AFD4D0}"/>
    <cellStyle name="40% - Accent1 2 5 4 2 3" xfId="10339" xr:uid="{1956C053-72CB-42AA-B86C-ED2EE8FAC207}"/>
    <cellStyle name="40% - Accent1 2 5 4 2 3 2" xfId="25073" xr:uid="{AF0DF8C3-BEBF-4B79-9089-78203413B6B7}"/>
    <cellStyle name="40% - Accent1 2 5 4 2 4" xfId="17707" xr:uid="{793FB9DC-4230-427B-87B8-5DCCD6650555}"/>
    <cellStyle name="40% - Accent1 2 5 4 3" xfId="4814" xr:uid="{4002AD57-9631-4E2C-BD73-EB73182A63F1}"/>
    <cellStyle name="40% - Accent1 2 5 4 3 2" xfId="12180" xr:uid="{B1E8D3D9-F389-4BD8-AD8B-CBF125FE23B7}"/>
    <cellStyle name="40% - Accent1 2 5 4 3 2 2" xfId="26914" xr:uid="{10FA7F44-3CA0-4D1B-AD85-716C1D5D10F6}"/>
    <cellStyle name="40% - Accent1 2 5 4 3 3" xfId="19548" xr:uid="{A46765D2-1751-4C91-BA77-81ABBCF3578E}"/>
    <cellStyle name="40% - Accent1 2 5 4 4" xfId="8498" xr:uid="{BE88D0EB-9CF0-411B-8CC2-A649535F7B1E}"/>
    <cellStyle name="40% - Accent1 2 5 4 4 2" xfId="23232" xr:uid="{A70FB344-3363-4CB0-809B-3309585328A3}"/>
    <cellStyle name="40% - Accent1 2 5 4 5" xfId="15866" xr:uid="{52119804-E40C-4DA9-A7CD-1B611C3C2A80}"/>
    <cellStyle name="40% - Accent1 2 5 5" xfId="2053" xr:uid="{0A4FC2CF-917B-4A56-ABEA-20FB5FEA4671}"/>
    <cellStyle name="40% - Accent1 2 5 5 2" xfId="5735" xr:uid="{E332339B-D98A-482D-99FF-F8C130CE151B}"/>
    <cellStyle name="40% - Accent1 2 5 5 2 2" xfId="13101" xr:uid="{CD2E9343-71C5-4D08-97E9-A81BD15A8267}"/>
    <cellStyle name="40% - Accent1 2 5 5 2 2 2" xfId="27835" xr:uid="{80F0BF0F-5259-4816-A325-E4E4C1D863CD}"/>
    <cellStyle name="40% - Accent1 2 5 5 2 3" xfId="20469" xr:uid="{4C167B9E-5FE8-44F0-BB59-AC2E81600766}"/>
    <cellStyle name="40% - Accent1 2 5 5 3" xfId="9419" xr:uid="{46F54DAF-C01B-4ABA-B462-82B1759BA69A}"/>
    <cellStyle name="40% - Accent1 2 5 5 3 2" xfId="24153" xr:uid="{6E82E46B-7FAA-4016-A0AE-F98AA98981CA}"/>
    <cellStyle name="40% - Accent1 2 5 5 4" xfId="16787" xr:uid="{3CA051A8-3038-432C-836A-15DE7BC0C6C2}"/>
    <cellStyle name="40% - Accent1 2 5 6" xfId="3894" xr:uid="{83CF1C88-96E0-43DA-A154-91916EC29912}"/>
    <cellStyle name="40% - Accent1 2 5 6 2" xfId="11260" xr:uid="{46AC3628-1479-410D-9FA1-46F0B04A410A}"/>
    <cellStyle name="40% - Accent1 2 5 6 2 2" xfId="25994" xr:uid="{26680883-6D37-458B-9D33-08850D9726AB}"/>
    <cellStyle name="40% - Accent1 2 5 6 3" xfId="18628" xr:uid="{99BABA4B-B819-4C53-8723-0D972825EB24}"/>
    <cellStyle name="40% - Accent1 2 5 7" xfId="7578" xr:uid="{032B06C8-7D57-4776-9EED-222CFA82D193}"/>
    <cellStyle name="40% - Accent1 2 5 7 2" xfId="22312" xr:uid="{12E194E7-7581-4F7F-B825-68A1AD0337D7}"/>
    <cellStyle name="40% - Accent1 2 5 8" xfId="14946" xr:uid="{EE07F009-6D3E-450C-9A32-70C833D8036A}"/>
    <cellStyle name="40% - Accent1 2 6" xfId="327" xr:uid="{D6D15C27-EFC3-4C36-920D-ABF5BD177D68}"/>
    <cellStyle name="40% - Accent1 2 6 2" xfId="787" xr:uid="{2D12A9BF-4C4C-4F6B-8D90-6A20970AAF8A}"/>
    <cellStyle name="40% - Accent1 2 6 2 2" xfId="1707" xr:uid="{A31E023A-8856-45A4-80FE-6262DC6ED219}"/>
    <cellStyle name="40% - Accent1 2 6 2 2 2" xfId="3548" xr:uid="{E8B8EB1C-1C5B-4706-A975-E22A0FD53E20}"/>
    <cellStyle name="40% - Accent1 2 6 2 2 2 2" xfId="7230" xr:uid="{8E6D4C63-5F1F-4515-AC74-E9743D2E9B67}"/>
    <cellStyle name="40% - Accent1 2 6 2 2 2 2 2" xfId="14596" xr:uid="{9A082AF8-F633-4E19-886A-EFDE43865AFB}"/>
    <cellStyle name="40% - Accent1 2 6 2 2 2 2 2 2" xfId="29330" xr:uid="{816C8C23-3D5C-4B17-9A54-B3CDD1638652}"/>
    <cellStyle name="40% - Accent1 2 6 2 2 2 2 3" xfId="21964" xr:uid="{F1266B6E-EC14-4002-B3A5-860D1E00D8F8}"/>
    <cellStyle name="40% - Accent1 2 6 2 2 2 3" xfId="10914" xr:uid="{56B0372E-8218-4584-B050-30DA8CA8910D}"/>
    <cellStyle name="40% - Accent1 2 6 2 2 2 3 2" xfId="25648" xr:uid="{E3F1F2DC-8D87-4C21-9628-BDCA86C303C8}"/>
    <cellStyle name="40% - Accent1 2 6 2 2 2 4" xfId="18282" xr:uid="{96E64D2E-72E2-4557-9626-585728E88246}"/>
    <cellStyle name="40% - Accent1 2 6 2 2 3" xfId="5389" xr:uid="{3EE24791-FC25-4D6E-8285-999CBBE4A2C9}"/>
    <cellStyle name="40% - Accent1 2 6 2 2 3 2" xfId="12755" xr:uid="{2E53E67C-97DD-4890-8B9D-9142AAD1088A}"/>
    <cellStyle name="40% - Accent1 2 6 2 2 3 2 2" xfId="27489" xr:uid="{9C4E9059-6783-4D6F-B4DC-96570C3ECB18}"/>
    <cellStyle name="40% - Accent1 2 6 2 2 3 3" xfId="20123" xr:uid="{0D1A5FC5-73A7-418A-B7D0-E4F85E582F62}"/>
    <cellStyle name="40% - Accent1 2 6 2 2 4" xfId="9073" xr:uid="{2B74F3E6-7D4D-4FAC-81A1-88BA22D150A0}"/>
    <cellStyle name="40% - Accent1 2 6 2 2 4 2" xfId="23807" xr:uid="{3A0425C3-1F58-47DD-ABC6-91A47E2314C0}"/>
    <cellStyle name="40% - Accent1 2 6 2 2 5" xfId="16441" xr:uid="{D86D37AB-BBFF-470F-8950-A91C88030C3B}"/>
    <cellStyle name="40% - Accent1 2 6 2 3" xfId="2628" xr:uid="{3AD9187B-9CEF-49E6-9909-F2BFD55CBDD8}"/>
    <cellStyle name="40% - Accent1 2 6 2 3 2" xfId="6310" xr:uid="{438C036A-7EEE-4D11-9217-8D08214FDEA8}"/>
    <cellStyle name="40% - Accent1 2 6 2 3 2 2" xfId="13676" xr:uid="{CA737D1E-97D1-4FE5-9CE0-3417904621D4}"/>
    <cellStyle name="40% - Accent1 2 6 2 3 2 2 2" xfId="28410" xr:uid="{65BDC3F9-B995-47CF-AABE-1AB6885768AA}"/>
    <cellStyle name="40% - Accent1 2 6 2 3 2 3" xfId="21044" xr:uid="{1B184A58-0FE4-419F-8AB4-3BF6E5E60F00}"/>
    <cellStyle name="40% - Accent1 2 6 2 3 3" xfId="9994" xr:uid="{CCFEF533-1649-4608-B5B7-65FD43410962}"/>
    <cellStyle name="40% - Accent1 2 6 2 3 3 2" xfId="24728" xr:uid="{9614631E-3AC5-4A41-A7F4-B38383179336}"/>
    <cellStyle name="40% - Accent1 2 6 2 3 4" xfId="17362" xr:uid="{A1987F9A-5C0E-494F-8B5D-7E6A664E4F05}"/>
    <cellStyle name="40% - Accent1 2 6 2 4" xfId="4469" xr:uid="{49E2D0A6-AF9D-4BAF-936E-348AF5CE0D72}"/>
    <cellStyle name="40% - Accent1 2 6 2 4 2" xfId="11835" xr:uid="{A40B5109-FAE2-4E91-A9E2-0280E8780C92}"/>
    <cellStyle name="40% - Accent1 2 6 2 4 2 2" xfId="26569" xr:uid="{3A940B24-BD48-4E46-8DF9-85A18FB822C0}"/>
    <cellStyle name="40% - Accent1 2 6 2 4 3" xfId="19203" xr:uid="{46DB3199-BAA7-4274-B632-8FF9E22C096D}"/>
    <cellStyle name="40% - Accent1 2 6 2 5" xfId="8153" xr:uid="{CB6973F9-D4D5-49AF-8355-0566BBDA769B}"/>
    <cellStyle name="40% - Accent1 2 6 2 5 2" xfId="22887" xr:uid="{AFC9C5FC-F010-4C16-99DD-AD21EE9B6AF0}"/>
    <cellStyle name="40% - Accent1 2 6 2 6" xfId="15521" xr:uid="{A0B88438-5A86-4157-BE0A-58314887C7BC}"/>
    <cellStyle name="40% - Accent1 2 6 3" xfId="1247" xr:uid="{B6948D05-5D4A-4E6F-B96B-F4CBC837C528}"/>
    <cellStyle name="40% - Accent1 2 6 3 2" xfId="3088" xr:uid="{5319DE76-E035-4CD8-B9DC-08AF8841FA38}"/>
    <cellStyle name="40% - Accent1 2 6 3 2 2" xfId="6770" xr:uid="{0425C8E8-403F-4222-9603-152E721DB061}"/>
    <cellStyle name="40% - Accent1 2 6 3 2 2 2" xfId="14136" xr:uid="{851857C3-8FAA-4D86-81CA-CEA852044E96}"/>
    <cellStyle name="40% - Accent1 2 6 3 2 2 2 2" xfId="28870" xr:uid="{B1D3DEFD-B4D2-4281-B3E4-20B12760E157}"/>
    <cellStyle name="40% - Accent1 2 6 3 2 2 3" xfId="21504" xr:uid="{ECBE5D96-ABF5-4C46-8C58-300B3B1BEBD6}"/>
    <cellStyle name="40% - Accent1 2 6 3 2 3" xfId="10454" xr:uid="{D3999310-84E9-4A11-A71B-1EFA8F7D67FC}"/>
    <cellStyle name="40% - Accent1 2 6 3 2 3 2" xfId="25188" xr:uid="{8508B98C-1C58-4AB7-9F2C-C3E578E42299}"/>
    <cellStyle name="40% - Accent1 2 6 3 2 4" xfId="17822" xr:uid="{11E4ADFC-17C5-4AE2-A07C-24F5D9570B6C}"/>
    <cellStyle name="40% - Accent1 2 6 3 3" xfId="4929" xr:uid="{55F85CFF-35B2-4491-A271-953850D91C62}"/>
    <cellStyle name="40% - Accent1 2 6 3 3 2" xfId="12295" xr:uid="{C67838D2-0DB0-421C-8740-B2DDBF77F984}"/>
    <cellStyle name="40% - Accent1 2 6 3 3 2 2" xfId="27029" xr:uid="{A8C459DE-BB17-48B7-9B77-425489AD386A}"/>
    <cellStyle name="40% - Accent1 2 6 3 3 3" xfId="19663" xr:uid="{1C36D19E-6EEE-449C-8DB2-44931780372D}"/>
    <cellStyle name="40% - Accent1 2 6 3 4" xfId="8613" xr:uid="{53589156-2583-4232-A35C-F72DA457637E}"/>
    <cellStyle name="40% - Accent1 2 6 3 4 2" xfId="23347" xr:uid="{5A3D8F52-68E1-4630-B0E0-126D1AFD5CEC}"/>
    <cellStyle name="40% - Accent1 2 6 3 5" xfId="15981" xr:uid="{8BE7E8DF-2404-4ED9-B511-646A8143DA43}"/>
    <cellStyle name="40% - Accent1 2 6 4" xfId="2168" xr:uid="{86675078-298E-49BE-882A-627857E078E1}"/>
    <cellStyle name="40% - Accent1 2 6 4 2" xfId="5850" xr:uid="{BE4FAB03-A75E-41F9-9562-113E6624FB25}"/>
    <cellStyle name="40% - Accent1 2 6 4 2 2" xfId="13216" xr:uid="{ED89B70B-6428-4967-8C1F-8786A879CB12}"/>
    <cellStyle name="40% - Accent1 2 6 4 2 2 2" xfId="27950" xr:uid="{4ECDF657-F30B-4245-9A02-F53CBBA2D00E}"/>
    <cellStyle name="40% - Accent1 2 6 4 2 3" xfId="20584" xr:uid="{D5EA0BAB-A903-4BB1-A945-EBE9F83FE8E9}"/>
    <cellStyle name="40% - Accent1 2 6 4 3" xfId="9534" xr:uid="{469BA76C-C968-4132-A8B2-EC7F591C259A}"/>
    <cellStyle name="40% - Accent1 2 6 4 3 2" xfId="24268" xr:uid="{130AEBAC-C4E2-4305-A8A6-4AEADB4FDA46}"/>
    <cellStyle name="40% - Accent1 2 6 4 4" xfId="16902" xr:uid="{99728346-0800-41F3-A4A3-0303C9392352}"/>
    <cellStyle name="40% - Accent1 2 6 5" xfId="4009" xr:uid="{5913CFB1-570D-49E2-B210-692B63782A92}"/>
    <cellStyle name="40% - Accent1 2 6 5 2" xfId="11375" xr:uid="{5F97E5D3-BAD5-4AE2-8D6F-421A02ACD495}"/>
    <cellStyle name="40% - Accent1 2 6 5 2 2" xfId="26109" xr:uid="{58CFF52C-7CC4-43E5-9F2F-6CBE0E5BF1C1}"/>
    <cellStyle name="40% - Accent1 2 6 5 3" xfId="18743" xr:uid="{07F50F16-7034-4C54-A76A-C7093114B2AA}"/>
    <cellStyle name="40% - Accent1 2 6 6" xfId="7693" xr:uid="{C18BA3EB-FE0F-45A8-BDCC-C51AE3D9F3C0}"/>
    <cellStyle name="40% - Accent1 2 6 6 2" xfId="22427" xr:uid="{BF8ABEBB-3066-426F-BC74-424B4ED17910}"/>
    <cellStyle name="40% - Accent1 2 6 7" xfId="15061" xr:uid="{02D6A47A-A447-4B4F-B85B-3C0B76CE2745}"/>
    <cellStyle name="40% - Accent1 2 7" xfId="557" xr:uid="{8C4ECBB0-578D-43BE-A885-E6A2D7A9BD2E}"/>
    <cellStyle name="40% - Accent1 2 7 2" xfId="1477" xr:uid="{4CBF4328-7826-4E5A-A803-D9270CFE8AD8}"/>
    <cellStyle name="40% - Accent1 2 7 2 2" xfId="3318" xr:uid="{DBC36F24-194F-4B8E-B398-4553B57E8D4C}"/>
    <cellStyle name="40% - Accent1 2 7 2 2 2" xfId="7000" xr:uid="{87D761D1-4086-4804-8964-18445E2FEFEC}"/>
    <cellStyle name="40% - Accent1 2 7 2 2 2 2" xfId="14366" xr:uid="{D284081E-3A01-4B98-A554-11E4055D843B}"/>
    <cellStyle name="40% - Accent1 2 7 2 2 2 2 2" xfId="29100" xr:uid="{215CC984-1A39-47B3-86D9-D90AB528FA44}"/>
    <cellStyle name="40% - Accent1 2 7 2 2 2 3" xfId="21734" xr:uid="{80268E35-CCC9-4EB6-8125-344AF1AD001F}"/>
    <cellStyle name="40% - Accent1 2 7 2 2 3" xfId="10684" xr:uid="{D2BAE508-1F42-413E-A2D9-D701B1E398BB}"/>
    <cellStyle name="40% - Accent1 2 7 2 2 3 2" xfId="25418" xr:uid="{8BBEB1BE-D34A-41AB-A987-DB2A1463C3A6}"/>
    <cellStyle name="40% - Accent1 2 7 2 2 4" xfId="18052" xr:uid="{001A1C09-D791-406E-8FD8-FE92E64D2EC4}"/>
    <cellStyle name="40% - Accent1 2 7 2 3" xfId="5159" xr:uid="{38535DCC-5E6C-47AE-8108-50281D02C54D}"/>
    <cellStyle name="40% - Accent1 2 7 2 3 2" xfId="12525" xr:uid="{5071D96E-315B-4E5C-BD67-1D76E079F7A3}"/>
    <cellStyle name="40% - Accent1 2 7 2 3 2 2" xfId="27259" xr:uid="{E7F7EBF3-DA1D-44F7-B66B-99536E38AC25}"/>
    <cellStyle name="40% - Accent1 2 7 2 3 3" xfId="19893" xr:uid="{236134CC-16E7-471C-A677-71EFD77A7775}"/>
    <cellStyle name="40% - Accent1 2 7 2 4" xfId="8843" xr:uid="{36AEDE08-7407-4121-8B3D-97825E0000B3}"/>
    <cellStyle name="40% - Accent1 2 7 2 4 2" xfId="23577" xr:uid="{AB0B5A98-BE6C-4362-BC89-21DFA54FF967}"/>
    <cellStyle name="40% - Accent1 2 7 2 5" xfId="16211" xr:uid="{EFAAF95A-1994-49D6-9384-AC52A98E33E9}"/>
    <cellStyle name="40% - Accent1 2 7 3" xfId="2398" xr:uid="{732B4711-1CEE-4C3C-9C4D-40A6AA0D3CBA}"/>
    <cellStyle name="40% - Accent1 2 7 3 2" xfId="6080" xr:uid="{38E5583A-EBEF-4DD8-A7A0-FB0C51C5F205}"/>
    <cellStyle name="40% - Accent1 2 7 3 2 2" xfId="13446" xr:uid="{52B75162-57E8-4C94-9A25-896CCF6D1382}"/>
    <cellStyle name="40% - Accent1 2 7 3 2 2 2" xfId="28180" xr:uid="{5DEF1F55-B4A5-49FB-BFB9-647CC696D301}"/>
    <cellStyle name="40% - Accent1 2 7 3 2 3" xfId="20814" xr:uid="{044F9C93-6838-4AA6-8FB7-7A3E0CA92A17}"/>
    <cellStyle name="40% - Accent1 2 7 3 3" xfId="9764" xr:uid="{7028CBB5-B969-410B-9F9F-946F85DBB417}"/>
    <cellStyle name="40% - Accent1 2 7 3 3 2" xfId="24498" xr:uid="{B1EDEA84-E79A-43B3-ACEE-108F66D314DF}"/>
    <cellStyle name="40% - Accent1 2 7 3 4" xfId="17132" xr:uid="{A22B4CD1-FB48-4A38-8357-06ED6C70B25A}"/>
    <cellStyle name="40% - Accent1 2 7 4" xfId="4239" xr:uid="{955774D0-8EAF-4149-B3B8-116F16C583A7}"/>
    <cellStyle name="40% - Accent1 2 7 4 2" xfId="11605" xr:uid="{FE5AD3D3-9D2C-452F-99CC-26B2AE1A07E1}"/>
    <cellStyle name="40% - Accent1 2 7 4 2 2" xfId="26339" xr:uid="{CDABA60E-B6F3-481F-90AE-7821B75F1ED4}"/>
    <cellStyle name="40% - Accent1 2 7 4 3" xfId="18973" xr:uid="{C65B2716-6785-42CA-813D-4F22821A2ADB}"/>
    <cellStyle name="40% - Accent1 2 7 5" xfId="7923" xr:uid="{343D2A10-CB74-4D59-A4AC-4F4FDB3604C8}"/>
    <cellStyle name="40% - Accent1 2 7 5 2" xfId="22657" xr:uid="{839F0E89-2BC5-405E-8A87-5B647A005B33}"/>
    <cellStyle name="40% - Accent1 2 7 6" xfId="15291" xr:uid="{5D736C26-771B-476E-8E42-74929E5CD1DD}"/>
    <cellStyle name="40% - Accent1 2 8" xfId="1017" xr:uid="{9E174DA7-7FFB-4E5B-9DC2-1A47A4DB87E2}"/>
    <cellStyle name="40% - Accent1 2 8 2" xfId="2858" xr:uid="{552262F8-F208-444C-B243-9E655EE20B00}"/>
    <cellStyle name="40% - Accent1 2 8 2 2" xfId="6540" xr:uid="{6E0137FC-28F4-4917-BB04-F1B0B42D7EBB}"/>
    <cellStyle name="40% - Accent1 2 8 2 2 2" xfId="13906" xr:uid="{818971A9-BA79-4794-817D-80359123639F}"/>
    <cellStyle name="40% - Accent1 2 8 2 2 2 2" xfId="28640" xr:uid="{3A5088B1-7F63-4E52-869B-169958B50D4D}"/>
    <cellStyle name="40% - Accent1 2 8 2 2 3" xfId="21274" xr:uid="{329DFE37-34E1-4AF7-8E95-46FCEFF17AF6}"/>
    <cellStyle name="40% - Accent1 2 8 2 3" xfId="10224" xr:uid="{923AC477-CC11-4F3C-9EE0-D2F23C943BF7}"/>
    <cellStyle name="40% - Accent1 2 8 2 3 2" xfId="24958" xr:uid="{590EC730-EAD0-4C71-AA57-DAE993F76F96}"/>
    <cellStyle name="40% - Accent1 2 8 2 4" xfId="17592" xr:uid="{86904085-4DD0-481A-8CEA-1D46063D3049}"/>
    <cellStyle name="40% - Accent1 2 8 3" xfId="4699" xr:uid="{9CBCBA1E-61B8-4644-B491-7CBACF84BCD8}"/>
    <cellStyle name="40% - Accent1 2 8 3 2" xfId="12065" xr:uid="{F0B01323-DA00-461D-BEF1-F0657F6A83A1}"/>
    <cellStyle name="40% - Accent1 2 8 3 2 2" xfId="26799" xr:uid="{118632B7-F816-414F-9112-39320D7BE2D4}"/>
    <cellStyle name="40% - Accent1 2 8 3 3" xfId="19433" xr:uid="{AFE01199-4F25-4B7F-B060-761904563C00}"/>
    <cellStyle name="40% - Accent1 2 8 4" xfId="8383" xr:uid="{A085977C-2A0A-457D-8340-78F9EFD2ED7A}"/>
    <cellStyle name="40% - Accent1 2 8 4 2" xfId="23117" xr:uid="{2835EC21-96A4-4938-85A1-DA0481812A29}"/>
    <cellStyle name="40% - Accent1 2 8 5" xfId="15751" xr:uid="{79904402-51DF-43DF-9D58-F69CE43F68B5}"/>
    <cellStyle name="40% - Accent1 2 9" xfId="1938" xr:uid="{E838143E-BE8F-4444-ADF8-51F827675FA3}"/>
    <cellStyle name="40% - Accent1 2 9 2" xfId="5620" xr:uid="{34CD633E-19E6-4165-967D-860F2B692E65}"/>
    <cellStyle name="40% - Accent1 2 9 2 2" xfId="12986" xr:uid="{A6C26A92-20AA-4F3F-95A8-5929544AFCD9}"/>
    <cellStyle name="40% - Accent1 2 9 2 2 2" xfId="27720" xr:uid="{9118E912-A463-46DF-A6E0-1BD667DB5CC2}"/>
    <cellStyle name="40% - Accent1 2 9 2 3" xfId="20354" xr:uid="{E2B54ACF-873B-4656-8699-BB67ED9A9670}"/>
    <cellStyle name="40% - Accent1 2 9 3" xfId="9304" xr:uid="{56D98973-FABC-47AD-9729-B6030DB4AD4D}"/>
    <cellStyle name="40% - Accent1 2 9 3 2" xfId="24038" xr:uid="{CF699EAE-D34F-4E23-B2F4-D6CC8099B5CF}"/>
    <cellStyle name="40% - Accent1 2 9 4" xfId="16672" xr:uid="{1D7A4A16-2F50-400D-ABA8-C6FA42FC00D7}"/>
    <cellStyle name="40% - Accent2 2" xfId="44" xr:uid="{D0BD7698-65E0-4509-9C47-A80F693B7A33}"/>
    <cellStyle name="40% - Accent2 2 10" xfId="3783" xr:uid="{6D91B83A-B600-4331-A91A-8B5B48E84412}"/>
    <cellStyle name="40% - Accent2 2 10 2" xfId="11149" xr:uid="{747D17BC-C2CD-4E8D-9A24-539F99C7BD73}"/>
    <cellStyle name="40% - Accent2 2 10 2 2" xfId="25883" xr:uid="{2457B7B0-356D-4055-81BC-B5F184E35BAF}"/>
    <cellStyle name="40% - Accent2 2 10 3" xfId="18517" xr:uid="{1F400824-9588-4E66-893E-480BADDF49F4}"/>
    <cellStyle name="40% - Accent2 2 11" xfId="7467" xr:uid="{8166C53D-9F0B-4231-8248-F7DB82A8CB99}"/>
    <cellStyle name="40% - Accent2 2 11 2" xfId="22201" xr:uid="{CA887B63-E871-4002-94C5-F0FE9FB2A9D1}"/>
    <cellStyle name="40% - Accent2 2 12" xfId="14835" xr:uid="{21C61E54-7FC5-4C74-827B-AA0515410DFC}"/>
    <cellStyle name="40% - Accent2 2 2" xfId="45" xr:uid="{5D11B4F6-FE95-49E3-B711-A754AD8459CF}"/>
    <cellStyle name="40% - Accent2 2 2 10" xfId="7468" xr:uid="{D9F76419-B00E-4799-84DB-A792B1227EA5}"/>
    <cellStyle name="40% - Accent2 2 2 10 2" xfId="22202" xr:uid="{7123F71A-0776-4ADA-99A2-B4DAB725B31C}"/>
    <cellStyle name="40% - Accent2 2 2 11" xfId="14836" xr:uid="{5347E129-6DBF-467A-BBA5-8AB6AB5F0D36}"/>
    <cellStyle name="40% - Accent2 2 2 2" xfId="46" xr:uid="{49E72268-680C-4B14-899C-1AAACA414B8E}"/>
    <cellStyle name="40% - Accent2 2 2 2 10" xfId="14837" xr:uid="{665B6AB0-7252-41BF-99D1-A2A9895C1071}"/>
    <cellStyle name="40% - Accent2 2 2 2 2" xfId="143" xr:uid="{6C9883D2-F8BE-44DA-8F74-1B9AEED40CDB}"/>
    <cellStyle name="40% - Accent2 2 2 2 2 2" xfId="275" xr:uid="{61AD55A7-6CF3-447F-B659-0FCE518224E8}"/>
    <cellStyle name="40% - Accent2 2 2 2 2 2 2" xfId="505" xr:uid="{82DADCC0-C67F-42F8-88A9-D597207BD9DB}"/>
    <cellStyle name="40% - Accent2 2 2 2 2 2 2 2" xfId="965" xr:uid="{F61FFF19-76FC-4A8B-8745-2F9528C7825E}"/>
    <cellStyle name="40% - Accent2 2 2 2 2 2 2 2 2" xfId="1885" xr:uid="{9FF9FB1B-69C9-450D-8727-4C0B6BAF786C}"/>
    <cellStyle name="40% - Accent2 2 2 2 2 2 2 2 2 2" xfId="3726" xr:uid="{133A80D2-3315-4D98-ACC5-40647D93FEF8}"/>
    <cellStyle name="40% - Accent2 2 2 2 2 2 2 2 2 2 2" xfId="7408" xr:uid="{3A4C6401-9E0A-455F-861C-D1B52149B4D9}"/>
    <cellStyle name="40% - Accent2 2 2 2 2 2 2 2 2 2 2 2" xfId="14774" xr:uid="{6048DDFA-00E1-41C9-B561-3363B7B37464}"/>
    <cellStyle name="40% - Accent2 2 2 2 2 2 2 2 2 2 2 2 2" xfId="29508" xr:uid="{2F0DE7A0-5CB8-415F-AEB0-0A339C823C9C}"/>
    <cellStyle name="40% - Accent2 2 2 2 2 2 2 2 2 2 2 3" xfId="22142" xr:uid="{B26DDB31-DDB6-4C3C-84F0-FBBBC1BAA105}"/>
    <cellStyle name="40% - Accent2 2 2 2 2 2 2 2 2 2 3" xfId="11092" xr:uid="{9EDE630F-99DF-417D-B470-8744622885A1}"/>
    <cellStyle name="40% - Accent2 2 2 2 2 2 2 2 2 2 3 2" xfId="25826" xr:uid="{CC6CD010-0BB8-4AD3-BC7A-9506B3AD71EF}"/>
    <cellStyle name="40% - Accent2 2 2 2 2 2 2 2 2 2 4" xfId="18460" xr:uid="{241CE0EB-C007-4A98-B2F0-B9BF6DD58A16}"/>
    <cellStyle name="40% - Accent2 2 2 2 2 2 2 2 2 3" xfId="5567" xr:uid="{D3CA0E49-0EC6-4AEF-AF5F-10AC90E506AA}"/>
    <cellStyle name="40% - Accent2 2 2 2 2 2 2 2 2 3 2" xfId="12933" xr:uid="{89CE9FFC-7DEC-406A-8192-B5C356201C23}"/>
    <cellStyle name="40% - Accent2 2 2 2 2 2 2 2 2 3 2 2" xfId="27667" xr:uid="{CE162C69-28E4-43EA-A10C-EC7BF023D55E}"/>
    <cellStyle name="40% - Accent2 2 2 2 2 2 2 2 2 3 3" xfId="20301" xr:uid="{10B80A08-181F-4BDC-9F99-62FD172B06AA}"/>
    <cellStyle name="40% - Accent2 2 2 2 2 2 2 2 2 4" xfId="9251" xr:uid="{07305052-2605-4054-B4B2-7D87A4D18B04}"/>
    <cellStyle name="40% - Accent2 2 2 2 2 2 2 2 2 4 2" xfId="23985" xr:uid="{171B4A06-5716-4CBA-A603-0528A5EA5A1A}"/>
    <cellStyle name="40% - Accent2 2 2 2 2 2 2 2 2 5" xfId="16619" xr:uid="{1665FA05-1F98-422B-A1F5-B2A2B9946536}"/>
    <cellStyle name="40% - Accent2 2 2 2 2 2 2 2 3" xfId="2806" xr:uid="{330AADD6-3A1D-4ABC-9FBD-9DD05473DA05}"/>
    <cellStyle name="40% - Accent2 2 2 2 2 2 2 2 3 2" xfId="6488" xr:uid="{98E8C464-D6CE-4E6B-BAFF-56FA72612B65}"/>
    <cellStyle name="40% - Accent2 2 2 2 2 2 2 2 3 2 2" xfId="13854" xr:uid="{6B14D29D-4372-4682-9835-F3A5F853DBD1}"/>
    <cellStyle name="40% - Accent2 2 2 2 2 2 2 2 3 2 2 2" xfId="28588" xr:uid="{6BB52AA3-6548-4439-A3DA-D2DA20699C86}"/>
    <cellStyle name="40% - Accent2 2 2 2 2 2 2 2 3 2 3" xfId="21222" xr:uid="{C3BD966B-547E-4059-9DFA-C50300C32504}"/>
    <cellStyle name="40% - Accent2 2 2 2 2 2 2 2 3 3" xfId="10172" xr:uid="{76936292-35AB-469D-9FF5-47641BA461F2}"/>
    <cellStyle name="40% - Accent2 2 2 2 2 2 2 2 3 3 2" xfId="24906" xr:uid="{902B7D93-B0D7-4FB2-A949-3C9434FC015F}"/>
    <cellStyle name="40% - Accent2 2 2 2 2 2 2 2 3 4" xfId="17540" xr:uid="{F7759E2B-A479-496D-BC11-179B1BEF9107}"/>
    <cellStyle name="40% - Accent2 2 2 2 2 2 2 2 4" xfId="4647" xr:uid="{BAE47166-0ECC-430F-8E5A-7517AE880773}"/>
    <cellStyle name="40% - Accent2 2 2 2 2 2 2 2 4 2" xfId="12013" xr:uid="{E2EE537E-F249-442B-A375-AEDDB7286C17}"/>
    <cellStyle name="40% - Accent2 2 2 2 2 2 2 2 4 2 2" xfId="26747" xr:uid="{5CB8CBEF-AA99-4934-9873-B0AF09A54868}"/>
    <cellStyle name="40% - Accent2 2 2 2 2 2 2 2 4 3" xfId="19381" xr:uid="{9CA7385D-AA21-4087-AB11-155E67810B74}"/>
    <cellStyle name="40% - Accent2 2 2 2 2 2 2 2 5" xfId="8331" xr:uid="{0634D593-DD0E-40FF-B371-9F59C5CD8C8D}"/>
    <cellStyle name="40% - Accent2 2 2 2 2 2 2 2 5 2" xfId="23065" xr:uid="{7457DB77-F00D-4E51-80CD-8BCD6312F663}"/>
    <cellStyle name="40% - Accent2 2 2 2 2 2 2 2 6" xfId="15699" xr:uid="{CFD249F2-C840-4BEC-9F4C-F4D648BDF286}"/>
    <cellStyle name="40% - Accent2 2 2 2 2 2 2 3" xfId="1425" xr:uid="{A3E68592-5F84-42D2-8968-0D537FE48FE9}"/>
    <cellStyle name="40% - Accent2 2 2 2 2 2 2 3 2" xfId="3266" xr:uid="{E2CA962F-1DF7-449D-9B35-D2A9C414CC39}"/>
    <cellStyle name="40% - Accent2 2 2 2 2 2 2 3 2 2" xfId="6948" xr:uid="{0E177C54-0B5A-4785-9D85-5722F624CC1A}"/>
    <cellStyle name="40% - Accent2 2 2 2 2 2 2 3 2 2 2" xfId="14314" xr:uid="{A717218C-757E-44DC-B96C-DA0CE9A6DC4C}"/>
    <cellStyle name="40% - Accent2 2 2 2 2 2 2 3 2 2 2 2" xfId="29048" xr:uid="{9B7B6739-4399-4BB7-ACCF-9539B6AB5B4D}"/>
    <cellStyle name="40% - Accent2 2 2 2 2 2 2 3 2 2 3" xfId="21682" xr:uid="{E1E40FDB-115A-4167-B136-A4DE1DA87172}"/>
    <cellStyle name="40% - Accent2 2 2 2 2 2 2 3 2 3" xfId="10632" xr:uid="{3D485410-893E-4BF2-806D-73360EE00F23}"/>
    <cellStyle name="40% - Accent2 2 2 2 2 2 2 3 2 3 2" xfId="25366" xr:uid="{13BD5E88-3202-4E01-A2DB-D67274D930DD}"/>
    <cellStyle name="40% - Accent2 2 2 2 2 2 2 3 2 4" xfId="18000" xr:uid="{9628FB03-DFBA-4D55-AD93-E9127992F22C}"/>
    <cellStyle name="40% - Accent2 2 2 2 2 2 2 3 3" xfId="5107" xr:uid="{2E6FD532-FD26-4F28-A755-FA6ACBD2766E}"/>
    <cellStyle name="40% - Accent2 2 2 2 2 2 2 3 3 2" xfId="12473" xr:uid="{C41DD2F8-F743-4343-A2FB-9F6E9C977C4B}"/>
    <cellStyle name="40% - Accent2 2 2 2 2 2 2 3 3 2 2" xfId="27207" xr:uid="{E3970A8C-92B1-474A-9E58-01F6B4F171C9}"/>
    <cellStyle name="40% - Accent2 2 2 2 2 2 2 3 3 3" xfId="19841" xr:uid="{79259594-FD4B-4D14-B3B5-1E7AA9B6C831}"/>
    <cellStyle name="40% - Accent2 2 2 2 2 2 2 3 4" xfId="8791" xr:uid="{C0F47F9A-B191-4C8D-AE52-184C093B0C8E}"/>
    <cellStyle name="40% - Accent2 2 2 2 2 2 2 3 4 2" xfId="23525" xr:uid="{68889594-E38E-40B7-AD3C-9E3CC7C622C1}"/>
    <cellStyle name="40% - Accent2 2 2 2 2 2 2 3 5" xfId="16159" xr:uid="{ADCEACA8-EB07-4CF3-BFF0-CABD871EEEC6}"/>
    <cellStyle name="40% - Accent2 2 2 2 2 2 2 4" xfId="2346" xr:uid="{186E6B9B-5D5E-4F2C-8B2F-02F10093A560}"/>
    <cellStyle name="40% - Accent2 2 2 2 2 2 2 4 2" xfId="6028" xr:uid="{E3CB32EF-0C8A-42ED-BBBD-274BD1F830F0}"/>
    <cellStyle name="40% - Accent2 2 2 2 2 2 2 4 2 2" xfId="13394" xr:uid="{6156D88C-7A0A-4C55-A9AC-664DE00EBFD0}"/>
    <cellStyle name="40% - Accent2 2 2 2 2 2 2 4 2 2 2" xfId="28128" xr:uid="{A69CE3B7-68E7-4300-8178-444AD69E5D2E}"/>
    <cellStyle name="40% - Accent2 2 2 2 2 2 2 4 2 3" xfId="20762" xr:uid="{59BA3769-E3D1-4E15-B939-44CFFA44ABD5}"/>
    <cellStyle name="40% - Accent2 2 2 2 2 2 2 4 3" xfId="9712" xr:uid="{DD9A5BA8-4A8C-4226-B56C-14E33B787B1F}"/>
    <cellStyle name="40% - Accent2 2 2 2 2 2 2 4 3 2" xfId="24446" xr:uid="{009307C2-8F28-441A-92A5-D9E1A98AA498}"/>
    <cellStyle name="40% - Accent2 2 2 2 2 2 2 4 4" xfId="17080" xr:uid="{229B3DC1-6838-4391-B973-603363FE9160}"/>
    <cellStyle name="40% - Accent2 2 2 2 2 2 2 5" xfId="4187" xr:uid="{46901F79-7268-4A91-8390-CD9F139A753C}"/>
    <cellStyle name="40% - Accent2 2 2 2 2 2 2 5 2" xfId="11553" xr:uid="{F086F83F-90EC-4797-B194-ECDCCEFA2102}"/>
    <cellStyle name="40% - Accent2 2 2 2 2 2 2 5 2 2" xfId="26287" xr:uid="{61018CA6-6E45-4F1B-8211-0B3E290AB070}"/>
    <cellStyle name="40% - Accent2 2 2 2 2 2 2 5 3" xfId="18921" xr:uid="{9F326DF6-D119-4E61-93DE-E6205395C788}"/>
    <cellStyle name="40% - Accent2 2 2 2 2 2 2 6" xfId="7871" xr:uid="{5D46D125-41C2-41F6-9A49-A4F2E068F68B}"/>
    <cellStyle name="40% - Accent2 2 2 2 2 2 2 6 2" xfId="22605" xr:uid="{38A2C4CB-9957-48F0-B654-8A9E1B3ABE53}"/>
    <cellStyle name="40% - Accent2 2 2 2 2 2 2 7" xfId="15239" xr:uid="{2460CAA9-9443-46F0-AEC8-0667A1A6C8D1}"/>
    <cellStyle name="40% - Accent2 2 2 2 2 2 3" xfId="735" xr:uid="{DA555C0D-167A-41BA-A9F8-32AE6E3A8911}"/>
    <cellStyle name="40% - Accent2 2 2 2 2 2 3 2" xfId="1655" xr:uid="{E6352247-4145-4902-8D57-6BE0DDC86EE0}"/>
    <cellStyle name="40% - Accent2 2 2 2 2 2 3 2 2" xfId="3496" xr:uid="{3C307EA2-DEB5-442B-939F-6F1D9220178A}"/>
    <cellStyle name="40% - Accent2 2 2 2 2 2 3 2 2 2" xfId="7178" xr:uid="{0B7E9519-E3A2-4576-85F5-99600F200876}"/>
    <cellStyle name="40% - Accent2 2 2 2 2 2 3 2 2 2 2" xfId="14544" xr:uid="{6F9A8F3F-AF9A-4BA7-9F71-15B0F27D0AE1}"/>
    <cellStyle name="40% - Accent2 2 2 2 2 2 3 2 2 2 2 2" xfId="29278" xr:uid="{B1215C6B-42A4-45BC-AB20-D7795EC1C435}"/>
    <cellStyle name="40% - Accent2 2 2 2 2 2 3 2 2 2 3" xfId="21912" xr:uid="{55000EA2-F19B-4F5B-A42F-85574A3D72B3}"/>
    <cellStyle name="40% - Accent2 2 2 2 2 2 3 2 2 3" xfId="10862" xr:uid="{724A9BB7-8449-4231-AA30-4CEC1271AC52}"/>
    <cellStyle name="40% - Accent2 2 2 2 2 2 3 2 2 3 2" xfId="25596" xr:uid="{DD7859C0-05BB-40DC-BD6F-C8564CDC92CD}"/>
    <cellStyle name="40% - Accent2 2 2 2 2 2 3 2 2 4" xfId="18230" xr:uid="{64B3B003-210C-4209-87B6-72B53F27560F}"/>
    <cellStyle name="40% - Accent2 2 2 2 2 2 3 2 3" xfId="5337" xr:uid="{0E41E60B-EF8A-434E-BDC9-FB83D0B0BC1E}"/>
    <cellStyle name="40% - Accent2 2 2 2 2 2 3 2 3 2" xfId="12703" xr:uid="{208FB74C-7C27-4656-926C-3F8BA9408E93}"/>
    <cellStyle name="40% - Accent2 2 2 2 2 2 3 2 3 2 2" xfId="27437" xr:uid="{5E65B448-57A4-47FF-9BBC-672F9254280F}"/>
    <cellStyle name="40% - Accent2 2 2 2 2 2 3 2 3 3" xfId="20071" xr:uid="{166280DE-AA7A-43AE-B86B-A0DAACFC9FF8}"/>
    <cellStyle name="40% - Accent2 2 2 2 2 2 3 2 4" xfId="9021" xr:uid="{86CBDEDA-F45A-4937-9190-8107EB570B21}"/>
    <cellStyle name="40% - Accent2 2 2 2 2 2 3 2 4 2" xfId="23755" xr:uid="{9877F7B4-117D-43BD-9551-847D727E562F}"/>
    <cellStyle name="40% - Accent2 2 2 2 2 2 3 2 5" xfId="16389" xr:uid="{7B3EE5AB-7660-40C5-A3EB-5E42F78232DB}"/>
    <cellStyle name="40% - Accent2 2 2 2 2 2 3 3" xfId="2576" xr:uid="{84BA1540-39CC-4FAB-A390-BB5EC8407F76}"/>
    <cellStyle name="40% - Accent2 2 2 2 2 2 3 3 2" xfId="6258" xr:uid="{4506F7C6-7566-480B-BC78-09C949A935DF}"/>
    <cellStyle name="40% - Accent2 2 2 2 2 2 3 3 2 2" xfId="13624" xr:uid="{F986BF44-D9E5-41D4-89E2-70569984A1AB}"/>
    <cellStyle name="40% - Accent2 2 2 2 2 2 3 3 2 2 2" xfId="28358" xr:uid="{275CEF7D-18FC-4472-925D-9CDFF77CB98D}"/>
    <cellStyle name="40% - Accent2 2 2 2 2 2 3 3 2 3" xfId="20992" xr:uid="{52B32855-B7D6-4DCC-AD26-7DD8127EA61A}"/>
    <cellStyle name="40% - Accent2 2 2 2 2 2 3 3 3" xfId="9942" xr:uid="{F5D501B1-0C7B-483F-9E70-A1C35A9B8925}"/>
    <cellStyle name="40% - Accent2 2 2 2 2 2 3 3 3 2" xfId="24676" xr:uid="{6EA23EEC-D62B-4B19-81AF-A6BC2A970094}"/>
    <cellStyle name="40% - Accent2 2 2 2 2 2 3 3 4" xfId="17310" xr:uid="{2E0E9039-F1C4-4EC8-9454-37A4D5CD7433}"/>
    <cellStyle name="40% - Accent2 2 2 2 2 2 3 4" xfId="4417" xr:uid="{0B831239-C725-4EBA-A56B-B7CBD714DEAD}"/>
    <cellStyle name="40% - Accent2 2 2 2 2 2 3 4 2" xfId="11783" xr:uid="{2F2ED95F-9FB5-4B7C-AF59-5DEEC3C3CE8E}"/>
    <cellStyle name="40% - Accent2 2 2 2 2 2 3 4 2 2" xfId="26517" xr:uid="{D8DBA076-408C-4F41-A3EA-6E75EA8A06C1}"/>
    <cellStyle name="40% - Accent2 2 2 2 2 2 3 4 3" xfId="19151" xr:uid="{9A4C3D4E-27A8-48EC-ADB7-83ABBED06134}"/>
    <cellStyle name="40% - Accent2 2 2 2 2 2 3 5" xfId="8101" xr:uid="{BEB1B857-F90A-4ACB-B6EC-3B11D84AE8A3}"/>
    <cellStyle name="40% - Accent2 2 2 2 2 2 3 5 2" xfId="22835" xr:uid="{19423BEE-F476-469C-A1F0-6CA4966F43FD}"/>
    <cellStyle name="40% - Accent2 2 2 2 2 2 3 6" xfId="15469" xr:uid="{5D95FA5C-B7A7-4627-A5D9-2252E3934C8E}"/>
    <cellStyle name="40% - Accent2 2 2 2 2 2 4" xfId="1195" xr:uid="{B1599B84-BD0D-44C0-B9AC-95A8EF84F118}"/>
    <cellStyle name="40% - Accent2 2 2 2 2 2 4 2" xfId="3036" xr:uid="{34061DA1-F351-42F5-9BB6-4E6C476EA977}"/>
    <cellStyle name="40% - Accent2 2 2 2 2 2 4 2 2" xfId="6718" xr:uid="{2580D50A-A471-4F7A-9F88-10E9DD416554}"/>
    <cellStyle name="40% - Accent2 2 2 2 2 2 4 2 2 2" xfId="14084" xr:uid="{1D863FC3-8A1F-426D-B2F6-6AFA67F78848}"/>
    <cellStyle name="40% - Accent2 2 2 2 2 2 4 2 2 2 2" xfId="28818" xr:uid="{4EAE19B9-EF2C-4AD3-A5D6-F588B6D26917}"/>
    <cellStyle name="40% - Accent2 2 2 2 2 2 4 2 2 3" xfId="21452" xr:uid="{FC0CBD09-B045-4C1B-809B-64E3AB64D17F}"/>
    <cellStyle name="40% - Accent2 2 2 2 2 2 4 2 3" xfId="10402" xr:uid="{203CF919-9D63-4409-9E86-46D54F5B4443}"/>
    <cellStyle name="40% - Accent2 2 2 2 2 2 4 2 3 2" xfId="25136" xr:uid="{91BFD3CC-827E-4573-AA66-5AAFAF6ED874}"/>
    <cellStyle name="40% - Accent2 2 2 2 2 2 4 2 4" xfId="17770" xr:uid="{68F4E8FA-42B6-4033-A1FB-4FB4FCCDB5F2}"/>
    <cellStyle name="40% - Accent2 2 2 2 2 2 4 3" xfId="4877" xr:uid="{AD4BC03F-966E-4AF0-8C47-828556C044F1}"/>
    <cellStyle name="40% - Accent2 2 2 2 2 2 4 3 2" xfId="12243" xr:uid="{9B5C6EA3-D892-459C-B246-59D7309CE5C5}"/>
    <cellStyle name="40% - Accent2 2 2 2 2 2 4 3 2 2" xfId="26977" xr:uid="{AA30E98C-8106-4159-8590-7AC92392A695}"/>
    <cellStyle name="40% - Accent2 2 2 2 2 2 4 3 3" xfId="19611" xr:uid="{0D5BFA37-7408-4DB8-99A2-5CFF5C8A6AE6}"/>
    <cellStyle name="40% - Accent2 2 2 2 2 2 4 4" xfId="8561" xr:uid="{BBD96676-E414-4B93-AACF-162705E548FB}"/>
    <cellStyle name="40% - Accent2 2 2 2 2 2 4 4 2" xfId="23295" xr:uid="{296A5307-7564-4E0A-8BC5-278896A8DDB4}"/>
    <cellStyle name="40% - Accent2 2 2 2 2 2 4 5" xfId="15929" xr:uid="{53A32814-0D4B-4F54-84D8-639EE7D28979}"/>
    <cellStyle name="40% - Accent2 2 2 2 2 2 5" xfId="2116" xr:uid="{D147DC9D-08BF-4EEB-8B98-D3E6173220FA}"/>
    <cellStyle name="40% - Accent2 2 2 2 2 2 5 2" xfId="5798" xr:uid="{3C5220D3-2013-4766-BAA2-4DB8CD45CCA0}"/>
    <cellStyle name="40% - Accent2 2 2 2 2 2 5 2 2" xfId="13164" xr:uid="{42DDD4F1-95D2-4B52-B0D3-09C4F204F218}"/>
    <cellStyle name="40% - Accent2 2 2 2 2 2 5 2 2 2" xfId="27898" xr:uid="{ECCAD644-8009-4278-AC6A-420B00DB69D4}"/>
    <cellStyle name="40% - Accent2 2 2 2 2 2 5 2 3" xfId="20532" xr:uid="{9D0B5A8A-A826-4C0F-A4D7-6E928F5B37F4}"/>
    <cellStyle name="40% - Accent2 2 2 2 2 2 5 3" xfId="9482" xr:uid="{A9B8A66C-C6C8-45DE-B2AC-EB658B0B8CCC}"/>
    <cellStyle name="40% - Accent2 2 2 2 2 2 5 3 2" xfId="24216" xr:uid="{14555FA1-8106-4457-905B-A7A0D9CBB4CE}"/>
    <cellStyle name="40% - Accent2 2 2 2 2 2 5 4" xfId="16850" xr:uid="{D0D483EA-AB6D-46E0-B597-9F1FE8BAF9DC}"/>
    <cellStyle name="40% - Accent2 2 2 2 2 2 6" xfId="3957" xr:uid="{E5541606-AABD-4465-BFD9-8D818CAE031F}"/>
    <cellStyle name="40% - Accent2 2 2 2 2 2 6 2" xfId="11323" xr:uid="{8DE44516-DA7F-44B5-BE97-5606ED76DFF7}"/>
    <cellStyle name="40% - Accent2 2 2 2 2 2 6 2 2" xfId="26057" xr:uid="{D179E4E2-1334-4167-B3CB-8ABB2016D4B7}"/>
    <cellStyle name="40% - Accent2 2 2 2 2 2 6 3" xfId="18691" xr:uid="{F8FD013B-C602-49EC-8656-DA987029C851}"/>
    <cellStyle name="40% - Accent2 2 2 2 2 2 7" xfId="7641" xr:uid="{0987596F-5D0E-478E-80E6-4E4D66DB1F8C}"/>
    <cellStyle name="40% - Accent2 2 2 2 2 2 7 2" xfId="22375" xr:uid="{AEC8B724-7DD3-4E34-90CD-741262A05AB2}"/>
    <cellStyle name="40% - Accent2 2 2 2 2 2 8" xfId="15009" xr:uid="{99A5BA77-AB7F-456F-BB60-E4FE77E35024}"/>
    <cellStyle name="40% - Accent2 2 2 2 2 3" xfId="390" xr:uid="{21C381E1-CCF0-4915-8B00-6C92B9F3BF7B}"/>
    <cellStyle name="40% - Accent2 2 2 2 2 3 2" xfId="850" xr:uid="{47A8B209-D29A-4F49-B332-2D107D877A5F}"/>
    <cellStyle name="40% - Accent2 2 2 2 2 3 2 2" xfId="1770" xr:uid="{73E40324-E3DA-4AEE-BD37-76E45A036B8F}"/>
    <cellStyle name="40% - Accent2 2 2 2 2 3 2 2 2" xfId="3611" xr:uid="{F0F9F40C-91CC-46A1-BE04-FCE368C1AF49}"/>
    <cellStyle name="40% - Accent2 2 2 2 2 3 2 2 2 2" xfId="7293" xr:uid="{90C6D3D5-EBF5-4DFD-B7BE-518AACE9FD03}"/>
    <cellStyle name="40% - Accent2 2 2 2 2 3 2 2 2 2 2" xfId="14659" xr:uid="{ABA8C601-D869-423E-9B81-A013AC989B3C}"/>
    <cellStyle name="40% - Accent2 2 2 2 2 3 2 2 2 2 2 2" xfId="29393" xr:uid="{522B6833-79EB-4B9F-9B9D-CE43AE34AE06}"/>
    <cellStyle name="40% - Accent2 2 2 2 2 3 2 2 2 2 3" xfId="22027" xr:uid="{6F89CAE5-E63B-41BB-9572-3C20ACED857B}"/>
    <cellStyle name="40% - Accent2 2 2 2 2 3 2 2 2 3" xfId="10977" xr:uid="{D7B899DF-96A3-4629-8B8F-994F87ABA8DC}"/>
    <cellStyle name="40% - Accent2 2 2 2 2 3 2 2 2 3 2" xfId="25711" xr:uid="{43648860-DC30-4042-87CA-BF4E09499D49}"/>
    <cellStyle name="40% - Accent2 2 2 2 2 3 2 2 2 4" xfId="18345" xr:uid="{866985D6-47BC-401A-9412-3C976902516F}"/>
    <cellStyle name="40% - Accent2 2 2 2 2 3 2 2 3" xfId="5452" xr:uid="{BCB1EC8E-FCF1-4826-9231-E214A2AF0FBD}"/>
    <cellStyle name="40% - Accent2 2 2 2 2 3 2 2 3 2" xfId="12818" xr:uid="{607C57E2-5192-49A3-A30F-F560E256033C}"/>
    <cellStyle name="40% - Accent2 2 2 2 2 3 2 2 3 2 2" xfId="27552" xr:uid="{AC6D41C6-877F-41B4-9576-A895A8C31974}"/>
    <cellStyle name="40% - Accent2 2 2 2 2 3 2 2 3 3" xfId="20186" xr:uid="{02649E73-272A-48E9-8255-C8111CB4DCDD}"/>
    <cellStyle name="40% - Accent2 2 2 2 2 3 2 2 4" xfId="9136" xr:uid="{536A16E1-4D60-4839-AC05-F956AE3530CC}"/>
    <cellStyle name="40% - Accent2 2 2 2 2 3 2 2 4 2" xfId="23870" xr:uid="{E5D097CF-886F-4A99-99CA-5B943F863093}"/>
    <cellStyle name="40% - Accent2 2 2 2 2 3 2 2 5" xfId="16504" xr:uid="{956C8355-7828-48F6-B1CB-131AE5017BD3}"/>
    <cellStyle name="40% - Accent2 2 2 2 2 3 2 3" xfId="2691" xr:uid="{423DA7AF-5DAD-4678-917B-2D4B904772DA}"/>
    <cellStyle name="40% - Accent2 2 2 2 2 3 2 3 2" xfId="6373" xr:uid="{E8CFD853-66C8-40C5-927F-2C2E8E7749C8}"/>
    <cellStyle name="40% - Accent2 2 2 2 2 3 2 3 2 2" xfId="13739" xr:uid="{62B253E7-35D8-40CE-B867-6C80F3E1B297}"/>
    <cellStyle name="40% - Accent2 2 2 2 2 3 2 3 2 2 2" xfId="28473" xr:uid="{EACC6791-21AB-4574-9054-BE21ACDD8E56}"/>
    <cellStyle name="40% - Accent2 2 2 2 2 3 2 3 2 3" xfId="21107" xr:uid="{38848D8D-8EC6-472A-80B2-2E386920EC7D}"/>
    <cellStyle name="40% - Accent2 2 2 2 2 3 2 3 3" xfId="10057" xr:uid="{8A0CE146-7DAC-4B67-9DC0-FFD64F49A092}"/>
    <cellStyle name="40% - Accent2 2 2 2 2 3 2 3 3 2" xfId="24791" xr:uid="{91C7281E-5DD6-42AC-983B-B8F1260A279E}"/>
    <cellStyle name="40% - Accent2 2 2 2 2 3 2 3 4" xfId="17425" xr:uid="{9D5AFE06-97E1-4343-BF23-464E1E7533B8}"/>
    <cellStyle name="40% - Accent2 2 2 2 2 3 2 4" xfId="4532" xr:uid="{F9EC99BE-638E-42A3-80D5-D46F8B437B2E}"/>
    <cellStyle name="40% - Accent2 2 2 2 2 3 2 4 2" xfId="11898" xr:uid="{42114F5A-57FC-4886-A479-EECAE6D27003}"/>
    <cellStyle name="40% - Accent2 2 2 2 2 3 2 4 2 2" xfId="26632" xr:uid="{B129DB99-1337-4210-BB83-AED75FB51F27}"/>
    <cellStyle name="40% - Accent2 2 2 2 2 3 2 4 3" xfId="19266" xr:uid="{DADBD7D1-CE95-440F-9D2B-4CA33C280D0F}"/>
    <cellStyle name="40% - Accent2 2 2 2 2 3 2 5" xfId="8216" xr:uid="{D0F6818B-D366-4F70-9BAD-AE523F681888}"/>
    <cellStyle name="40% - Accent2 2 2 2 2 3 2 5 2" xfId="22950" xr:uid="{F9747BC6-B9E5-4950-ABCA-B3DC640E9DDA}"/>
    <cellStyle name="40% - Accent2 2 2 2 2 3 2 6" xfId="15584" xr:uid="{0E33E03F-9596-4727-B3B4-127DDBF4E494}"/>
    <cellStyle name="40% - Accent2 2 2 2 2 3 3" xfId="1310" xr:uid="{974EF02C-FE6F-416C-B6AF-25D9D5D1562D}"/>
    <cellStyle name="40% - Accent2 2 2 2 2 3 3 2" xfId="3151" xr:uid="{08C157A1-9711-40D8-AF2A-C7B967E2D69A}"/>
    <cellStyle name="40% - Accent2 2 2 2 2 3 3 2 2" xfId="6833" xr:uid="{2E34D82A-F7CD-4CAD-B3DF-F47FBB8D7070}"/>
    <cellStyle name="40% - Accent2 2 2 2 2 3 3 2 2 2" xfId="14199" xr:uid="{310AA662-93B1-4633-9F2F-EEE789BB0BDD}"/>
    <cellStyle name="40% - Accent2 2 2 2 2 3 3 2 2 2 2" xfId="28933" xr:uid="{1C931EEC-312B-4BD7-BA9C-36792DD5AC21}"/>
    <cellStyle name="40% - Accent2 2 2 2 2 3 3 2 2 3" xfId="21567" xr:uid="{C05CD8FA-365C-4884-A3AF-CB753D35628F}"/>
    <cellStyle name="40% - Accent2 2 2 2 2 3 3 2 3" xfId="10517" xr:uid="{F752A542-50FA-4456-A3BD-ADAF1222E651}"/>
    <cellStyle name="40% - Accent2 2 2 2 2 3 3 2 3 2" xfId="25251" xr:uid="{C4169468-E617-4D8F-BABA-67C3FA30EA00}"/>
    <cellStyle name="40% - Accent2 2 2 2 2 3 3 2 4" xfId="17885" xr:uid="{2D1FA866-0E39-498A-829F-8407AEEACB05}"/>
    <cellStyle name="40% - Accent2 2 2 2 2 3 3 3" xfId="4992" xr:uid="{908D0109-FC0B-43A5-9A36-644A9D3798BA}"/>
    <cellStyle name="40% - Accent2 2 2 2 2 3 3 3 2" xfId="12358" xr:uid="{121033EB-7ACB-49C8-A144-D6A364E10A18}"/>
    <cellStyle name="40% - Accent2 2 2 2 2 3 3 3 2 2" xfId="27092" xr:uid="{AA3E5B87-26AF-4BD6-9FA5-3D8839C9359B}"/>
    <cellStyle name="40% - Accent2 2 2 2 2 3 3 3 3" xfId="19726" xr:uid="{46DFB483-7428-4603-A606-19706A01DD07}"/>
    <cellStyle name="40% - Accent2 2 2 2 2 3 3 4" xfId="8676" xr:uid="{82D36289-8F9E-4038-BC44-2D2989B9CC1A}"/>
    <cellStyle name="40% - Accent2 2 2 2 2 3 3 4 2" xfId="23410" xr:uid="{29F18493-74C9-4866-B1EC-67E5E9DB6340}"/>
    <cellStyle name="40% - Accent2 2 2 2 2 3 3 5" xfId="16044" xr:uid="{0ACF00BE-5421-4322-91B7-60D1798DF7A7}"/>
    <cellStyle name="40% - Accent2 2 2 2 2 3 4" xfId="2231" xr:uid="{2C578823-44EE-4E8C-B59E-1516D6BBB986}"/>
    <cellStyle name="40% - Accent2 2 2 2 2 3 4 2" xfId="5913" xr:uid="{EDE42A25-60C1-4B3B-9FD1-F562CDC1A330}"/>
    <cellStyle name="40% - Accent2 2 2 2 2 3 4 2 2" xfId="13279" xr:uid="{22990F4D-AF9E-4877-BDE8-F9E83EEFC28E}"/>
    <cellStyle name="40% - Accent2 2 2 2 2 3 4 2 2 2" xfId="28013" xr:uid="{004415DB-B704-4653-90AA-06825FB57964}"/>
    <cellStyle name="40% - Accent2 2 2 2 2 3 4 2 3" xfId="20647" xr:uid="{C1164B45-B604-42B4-B630-F5EB1AD7D60A}"/>
    <cellStyle name="40% - Accent2 2 2 2 2 3 4 3" xfId="9597" xr:uid="{1F8EB210-413B-453C-83F3-A68999EBEAAD}"/>
    <cellStyle name="40% - Accent2 2 2 2 2 3 4 3 2" xfId="24331" xr:uid="{E2DAEDD8-B6B9-4A6F-927B-E3D2F0468E8C}"/>
    <cellStyle name="40% - Accent2 2 2 2 2 3 4 4" xfId="16965" xr:uid="{3EA00FFA-7010-426C-A18E-65F589172E5A}"/>
    <cellStyle name="40% - Accent2 2 2 2 2 3 5" xfId="4072" xr:uid="{52D7D132-E633-41F8-913B-180302F5058B}"/>
    <cellStyle name="40% - Accent2 2 2 2 2 3 5 2" xfId="11438" xr:uid="{FD7BF8AB-A2C2-40B0-98B5-84FB3952B06F}"/>
    <cellStyle name="40% - Accent2 2 2 2 2 3 5 2 2" xfId="26172" xr:uid="{8E6396C2-035E-4F14-9D19-6370E564896A}"/>
    <cellStyle name="40% - Accent2 2 2 2 2 3 5 3" xfId="18806" xr:uid="{F06BA8DF-94DE-46A9-B29D-4D322F2F5B71}"/>
    <cellStyle name="40% - Accent2 2 2 2 2 3 6" xfId="7756" xr:uid="{984FC068-DB6F-4265-811A-586B18B7FCE6}"/>
    <cellStyle name="40% - Accent2 2 2 2 2 3 6 2" xfId="22490" xr:uid="{9149A609-393D-47B9-94C6-216BE8C4EE8E}"/>
    <cellStyle name="40% - Accent2 2 2 2 2 3 7" xfId="15124" xr:uid="{74421C56-13AC-43E4-A062-032229DCF5B2}"/>
    <cellStyle name="40% - Accent2 2 2 2 2 4" xfId="620" xr:uid="{699E9556-C6B4-48A6-95C8-BAEA21966161}"/>
    <cellStyle name="40% - Accent2 2 2 2 2 4 2" xfId="1540" xr:uid="{F995A7FD-81ED-410C-9615-0694FDBB2987}"/>
    <cellStyle name="40% - Accent2 2 2 2 2 4 2 2" xfId="3381" xr:uid="{9FADC0B2-CEA6-4C2C-8A05-7C6A3FACD8C3}"/>
    <cellStyle name="40% - Accent2 2 2 2 2 4 2 2 2" xfId="7063" xr:uid="{46C5C74A-C4E8-4941-97D3-C178DB06EB84}"/>
    <cellStyle name="40% - Accent2 2 2 2 2 4 2 2 2 2" xfId="14429" xr:uid="{A3CEAD1F-0716-4B79-A10A-9DCFF5A1ADDD}"/>
    <cellStyle name="40% - Accent2 2 2 2 2 4 2 2 2 2 2" xfId="29163" xr:uid="{4B08BF34-AD5D-4EB1-A7C0-804002768E9A}"/>
    <cellStyle name="40% - Accent2 2 2 2 2 4 2 2 2 3" xfId="21797" xr:uid="{31373A8D-DE33-4FE7-A969-1F17A6EEC627}"/>
    <cellStyle name="40% - Accent2 2 2 2 2 4 2 2 3" xfId="10747" xr:uid="{0C09E9DF-769F-4DDD-9DA4-6DFA51A81608}"/>
    <cellStyle name="40% - Accent2 2 2 2 2 4 2 2 3 2" xfId="25481" xr:uid="{765BF793-1F0F-489A-87A1-D60C72DE548B}"/>
    <cellStyle name="40% - Accent2 2 2 2 2 4 2 2 4" xfId="18115" xr:uid="{6DB9CCFF-928D-4D6C-9D41-A9F6AA17A9F3}"/>
    <cellStyle name="40% - Accent2 2 2 2 2 4 2 3" xfId="5222" xr:uid="{19D9FD6C-12E8-43E7-98EC-473345154D19}"/>
    <cellStyle name="40% - Accent2 2 2 2 2 4 2 3 2" xfId="12588" xr:uid="{6BFC5355-0E32-44A1-A232-5650C88524A9}"/>
    <cellStyle name="40% - Accent2 2 2 2 2 4 2 3 2 2" xfId="27322" xr:uid="{0C1B4806-5ECC-4A42-B71E-A51879D8F1CA}"/>
    <cellStyle name="40% - Accent2 2 2 2 2 4 2 3 3" xfId="19956" xr:uid="{889F62A9-6D4E-400D-BBE2-947821D72EFC}"/>
    <cellStyle name="40% - Accent2 2 2 2 2 4 2 4" xfId="8906" xr:uid="{90C923D7-5165-44B4-A445-AB5F6601D089}"/>
    <cellStyle name="40% - Accent2 2 2 2 2 4 2 4 2" xfId="23640" xr:uid="{FFBF20F0-677F-40F4-9C33-CF9CC5BAC80C}"/>
    <cellStyle name="40% - Accent2 2 2 2 2 4 2 5" xfId="16274" xr:uid="{67ABE492-7C1B-471D-8C3C-F27D577B8184}"/>
    <cellStyle name="40% - Accent2 2 2 2 2 4 3" xfId="2461" xr:uid="{58935FFA-8EAB-4AA3-B036-1F8BB1C4A927}"/>
    <cellStyle name="40% - Accent2 2 2 2 2 4 3 2" xfId="6143" xr:uid="{916BCDC2-7B14-47BE-A2C8-CFF84760C50E}"/>
    <cellStyle name="40% - Accent2 2 2 2 2 4 3 2 2" xfId="13509" xr:uid="{E8354201-8F9D-46E1-BE77-675DBE770CAC}"/>
    <cellStyle name="40% - Accent2 2 2 2 2 4 3 2 2 2" xfId="28243" xr:uid="{70F734CC-173B-4FE4-8968-48737273B8E2}"/>
    <cellStyle name="40% - Accent2 2 2 2 2 4 3 2 3" xfId="20877" xr:uid="{79A85FE1-19BA-45ED-B85D-0384AD68AE83}"/>
    <cellStyle name="40% - Accent2 2 2 2 2 4 3 3" xfId="9827" xr:uid="{AA4356F1-663F-4707-BB80-1006C607A7DF}"/>
    <cellStyle name="40% - Accent2 2 2 2 2 4 3 3 2" xfId="24561" xr:uid="{FB69D4EF-8620-4143-9420-4E52D0AEA672}"/>
    <cellStyle name="40% - Accent2 2 2 2 2 4 3 4" xfId="17195" xr:uid="{E13DED9F-394E-4685-B580-02A8B6EE9F85}"/>
    <cellStyle name="40% - Accent2 2 2 2 2 4 4" xfId="4302" xr:uid="{6BAF381D-1A4D-4AF2-AF72-5DA03135A07D}"/>
    <cellStyle name="40% - Accent2 2 2 2 2 4 4 2" xfId="11668" xr:uid="{5F0CBC7F-B7E1-4805-9AF3-1E57D4B87359}"/>
    <cellStyle name="40% - Accent2 2 2 2 2 4 4 2 2" xfId="26402" xr:uid="{D20B1A7E-259D-4350-A847-8BB072CDAAA1}"/>
    <cellStyle name="40% - Accent2 2 2 2 2 4 4 3" xfId="19036" xr:uid="{E2233374-813A-4ACF-8094-DC4D8D4FBE41}"/>
    <cellStyle name="40% - Accent2 2 2 2 2 4 5" xfId="7986" xr:uid="{988162E5-407D-420B-988B-4F8DAA1824CE}"/>
    <cellStyle name="40% - Accent2 2 2 2 2 4 5 2" xfId="22720" xr:uid="{070CB40F-965B-4759-89C0-90E03AAA3970}"/>
    <cellStyle name="40% - Accent2 2 2 2 2 4 6" xfId="15354" xr:uid="{BE188FD0-5B8F-43F8-B841-8B088F116631}"/>
    <cellStyle name="40% - Accent2 2 2 2 2 5" xfId="1080" xr:uid="{0DF73EFC-B443-4782-85E9-3DC8DD30DE7E}"/>
    <cellStyle name="40% - Accent2 2 2 2 2 5 2" xfId="2921" xr:uid="{9A0B245B-C104-4C88-8A0D-C1A459D9220F}"/>
    <cellStyle name="40% - Accent2 2 2 2 2 5 2 2" xfId="6603" xr:uid="{C2A581C3-CDB9-4D99-B600-055E7045AE42}"/>
    <cellStyle name="40% - Accent2 2 2 2 2 5 2 2 2" xfId="13969" xr:uid="{5103AAD9-0DC8-47E1-9B4D-DDB341DB9688}"/>
    <cellStyle name="40% - Accent2 2 2 2 2 5 2 2 2 2" xfId="28703" xr:uid="{21E2CD07-3CCA-4242-B668-2E7A2C0052E4}"/>
    <cellStyle name="40% - Accent2 2 2 2 2 5 2 2 3" xfId="21337" xr:uid="{E2AFC7BE-DC34-48C4-BC7A-3E427299A32A}"/>
    <cellStyle name="40% - Accent2 2 2 2 2 5 2 3" xfId="10287" xr:uid="{C1A59AF8-9D43-4335-8212-B6E301AADEC7}"/>
    <cellStyle name="40% - Accent2 2 2 2 2 5 2 3 2" xfId="25021" xr:uid="{2171819B-831E-4D42-932A-0BA31FA02000}"/>
    <cellStyle name="40% - Accent2 2 2 2 2 5 2 4" xfId="17655" xr:uid="{9EDC0BEE-8FC8-45EB-B6C4-F449DE060AAE}"/>
    <cellStyle name="40% - Accent2 2 2 2 2 5 3" xfId="4762" xr:uid="{13E18978-5284-4A31-863C-F798891F9B5E}"/>
    <cellStyle name="40% - Accent2 2 2 2 2 5 3 2" xfId="12128" xr:uid="{F19D0234-A025-419E-9CA7-FF1A77AF1C71}"/>
    <cellStyle name="40% - Accent2 2 2 2 2 5 3 2 2" xfId="26862" xr:uid="{7941AF5A-AB01-43F1-B01E-07D4165E22D3}"/>
    <cellStyle name="40% - Accent2 2 2 2 2 5 3 3" xfId="19496" xr:uid="{5B567E50-4C5C-4A6D-BE0F-C28C96F44007}"/>
    <cellStyle name="40% - Accent2 2 2 2 2 5 4" xfId="8446" xr:uid="{EAB2E954-072A-435D-88AA-E21C5FBCEC84}"/>
    <cellStyle name="40% - Accent2 2 2 2 2 5 4 2" xfId="23180" xr:uid="{2F53279B-AC11-46E7-AAD1-D48A4B95B697}"/>
    <cellStyle name="40% - Accent2 2 2 2 2 5 5" xfId="15814" xr:uid="{01599C8E-6EBE-400C-9B87-E9FB28D5611E}"/>
    <cellStyle name="40% - Accent2 2 2 2 2 6" xfId="2001" xr:uid="{57DD0988-CDF5-4CD8-9709-DDF479B19B54}"/>
    <cellStyle name="40% - Accent2 2 2 2 2 6 2" xfId="5683" xr:uid="{8FD3C6B7-5CB5-4BC5-883D-B7F7ACD03801}"/>
    <cellStyle name="40% - Accent2 2 2 2 2 6 2 2" xfId="13049" xr:uid="{923ECF3B-F374-4A0C-A6FE-1B41ADB21523}"/>
    <cellStyle name="40% - Accent2 2 2 2 2 6 2 2 2" xfId="27783" xr:uid="{BC5E9D0A-E980-409B-9DAD-BFD5B0E902BC}"/>
    <cellStyle name="40% - Accent2 2 2 2 2 6 2 3" xfId="20417" xr:uid="{45ECB43C-4D5E-4EED-8D4F-28C3CA0146FD}"/>
    <cellStyle name="40% - Accent2 2 2 2 2 6 3" xfId="9367" xr:uid="{111250BE-54E3-4AC5-B036-2094F6E990B6}"/>
    <cellStyle name="40% - Accent2 2 2 2 2 6 3 2" xfId="24101" xr:uid="{5517EC7A-A29B-4B1B-B477-59406C144C14}"/>
    <cellStyle name="40% - Accent2 2 2 2 2 6 4" xfId="16735" xr:uid="{82C6A6EE-9126-4479-82E3-D28FD6A420B6}"/>
    <cellStyle name="40% - Accent2 2 2 2 2 7" xfId="3842" xr:uid="{E346A429-D1BC-4BBA-AE70-287AC343F403}"/>
    <cellStyle name="40% - Accent2 2 2 2 2 7 2" xfId="11208" xr:uid="{84A3C955-5511-4D82-B2CC-6E8AAB55E5E2}"/>
    <cellStyle name="40% - Accent2 2 2 2 2 7 2 2" xfId="25942" xr:uid="{AA5C98FD-CB01-4BEA-B9FC-3C56D97DB29E}"/>
    <cellStyle name="40% - Accent2 2 2 2 2 7 3" xfId="18576" xr:uid="{557F7D6E-41B6-4070-ACFB-A5885AEC2731}"/>
    <cellStyle name="40% - Accent2 2 2 2 2 8" xfId="7526" xr:uid="{A309E6E0-6287-418D-9DBB-1FD650F11116}"/>
    <cellStyle name="40% - Accent2 2 2 2 2 8 2" xfId="22260" xr:uid="{1334377A-442A-4A5F-8D4B-E19A9358FAD8}"/>
    <cellStyle name="40% - Accent2 2 2 2 2 9" xfId="14894" xr:uid="{B7125997-056A-4A3E-A1C9-7F0111D1C348}"/>
    <cellStyle name="40% - Accent2 2 2 2 3" xfId="218" xr:uid="{519DAA8F-5BAC-4DFA-903C-FEDF32A70CCD}"/>
    <cellStyle name="40% - Accent2 2 2 2 3 2" xfId="448" xr:uid="{1D885DDA-5339-4A35-B5CF-9164FCDC664B}"/>
    <cellStyle name="40% - Accent2 2 2 2 3 2 2" xfId="908" xr:uid="{D4E38AB2-DC74-44B0-8197-ED022007C7E1}"/>
    <cellStyle name="40% - Accent2 2 2 2 3 2 2 2" xfId="1828" xr:uid="{003381C5-54E8-4219-BE62-86FCAF38ED65}"/>
    <cellStyle name="40% - Accent2 2 2 2 3 2 2 2 2" xfId="3669" xr:uid="{A3C4F93C-64C4-4169-A816-48119EBA4818}"/>
    <cellStyle name="40% - Accent2 2 2 2 3 2 2 2 2 2" xfId="7351" xr:uid="{5B402E32-444A-4B48-BF67-4C5C12AD9B7F}"/>
    <cellStyle name="40% - Accent2 2 2 2 3 2 2 2 2 2 2" xfId="14717" xr:uid="{142152B4-0E51-42AE-B107-42680A0ACC01}"/>
    <cellStyle name="40% - Accent2 2 2 2 3 2 2 2 2 2 2 2" xfId="29451" xr:uid="{DCB55686-0148-4E67-86F7-BAC121121353}"/>
    <cellStyle name="40% - Accent2 2 2 2 3 2 2 2 2 2 3" xfId="22085" xr:uid="{DE917365-DBE1-454F-AEB9-D39C98C637B5}"/>
    <cellStyle name="40% - Accent2 2 2 2 3 2 2 2 2 3" xfId="11035" xr:uid="{D3E01F17-31DF-4D83-8A41-33BBFC67ADFE}"/>
    <cellStyle name="40% - Accent2 2 2 2 3 2 2 2 2 3 2" xfId="25769" xr:uid="{EE1215EC-3C7A-4176-8C09-CB76AE671F34}"/>
    <cellStyle name="40% - Accent2 2 2 2 3 2 2 2 2 4" xfId="18403" xr:uid="{5C0C0E87-0D39-447C-98C3-F26AE6A44920}"/>
    <cellStyle name="40% - Accent2 2 2 2 3 2 2 2 3" xfId="5510" xr:uid="{3DD6A31E-2319-4DA5-A77B-2F2861B9B836}"/>
    <cellStyle name="40% - Accent2 2 2 2 3 2 2 2 3 2" xfId="12876" xr:uid="{D3FCA912-4D8D-46F8-A7B9-814296AE5AE4}"/>
    <cellStyle name="40% - Accent2 2 2 2 3 2 2 2 3 2 2" xfId="27610" xr:uid="{1D87780E-2093-48E0-980D-D67B4843CAE5}"/>
    <cellStyle name="40% - Accent2 2 2 2 3 2 2 2 3 3" xfId="20244" xr:uid="{1A84ABB8-F504-4E64-A846-7090168D5FD7}"/>
    <cellStyle name="40% - Accent2 2 2 2 3 2 2 2 4" xfId="9194" xr:uid="{F7D3E284-F9F4-4CCD-B559-0334B1E118C7}"/>
    <cellStyle name="40% - Accent2 2 2 2 3 2 2 2 4 2" xfId="23928" xr:uid="{F58A1848-1E80-4A71-9CEE-96BD205B74F1}"/>
    <cellStyle name="40% - Accent2 2 2 2 3 2 2 2 5" xfId="16562" xr:uid="{D19EA2BE-B867-401D-B18B-B403483DFACF}"/>
    <cellStyle name="40% - Accent2 2 2 2 3 2 2 3" xfId="2749" xr:uid="{B59BACC7-24ED-4DA5-BED7-AC2538AC1AAC}"/>
    <cellStyle name="40% - Accent2 2 2 2 3 2 2 3 2" xfId="6431" xr:uid="{ADC07F04-DEDC-4367-AC36-21E0E1BF8F20}"/>
    <cellStyle name="40% - Accent2 2 2 2 3 2 2 3 2 2" xfId="13797" xr:uid="{6666DE5A-663B-4BCA-AC36-776C9DDF2E57}"/>
    <cellStyle name="40% - Accent2 2 2 2 3 2 2 3 2 2 2" xfId="28531" xr:uid="{688C0122-FAFE-4C03-8FD1-13986DAB6341}"/>
    <cellStyle name="40% - Accent2 2 2 2 3 2 2 3 2 3" xfId="21165" xr:uid="{03E9FC17-E716-43B5-88B6-D9AD83F24071}"/>
    <cellStyle name="40% - Accent2 2 2 2 3 2 2 3 3" xfId="10115" xr:uid="{A7F22771-6336-4C6D-8A60-A3615814A65D}"/>
    <cellStyle name="40% - Accent2 2 2 2 3 2 2 3 3 2" xfId="24849" xr:uid="{79DF2033-C3AA-4AA5-A09F-D6FA5140CF1D}"/>
    <cellStyle name="40% - Accent2 2 2 2 3 2 2 3 4" xfId="17483" xr:uid="{AB8A64FB-B681-4156-9AAC-DD426AA624B5}"/>
    <cellStyle name="40% - Accent2 2 2 2 3 2 2 4" xfId="4590" xr:uid="{E10B0459-EEE7-4F11-8E7D-DAD487EE5241}"/>
    <cellStyle name="40% - Accent2 2 2 2 3 2 2 4 2" xfId="11956" xr:uid="{E63E9356-5A2F-4E7E-99F6-B3257F77C1C4}"/>
    <cellStyle name="40% - Accent2 2 2 2 3 2 2 4 2 2" xfId="26690" xr:uid="{6ED7DB91-988F-44A1-96EE-6EE0111E01C9}"/>
    <cellStyle name="40% - Accent2 2 2 2 3 2 2 4 3" xfId="19324" xr:uid="{E941CD3A-7EC3-4E0D-9F01-FA41FFC52889}"/>
    <cellStyle name="40% - Accent2 2 2 2 3 2 2 5" xfId="8274" xr:uid="{EF458DC4-9F4F-427D-95B2-120C933E1C05}"/>
    <cellStyle name="40% - Accent2 2 2 2 3 2 2 5 2" xfId="23008" xr:uid="{B9657496-2E62-4EEE-B1FD-91ABAEFF1C2C}"/>
    <cellStyle name="40% - Accent2 2 2 2 3 2 2 6" xfId="15642" xr:uid="{0C1DDE1A-533C-4D30-A3D6-98D5ED6174BE}"/>
    <cellStyle name="40% - Accent2 2 2 2 3 2 3" xfId="1368" xr:uid="{F66ADD94-4609-447F-934E-2FC92836730B}"/>
    <cellStyle name="40% - Accent2 2 2 2 3 2 3 2" xfId="3209" xr:uid="{A87D7AD5-1C17-4519-85D1-4D2C6EB96072}"/>
    <cellStyle name="40% - Accent2 2 2 2 3 2 3 2 2" xfId="6891" xr:uid="{07E1D8CF-4E0C-47E2-A1ED-D176D0F13B36}"/>
    <cellStyle name="40% - Accent2 2 2 2 3 2 3 2 2 2" xfId="14257" xr:uid="{850A27CA-E2A6-4E42-A537-A7F6FF99CFFB}"/>
    <cellStyle name="40% - Accent2 2 2 2 3 2 3 2 2 2 2" xfId="28991" xr:uid="{79ED367E-9A61-45B8-9477-7C02EF0BE103}"/>
    <cellStyle name="40% - Accent2 2 2 2 3 2 3 2 2 3" xfId="21625" xr:uid="{9A4AD373-6F76-411D-9B8A-57DFA1F3C572}"/>
    <cellStyle name="40% - Accent2 2 2 2 3 2 3 2 3" xfId="10575" xr:uid="{29CDB0DC-3F45-477F-A2D3-49A384B548B9}"/>
    <cellStyle name="40% - Accent2 2 2 2 3 2 3 2 3 2" xfId="25309" xr:uid="{B40629FA-F55F-43D9-9F39-B1152ECFDDD2}"/>
    <cellStyle name="40% - Accent2 2 2 2 3 2 3 2 4" xfId="17943" xr:uid="{F62808EF-99EE-451A-8E96-2CC7250140AE}"/>
    <cellStyle name="40% - Accent2 2 2 2 3 2 3 3" xfId="5050" xr:uid="{CE33EEEB-4B99-4DF0-8B2F-2E2D9C8FDBF9}"/>
    <cellStyle name="40% - Accent2 2 2 2 3 2 3 3 2" xfId="12416" xr:uid="{D1D9A26E-8160-41A1-8616-7417E4E0616D}"/>
    <cellStyle name="40% - Accent2 2 2 2 3 2 3 3 2 2" xfId="27150" xr:uid="{03F56536-FF74-4FB4-A74D-F720E4CFC66E}"/>
    <cellStyle name="40% - Accent2 2 2 2 3 2 3 3 3" xfId="19784" xr:uid="{4CDC4B01-2D5B-4F5A-A81F-EE2DD9B068D0}"/>
    <cellStyle name="40% - Accent2 2 2 2 3 2 3 4" xfId="8734" xr:uid="{5A15502C-69C4-436F-9403-FA2A56361449}"/>
    <cellStyle name="40% - Accent2 2 2 2 3 2 3 4 2" xfId="23468" xr:uid="{9A5A03F4-0851-4C13-ACB0-2689701B786C}"/>
    <cellStyle name="40% - Accent2 2 2 2 3 2 3 5" xfId="16102" xr:uid="{44ED3BF5-2C1E-4F30-AFD0-676E0C6DF175}"/>
    <cellStyle name="40% - Accent2 2 2 2 3 2 4" xfId="2289" xr:uid="{39B58370-0D5A-48D1-B6C2-4882A0D9E047}"/>
    <cellStyle name="40% - Accent2 2 2 2 3 2 4 2" xfId="5971" xr:uid="{4ABE69F8-FF75-4E5E-B9A6-745F0EA2763C}"/>
    <cellStyle name="40% - Accent2 2 2 2 3 2 4 2 2" xfId="13337" xr:uid="{87D83214-384A-44B8-9B7E-2FF28152FDDA}"/>
    <cellStyle name="40% - Accent2 2 2 2 3 2 4 2 2 2" xfId="28071" xr:uid="{646AEA70-26AA-4381-A070-64AE71568CA2}"/>
    <cellStyle name="40% - Accent2 2 2 2 3 2 4 2 3" xfId="20705" xr:uid="{BF4A822C-09B7-4745-A5A3-45C5E1E94E9F}"/>
    <cellStyle name="40% - Accent2 2 2 2 3 2 4 3" xfId="9655" xr:uid="{681DD26C-05A2-4A2E-A6EB-4A7640EAFCA5}"/>
    <cellStyle name="40% - Accent2 2 2 2 3 2 4 3 2" xfId="24389" xr:uid="{80F57AA8-6A2F-4512-9C2D-00DB4AD507BC}"/>
    <cellStyle name="40% - Accent2 2 2 2 3 2 4 4" xfId="17023" xr:uid="{F2223BFF-B0FC-4370-91E6-1DD905D13DD1}"/>
    <cellStyle name="40% - Accent2 2 2 2 3 2 5" xfId="4130" xr:uid="{A45A8709-B4C7-4F6D-ABB5-46B354530946}"/>
    <cellStyle name="40% - Accent2 2 2 2 3 2 5 2" xfId="11496" xr:uid="{8E456AF0-1F30-4E8A-84BD-7F284993DFB3}"/>
    <cellStyle name="40% - Accent2 2 2 2 3 2 5 2 2" xfId="26230" xr:uid="{92CB8B1A-03B3-4779-900F-CF77A6D2691A}"/>
    <cellStyle name="40% - Accent2 2 2 2 3 2 5 3" xfId="18864" xr:uid="{98318D64-6BE6-448B-B36A-8A80CDFE535A}"/>
    <cellStyle name="40% - Accent2 2 2 2 3 2 6" xfId="7814" xr:uid="{C65D958C-46F5-45E8-A3FD-2D3CF52AF5B5}"/>
    <cellStyle name="40% - Accent2 2 2 2 3 2 6 2" xfId="22548" xr:uid="{F919C81B-0246-4BD0-B1A9-18EAE91D87F6}"/>
    <cellStyle name="40% - Accent2 2 2 2 3 2 7" xfId="15182" xr:uid="{A5F517B8-256B-4B7A-9099-5D6A05CC092E}"/>
    <cellStyle name="40% - Accent2 2 2 2 3 3" xfId="678" xr:uid="{05B5ECD5-2C38-47AD-8D98-DCAA7665122E}"/>
    <cellStyle name="40% - Accent2 2 2 2 3 3 2" xfId="1598" xr:uid="{BFC9687D-2FB5-4C74-BF01-EA850E2225ED}"/>
    <cellStyle name="40% - Accent2 2 2 2 3 3 2 2" xfId="3439" xr:uid="{23137600-9726-41C8-AA72-2931AA1C71D0}"/>
    <cellStyle name="40% - Accent2 2 2 2 3 3 2 2 2" xfId="7121" xr:uid="{AD9DE496-0EA6-478E-A994-A2206052F9B2}"/>
    <cellStyle name="40% - Accent2 2 2 2 3 3 2 2 2 2" xfId="14487" xr:uid="{CE1B498D-32B5-4E6F-A1AB-2EDC99B7CE38}"/>
    <cellStyle name="40% - Accent2 2 2 2 3 3 2 2 2 2 2" xfId="29221" xr:uid="{2BB67F64-DE58-4194-A78B-47B277814A7A}"/>
    <cellStyle name="40% - Accent2 2 2 2 3 3 2 2 2 3" xfId="21855" xr:uid="{5CDB87F8-9BAD-435F-9B39-F3573CE13738}"/>
    <cellStyle name="40% - Accent2 2 2 2 3 3 2 2 3" xfId="10805" xr:uid="{D00756A2-6447-4EFF-B8C6-E28B61F457FA}"/>
    <cellStyle name="40% - Accent2 2 2 2 3 3 2 2 3 2" xfId="25539" xr:uid="{B04C3541-F594-461A-84DE-C1F699D029E5}"/>
    <cellStyle name="40% - Accent2 2 2 2 3 3 2 2 4" xfId="18173" xr:uid="{6408EB85-A1F9-4064-9F6A-785B43312D24}"/>
    <cellStyle name="40% - Accent2 2 2 2 3 3 2 3" xfId="5280" xr:uid="{A0BD18AD-EC8C-4641-A33A-94483320336D}"/>
    <cellStyle name="40% - Accent2 2 2 2 3 3 2 3 2" xfId="12646" xr:uid="{83390111-B5EE-421F-A024-8178B3F39917}"/>
    <cellStyle name="40% - Accent2 2 2 2 3 3 2 3 2 2" xfId="27380" xr:uid="{10640CAA-048F-46A5-AD66-1212569D15A0}"/>
    <cellStyle name="40% - Accent2 2 2 2 3 3 2 3 3" xfId="20014" xr:uid="{BA3D8327-1928-43FB-86DF-E963AD0316B2}"/>
    <cellStyle name="40% - Accent2 2 2 2 3 3 2 4" xfId="8964" xr:uid="{BDC40B95-4B4B-4419-BD3D-2567208D25B2}"/>
    <cellStyle name="40% - Accent2 2 2 2 3 3 2 4 2" xfId="23698" xr:uid="{BD5FB9C2-5B6A-473C-97F0-18BFEDF77EFB}"/>
    <cellStyle name="40% - Accent2 2 2 2 3 3 2 5" xfId="16332" xr:uid="{52854E2D-F5D4-4D91-8725-56EA7FD4018C}"/>
    <cellStyle name="40% - Accent2 2 2 2 3 3 3" xfId="2519" xr:uid="{CAC37E5D-E1B6-4F22-A719-A61EBF417500}"/>
    <cellStyle name="40% - Accent2 2 2 2 3 3 3 2" xfId="6201" xr:uid="{53F24C80-E866-4AA4-9A31-B6E7325311FF}"/>
    <cellStyle name="40% - Accent2 2 2 2 3 3 3 2 2" xfId="13567" xr:uid="{DEF8018F-86EA-4A3D-B6D7-DD5DE6C87B8E}"/>
    <cellStyle name="40% - Accent2 2 2 2 3 3 3 2 2 2" xfId="28301" xr:uid="{007153F0-598A-4384-BFAA-9AC5C333C855}"/>
    <cellStyle name="40% - Accent2 2 2 2 3 3 3 2 3" xfId="20935" xr:uid="{B6D30E41-182E-4A8D-8EBD-687A47BDC034}"/>
    <cellStyle name="40% - Accent2 2 2 2 3 3 3 3" xfId="9885" xr:uid="{2956C0C0-2C70-4BFB-BE70-B93E8C35D3A1}"/>
    <cellStyle name="40% - Accent2 2 2 2 3 3 3 3 2" xfId="24619" xr:uid="{FCE6EF60-235A-433F-B9BC-6B42191450A0}"/>
    <cellStyle name="40% - Accent2 2 2 2 3 3 3 4" xfId="17253" xr:uid="{92FE37CD-9582-4181-8CE6-7BF687980F82}"/>
    <cellStyle name="40% - Accent2 2 2 2 3 3 4" xfId="4360" xr:uid="{90CE5DC9-D545-41B0-80D4-72E09B28ED5E}"/>
    <cellStyle name="40% - Accent2 2 2 2 3 3 4 2" xfId="11726" xr:uid="{350B722B-612E-4B18-ACAF-3131A9304F79}"/>
    <cellStyle name="40% - Accent2 2 2 2 3 3 4 2 2" xfId="26460" xr:uid="{EB7CBDE2-F18A-40DB-8A65-7F17E8385501}"/>
    <cellStyle name="40% - Accent2 2 2 2 3 3 4 3" xfId="19094" xr:uid="{9DFE6475-571E-4211-B444-2E55DC15C917}"/>
    <cellStyle name="40% - Accent2 2 2 2 3 3 5" xfId="8044" xr:uid="{2F36CC78-40FC-44B9-A4F5-F5A7EEB83884}"/>
    <cellStyle name="40% - Accent2 2 2 2 3 3 5 2" xfId="22778" xr:uid="{0A48188C-466F-40D0-9525-27457AEB7BD2}"/>
    <cellStyle name="40% - Accent2 2 2 2 3 3 6" xfId="15412" xr:uid="{3DAEF0B7-983F-42AC-A6CC-5493D0E738F9}"/>
    <cellStyle name="40% - Accent2 2 2 2 3 4" xfId="1138" xr:uid="{F712BFBD-0C53-4814-B37F-7F3B619DCBEA}"/>
    <cellStyle name="40% - Accent2 2 2 2 3 4 2" xfId="2979" xr:uid="{257F62FE-7739-4E2D-B52E-9EFA12F0A664}"/>
    <cellStyle name="40% - Accent2 2 2 2 3 4 2 2" xfId="6661" xr:uid="{9E6B10E0-A783-40CB-9927-B3BCE5D45D10}"/>
    <cellStyle name="40% - Accent2 2 2 2 3 4 2 2 2" xfId="14027" xr:uid="{14B3F474-9647-4E46-A983-4FB5027811F4}"/>
    <cellStyle name="40% - Accent2 2 2 2 3 4 2 2 2 2" xfId="28761" xr:uid="{FA092C3C-3B5C-4641-B1A5-1FEE18AB0BB0}"/>
    <cellStyle name="40% - Accent2 2 2 2 3 4 2 2 3" xfId="21395" xr:uid="{986CCBA6-5658-4955-8843-60091E75DFEC}"/>
    <cellStyle name="40% - Accent2 2 2 2 3 4 2 3" xfId="10345" xr:uid="{10098DC3-3B62-4863-9FE6-3A40EF1CDA89}"/>
    <cellStyle name="40% - Accent2 2 2 2 3 4 2 3 2" xfId="25079" xr:uid="{EA823BD7-C373-458A-9757-77819CEB4E8C}"/>
    <cellStyle name="40% - Accent2 2 2 2 3 4 2 4" xfId="17713" xr:uid="{289B105A-B1E3-41F8-9E7E-C477955D1FCC}"/>
    <cellStyle name="40% - Accent2 2 2 2 3 4 3" xfId="4820" xr:uid="{4EBDD532-B28D-450F-A671-9B7FE7CD1BE1}"/>
    <cellStyle name="40% - Accent2 2 2 2 3 4 3 2" xfId="12186" xr:uid="{BFCA9201-F555-4EB1-90FB-CB47E4D4287F}"/>
    <cellStyle name="40% - Accent2 2 2 2 3 4 3 2 2" xfId="26920" xr:uid="{2AFC6880-0D2F-4D57-A9F5-333E7F9B98BA}"/>
    <cellStyle name="40% - Accent2 2 2 2 3 4 3 3" xfId="19554" xr:uid="{98F8009D-BAE6-4F99-9CB2-8484B07B22ED}"/>
    <cellStyle name="40% - Accent2 2 2 2 3 4 4" xfId="8504" xr:uid="{BF76D247-852C-4643-85F8-447C3951F707}"/>
    <cellStyle name="40% - Accent2 2 2 2 3 4 4 2" xfId="23238" xr:uid="{BFD10F4B-8EF0-4637-A97A-BB695751D1AA}"/>
    <cellStyle name="40% - Accent2 2 2 2 3 4 5" xfId="15872" xr:uid="{E8618529-C2B0-4408-8C95-0E85A5304C70}"/>
    <cellStyle name="40% - Accent2 2 2 2 3 5" xfId="2059" xr:uid="{37161C36-DBF9-4A5B-870E-2FA34F916919}"/>
    <cellStyle name="40% - Accent2 2 2 2 3 5 2" xfId="5741" xr:uid="{433C62FD-56F5-4855-9606-E85B0EED4E9A}"/>
    <cellStyle name="40% - Accent2 2 2 2 3 5 2 2" xfId="13107" xr:uid="{3AE8AB00-5862-41CE-A7DB-9C86DA1CD52A}"/>
    <cellStyle name="40% - Accent2 2 2 2 3 5 2 2 2" xfId="27841" xr:uid="{D4F47AD2-AEBE-4180-9363-E2024B81B79D}"/>
    <cellStyle name="40% - Accent2 2 2 2 3 5 2 3" xfId="20475" xr:uid="{2A0C0878-2AD5-431F-A350-05903D1EA136}"/>
    <cellStyle name="40% - Accent2 2 2 2 3 5 3" xfId="9425" xr:uid="{47E43024-9C60-4D42-B51C-AD406AB3AA3E}"/>
    <cellStyle name="40% - Accent2 2 2 2 3 5 3 2" xfId="24159" xr:uid="{C918E7A6-4DA1-4EF4-9917-E4D27FF3BF63}"/>
    <cellStyle name="40% - Accent2 2 2 2 3 5 4" xfId="16793" xr:uid="{2190DD61-E8FA-46A0-95BF-378B33DEC76A}"/>
    <cellStyle name="40% - Accent2 2 2 2 3 6" xfId="3900" xr:uid="{257E65FC-F3DE-4133-80DF-8113F20F5A48}"/>
    <cellStyle name="40% - Accent2 2 2 2 3 6 2" xfId="11266" xr:uid="{EC220DFA-B7C9-4630-93F1-ACB55FF05947}"/>
    <cellStyle name="40% - Accent2 2 2 2 3 6 2 2" xfId="26000" xr:uid="{5A7610CB-A2DD-454B-ADFD-C27A4649F78F}"/>
    <cellStyle name="40% - Accent2 2 2 2 3 6 3" xfId="18634" xr:uid="{32F2C802-5231-48C8-9221-6173FA43E2E9}"/>
    <cellStyle name="40% - Accent2 2 2 2 3 7" xfId="7584" xr:uid="{83BC3410-734D-4F12-B119-4CA6B80643ED}"/>
    <cellStyle name="40% - Accent2 2 2 2 3 7 2" xfId="22318" xr:uid="{2BAA0C5E-CEBC-43E6-889D-4EF2547A677C}"/>
    <cellStyle name="40% - Accent2 2 2 2 3 8" xfId="14952" xr:uid="{37604098-CF4D-4173-895F-3FCAE9C21A1F}"/>
    <cellStyle name="40% - Accent2 2 2 2 4" xfId="333" xr:uid="{9A988E98-5261-46FA-B0A2-22584C9D3BC6}"/>
    <cellStyle name="40% - Accent2 2 2 2 4 2" xfId="793" xr:uid="{78DFCF13-DF34-490F-B501-C50495C51A4C}"/>
    <cellStyle name="40% - Accent2 2 2 2 4 2 2" xfId="1713" xr:uid="{7E13FA80-FEAC-47E9-A229-D50139DAF451}"/>
    <cellStyle name="40% - Accent2 2 2 2 4 2 2 2" xfId="3554" xr:uid="{F439DC92-BCCC-41B9-852A-A1B130B5FA4B}"/>
    <cellStyle name="40% - Accent2 2 2 2 4 2 2 2 2" xfId="7236" xr:uid="{9390CB48-622A-4F7E-B783-B09529B589F2}"/>
    <cellStyle name="40% - Accent2 2 2 2 4 2 2 2 2 2" xfId="14602" xr:uid="{06189656-9609-4622-AC01-6D7B3EAC353F}"/>
    <cellStyle name="40% - Accent2 2 2 2 4 2 2 2 2 2 2" xfId="29336" xr:uid="{79C1F71B-2DB3-4BD9-9EDD-A22F14DFEF0C}"/>
    <cellStyle name="40% - Accent2 2 2 2 4 2 2 2 2 3" xfId="21970" xr:uid="{4B3CC2AB-D1F9-4115-BDB8-72B64CD360E3}"/>
    <cellStyle name="40% - Accent2 2 2 2 4 2 2 2 3" xfId="10920" xr:uid="{4BDC4087-9C4B-4B46-A6B3-3BEF5804AABF}"/>
    <cellStyle name="40% - Accent2 2 2 2 4 2 2 2 3 2" xfId="25654" xr:uid="{49809125-73A6-43D5-B031-FF2A665E555A}"/>
    <cellStyle name="40% - Accent2 2 2 2 4 2 2 2 4" xfId="18288" xr:uid="{52E93CBB-76EE-464A-AD45-1E56E41BB35E}"/>
    <cellStyle name="40% - Accent2 2 2 2 4 2 2 3" xfId="5395" xr:uid="{609F456F-6E26-4EAA-84C1-664069346869}"/>
    <cellStyle name="40% - Accent2 2 2 2 4 2 2 3 2" xfId="12761" xr:uid="{E831AAC5-09BE-40FE-998C-F8B4E1A3337F}"/>
    <cellStyle name="40% - Accent2 2 2 2 4 2 2 3 2 2" xfId="27495" xr:uid="{B1C5BC25-8BFB-4471-A464-54D469200125}"/>
    <cellStyle name="40% - Accent2 2 2 2 4 2 2 3 3" xfId="20129" xr:uid="{E0ACA324-B585-4067-A45E-0EF966567049}"/>
    <cellStyle name="40% - Accent2 2 2 2 4 2 2 4" xfId="9079" xr:uid="{68417E90-389D-449F-A809-09FFF35285D0}"/>
    <cellStyle name="40% - Accent2 2 2 2 4 2 2 4 2" xfId="23813" xr:uid="{E65307F3-06B3-48CC-B462-3B10619FDF96}"/>
    <cellStyle name="40% - Accent2 2 2 2 4 2 2 5" xfId="16447" xr:uid="{F8E1B74E-F0DB-4894-818E-9899EB95E018}"/>
    <cellStyle name="40% - Accent2 2 2 2 4 2 3" xfId="2634" xr:uid="{FD80116D-4FB0-4F65-96CC-3DBC91BD60DF}"/>
    <cellStyle name="40% - Accent2 2 2 2 4 2 3 2" xfId="6316" xr:uid="{773C82D2-F89A-4435-B409-4495B9BAC713}"/>
    <cellStyle name="40% - Accent2 2 2 2 4 2 3 2 2" xfId="13682" xr:uid="{EAAB5924-F383-4CC4-8C9A-4609217B978B}"/>
    <cellStyle name="40% - Accent2 2 2 2 4 2 3 2 2 2" xfId="28416" xr:uid="{5A5FA6E9-0002-4B1C-B71C-E7B58329BA80}"/>
    <cellStyle name="40% - Accent2 2 2 2 4 2 3 2 3" xfId="21050" xr:uid="{7A8D4FE3-B46C-4150-AC03-2C5D058B6F85}"/>
    <cellStyle name="40% - Accent2 2 2 2 4 2 3 3" xfId="10000" xr:uid="{86C16FA3-CA92-45C1-910D-CA39706A7CAB}"/>
    <cellStyle name="40% - Accent2 2 2 2 4 2 3 3 2" xfId="24734" xr:uid="{EDC47E8B-0159-48A0-9507-48A49813341D}"/>
    <cellStyle name="40% - Accent2 2 2 2 4 2 3 4" xfId="17368" xr:uid="{42AD3E81-9C7A-4E61-8EA4-70391AA88366}"/>
    <cellStyle name="40% - Accent2 2 2 2 4 2 4" xfId="4475" xr:uid="{F033757E-73CF-4E4D-9490-1A89C6921A2C}"/>
    <cellStyle name="40% - Accent2 2 2 2 4 2 4 2" xfId="11841" xr:uid="{9C5BEA79-17D1-4C6B-A922-4BD079491BCD}"/>
    <cellStyle name="40% - Accent2 2 2 2 4 2 4 2 2" xfId="26575" xr:uid="{77AF70AB-7950-46B0-8AE6-C78FA81651E5}"/>
    <cellStyle name="40% - Accent2 2 2 2 4 2 4 3" xfId="19209" xr:uid="{43D83229-5A20-4775-B423-58309BE9B7F0}"/>
    <cellStyle name="40% - Accent2 2 2 2 4 2 5" xfId="8159" xr:uid="{2A1E7041-D0C3-449C-A88D-D30BD96257D3}"/>
    <cellStyle name="40% - Accent2 2 2 2 4 2 5 2" xfId="22893" xr:uid="{C47265E7-3D43-4B37-8D05-4C9EADFD7D47}"/>
    <cellStyle name="40% - Accent2 2 2 2 4 2 6" xfId="15527" xr:uid="{3E5EE4B2-5DE9-40DA-B92E-0C4F37CCC7CF}"/>
    <cellStyle name="40% - Accent2 2 2 2 4 3" xfId="1253" xr:uid="{E14BE70D-65A9-4544-9532-A5560982068A}"/>
    <cellStyle name="40% - Accent2 2 2 2 4 3 2" xfId="3094" xr:uid="{C039FD79-3E01-41E3-85B6-F186F656CFEF}"/>
    <cellStyle name="40% - Accent2 2 2 2 4 3 2 2" xfId="6776" xr:uid="{E05A163D-993A-4272-B5DB-0727A4BA357C}"/>
    <cellStyle name="40% - Accent2 2 2 2 4 3 2 2 2" xfId="14142" xr:uid="{2DC38959-9457-4C20-BD79-99980FC2D3BC}"/>
    <cellStyle name="40% - Accent2 2 2 2 4 3 2 2 2 2" xfId="28876" xr:uid="{5A43EEF8-5E3D-4C7B-9F74-5C1BD26C1C29}"/>
    <cellStyle name="40% - Accent2 2 2 2 4 3 2 2 3" xfId="21510" xr:uid="{78E799E7-B557-4A07-AEC9-03C185C5259A}"/>
    <cellStyle name="40% - Accent2 2 2 2 4 3 2 3" xfId="10460" xr:uid="{B3007E8F-AD99-4F6C-83BD-7934D1AA44A9}"/>
    <cellStyle name="40% - Accent2 2 2 2 4 3 2 3 2" xfId="25194" xr:uid="{E1B097AB-7932-4563-A6E3-69DECF5ED60C}"/>
    <cellStyle name="40% - Accent2 2 2 2 4 3 2 4" xfId="17828" xr:uid="{D6B62489-7441-407C-9E0F-85DFFEC97524}"/>
    <cellStyle name="40% - Accent2 2 2 2 4 3 3" xfId="4935" xr:uid="{FA0FCDB6-B38C-4A8B-81EB-8B9EB0760A48}"/>
    <cellStyle name="40% - Accent2 2 2 2 4 3 3 2" xfId="12301" xr:uid="{CA5F4AB1-89EC-4686-A90B-AE205636D57E}"/>
    <cellStyle name="40% - Accent2 2 2 2 4 3 3 2 2" xfId="27035" xr:uid="{1A94BE17-1268-4FAC-AFEA-1C900ACD36E6}"/>
    <cellStyle name="40% - Accent2 2 2 2 4 3 3 3" xfId="19669" xr:uid="{040C2A4D-F4CC-4579-9DFF-5137E4A4EFCC}"/>
    <cellStyle name="40% - Accent2 2 2 2 4 3 4" xfId="8619" xr:uid="{B721FB70-599D-4BB1-AAD4-9B5C410CE931}"/>
    <cellStyle name="40% - Accent2 2 2 2 4 3 4 2" xfId="23353" xr:uid="{9E5C646F-EA09-4EF8-BBE4-94D7F59BE3BE}"/>
    <cellStyle name="40% - Accent2 2 2 2 4 3 5" xfId="15987" xr:uid="{B71C55D4-D9A0-4F13-A0AD-310088968B3C}"/>
    <cellStyle name="40% - Accent2 2 2 2 4 4" xfId="2174" xr:uid="{68F84072-DCEA-4C7D-93C4-D98769BD15ED}"/>
    <cellStyle name="40% - Accent2 2 2 2 4 4 2" xfId="5856" xr:uid="{FA8E18A3-B1E7-4AEF-95D0-A76437F4C64A}"/>
    <cellStyle name="40% - Accent2 2 2 2 4 4 2 2" xfId="13222" xr:uid="{865B69BC-1F6E-419B-B09B-79BA98912AF9}"/>
    <cellStyle name="40% - Accent2 2 2 2 4 4 2 2 2" xfId="27956" xr:uid="{E23DF0F7-B757-4C40-B6D1-3E0803A85F1F}"/>
    <cellStyle name="40% - Accent2 2 2 2 4 4 2 3" xfId="20590" xr:uid="{5BF75D75-D858-4A3D-96D3-663DC59559AB}"/>
    <cellStyle name="40% - Accent2 2 2 2 4 4 3" xfId="9540" xr:uid="{935BF044-90BF-44D2-85BB-23FC294E56FA}"/>
    <cellStyle name="40% - Accent2 2 2 2 4 4 3 2" xfId="24274" xr:uid="{44D9505D-D3D7-49D2-A3C4-165D3373177C}"/>
    <cellStyle name="40% - Accent2 2 2 2 4 4 4" xfId="16908" xr:uid="{7059E272-F044-4ABD-B6C5-20FCCA915108}"/>
    <cellStyle name="40% - Accent2 2 2 2 4 5" xfId="4015" xr:uid="{3BCA3785-19D3-4F43-A531-7CDC9126F13C}"/>
    <cellStyle name="40% - Accent2 2 2 2 4 5 2" xfId="11381" xr:uid="{36BAA835-00E0-420D-96A7-4DE9D741284F}"/>
    <cellStyle name="40% - Accent2 2 2 2 4 5 2 2" xfId="26115" xr:uid="{71935ADA-148A-4F77-8712-9C7020D3BB5E}"/>
    <cellStyle name="40% - Accent2 2 2 2 4 5 3" xfId="18749" xr:uid="{47D0C301-8B81-4997-AC07-2E5E8BCDD52B}"/>
    <cellStyle name="40% - Accent2 2 2 2 4 6" xfId="7699" xr:uid="{1801F887-2851-4529-90C8-06AA5B3B8B48}"/>
    <cellStyle name="40% - Accent2 2 2 2 4 6 2" xfId="22433" xr:uid="{D497D5C4-5BC2-4042-B3D1-A28B0E4AEFB6}"/>
    <cellStyle name="40% - Accent2 2 2 2 4 7" xfId="15067" xr:uid="{F0A7D12C-C047-4775-B0A8-96C362D8305F}"/>
    <cellStyle name="40% - Accent2 2 2 2 5" xfId="563" xr:uid="{DCC1027B-7AF8-4742-A71C-00BD067D5476}"/>
    <cellStyle name="40% - Accent2 2 2 2 5 2" xfId="1483" xr:uid="{14721D2D-FABF-4A6D-87A7-B34AA36EB62B}"/>
    <cellStyle name="40% - Accent2 2 2 2 5 2 2" xfId="3324" xr:uid="{E13E143F-3553-4C20-8CE7-B5404B4D553A}"/>
    <cellStyle name="40% - Accent2 2 2 2 5 2 2 2" xfId="7006" xr:uid="{798A8965-5F51-47E9-B73B-8731AA2F603D}"/>
    <cellStyle name="40% - Accent2 2 2 2 5 2 2 2 2" xfId="14372" xr:uid="{F7A5C078-4F3F-424D-9F6B-89282912D749}"/>
    <cellStyle name="40% - Accent2 2 2 2 5 2 2 2 2 2" xfId="29106" xr:uid="{EC15278C-2E9B-482A-9063-4F343D41E257}"/>
    <cellStyle name="40% - Accent2 2 2 2 5 2 2 2 3" xfId="21740" xr:uid="{431A71E3-8B37-44E8-A7EF-7D5B35A86C6E}"/>
    <cellStyle name="40% - Accent2 2 2 2 5 2 2 3" xfId="10690" xr:uid="{2FABEAE8-A6AD-4C1B-A2C7-672F0801553E}"/>
    <cellStyle name="40% - Accent2 2 2 2 5 2 2 3 2" xfId="25424" xr:uid="{63899EE6-03EC-4E6E-9D9E-E96D08F1176C}"/>
    <cellStyle name="40% - Accent2 2 2 2 5 2 2 4" xfId="18058" xr:uid="{F5EC3CD6-DA5E-4E18-B745-D61C1575B829}"/>
    <cellStyle name="40% - Accent2 2 2 2 5 2 3" xfId="5165" xr:uid="{981332EE-AA2A-470A-B91C-82409B0F8F6D}"/>
    <cellStyle name="40% - Accent2 2 2 2 5 2 3 2" xfId="12531" xr:uid="{0652C5ED-3FD7-4D65-B0EF-6131EA5D7FDF}"/>
    <cellStyle name="40% - Accent2 2 2 2 5 2 3 2 2" xfId="27265" xr:uid="{A2B53EA7-CE0B-407B-9844-E56B7623580C}"/>
    <cellStyle name="40% - Accent2 2 2 2 5 2 3 3" xfId="19899" xr:uid="{5EB4F79D-E2AB-4D09-B800-1C8D2D2BBE24}"/>
    <cellStyle name="40% - Accent2 2 2 2 5 2 4" xfId="8849" xr:uid="{B731BC1D-DEE0-4B6D-A20C-0726ABB2A487}"/>
    <cellStyle name="40% - Accent2 2 2 2 5 2 4 2" xfId="23583" xr:uid="{85A43080-D92E-481C-A84D-3C9892F794FE}"/>
    <cellStyle name="40% - Accent2 2 2 2 5 2 5" xfId="16217" xr:uid="{E93230DC-B560-440F-8D80-FDEAC9D7CE4C}"/>
    <cellStyle name="40% - Accent2 2 2 2 5 3" xfId="2404" xr:uid="{0217C5CC-9302-42A4-AF51-1B6BB5FBB67D}"/>
    <cellStyle name="40% - Accent2 2 2 2 5 3 2" xfId="6086" xr:uid="{1F05E1B0-45DD-48BA-A47D-33E4B24371D5}"/>
    <cellStyle name="40% - Accent2 2 2 2 5 3 2 2" xfId="13452" xr:uid="{A8F53993-3347-4481-A654-03EE17902D81}"/>
    <cellStyle name="40% - Accent2 2 2 2 5 3 2 2 2" xfId="28186" xr:uid="{13A66A08-4C9D-4DF8-8E63-57614841C693}"/>
    <cellStyle name="40% - Accent2 2 2 2 5 3 2 3" xfId="20820" xr:uid="{FDFE91A4-84D7-4575-8C0D-E58155D1001F}"/>
    <cellStyle name="40% - Accent2 2 2 2 5 3 3" xfId="9770" xr:uid="{52E857EE-D286-4B84-B24D-47BF798B0D55}"/>
    <cellStyle name="40% - Accent2 2 2 2 5 3 3 2" xfId="24504" xr:uid="{B8D43FCC-8FCF-4796-9759-47AE6B970D0A}"/>
    <cellStyle name="40% - Accent2 2 2 2 5 3 4" xfId="17138" xr:uid="{E5692529-0480-4097-AA70-0B20B11B631F}"/>
    <cellStyle name="40% - Accent2 2 2 2 5 4" xfId="4245" xr:uid="{F7B7D762-7873-4EFD-98D9-EC1CF9AFA0F7}"/>
    <cellStyle name="40% - Accent2 2 2 2 5 4 2" xfId="11611" xr:uid="{FE9D45DB-A462-46B2-840D-A80D4AFAE799}"/>
    <cellStyle name="40% - Accent2 2 2 2 5 4 2 2" xfId="26345" xr:uid="{03FF34BB-ED59-42A0-84FF-B8D2B36445DA}"/>
    <cellStyle name="40% - Accent2 2 2 2 5 4 3" xfId="18979" xr:uid="{0B336963-E559-4789-B8C3-C839081E8621}"/>
    <cellStyle name="40% - Accent2 2 2 2 5 5" xfId="7929" xr:uid="{E4499DCF-2811-45E5-8A71-4874240406D6}"/>
    <cellStyle name="40% - Accent2 2 2 2 5 5 2" xfId="22663" xr:uid="{3F8F4270-6655-4979-AA7D-38D9B8C8DF0A}"/>
    <cellStyle name="40% - Accent2 2 2 2 5 6" xfId="15297" xr:uid="{09820E60-60FF-4BDA-8556-43E28B9451A3}"/>
    <cellStyle name="40% - Accent2 2 2 2 6" xfId="1023" xr:uid="{25808C97-B993-41BA-A2A6-9A256C154E9B}"/>
    <cellStyle name="40% - Accent2 2 2 2 6 2" xfId="2864" xr:uid="{051A3BF7-3CDD-4186-B5A9-A6C6B2A43602}"/>
    <cellStyle name="40% - Accent2 2 2 2 6 2 2" xfId="6546" xr:uid="{DB035905-97AC-49FC-A624-08A9CFBEE4EE}"/>
    <cellStyle name="40% - Accent2 2 2 2 6 2 2 2" xfId="13912" xr:uid="{EA0B0301-594C-41B9-BEB9-70F0CAC1D305}"/>
    <cellStyle name="40% - Accent2 2 2 2 6 2 2 2 2" xfId="28646" xr:uid="{E3BC2A57-DFB5-4EAF-8916-B410AA2BBDE5}"/>
    <cellStyle name="40% - Accent2 2 2 2 6 2 2 3" xfId="21280" xr:uid="{47941FCD-20C0-44FA-9226-4CCA8885EC08}"/>
    <cellStyle name="40% - Accent2 2 2 2 6 2 3" xfId="10230" xr:uid="{705394B0-C053-458F-BBF2-270DBB5F9B9B}"/>
    <cellStyle name="40% - Accent2 2 2 2 6 2 3 2" xfId="24964" xr:uid="{B6CCEE9D-265F-489F-9238-5F38D45C0F7F}"/>
    <cellStyle name="40% - Accent2 2 2 2 6 2 4" xfId="17598" xr:uid="{24E05017-F311-4F8F-95BE-EDCDB14D06A6}"/>
    <cellStyle name="40% - Accent2 2 2 2 6 3" xfId="4705" xr:uid="{607A962F-1A86-4417-90F1-B4153450E5F5}"/>
    <cellStyle name="40% - Accent2 2 2 2 6 3 2" xfId="12071" xr:uid="{3A4D44EC-0710-4F5A-9826-29E822AB3AC8}"/>
    <cellStyle name="40% - Accent2 2 2 2 6 3 2 2" xfId="26805" xr:uid="{23703778-37B7-4169-BC82-F3077BB54C42}"/>
    <cellStyle name="40% - Accent2 2 2 2 6 3 3" xfId="19439" xr:uid="{5BAAD0ED-F45F-4AD8-8C93-61F4B01B6FE7}"/>
    <cellStyle name="40% - Accent2 2 2 2 6 4" xfId="8389" xr:uid="{3501DEB6-4162-43DC-9945-37E575480516}"/>
    <cellStyle name="40% - Accent2 2 2 2 6 4 2" xfId="23123" xr:uid="{169DCCC4-F383-48E5-93D2-458109D4BE33}"/>
    <cellStyle name="40% - Accent2 2 2 2 6 5" xfId="15757" xr:uid="{F8C2DC56-5F2D-4B0C-991D-868DF501C3E9}"/>
    <cellStyle name="40% - Accent2 2 2 2 7" xfId="1944" xr:uid="{2507E34B-3356-41C5-848F-2CA505B817CD}"/>
    <cellStyle name="40% - Accent2 2 2 2 7 2" xfId="5626" xr:uid="{927B3026-BDA9-47AE-92D2-F96B2A33ECC7}"/>
    <cellStyle name="40% - Accent2 2 2 2 7 2 2" xfId="12992" xr:uid="{16F67BE6-B997-442F-8025-0964E28DEF6B}"/>
    <cellStyle name="40% - Accent2 2 2 2 7 2 2 2" xfId="27726" xr:uid="{4FA819EB-3425-4FE3-B134-BDB4EE66B193}"/>
    <cellStyle name="40% - Accent2 2 2 2 7 2 3" xfId="20360" xr:uid="{8BD974DD-5D49-4E6F-8893-494DAB3B5341}"/>
    <cellStyle name="40% - Accent2 2 2 2 7 3" xfId="9310" xr:uid="{6A5AA5AA-F05A-4B17-9338-8CDFA453C750}"/>
    <cellStyle name="40% - Accent2 2 2 2 7 3 2" xfId="24044" xr:uid="{08CADE8F-C6E4-4F80-BC38-70F34416F5CC}"/>
    <cellStyle name="40% - Accent2 2 2 2 7 4" xfId="16678" xr:uid="{06F4D327-2DA3-4C18-8429-AEE682F2DDEC}"/>
    <cellStyle name="40% - Accent2 2 2 2 8" xfId="3785" xr:uid="{AA2E2C27-BDA2-40A2-891C-05C0FD6407F1}"/>
    <cellStyle name="40% - Accent2 2 2 2 8 2" xfId="11151" xr:uid="{CB4953AE-0AE8-4574-B0C9-1BCA6B137268}"/>
    <cellStyle name="40% - Accent2 2 2 2 8 2 2" xfId="25885" xr:uid="{C6054984-803B-445A-BBCE-34E0DE4F1FDB}"/>
    <cellStyle name="40% - Accent2 2 2 2 8 3" xfId="18519" xr:uid="{A5752AE6-C81D-465F-998A-D124DD8C8F3D}"/>
    <cellStyle name="40% - Accent2 2 2 2 9" xfId="7469" xr:uid="{2883E2D4-F71C-421B-B79C-E46108DBA471}"/>
    <cellStyle name="40% - Accent2 2 2 2 9 2" xfId="22203" xr:uid="{15E39672-6A32-492E-954F-E514CF0E0E5F}"/>
    <cellStyle name="40% - Accent2 2 2 3" xfId="142" xr:uid="{C07DD52B-F3AC-4A04-BF02-F3B1F04DF009}"/>
    <cellStyle name="40% - Accent2 2 2 3 2" xfId="274" xr:uid="{2A5EEDA1-7F6D-4626-9462-8F3FD5E17139}"/>
    <cellStyle name="40% - Accent2 2 2 3 2 2" xfId="504" xr:uid="{E909365B-BBEC-44FB-90C1-F0F1A52A6E89}"/>
    <cellStyle name="40% - Accent2 2 2 3 2 2 2" xfId="964" xr:uid="{1CC203FA-FC25-4904-907A-C608126B4D53}"/>
    <cellStyle name="40% - Accent2 2 2 3 2 2 2 2" xfId="1884" xr:uid="{5B22E696-7D16-4681-8A05-8CB71EB00E25}"/>
    <cellStyle name="40% - Accent2 2 2 3 2 2 2 2 2" xfId="3725" xr:uid="{EE53AEF9-9E7F-4DF4-A954-85B3B0E7DDB6}"/>
    <cellStyle name="40% - Accent2 2 2 3 2 2 2 2 2 2" xfId="7407" xr:uid="{0CF988DA-3931-43E2-B52B-AB5C9CBC5683}"/>
    <cellStyle name="40% - Accent2 2 2 3 2 2 2 2 2 2 2" xfId="14773" xr:uid="{558700AA-6AA4-48A8-97FF-8C2BFA1B5CA4}"/>
    <cellStyle name="40% - Accent2 2 2 3 2 2 2 2 2 2 2 2" xfId="29507" xr:uid="{0EE16C60-4F22-45CE-B87F-87B24A55EBBD}"/>
    <cellStyle name="40% - Accent2 2 2 3 2 2 2 2 2 2 3" xfId="22141" xr:uid="{5506B50D-DBCA-4B0D-8368-78FA6258A35A}"/>
    <cellStyle name="40% - Accent2 2 2 3 2 2 2 2 2 3" xfId="11091" xr:uid="{DA13CA2E-978A-4F9E-885C-A87CB2F246C8}"/>
    <cellStyle name="40% - Accent2 2 2 3 2 2 2 2 2 3 2" xfId="25825" xr:uid="{D77D275B-AC8F-4566-ABE0-6B6A8FD77780}"/>
    <cellStyle name="40% - Accent2 2 2 3 2 2 2 2 2 4" xfId="18459" xr:uid="{15BEB562-D69B-458D-808F-0708C1AAF14F}"/>
    <cellStyle name="40% - Accent2 2 2 3 2 2 2 2 3" xfId="5566" xr:uid="{896637E4-5C5F-45C2-9C36-D988E7A59295}"/>
    <cellStyle name="40% - Accent2 2 2 3 2 2 2 2 3 2" xfId="12932" xr:uid="{C08BFBA7-58CA-45B6-A184-7BEAFA08E800}"/>
    <cellStyle name="40% - Accent2 2 2 3 2 2 2 2 3 2 2" xfId="27666" xr:uid="{9AE4C807-AE7F-4C7F-BCAE-B1AA9C3D730F}"/>
    <cellStyle name="40% - Accent2 2 2 3 2 2 2 2 3 3" xfId="20300" xr:uid="{9EB515B9-BF71-42E0-B8BD-303DE8AAA241}"/>
    <cellStyle name="40% - Accent2 2 2 3 2 2 2 2 4" xfId="9250" xr:uid="{2675C328-D74A-4C6D-BA7A-FE47A98356C2}"/>
    <cellStyle name="40% - Accent2 2 2 3 2 2 2 2 4 2" xfId="23984" xr:uid="{B8C7D523-951A-4647-BB62-9B03924FECA7}"/>
    <cellStyle name="40% - Accent2 2 2 3 2 2 2 2 5" xfId="16618" xr:uid="{3A5108AB-11A1-4A2D-A631-949D9A84CBCA}"/>
    <cellStyle name="40% - Accent2 2 2 3 2 2 2 3" xfId="2805" xr:uid="{D84AB6D0-8977-4CD9-92FF-85CA702A6423}"/>
    <cellStyle name="40% - Accent2 2 2 3 2 2 2 3 2" xfId="6487" xr:uid="{DFD49945-BE56-4C1B-A862-331686870DD0}"/>
    <cellStyle name="40% - Accent2 2 2 3 2 2 2 3 2 2" xfId="13853" xr:uid="{0B844B24-6719-4A81-B676-23CCF7BB2ABE}"/>
    <cellStyle name="40% - Accent2 2 2 3 2 2 2 3 2 2 2" xfId="28587" xr:uid="{938F2902-E835-4C9F-A5CA-C4493F9A6C1A}"/>
    <cellStyle name="40% - Accent2 2 2 3 2 2 2 3 2 3" xfId="21221" xr:uid="{CA523163-2425-40E0-B40E-D4A3550DA91F}"/>
    <cellStyle name="40% - Accent2 2 2 3 2 2 2 3 3" xfId="10171" xr:uid="{F8B07AB4-C35B-4F36-81B2-9B8669A1916D}"/>
    <cellStyle name="40% - Accent2 2 2 3 2 2 2 3 3 2" xfId="24905" xr:uid="{DE77E53B-209F-4F5D-B584-3D975AFF906B}"/>
    <cellStyle name="40% - Accent2 2 2 3 2 2 2 3 4" xfId="17539" xr:uid="{4205F0C4-CE61-4675-9462-25EFA448C761}"/>
    <cellStyle name="40% - Accent2 2 2 3 2 2 2 4" xfId="4646" xr:uid="{F3A24DE2-B48E-4F3C-8BF2-C9CDEBD74202}"/>
    <cellStyle name="40% - Accent2 2 2 3 2 2 2 4 2" xfId="12012" xr:uid="{AD80E4B8-A36F-4B16-983B-B8AFEA4F25A7}"/>
    <cellStyle name="40% - Accent2 2 2 3 2 2 2 4 2 2" xfId="26746" xr:uid="{3B2E9F13-B016-4875-8CA9-EFBE393CEEDF}"/>
    <cellStyle name="40% - Accent2 2 2 3 2 2 2 4 3" xfId="19380" xr:uid="{50BB340E-4063-45A2-AC6C-868C42E2BA8F}"/>
    <cellStyle name="40% - Accent2 2 2 3 2 2 2 5" xfId="8330" xr:uid="{99BF4418-B540-43B1-AA68-7AAC4592A00D}"/>
    <cellStyle name="40% - Accent2 2 2 3 2 2 2 5 2" xfId="23064" xr:uid="{92CD1A3B-4712-4FB1-97C4-DFC8E8381A3F}"/>
    <cellStyle name="40% - Accent2 2 2 3 2 2 2 6" xfId="15698" xr:uid="{03AE450C-E60C-4C22-8443-67B10FC22BE5}"/>
    <cellStyle name="40% - Accent2 2 2 3 2 2 3" xfId="1424" xr:uid="{F927547A-182C-4C26-AFF7-5F8303F2633B}"/>
    <cellStyle name="40% - Accent2 2 2 3 2 2 3 2" xfId="3265" xr:uid="{F2EFBC1B-FEE5-4BB1-82EB-C0F7D63CC2BE}"/>
    <cellStyle name="40% - Accent2 2 2 3 2 2 3 2 2" xfId="6947" xr:uid="{4DADCBD5-2C6C-4CB8-98D7-8E46871B9C96}"/>
    <cellStyle name="40% - Accent2 2 2 3 2 2 3 2 2 2" xfId="14313" xr:uid="{1D77BD34-7EAC-41A9-9EFA-E43630E025D9}"/>
    <cellStyle name="40% - Accent2 2 2 3 2 2 3 2 2 2 2" xfId="29047" xr:uid="{EF66B421-D54F-429A-8503-E502345DA48B}"/>
    <cellStyle name="40% - Accent2 2 2 3 2 2 3 2 2 3" xfId="21681" xr:uid="{0B78020C-96DD-4F93-84E9-FC2B4120C645}"/>
    <cellStyle name="40% - Accent2 2 2 3 2 2 3 2 3" xfId="10631" xr:uid="{CB52C0D1-9E65-468A-A061-5A9D81BD03C1}"/>
    <cellStyle name="40% - Accent2 2 2 3 2 2 3 2 3 2" xfId="25365" xr:uid="{EDA526FC-9E9D-457D-A43D-B70F875E3DC5}"/>
    <cellStyle name="40% - Accent2 2 2 3 2 2 3 2 4" xfId="17999" xr:uid="{D14501A1-F5CA-4EA4-9FC3-D3D7004C1CA6}"/>
    <cellStyle name="40% - Accent2 2 2 3 2 2 3 3" xfId="5106" xr:uid="{FD3B4F0B-F094-4B9D-80A7-21CCE7BB0793}"/>
    <cellStyle name="40% - Accent2 2 2 3 2 2 3 3 2" xfId="12472" xr:uid="{835DEA96-B9B5-4B96-997A-6ED248F4D416}"/>
    <cellStyle name="40% - Accent2 2 2 3 2 2 3 3 2 2" xfId="27206" xr:uid="{CB143374-285B-46B7-8995-DDE896D5EEEE}"/>
    <cellStyle name="40% - Accent2 2 2 3 2 2 3 3 3" xfId="19840" xr:uid="{C4AE9E3E-4676-4CA6-A8F5-DD5E5BBA9E71}"/>
    <cellStyle name="40% - Accent2 2 2 3 2 2 3 4" xfId="8790" xr:uid="{531D59BB-3BDC-4939-A8AA-E2E47B6039E4}"/>
    <cellStyle name="40% - Accent2 2 2 3 2 2 3 4 2" xfId="23524" xr:uid="{8B43D855-1B0C-4D37-8A5B-077B81460134}"/>
    <cellStyle name="40% - Accent2 2 2 3 2 2 3 5" xfId="16158" xr:uid="{E041F69A-7494-4184-9111-ADAF5F99EE52}"/>
    <cellStyle name="40% - Accent2 2 2 3 2 2 4" xfId="2345" xr:uid="{8DCE41E8-EF2D-4088-89E5-291DEFC1AF22}"/>
    <cellStyle name="40% - Accent2 2 2 3 2 2 4 2" xfId="6027" xr:uid="{427CB1C8-7045-42DE-AC99-BFEDECD8D418}"/>
    <cellStyle name="40% - Accent2 2 2 3 2 2 4 2 2" xfId="13393" xr:uid="{A4B725E2-7D17-4298-854A-D84E66A60552}"/>
    <cellStyle name="40% - Accent2 2 2 3 2 2 4 2 2 2" xfId="28127" xr:uid="{11E8161D-D857-4BB5-92E7-CFFFB36DFC64}"/>
    <cellStyle name="40% - Accent2 2 2 3 2 2 4 2 3" xfId="20761" xr:uid="{FF3F2538-52FF-45B9-80E1-75B287A0B562}"/>
    <cellStyle name="40% - Accent2 2 2 3 2 2 4 3" xfId="9711" xr:uid="{AA680CAB-45F8-4D58-9A36-C8BAABBFDEB6}"/>
    <cellStyle name="40% - Accent2 2 2 3 2 2 4 3 2" xfId="24445" xr:uid="{24CD0A4F-7B8F-4373-B8E9-1C160038600C}"/>
    <cellStyle name="40% - Accent2 2 2 3 2 2 4 4" xfId="17079" xr:uid="{7256385D-B288-4196-B2C3-8B86CFE6C133}"/>
    <cellStyle name="40% - Accent2 2 2 3 2 2 5" xfId="4186" xr:uid="{EF49B798-2F45-43AE-83A9-EF57FD74CB57}"/>
    <cellStyle name="40% - Accent2 2 2 3 2 2 5 2" xfId="11552" xr:uid="{453150F5-D05B-4CD6-85BD-A8DB3A650CCE}"/>
    <cellStyle name="40% - Accent2 2 2 3 2 2 5 2 2" xfId="26286" xr:uid="{9F6BB242-0A7E-4B40-99CB-26C8E0075E6F}"/>
    <cellStyle name="40% - Accent2 2 2 3 2 2 5 3" xfId="18920" xr:uid="{4714D9B5-68EF-4BF3-BCF7-E3022D89E107}"/>
    <cellStyle name="40% - Accent2 2 2 3 2 2 6" xfId="7870" xr:uid="{C4BA09F6-A20E-4862-A2EB-27B690F34077}"/>
    <cellStyle name="40% - Accent2 2 2 3 2 2 6 2" xfId="22604" xr:uid="{13733D55-68EA-4754-8767-0932E2E46A08}"/>
    <cellStyle name="40% - Accent2 2 2 3 2 2 7" xfId="15238" xr:uid="{10D849BB-CB04-41FB-929F-46770AA15653}"/>
    <cellStyle name="40% - Accent2 2 2 3 2 3" xfId="734" xr:uid="{4A195014-A963-4EDD-B560-1FA31BC55D16}"/>
    <cellStyle name="40% - Accent2 2 2 3 2 3 2" xfId="1654" xr:uid="{EBA2979C-4D0A-4925-A9A2-3323E16F550E}"/>
    <cellStyle name="40% - Accent2 2 2 3 2 3 2 2" xfId="3495" xr:uid="{1C6C92B0-EBF2-4A76-AF56-2C3EC6830A95}"/>
    <cellStyle name="40% - Accent2 2 2 3 2 3 2 2 2" xfId="7177" xr:uid="{812C8E59-9B2D-4716-B8DC-B053C9BE7CE6}"/>
    <cellStyle name="40% - Accent2 2 2 3 2 3 2 2 2 2" xfId="14543" xr:uid="{D5581D57-EE09-4C38-80BB-764B504307A8}"/>
    <cellStyle name="40% - Accent2 2 2 3 2 3 2 2 2 2 2" xfId="29277" xr:uid="{B2ECC167-EB8D-488E-8A30-35389DFA58EC}"/>
    <cellStyle name="40% - Accent2 2 2 3 2 3 2 2 2 3" xfId="21911" xr:uid="{27FA3CD4-A01C-4627-8F67-1B19C439CCD8}"/>
    <cellStyle name="40% - Accent2 2 2 3 2 3 2 2 3" xfId="10861" xr:uid="{D7642747-AFF5-46E6-BB8B-ABD44AD7B51C}"/>
    <cellStyle name="40% - Accent2 2 2 3 2 3 2 2 3 2" xfId="25595" xr:uid="{62F25EB3-58F8-49FD-9607-600F8EB6248E}"/>
    <cellStyle name="40% - Accent2 2 2 3 2 3 2 2 4" xfId="18229" xr:uid="{EBBD7C8A-6C5F-4CFB-A7B5-87C006C05605}"/>
    <cellStyle name="40% - Accent2 2 2 3 2 3 2 3" xfId="5336" xr:uid="{AD5D6750-E6C7-48EB-AA7B-2ABA54B2F28C}"/>
    <cellStyle name="40% - Accent2 2 2 3 2 3 2 3 2" xfId="12702" xr:uid="{2DF15EF8-6ACA-41F8-ABE6-88F3DFA45F32}"/>
    <cellStyle name="40% - Accent2 2 2 3 2 3 2 3 2 2" xfId="27436" xr:uid="{B101FF93-AE62-4DF4-B02E-3CE2AD3E9403}"/>
    <cellStyle name="40% - Accent2 2 2 3 2 3 2 3 3" xfId="20070" xr:uid="{0E1BB06E-3EF5-49D9-9C52-62319491F82C}"/>
    <cellStyle name="40% - Accent2 2 2 3 2 3 2 4" xfId="9020" xr:uid="{F521C48F-413C-4864-807D-1DFADB58007D}"/>
    <cellStyle name="40% - Accent2 2 2 3 2 3 2 4 2" xfId="23754" xr:uid="{26225DE3-2A9E-41D3-9E45-998AE9C0F0BB}"/>
    <cellStyle name="40% - Accent2 2 2 3 2 3 2 5" xfId="16388" xr:uid="{A6360B8A-809F-4A30-9658-F6E1A034F75A}"/>
    <cellStyle name="40% - Accent2 2 2 3 2 3 3" xfId="2575" xr:uid="{B5212329-FD0D-4C3A-9F48-DE9610FA3AF8}"/>
    <cellStyle name="40% - Accent2 2 2 3 2 3 3 2" xfId="6257" xr:uid="{DB8BF1BA-0946-4E73-92AD-CCD6583544B8}"/>
    <cellStyle name="40% - Accent2 2 2 3 2 3 3 2 2" xfId="13623" xr:uid="{0C56074B-9F7D-48D5-8987-B6B557520ED1}"/>
    <cellStyle name="40% - Accent2 2 2 3 2 3 3 2 2 2" xfId="28357" xr:uid="{E9F115CA-AADA-46EA-84E7-D1E1493B89C4}"/>
    <cellStyle name="40% - Accent2 2 2 3 2 3 3 2 3" xfId="20991" xr:uid="{BC4E61A2-A3AE-4B62-882C-31C756E866E9}"/>
    <cellStyle name="40% - Accent2 2 2 3 2 3 3 3" xfId="9941" xr:uid="{A40CB5AE-B984-4EA1-9320-CE7360749965}"/>
    <cellStyle name="40% - Accent2 2 2 3 2 3 3 3 2" xfId="24675" xr:uid="{87709832-0919-4CAC-9AB5-F64ABB8B63C9}"/>
    <cellStyle name="40% - Accent2 2 2 3 2 3 3 4" xfId="17309" xr:uid="{C00F925C-907B-493E-B761-2827AEA6D744}"/>
    <cellStyle name="40% - Accent2 2 2 3 2 3 4" xfId="4416" xr:uid="{AB3327E9-D7AE-4FF3-B581-DEB8635D62FD}"/>
    <cellStyle name="40% - Accent2 2 2 3 2 3 4 2" xfId="11782" xr:uid="{87FCBD77-A9FF-40DA-B8FE-347F28D1F1DC}"/>
    <cellStyle name="40% - Accent2 2 2 3 2 3 4 2 2" xfId="26516" xr:uid="{0C45C957-5576-494A-A794-EEA79EE64243}"/>
    <cellStyle name="40% - Accent2 2 2 3 2 3 4 3" xfId="19150" xr:uid="{BD0AA31E-0B17-4734-A7D8-DA3A092D551B}"/>
    <cellStyle name="40% - Accent2 2 2 3 2 3 5" xfId="8100" xr:uid="{76940D1B-35D6-4FBF-8933-4B7724E76AB8}"/>
    <cellStyle name="40% - Accent2 2 2 3 2 3 5 2" xfId="22834" xr:uid="{594DF2DB-EF15-43DF-9E33-3316C5D06ACA}"/>
    <cellStyle name="40% - Accent2 2 2 3 2 3 6" xfId="15468" xr:uid="{14F445B8-BD5F-4E21-8F73-F24E457AF0E6}"/>
    <cellStyle name="40% - Accent2 2 2 3 2 4" xfId="1194" xr:uid="{9EF47B29-1310-4121-B9D5-8DAE4AC49673}"/>
    <cellStyle name="40% - Accent2 2 2 3 2 4 2" xfId="3035" xr:uid="{E25E9C55-F31C-45B0-9603-389BC514C8A8}"/>
    <cellStyle name="40% - Accent2 2 2 3 2 4 2 2" xfId="6717" xr:uid="{97A2B1B8-B82B-474F-8517-04B3FFAC9099}"/>
    <cellStyle name="40% - Accent2 2 2 3 2 4 2 2 2" xfId="14083" xr:uid="{F782132B-1C39-4E99-98C0-E227B4EBD03D}"/>
    <cellStyle name="40% - Accent2 2 2 3 2 4 2 2 2 2" xfId="28817" xr:uid="{3C4A742D-6E24-47FE-B285-D5541E34B4FF}"/>
    <cellStyle name="40% - Accent2 2 2 3 2 4 2 2 3" xfId="21451" xr:uid="{1E053897-F2C3-4930-AC13-FEE402142039}"/>
    <cellStyle name="40% - Accent2 2 2 3 2 4 2 3" xfId="10401" xr:uid="{61363FCA-C027-4E9D-8694-DCDC29F7F86B}"/>
    <cellStyle name="40% - Accent2 2 2 3 2 4 2 3 2" xfId="25135" xr:uid="{9839BB6F-54B2-4C81-9951-03C24ABB34C0}"/>
    <cellStyle name="40% - Accent2 2 2 3 2 4 2 4" xfId="17769" xr:uid="{18215963-DEDF-47CC-87EE-CD4486D49FFC}"/>
    <cellStyle name="40% - Accent2 2 2 3 2 4 3" xfId="4876" xr:uid="{2E72820D-1346-4A85-8A37-FB924FB099E7}"/>
    <cellStyle name="40% - Accent2 2 2 3 2 4 3 2" xfId="12242" xr:uid="{085F0ED2-B181-4BE2-893C-C071BA147C0D}"/>
    <cellStyle name="40% - Accent2 2 2 3 2 4 3 2 2" xfId="26976" xr:uid="{D4381FFB-F7DD-45F1-842A-DB9A2538F2D6}"/>
    <cellStyle name="40% - Accent2 2 2 3 2 4 3 3" xfId="19610" xr:uid="{8C252302-391E-4A7B-A0E3-8836CCF394A7}"/>
    <cellStyle name="40% - Accent2 2 2 3 2 4 4" xfId="8560" xr:uid="{248B3296-B038-48F5-A92B-FDC916C707E2}"/>
    <cellStyle name="40% - Accent2 2 2 3 2 4 4 2" xfId="23294" xr:uid="{D71E74A1-0C4E-4910-921E-E73EC38C7636}"/>
    <cellStyle name="40% - Accent2 2 2 3 2 4 5" xfId="15928" xr:uid="{E8C8421D-A29D-4F66-A6F2-83E91BCC95D2}"/>
    <cellStyle name="40% - Accent2 2 2 3 2 5" xfId="2115" xr:uid="{FC28D329-394A-45F6-A96D-C391B9DC3F48}"/>
    <cellStyle name="40% - Accent2 2 2 3 2 5 2" xfId="5797" xr:uid="{D5CEBF27-9911-4429-B5CC-639AC1C38DFF}"/>
    <cellStyle name="40% - Accent2 2 2 3 2 5 2 2" xfId="13163" xr:uid="{2CD45E32-5027-409A-A448-EC2E69E4221C}"/>
    <cellStyle name="40% - Accent2 2 2 3 2 5 2 2 2" xfId="27897" xr:uid="{FF566704-361A-41C5-97F1-FBE46B3F4AF5}"/>
    <cellStyle name="40% - Accent2 2 2 3 2 5 2 3" xfId="20531" xr:uid="{F1CF13BD-607E-441F-B0F5-198552001FC8}"/>
    <cellStyle name="40% - Accent2 2 2 3 2 5 3" xfId="9481" xr:uid="{42BDB083-6D61-4908-8CD3-98E4D07A1A64}"/>
    <cellStyle name="40% - Accent2 2 2 3 2 5 3 2" xfId="24215" xr:uid="{59089C95-F686-4251-B088-3FAB99B98A1B}"/>
    <cellStyle name="40% - Accent2 2 2 3 2 5 4" xfId="16849" xr:uid="{162BE5F8-D6E8-4331-A333-BE2203D09451}"/>
    <cellStyle name="40% - Accent2 2 2 3 2 6" xfId="3956" xr:uid="{071A2936-EDA9-4E9E-85CF-FC0CB111FB09}"/>
    <cellStyle name="40% - Accent2 2 2 3 2 6 2" xfId="11322" xr:uid="{FF71F12B-957E-47A9-BC9E-AA0997AB6D30}"/>
    <cellStyle name="40% - Accent2 2 2 3 2 6 2 2" xfId="26056" xr:uid="{A933801A-9401-4A5D-B2A9-876F6B770AA1}"/>
    <cellStyle name="40% - Accent2 2 2 3 2 6 3" xfId="18690" xr:uid="{CD303814-1C77-4BFA-9C8B-EE826B29E66C}"/>
    <cellStyle name="40% - Accent2 2 2 3 2 7" xfId="7640" xr:uid="{12BA9776-06DE-4F8B-8482-04F4AC58F6B9}"/>
    <cellStyle name="40% - Accent2 2 2 3 2 7 2" xfId="22374" xr:uid="{A6526ED6-84AD-4E32-BBB0-71F8A506FE46}"/>
    <cellStyle name="40% - Accent2 2 2 3 2 8" xfId="15008" xr:uid="{254ADF7D-A37D-4EC3-90C4-6CAC62CA0C93}"/>
    <cellStyle name="40% - Accent2 2 2 3 3" xfId="389" xr:uid="{433FF3B7-1BC5-47B9-B456-19E37D91E082}"/>
    <cellStyle name="40% - Accent2 2 2 3 3 2" xfId="849" xr:uid="{582D3228-4E61-4FC9-8A0B-8DA23AFF805B}"/>
    <cellStyle name="40% - Accent2 2 2 3 3 2 2" xfId="1769" xr:uid="{00AB9262-3BC8-4D37-B855-4E6A1E0FE172}"/>
    <cellStyle name="40% - Accent2 2 2 3 3 2 2 2" xfId="3610" xr:uid="{82E15DE2-5403-4C25-B306-CB5D75EA7708}"/>
    <cellStyle name="40% - Accent2 2 2 3 3 2 2 2 2" xfId="7292" xr:uid="{A21F0F82-975A-4215-9055-36BAA834E300}"/>
    <cellStyle name="40% - Accent2 2 2 3 3 2 2 2 2 2" xfId="14658" xr:uid="{A3CC8B0C-F04A-4202-9CAF-8496FD5D7AC9}"/>
    <cellStyle name="40% - Accent2 2 2 3 3 2 2 2 2 2 2" xfId="29392" xr:uid="{7B7EB034-CC7E-4E69-B1CA-55F58D9BAC8D}"/>
    <cellStyle name="40% - Accent2 2 2 3 3 2 2 2 2 3" xfId="22026" xr:uid="{5857284B-1856-4F7A-9C1B-24CB767A2B15}"/>
    <cellStyle name="40% - Accent2 2 2 3 3 2 2 2 3" xfId="10976" xr:uid="{BD4B81EA-4B8A-40DB-BB76-82770CBB13E2}"/>
    <cellStyle name="40% - Accent2 2 2 3 3 2 2 2 3 2" xfId="25710" xr:uid="{97733178-13E4-4E44-A361-173D8B574ABE}"/>
    <cellStyle name="40% - Accent2 2 2 3 3 2 2 2 4" xfId="18344" xr:uid="{AEF9183D-0F48-4A8B-83CA-890E701A62AF}"/>
    <cellStyle name="40% - Accent2 2 2 3 3 2 2 3" xfId="5451" xr:uid="{C81AA7E2-813A-4F77-AF09-AEDCF9C375DB}"/>
    <cellStyle name="40% - Accent2 2 2 3 3 2 2 3 2" xfId="12817" xr:uid="{5892B8C7-A997-4D6E-A3E6-01EE9E7C7C75}"/>
    <cellStyle name="40% - Accent2 2 2 3 3 2 2 3 2 2" xfId="27551" xr:uid="{FD3270B0-23AC-4A96-B76B-AFA6D80D9393}"/>
    <cellStyle name="40% - Accent2 2 2 3 3 2 2 3 3" xfId="20185" xr:uid="{CA0292A0-ECB1-47A1-8806-350F0274838E}"/>
    <cellStyle name="40% - Accent2 2 2 3 3 2 2 4" xfId="9135" xr:uid="{B4FA3F4D-C464-4AE6-B6C9-EF5663ED8AB8}"/>
    <cellStyle name="40% - Accent2 2 2 3 3 2 2 4 2" xfId="23869" xr:uid="{A22BA52D-2A60-4502-ACD9-3E0DB3B572BA}"/>
    <cellStyle name="40% - Accent2 2 2 3 3 2 2 5" xfId="16503" xr:uid="{40A41FE8-C123-42D0-8317-88C2130EBF0B}"/>
    <cellStyle name="40% - Accent2 2 2 3 3 2 3" xfId="2690" xr:uid="{6493A1ED-8622-4D17-90F3-0B371A5A8AF6}"/>
    <cellStyle name="40% - Accent2 2 2 3 3 2 3 2" xfId="6372" xr:uid="{F6CDA966-66EA-4455-A8F3-D8A42DB50C92}"/>
    <cellStyle name="40% - Accent2 2 2 3 3 2 3 2 2" xfId="13738" xr:uid="{159FA5B2-3EC4-4AD6-A16F-CEF28A96F343}"/>
    <cellStyle name="40% - Accent2 2 2 3 3 2 3 2 2 2" xfId="28472" xr:uid="{CE0BA407-8946-41D1-9CBC-5E051E06CD0A}"/>
    <cellStyle name="40% - Accent2 2 2 3 3 2 3 2 3" xfId="21106" xr:uid="{DFA57182-4AAC-4366-80B0-A35FF7A54412}"/>
    <cellStyle name="40% - Accent2 2 2 3 3 2 3 3" xfId="10056" xr:uid="{03063059-9015-4CB8-BAD2-3560D2A8E1B1}"/>
    <cellStyle name="40% - Accent2 2 2 3 3 2 3 3 2" xfId="24790" xr:uid="{CA7E2EB0-7670-4B15-B436-B0FA65B945BF}"/>
    <cellStyle name="40% - Accent2 2 2 3 3 2 3 4" xfId="17424" xr:uid="{D889FA72-C377-4C39-877F-40E46DA8ACCC}"/>
    <cellStyle name="40% - Accent2 2 2 3 3 2 4" xfId="4531" xr:uid="{1E81EC4C-E1C8-49CD-AC86-20DD265767F7}"/>
    <cellStyle name="40% - Accent2 2 2 3 3 2 4 2" xfId="11897" xr:uid="{2C9B94AC-71DC-478A-AB70-C90391769958}"/>
    <cellStyle name="40% - Accent2 2 2 3 3 2 4 2 2" xfId="26631" xr:uid="{717558A0-4EAB-4183-9716-942CF7E5F495}"/>
    <cellStyle name="40% - Accent2 2 2 3 3 2 4 3" xfId="19265" xr:uid="{D2CF9B7A-75E8-4EE7-99CE-FB661EE81DB6}"/>
    <cellStyle name="40% - Accent2 2 2 3 3 2 5" xfId="8215" xr:uid="{5703DF76-5FF1-4D45-BAF5-A2AF6AE94FF3}"/>
    <cellStyle name="40% - Accent2 2 2 3 3 2 5 2" xfId="22949" xr:uid="{7E3FA48B-DE70-47CE-A45D-839B99425747}"/>
    <cellStyle name="40% - Accent2 2 2 3 3 2 6" xfId="15583" xr:uid="{EDDC5070-5780-4831-BA1A-4825D323A23E}"/>
    <cellStyle name="40% - Accent2 2 2 3 3 3" xfId="1309" xr:uid="{3E343965-668E-4900-B227-E78C5E104220}"/>
    <cellStyle name="40% - Accent2 2 2 3 3 3 2" xfId="3150" xr:uid="{0A8B44C5-F62E-419C-99C6-98405775B835}"/>
    <cellStyle name="40% - Accent2 2 2 3 3 3 2 2" xfId="6832" xr:uid="{BA35C14D-15B9-4646-95F5-93B7EAF93B74}"/>
    <cellStyle name="40% - Accent2 2 2 3 3 3 2 2 2" xfId="14198" xr:uid="{CA2DEB4C-405E-4C6E-8709-0F332405862E}"/>
    <cellStyle name="40% - Accent2 2 2 3 3 3 2 2 2 2" xfId="28932" xr:uid="{B17B8720-F5D7-4D4A-A366-FB7305C8D468}"/>
    <cellStyle name="40% - Accent2 2 2 3 3 3 2 2 3" xfId="21566" xr:uid="{68426930-7F1F-4A4D-8B0F-E47BD91F535B}"/>
    <cellStyle name="40% - Accent2 2 2 3 3 3 2 3" xfId="10516" xr:uid="{D0A50F3D-7D2E-4BF9-AACE-E3B11989EAB3}"/>
    <cellStyle name="40% - Accent2 2 2 3 3 3 2 3 2" xfId="25250" xr:uid="{A5C443D3-2BF0-4426-AC7D-D240E1049377}"/>
    <cellStyle name="40% - Accent2 2 2 3 3 3 2 4" xfId="17884" xr:uid="{F838FB88-C5BF-472D-8124-E6C57B070158}"/>
    <cellStyle name="40% - Accent2 2 2 3 3 3 3" xfId="4991" xr:uid="{BA51E10C-E160-40FB-AAF9-F05FAD94867F}"/>
    <cellStyle name="40% - Accent2 2 2 3 3 3 3 2" xfId="12357" xr:uid="{821B0D47-0D1C-48D6-92C3-98207828B833}"/>
    <cellStyle name="40% - Accent2 2 2 3 3 3 3 2 2" xfId="27091" xr:uid="{A45D031E-A747-4F4B-A552-926E493C8A09}"/>
    <cellStyle name="40% - Accent2 2 2 3 3 3 3 3" xfId="19725" xr:uid="{CD787CE9-0AB9-4BBC-B021-B2C0A1575600}"/>
    <cellStyle name="40% - Accent2 2 2 3 3 3 4" xfId="8675" xr:uid="{58617D9E-3187-4005-B169-76CB672CEDEB}"/>
    <cellStyle name="40% - Accent2 2 2 3 3 3 4 2" xfId="23409" xr:uid="{563E57AD-E42C-4D0D-885B-9B6E12E21577}"/>
    <cellStyle name="40% - Accent2 2 2 3 3 3 5" xfId="16043" xr:uid="{B1F70FB6-DF79-44E6-907F-7F673E2A8194}"/>
    <cellStyle name="40% - Accent2 2 2 3 3 4" xfId="2230" xr:uid="{432C3C7B-D687-47CC-AA34-7F04B65C1355}"/>
    <cellStyle name="40% - Accent2 2 2 3 3 4 2" xfId="5912" xr:uid="{32FD0B38-4EEF-4AB2-A896-872165FD7575}"/>
    <cellStyle name="40% - Accent2 2 2 3 3 4 2 2" xfId="13278" xr:uid="{E0C46795-632E-4732-924D-16A475BE4A09}"/>
    <cellStyle name="40% - Accent2 2 2 3 3 4 2 2 2" xfId="28012" xr:uid="{4CFCE564-4C54-410C-B178-E6CEB63F4B04}"/>
    <cellStyle name="40% - Accent2 2 2 3 3 4 2 3" xfId="20646" xr:uid="{FB46A2F9-E9D5-4BAE-A70C-E89D079F78ED}"/>
    <cellStyle name="40% - Accent2 2 2 3 3 4 3" xfId="9596" xr:uid="{38C94456-CB67-4DAF-B8F0-172A82E5215C}"/>
    <cellStyle name="40% - Accent2 2 2 3 3 4 3 2" xfId="24330" xr:uid="{88F1C788-6F98-4636-A97A-DEB1912F2032}"/>
    <cellStyle name="40% - Accent2 2 2 3 3 4 4" xfId="16964" xr:uid="{A0D896BD-C52D-489B-B34B-060823FEB578}"/>
    <cellStyle name="40% - Accent2 2 2 3 3 5" xfId="4071" xr:uid="{5341FA45-E6BB-47F9-A752-894B154C2F39}"/>
    <cellStyle name="40% - Accent2 2 2 3 3 5 2" xfId="11437" xr:uid="{D31667D2-0FDE-4E00-844F-D98282FFFD14}"/>
    <cellStyle name="40% - Accent2 2 2 3 3 5 2 2" xfId="26171" xr:uid="{6406561A-2074-4FA8-8404-1635C457CA52}"/>
    <cellStyle name="40% - Accent2 2 2 3 3 5 3" xfId="18805" xr:uid="{F041CD30-966D-414F-8B38-7DF169181FA8}"/>
    <cellStyle name="40% - Accent2 2 2 3 3 6" xfId="7755" xr:uid="{8E013CD8-FC4B-4929-9527-A99C8297E963}"/>
    <cellStyle name="40% - Accent2 2 2 3 3 6 2" xfId="22489" xr:uid="{6D4F4FC5-4151-4D32-AEA7-75E35CBB717C}"/>
    <cellStyle name="40% - Accent2 2 2 3 3 7" xfId="15123" xr:uid="{52D2E8DF-0483-42A9-96ED-9A7B9AB2DE2A}"/>
    <cellStyle name="40% - Accent2 2 2 3 4" xfId="619" xr:uid="{C5B6F43B-191E-40EE-8E96-060ABE570F3D}"/>
    <cellStyle name="40% - Accent2 2 2 3 4 2" xfId="1539" xr:uid="{6AFEEB3F-1A7D-4110-BC1D-92649BEF692F}"/>
    <cellStyle name="40% - Accent2 2 2 3 4 2 2" xfId="3380" xr:uid="{F066FAC6-9574-4B77-ABEB-055C3C0A9F13}"/>
    <cellStyle name="40% - Accent2 2 2 3 4 2 2 2" xfId="7062" xr:uid="{6656D69A-3E9B-4158-A01B-C1F31B635FE6}"/>
    <cellStyle name="40% - Accent2 2 2 3 4 2 2 2 2" xfId="14428" xr:uid="{9A76B1F8-9B24-4FA7-9E68-B8C6357CFA09}"/>
    <cellStyle name="40% - Accent2 2 2 3 4 2 2 2 2 2" xfId="29162" xr:uid="{435AFB03-8AE6-4BDD-8BF9-D01AE3701ACA}"/>
    <cellStyle name="40% - Accent2 2 2 3 4 2 2 2 3" xfId="21796" xr:uid="{2CAE2E68-4A65-4B13-9E30-96CAB8D165B1}"/>
    <cellStyle name="40% - Accent2 2 2 3 4 2 2 3" xfId="10746" xr:uid="{93590B70-DFBA-421C-AEA5-2DB9F7143AAF}"/>
    <cellStyle name="40% - Accent2 2 2 3 4 2 2 3 2" xfId="25480" xr:uid="{BCB952B4-9218-40CE-BD62-A4CF2FCB7793}"/>
    <cellStyle name="40% - Accent2 2 2 3 4 2 2 4" xfId="18114" xr:uid="{46830EAC-F18D-4544-A49E-BD1640D8805C}"/>
    <cellStyle name="40% - Accent2 2 2 3 4 2 3" xfId="5221" xr:uid="{D5749A84-2E64-4005-A68F-210A956F36FA}"/>
    <cellStyle name="40% - Accent2 2 2 3 4 2 3 2" xfId="12587" xr:uid="{EC081EF6-DA0A-407A-8700-79FAC646CF6D}"/>
    <cellStyle name="40% - Accent2 2 2 3 4 2 3 2 2" xfId="27321" xr:uid="{ACF2F4EA-6FE4-4017-AF5E-237A7820A84B}"/>
    <cellStyle name="40% - Accent2 2 2 3 4 2 3 3" xfId="19955" xr:uid="{71D5EB3F-0872-4229-947F-D57AE1130C7B}"/>
    <cellStyle name="40% - Accent2 2 2 3 4 2 4" xfId="8905" xr:uid="{FC62AE72-164F-4548-9407-1039E0AC7B1D}"/>
    <cellStyle name="40% - Accent2 2 2 3 4 2 4 2" xfId="23639" xr:uid="{A6DE48B1-0B9A-463F-84B2-AAE964A138DE}"/>
    <cellStyle name="40% - Accent2 2 2 3 4 2 5" xfId="16273" xr:uid="{5E54D8C0-7E69-4D6A-B92A-C73C35685458}"/>
    <cellStyle name="40% - Accent2 2 2 3 4 3" xfId="2460" xr:uid="{AF17EF79-F97F-4DFD-A65E-85F8455D6EE7}"/>
    <cellStyle name="40% - Accent2 2 2 3 4 3 2" xfId="6142" xr:uid="{97703518-12B0-4FB2-944C-4B56720694A1}"/>
    <cellStyle name="40% - Accent2 2 2 3 4 3 2 2" xfId="13508" xr:uid="{8C953FF5-09C1-47CB-809A-C13CDE9B6CB4}"/>
    <cellStyle name="40% - Accent2 2 2 3 4 3 2 2 2" xfId="28242" xr:uid="{B56D1E9B-11C1-465A-BE0E-771CEBEA61BA}"/>
    <cellStyle name="40% - Accent2 2 2 3 4 3 2 3" xfId="20876" xr:uid="{AFF1C85E-BFFA-4959-8FC8-36D8852AA4FD}"/>
    <cellStyle name="40% - Accent2 2 2 3 4 3 3" xfId="9826" xr:uid="{877BF86B-6432-4C4F-ADC5-DD9C8DECD6A0}"/>
    <cellStyle name="40% - Accent2 2 2 3 4 3 3 2" xfId="24560" xr:uid="{459DE338-034F-40F6-AB90-52A0246A39C8}"/>
    <cellStyle name="40% - Accent2 2 2 3 4 3 4" xfId="17194" xr:uid="{9D9142D6-E958-40C7-AF16-727C71A2B07F}"/>
    <cellStyle name="40% - Accent2 2 2 3 4 4" xfId="4301" xr:uid="{0FA8E3E7-73CD-4969-B00B-E6E31B75D4EA}"/>
    <cellStyle name="40% - Accent2 2 2 3 4 4 2" xfId="11667" xr:uid="{4D174C09-337F-4065-937B-532224A89E12}"/>
    <cellStyle name="40% - Accent2 2 2 3 4 4 2 2" xfId="26401" xr:uid="{6F3FD401-630D-4AED-A804-C2F225686847}"/>
    <cellStyle name="40% - Accent2 2 2 3 4 4 3" xfId="19035" xr:uid="{615B4F68-24B8-43E6-9C63-59AB39B01955}"/>
    <cellStyle name="40% - Accent2 2 2 3 4 5" xfId="7985" xr:uid="{AEB43BAF-A23B-45B8-8236-5FA4D430AC80}"/>
    <cellStyle name="40% - Accent2 2 2 3 4 5 2" xfId="22719" xr:uid="{7CFE2A66-A4E4-4CBB-90AD-616889C3C8F5}"/>
    <cellStyle name="40% - Accent2 2 2 3 4 6" xfId="15353" xr:uid="{F4627468-5F21-4276-B23E-09CC910B02AD}"/>
    <cellStyle name="40% - Accent2 2 2 3 5" xfId="1079" xr:uid="{D021E002-3EE0-4DAA-BF6D-E4F904119C8A}"/>
    <cellStyle name="40% - Accent2 2 2 3 5 2" xfId="2920" xr:uid="{C3341E16-F3FA-4E42-9C5D-854BFF8510F8}"/>
    <cellStyle name="40% - Accent2 2 2 3 5 2 2" xfId="6602" xr:uid="{3386A326-5601-4443-A8DC-2F2010108E16}"/>
    <cellStyle name="40% - Accent2 2 2 3 5 2 2 2" xfId="13968" xr:uid="{F080595A-E528-4EED-B8F6-47E01184C504}"/>
    <cellStyle name="40% - Accent2 2 2 3 5 2 2 2 2" xfId="28702" xr:uid="{A53C4B6A-937E-4489-9572-F496FAF6A39E}"/>
    <cellStyle name="40% - Accent2 2 2 3 5 2 2 3" xfId="21336" xr:uid="{63AAEC0F-7347-4EFF-8977-E5E90C40A005}"/>
    <cellStyle name="40% - Accent2 2 2 3 5 2 3" xfId="10286" xr:uid="{3AE0E0F6-631D-442A-8E20-5E874D894DCA}"/>
    <cellStyle name="40% - Accent2 2 2 3 5 2 3 2" xfId="25020" xr:uid="{05F5EF20-76B5-4A00-ABA3-AF95C9FCB624}"/>
    <cellStyle name="40% - Accent2 2 2 3 5 2 4" xfId="17654" xr:uid="{B5E842A1-7075-4BF0-9CCF-D67C4F2E7789}"/>
    <cellStyle name="40% - Accent2 2 2 3 5 3" xfId="4761" xr:uid="{0CBA9AFC-5532-460D-8100-BB9F39B7CB67}"/>
    <cellStyle name="40% - Accent2 2 2 3 5 3 2" xfId="12127" xr:uid="{3C711982-F3E0-4AEB-AA80-94395829258F}"/>
    <cellStyle name="40% - Accent2 2 2 3 5 3 2 2" xfId="26861" xr:uid="{9E634EB5-10DB-472D-BB59-F971DD48D9AB}"/>
    <cellStyle name="40% - Accent2 2 2 3 5 3 3" xfId="19495" xr:uid="{391BAC96-5E85-4044-9CE0-A8545B28DCC1}"/>
    <cellStyle name="40% - Accent2 2 2 3 5 4" xfId="8445" xr:uid="{9D586997-0A71-47F4-ABB5-B81BB70D59E1}"/>
    <cellStyle name="40% - Accent2 2 2 3 5 4 2" xfId="23179" xr:uid="{62D14661-912D-4078-B04C-62A6404D516F}"/>
    <cellStyle name="40% - Accent2 2 2 3 5 5" xfId="15813" xr:uid="{41AF8B8C-73DD-42A9-8DFB-A5A86C4810F7}"/>
    <cellStyle name="40% - Accent2 2 2 3 6" xfId="2000" xr:uid="{DBF62147-E994-4526-8AA3-1BB4CF492459}"/>
    <cellStyle name="40% - Accent2 2 2 3 6 2" xfId="5682" xr:uid="{62A550EB-5672-42F5-A217-E25DEE5BE253}"/>
    <cellStyle name="40% - Accent2 2 2 3 6 2 2" xfId="13048" xr:uid="{425053BE-B863-4AEF-8E4C-BDD22EBB6A52}"/>
    <cellStyle name="40% - Accent2 2 2 3 6 2 2 2" xfId="27782" xr:uid="{FF9C810D-725E-4B3E-89B3-6A4A651D1AA5}"/>
    <cellStyle name="40% - Accent2 2 2 3 6 2 3" xfId="20416" xr:uid="{C4FA67C4-1141-4D36-BA0E-0C085C1DEBB2}"/>
    <cellStyle name="40% - Accent2 2 2 3 6 3" xfId="9366" xr:uid="{6A63E2DB-9B0D-4E3F-8327-56F135AC6229}"/>
    <cellStyle name="40% - Accent2 2 2 3 6 3 2" xfId="24100" xr:uid="{A46D752E-2451-4280-8BD1-831F28C77D14}"/>
    <cellStyle name="40% - Accent2 2 2 3 6 4" xfId="16734" xr:uid="{D567A958-0D7C-45AE-87CD-965AE57B5344}"/>
    <cellStyle name="40% - Accent2 2 2 3 7" xfId="3841" xr:uid="{5221FCA5-A0C7-4F8F-BD4A-1A5756AEA301}"/>
    <cellStyle name="40% - Accent2 2 2 3 7 2" xfId="11207" xr:uid="{B7C48680-5D8C-4EEC-92F3-E9A3D55957C5}"/>
    <cellStyle name="40% - Accent2 2 2 3 7 2 2" xfId="25941" xr:uid="{4AD376B9-25D0-4AD5-B358-BFED305E6009}"/>
    <cellStyle name="40% - Accent2 2 2 3 7 3" xfId="18575" xr:uid="{EA52B970-D59C-42A5-A71C-5BE49F2B4E78}"/>
    <cellStyle name="40% - Accent2 2 2 3 8" xfId="7525" xr:uid="{17B14297-967E-4E97-BE7A-DF2B4FA11667}"/>
    <cellStyle name="40% - Accent2 2 2 3 8 2" xfId="22259" xr:uid="{C24FB29C-F74B-45BF-97F6-0B23E1800A50}"/>
    <cellStyle name="40% - Accent2 2 2 3 9" xfId="14893" xr:uid="{8E3F39B4-DFA2-4163-9209-AE151C819376}"/>
    <cellStyle name="40% - Accent2 2 2 4" xfId="217" xr:uid="{78AC476B-645A-4565-86E1-636DFB6FB8FB}"/>
    <cellStyle name="40% - Accent2 2 2 4 2" xfId="447" xr:uid="{28562801-F61B-477C-844B-E86916507FB9}"/>
    <cellStyle name="40% - Accent2 2 2 4 2 2" xfId="907" xr:uid="{E72F5DD0-51D4-474F-B85D-902D69D09759}"/>
    <cellStyle name="40% - Accent2 2 2 4 2 2 2" xfId="1827" xr:uid="{E936C0A5-3235-4EB4-8EC8-3942CAF6BD62}"/>
    <cellStyle name="40% - Accent2 2 2 4 2 2 2 2" xfId="3668" xr:uid="{7085BE85-0681-46B2-A4C0-E7826BF9CD9D}"/>
    <cellStyle name="40% - Accent2 2 2 4 2 2 2 2 2" xfId="7350" xr:uid="{6D0AFCF7-168A-47B3-B1DF-DA89175D15F0}"/>
    <cellStyle name="40% - Accent2 2 2 4 2 2 2 2 2 2" xfId="14716" xr:uid="{21FAB4AF-6218-4221-A355-C0DCCB0061BD}"/>
    <cellStyle name="40% - Accent2 2 2 4 2 2 2 2 2 2 2" xfId="29450" xr:uid="{8CD911C7-8683-4F7A-AC3B-03704380ADE5}"/>
    <cellStyle name="40% - Accent2 2 2 4 2 2 2 2 2 3" xfId="22084" xr:uid="{719D3634-C97E-4257-B945-8C341A174136}"/>
    <cellStyle name="40% - Accent2 2 2 4 2 2 2 2 3" xfId="11034" xr:uid="{9348A7BA-1066-40C1-AB9E-BD7A482E9F00}"/>
    <cellStyle name="40% - Accent2 2 2 4 2 2 2 2 3 2" xfId="25768" xr:uid="{F9035406-9500-4240-8662-93BC9206726F}"/>
    <cellStyle name="40% - Accent2 2 2 4 2 2 2 2 4" xfId="18402" xr:uid="{7B5AA84D-0217-4D5E-8B84-91AC039814D9}"/>
    <cellStyle name="40% - Accent2 2 2 4 2 2 2 3" xfId="5509" xr:uid="{951683C6-882A-47F5-9749-70349788CA30}"/>
    <cellStyle name="40% - Accent2 2 2 4 2 2 2 3 2" xfId="12875" xr:uid="{A4637A36-FABB-4C35-AC65-207D8D41DBBC}"/>
    <cellStyle name="40% - Accent2 2 2 4 2 2 2 3 2 2" xfId="27609" xr:uid="{D390825C-A800-4DB3-86F2-C354624C8E97}"/>
    <cellStyle name="40% - Accent2 2 2 4 2 2 2 3 3" xfId="20243" xr:uid="{3DC73941-8D25-42BB-A88D-CE0217995159}"/>
    <cellStyle name="40% - Accent2 2 2 4 2 2 2 4" xfId="9193" xr:uid="{0CBE7769-63E1-448B-A2CC-74E388B4A1DA}"/>
    <cellStyle name="40% - Accent2 2 2 4 2 2 2 4 2" xfId="23927" xr:uid="{677FA36A-184F-4D18-A2C3-43E60769F8AE}"/>
    <cellStyle name="40% - Accent2 2 2 4 2 2 2 5" xfId="16561" xr:uid="{9320718C-A4C9-43A8-A00D-47FD15EC7A35}"/>
    <cellStyle name="40% - Accent2 2 2 4 2 2 3" xfId="2748" xr:uid="{82B44F64-A7FB-48D8-A4BC-834114903192}"/>
    <cellStyle name="40% - Accent2 2 2 4 2 2 3 2" xfId="6430" xr:uid="{511086B0-A6F8-4D3C-BF6C-5817B575A1B0}"/>
    <cellStyle name="40% - Accent2 2 2 4 2 2 3 2 2" xfId="13796" xr:uid="{EBFA8565-846C-432D-B172-18125A8C9378}"/>
    <cellStyle name="40% - Accent2 2 2 4 2 2 3 2 2 2" xfId="28530" xr:uid="{3AB96ED6-0351-48E2-A737-CE8A699CDA1E}"/>
    <cellStyle name="40% - Accent2 2 2 4 2 2 3 2 3" xfId="21164" xr:uid="{F8CBB015-3CCE-42FE-BDEE-AA7B1F38CF9B}"/>
    <cellStyle name="40% - Accent2 2 2 4 2 2 3 3" xfId="10114" xr:uid="{F65BDC73-CD87-4C1A-B260-D295CDE01BA1}"/>
    <cellStyle name="40% - Accent2 2 2 4 2 2 3 3 2" xfId="24848" xr:uid="{D6AD20F1-7641-423E-BD28-A2FCB80175BE}"/>
    <cellStyle name="40% - Accent2 2 2 4 2 2 3 4" xfId="17482" xr:uid="{61961285-252D-4C8D-8CC8-A9EA6A90DB98}"/>
    <cellStyle name="40% - Accent2 2 2 4 2 2 4" xfId="4589" xr:uid="{CCD2D085-F3C1-47F5-AE4F-46859884FA5A}"/>
    <cellStyle name="40% - Accent2 2 2 4 2 2 4 2" xfId="11955" xr:uid="{F9F9D15C-9FEA-45BB-9EE4-6DF07577E28A}"/>
    <cellStyle name="40% - Accent2 2 2 4 2 2 4 2 2" xfId="26689" xr:uid="{EB8D0F13-CA00-41E5-B5C2-5590302BE3CC}"/>
    <cellStyle name="40% - Accent2 2 2 4 2 2 4 3" xfId="19323" xr:uid="{35E00F27-9105-49CC-9DC6-C0DAB77CDC84}"/>
    <cellStyle name="40% - Accent2 2 2 4 2 2 5" xfId="8273" xr:uid="{DA63897F-01AC-40EC-9E78-A8449498026B}"/>
    <cellStyle name="40% - Accent2 2 2 4 2 2 5 2" xfId="23007" xr:uid="{A33E7361-B4E1-4013-9532-C824639A469F}"/>
    <cellStyle name="40% - Accent2 2 2 4 2 2 6" xfId="15641" xr:uid="{DF9A293D-A4DB-4121-AC97-268B07275992}"/>
    <cellStyle name="40% - Accent2 2 2 4 2 3" xfId="1367" xr:uid="{11035F6B-D581-40F3-B006-C6B75CC80A7B}"/>
    <cellStyle name="40% - Accent2 2 2 4 2 3 2" xfId="3208" xr:uid="{B9EB62FC-F94A-43C2-ABB0-3AF889D2F73B}"/>
    <cellStyle name="40% - Accent2 2 2 4 2 3 2 2" xfId="6890" xr:uid="{F73DE8F4-C881-4910-8382-05AF05CEF281}"/>
    <cellStyle name="40% - Accent2 2 2 4 2 3 2 2 2" xfId="14256" xr:uid="{3974B1ED-2854-4991-8C8F-E2C2BB102CA3}"/>
    <cellStyle name="40% - Accent2 2 2 4 2 3 2 2 2 2" xfId="28990" xr:uid="{EFA1F111-2329-4D6A-9D5A-A1A05C75B915}"/>
    <cellStyle name="40% - Accent2 2 2 4 2 3 2 2 3" xfId="21624" xr:uid="{2B390E1E-3B28-4B81-A831-D5A9429F9F7C}"/>
    <cellStyle name="40% - Accent2 2 2 4 2 3 2 3" xfId="10574" xr:uid="{89E499DE-3E81-4DFA-8B81-7D0487F90F61}"/>
    <cellStyle name="40% - Accent2 2 2 4 2 3 2 3 2" xfId="25308" xr:uid="{7951AC07-12AD-4750-A62D-02E1CA9A09DF}"/>
    <cellStyle name="40% - Accent2 2 2 4 2 3 2 4" xfId="17942" xr:uid="{B9B3C97B-8E7D-4E63-A854-31F2E168B7A2}"/>
    <cellStyle name="40% - Accent2 2 2 4 2 3 3" xfId="5049" xr:uid="{CB5C8D93-5CA3-4285-91CD-4C3A9BEEF59B}"/>
    <cellStyle name="40% - Accent2 2 2 4 2 3 3 2" xfId="12415" xr:uid="{A1533E66-9E6C-4C95-B94C-746EF66E3986}"/>
    <cellStyle name="40% - Accent2 2 2 4 2 3 3 2 2" xfId="27149" xr:uid="{3443A802-5DB4-432F-9A5F-5E175538A2C0}"/>
    <cellStyle name="40% - Accent2 2 2 4 2 3 3 3" xfId="19783" xr:uid="{7C50A437-9571-4183-8573-D78103B3EFCC}"/>
    <cellStyle name="40% - Accent2 2 2 4 2 3 4" xfId="8733" xr:uid="{BDBA5E1C-925D-499C-B25F-71782A3E49D2}"/>
    <cellStyle name="40% - Accent2 2 2 4 2 3 4 2" xfId="23467" xr:uid="{265A1370-FDB6-44AA-AA5A-1706B97E9EF4}"/>
    <cellStyle name="40% - Accent2 2 2 4 2 3 5" xfId="16101" xr:uid="{836FA72D-11E1-4795-A09C-85ADDC1796EA}"/>
    <cellStyle name="40% - Accent2 2 2 4 2 4" xfId="2288" xr:uid="{2E9538EB-98AE-48FA-AC8C-3F82501EACC4}"/>
    <cellStyle name="40% - Accent2 2 2 4 2 4 2" xfId="5970" xr:uid="{EA10B26A-4227-4D99-855B-4407BE4C3FE8}"/>
    <cellStyle name="40% - Accent2 2 2 4 2 4 2 2" xfId="13336" xr:uid="{EF8162F9-89CB-47C8-A247-5CFA14080505}"/>
    <cellStyle name="40% - Accent2 2 2 4 2 4 2 2 2" xfId="28070" xr:uid="{22237104-E43A-4207-B527-10B88603129B}"/>
    <cellStyle name="40% - Accent2 2 2 4 2 4 2 3" xfId="20704" xr:uid="{8CBC4E28-2755-4E53-BC01-CEF7551F0FAE}"/>
    <cellStyle name="40% - Accent2 2 2 4 2 4 3" xfId="9654" xr:uid="{CD699C89-FE5D-464B-A88B-E473B4A13B41}"/>
    <cellStyle name="40% - Accent2 2 2 4 2 4 3 2" xfId="24388" xr:uid="{349A8500-DA64-4756-8D47-9CD0CF07BFBB}"/>
    <cellStyle name="40% - Accent2 2 2 4 2 4 4" xfId="17022" xr:uid="{7ACC9D68-89E8-4AE8-9B32-12D404E393BB}"/>
    <cellStyle name="40% - Accent2 2 2 4 2 5" xfId="4129" xr:uid="{0407797B-492D-4537-B447-760D171443C7}"/>
    <cellStyle name="40% - Accent2 2 2 4 2 5 2" xfId="11495" xr:uid="{385AA340-88A8-4E2B-89AA-B6F4974BBC26}"/>
    <cellStyle name="40% - Accent2 2 2 4 2 5 2 2" xfId="26229" xr:uid="{F0850A0D-D1A5-44BB-83C9-50815AA13B84}"/>
    <cellStyle name="40% - Accent2 2 2 4 2 5 3" xfId="18863" xr:uid="{ED4945B3-CBFD-49DC-B951-B8811086945F}"/>
    <cellStyle name="40% - Accent2 2 2 4 2 6" xfId="7813" xr:uid="{D11E5B22-7366-4BCD-BA0B-37B5BBE5670C}"/>
    <cellStyle name="40% - Accent2 2 2 4 2 6 2" xfId="22547" xr:uid="{78862DF7-180B-4DC9-BE48-4620050501CF}"/>
    <cellStyle name="40% - Accent2 2 2 4 2 7" xfId="15181" xr:uid="{7BA1243C-8DD0-4DDE-A40D-0F2121A66D99}"/>
    <cellStyle name="40% - Accent2 2 2 4 3" xfId="677" xr:uid="{6CC488AF-C017-41A5-ADFD-1D0E5514A08C}"/>
    <cellStyle name="40% - Accent2 2 2 4 3 2" xfId="1597" xr:uid="{11FB3676-C37D-4F65-B7FA-BADBF6251809}"/>
    <cellStyle name="40% - Accent2 2 2 4 3 2 2" xfId="3438" xr:uid="{8142CDC5-3BFB-403B-A66E-6FB450FA1882}"/>
    <cellStyle name="40% - Accent2 2 2 4 3 2 2 2" xfId="7120" xr:uid="{F5A514D7-E34A-407B-BBC0-5E4120ADF23D}"/>
    <cellStyle name="40% - Accent2 2 2 4 3 2 2 2 2" xfId="14486" xr:uid="{246B319A-1860-4425-841E-F08F15FD464F}"/>
    <cellStyle name="40% - Accent2 2 2 4 3 2 2 2 2 2" xfId="29220" xr:uid="{6A540D53-41E8-42A2-97FC-509B061BE69C}"/>
    <cellStyle name="40% - Accent2 2 2 4 3 2 2 2 3" xfId="21854" xr:uid="{F767BB12-9FAB-4445-A20D-669C7401CCFC}"/>
    <cellStyle name="40% - Accent2 2 2 4 3 2 2 3" xfId="10804" xr:uid="{58C3DA5F-8AB6-4EDC-83BA-31F37CFB6389}"/>
    <cellStyle name="40% - Accent2 2 2 4 3 2 2 3 2" xfId="25538" xr:uid="{6347AC5E-A654-4EE2-9383-C1FDBCAB0400}"/>
    <cellStyle name="40% - Accent2 2 2 4 3 2 2 4" xfId="18172" xr:uid="{25FCE827-B2AD-4BD7-A2E4-076F1DB9D717}"/>
    <cellStyle name="40% - Accent2 2 2 4 3 2 3" xfId="5279" xr:uid="{B86967AC-DFDB-4DEB-BB83-78455A198DAB}"/>
    <cellStyle name="40% - Accent2 2 2 4 3 2 3 2" xfId="12645" xr:uid="{04B94921-3C49-4F3A-B951-42560434FBEC}"/>
    <cellStyle name="40% - Accent2 2 2 4 3 2 3 2 2" xfId="27379" xr:uid="{3354466A-9647-4B00-BC08-EB88570E657F}"/>
    <cellStyle name="40% - Accent2 2 2 4 3 2 3 3" xfId="20013" xr:uid="{A6EE3C14-7BFA-44BA-9DB8-1827C2CDF785}"/>
    <cellStyle name="40% - Accent2 2 2 4 3 2 4" xfId="8963" xr:uid="{E496B848-568C-4476-8D5F-9DF9848D3DFC}"/>
    <cellStyle name="40% - Accent2 2 2 4 3 2 4 2" xfId="23697" xr:uid="{E76276AD-50D0-46B3-9582-1D350B205DCC}"/>
    <cellStyle name="40% - Accent2 2 2 4 3 2 5" xfId="16331" xr:uid="{3F237504-EA0D-4285-A887-A33410B8CC4E}"/>
    <cellStyle name="40% - Accent2 2 2 4 3 3" xfId="2518" xr:uid="{DC163F1D-F871-4EBB-80FD-80F07E0C2359}"/>
    <cellStyle name="40% - Accent2 2 2 4 3 3 2" xfId="6200" xr:uid="{9F5DFB68-EA71-47D1-80E9-3E2BDBB8ECE3}"/>
    <cellStyle name="40% - Accent2 2 2 4 3 3 2 2" xfId="13566" xr:uid="{64BC0556-3BDE-4ECC-A99B-D2E05D6013C3}"/>
    <cellStyle name="40% - Accent2 2 2 4 3 3 2 2 2" xfId="28300" xr:uid="{B5128094-4499-44E9-9999-71F576AE4CE2}"/>
    <cellStyle name="40% - Accent2 2 2 4 3 3 2 3" xfId="20934" xr:uid="{9ABE4D7E-9744-4502-A373-A6B4B511BAF7}"/>
    <cellStyle name="40% - Accent2 2 2 4 3 3 3" xfId="9884" xr:uid="{3F27CAB2-1221-45C0-B439-42D562FF39DE}"/>
    <cellStyle name="40% - Accent2 2 2 4 3 3 3 2" xfId="24618" xr:uid="{98F451B2-5519-4E1A-BD66-CE6BB3312DF9}"/>
    <cellStyle name="40% - Accent2 2 2 4 3 3 4" xfId="17252" xr:uid="{C386B8A8-DFFE-4EFE-8D3C-1FF1695DC02E}"/>
    <cellStyle name="40% - Accent2 2 2 4 3 4" xfId="4359" xr:uid="{34FB576D-834F-4DBC-B67A-41C73718E538}"/>
    <cellStyle name="40% - Accent2 2 2 4 3 4 2" xfId="11725" xr:uid="{21B68A41-E862-4B30-9DB5-FC9FA8A9EFD7}"/>
    <cellStyle name="40% - Accent2 2 2 4 3 4 2 2" xfId="26459" xr:uid="{E3D0DE90-E45E-49F0-A4D0-96E07880A077}"/>
    <cellStyle name="40% - Accent2 2 2 4 3 4 3" xfId="19093" xr:uid="{3211A8CA-8D01-4F3B-8770-4E1F28C39576}"/>
    <cellStyle name="40% - Accent2 2 2 4 3 5" xfId="8043" xr:uid="{B6E99133-2C72-4683-B05C-854071F9791E}"/>
    <cellStyle name="40% - Accent2 2 2 4 3 5 2" xfId="22777" xr:uid="{FA72766C-1627-48D5-8846-DC075811420B}"/>
    <cellStyle name="40% - Accent2 2 2 4 3 6" xfId="15411" xr:uid="{1E737B11-5B28-420B-907D-05B2B72FB27E}"/>
    <cellStyle name="40% - Accent2 2 2 4 4" xfId="1137" xr:uid="{5801EE5B-70EF-4520-9A0B-268639E89DCE}"/>
    <cellStyle name="40% - Accent2 2 2 4 4 2" xfId="2978" xr:uid="{AD1B2466-894D-44FC-A1D0-82C42DCC93A2}"/>
    <cellStyle name="40% - Accent2 2 2 4 4 2 2" xfId="6660" xr:uid="{B8563909-6555-4051-9472-F832B823685E}"/>
    <cellStyle name="40% - Accent2 2 2 4 4 2 2 2" xfId="14026" xr:uid="{D764319C-C13E-4FF5-9F9A-E6EFEDCE074F}"/>
    <cellStyle name="40% - Accent2 2 2 4 4 2 2 2 2" xfId="28760" xr:uid="{1ECFBF61-0650-49EB-989D-F81B2C22DA1C}"/>
    <cellStyle name="40% - Accent2 2 2 4 4 2 2 3" xfId="21394" xr:uid="{0D3370E5-12B8-4B8F-9AE3-F8F99F43769C}"/>
    <cellStyle name="40% - Accent2 2 2 4 4 2 3" xfId="10344" xr:uid="{289F098F-BE0B-4374-9C5B-A22F5D178B75}"/>
    <cellStyle name="40% - Accent2 2 2 4 4 2 3 2" xfId="25078" xr:uid="{058C1AAA-E5BD-4CD8-B0D5-4C5826A7421E}"/>
    <cellStyle name="40% - Accent2 2 2 4 4 2 4" xfId="17712" xr:uid="{EF223D9F-3E2B-4D3D-BB3E-0169AAF26BF3}"/>
    <cellStyle name="40% - Accent2 2 2 4 4 3" xfId="4819" xr:uid="{955E58E4-F349-4A9E-A12B-349416A24C0A}"/>
    <cellStyle name="40% - Accent2 2 2 4 4 3 2" xfId="12185" xr:uid="{2F8BF568-2DB3-4AC3-97C8-608762DA23D2}"/>
    <cellStyle name="40% - Accent2 2 2 4 4 3 2 2" xfId="26919" xr:uid="{7E0E7D77-703F-4757-B0FA-6E93BCB62797}"/>
    <cellStyle name="40% - Accent2 2 2 4 4 3 3" xfId="19553" xr:uid="{BA879DE8-55B7-4275-9FB8-54AF88659B60}"/>
    <cellStyle name="40% - Accent2 2 2 4 4 4" xfId="8503" xr:uid="{E44D0B16-7F84-40DE-8F6D-60C01CEAA0D8}"/>
    <cellStyle name="40% - Accent2 2 2 4 4 4 2" xfId="23237" xr:uid="{6A9F1985-74F7-4B2C-A801-56B9168C349A}"/>
    <cellStyle name="40% - Accent2 2 2 4 4 5" xfId="15871" xr:uid="{44C88D50-6063-4BF2-AA01-302CE11529DB}"/>
    <cellStyle name="40% - Accent2 2 2 4 5" xfId="2058" xr:uid="{E3D9FC3D-4FB3-4E25-80F4-A6B4C9616ACD}"/>
    <cellStyle name="40% - Accent2 2 2 4 5 2" xfId="5740" xr:uid="{2C738CC5-D152-49FB-AFDD-BCB861CD8D3D}"/>
    <cellStyle name="40% - Accent2 2 2 4 5 2 2" xfId="13106" xr:uid="{5AD7D876-C84E-4DA7-A7C5-A8257B92FAE8}"/>
    <cellStyle name="40% - Accent2 2 2 4 5 2 2 2" xfId="27840" xr:uid="{DFE453E4-E63F-4175-A243-2521A3FFE602}"/>
    <cellStyle name="40% - Accent2 2 2 4 5 2 3" xfId="20474" xr:uid="{58AF2D26-D2C7-4344-A6B5-EE0EF9946616}"/>
    <cellStyle name="40% - Accent2 2 2 4 5 3" xfId="9424" xr:uid="{EC0BA572-6B7D-4EF0-A3B1-E018F073B899}"/>
    <cellStyle name="40% - Accent2 2 2 4 5 3 2" xfId="24158" xr:uid="{6086188B-804B-4FDD-A009-37FAFCC9EE9B}"/>
    <cellStyle name="40% - Accent2 2 2 4 5 4" xfId="16792" xr:uid="{C5BA5C8D-2B2F-4C65-A59E-7197F7512EF0}"/>
    <cellStyle name="40% - Accent2 2 2 4 6" xfId="3899" xr:uid="{6C97BD10-8313-492C-B455-66444FB5FB34}"/>
    <cellStyle name="40% - Accent2 2 2 4 6 2" xfId="11265" xr:uid="{670724FD-A094-4E57-A75B-7DAFB08F3480}"/>
    <cellStyle name="40% - Accent2 2 2 4 6 2 2" xfId="25999" xr:uid="{389441E8-003C-4EA3-9B70-CEB39D0E9134}"/>
    <cellStyle name="40% - Accent2 2 2 4 6 3" xfId="18633" xr:uid="{048C6FE5-3458-41B2-BAB3-993BFC1BEF9B}"/>
    <cellStyle name="40% - Accent2 2 2 4 7" xfId="7583" xr:uid="{3BC5F704-E034-4752-94C9-061E29AD879E}"/>
    <cellStyle name="40% - Accent2 2 2 4 7 2" xfId="22317" xr:uid="{E45E052A-F0BB-4B29-9903-2E0104644CBF}"/>
    <cellStyle name="40% - Accent2 2 2 4 8" xfId="14951" xr:uid="{B698AD22-DD3D-47BB-BBB4-113966CCE9FC}"/>
    <cellStyle name="40% - Accent2 2 2 5" xfId="332" xr:uid="{88CD4F90-EB68-4F2A-9DB6-043C8B2D7B68}"/>
    <cellStyle name="40% - Accent2 2 2 5 2" xfId="792" xr:uid="{A33FF39F-6220-4EAF-B171-B611A01BBEC4}"/>
    <cellStyle name="40% - Accent2 2 2 5 2 2" xfId="1712" xr:uid="{F5386FDF-37A3-48D3-A39C-017927CE414C}"/>
    <cellStyle name="40% - Accent2 2 2 5 2 2 2" xfId="3553" xr:uid="{FBC4C58E-B73C-4D33-AF9C-600D3B9C3FD0}"/>
    <cellStyle name="40% - Accent2 2 2 5 2 2 2 2" xfId="7235" xr:uid="{E7A0D377-6E2F-45A7-B786-080A6904A80E}"/>
    <cellStyle name="40% - Accent2 2 2 5 2 2 2 2 2" xfId="14601" xr:uid="{0A79FB91-BBF4-4285-A83C-99D8F32BDA0A}"/>
    <cellStyle name="40% - Accent2 2 2 5 2 2 2 2 2 2" xfId="29335" xr:uid="{A3A8AB13-C7F5-44AF-8C3C-8598E326E594}"/>
    <cellStyle name="40% - Accent2 2 2 5 2 2 2 2 3" xfId="21969" xr:uid="{581AEEB7-39EC-4733-9FAE-18587BC8D152}"/>
    <cellStyle name="40% - Accent2 2 2 5 2 2 2 3" xfId="10919" xr:uid="{6E5DA3C1-15E1-4637-8EB1-71A4ED4524DC}"/>
    <cellStyle name="40% - Accent2 2 2 5 2 2 2 3 2" xfId="25653" xr:uid="{344228EA-2A6C-411C-A06B-643767977392}"/>
    <cellStyle name="40% - Accent2 2 2 5 2 2 2 4" xfId="18287" xr:uid="{D77D2F7C-3EC0-4B80-8D25-B53E695D59DD}"/>
    <cellStyle name="40% - Accent2 2 2 5 2 2 3" xfId="5394" xr:uid="{C4758CBC-A6CF-415C-B3D2-3F29F32BCC42}"/>
    <cellStyle name="40% - Accent2 2 2 5 2 2 3 2" xfId="12760" xr:uid="{80C00C2C-56C7-4F9F-A546-C85433201A95}"/>
    <cellStyle name="40% - Accent2 2 2 5 2 2 3 2 2" xfId="27494" xr:uid="{D8EC539C-E689-4B22-9A92-A6F6C088069D}"/>
    <cellStyle name="40% - Accent2 2 2 5 2 2 3 3" xfId="20128" xr:uid="{6E45DB0F-5D91-46FE-A080-858752546A7F}"/>
    <cellStyle name="40% - Accent2 2 2 5 2 2 4" xfId="9078" xr:uid="{26BC4552-6820-43EC-879D-8FE56BD44304}"/>
    <cellStyle name="40% - Accent2 2 2 5 2 2 4 2" xfId="23812" xr:uid="{392B8CDF-0FC3-4834-9614-D25C600FC1FE}"/>
    <cellStyle name="40% - Accent2 2 2 5 2 2 5" xfId="16446" xr:uid="{9F4C2714-FD0E-4088-AD8A-BB8C7DC48854}"/>
    <cellStyle name="40% - Accent2 2 2 5 2 3" xfId="2633" xr:uid="{C3EAF03C-C010-4541-9F86-E9C7AE0C429A}"/>
    <cellStyle name="40% - Accent2 2 2 5 2 3 2" xfId="6315" xr:uid="{5D4ED31B-5C90-4935-A1DD-7C68A4525A0D}"/>
    <cellStyle name="40% - Accent2 2 2 5 2 3 2 2" xfId="13681" xr:uid="{686067BC-D3FB-4B0A-A5E0-773C66031A3F}"/>
    <cellStyle name="40% - Accent2 2 2 5 2 3 2 2 2" xfId="28415" xr:uid="{11F1A5B3-0476-46F2-9A7E-B450CBFEFF6C}"/>
    <cellStyle name="40% - Accent2 2 2 5 2 3 2 3" xfId="21049" xr:uid="{52853B58-4A26-4CE2-B899-2AF5CC8F809F}"/>
    <cellStyle name="40% - Accent2 2 2 5 2 3 3" xfId="9999" xr:uid="{4B1EB1A5-1DA2-447E-A529-6EA2622E7C18}"/>
    <cellStyle name="40% - Accent2 2 2 5 2 3 3 2" xfId="24733" xr:uid="{3DBC86EE-C176-4964-BC71-FE6963A2600A}"/>
    <cellStyle name="40% - Accent2 2 2 5 2 3 4" xfId="17367" xr:uid="{165FFB94-C9D5-483D-AABC-FFD6C4EF95D8}"/>
    <cellStyle name="40% - Accent2 2 2 5 2 4" xfId="4474" xr:uid="{6180E07D-C0E3-41F9-B0C2-908E8E357DC7}"/>
    <cellStyle name="40% - Accent2 2 2 5 2 4 2" xfId="11840" xr:uid="{FCC9EF77-03BC-4C7C-84E3-1125811D70F4}"/>
    <cellStyle name="40% - Accent2 2 2 5 2 4 2 2" xfId="26574" xr:uid="{7E52F46A-3CA5-402C-95FA-D907A1304B55}"/>
    <cellStyle name="40% - Accent2 2 2 5 2 4 3" xfId="19208" xr:uid="{26F7F896-A594-48BE-96A4-D8C8FC8592F7}"/>
    <cellStyle name="40% - Accent2 2 2 5 2 5" xfId="8158" xr:uid="{0ECB149D-CE5A-4010-823B-E9051DE82F74}"/>
    <cellStyle name="40% - Accent2 2 2 5 2 5 2" xfId="22892" xr:uid="{2662B326-63ED-45FE-A7B3-0504C44DE296}"/>
    <cellStyle name="40% - Accent2 2 2 5 2 6" xfId="15526" xr:uid="{C27B0FB9-FF7D-4101-BD5A-93327AF6806B}"/>
    <cellStyle name="40% - Accent2 2 2 5 3" xfId="1252" xr:uid="{AB4A93B5-A804-4841-A0E4-343B6AEC0CA3}"/>
    <cellStyle name="40% - Accent2 2 2 5 3 2" xfId="3093" xr:uid="{E028553B-D757-4F10-93AF-75B8B6299B75}"/>
    <cellStyle name="40% - Accent2 2 2 5 3 2 2" xfId="6775" xr:uid="{A7BE5A27-4BA0-41B9-87EF-40719C119C90}"/>
    <cellStyle name="40% - Accent2 2 2 5 3 2 2 2" xfId="14141" xr:uid="{64BF8E02-AE1E-4657-859A-55F5FC7D3AF1}"/>
    <cellStyle name="40% - Accent2 2 2 5 3 2 2 2 2" xfId="28875" xr:uid="{D38B17D6-5552-4AB7-A972-085C0FAD30A8}"/>
    <cellStyle name="40% - Accent2 2 2 5 3 2 2 3" xfId="21509" xr:uid="{29825E0C-AC70-46DE-B52A-A6EDC9BCA715}"/>
    <cellStyle name="40% - Accent2 2 2 5 3 2 3" xfId="10459" xr:uid="{D7934B24-55B1-4095-971D-30E728A4EDBD}"/>
    <cellStyle name="40% - Accent2 2 2 5 3 2 3 2" xfId="25193" xr:uid="{FD57C808-3AE2-41C0-824D-95E2B3C0DA34}"/>
    <cellStyle name="40% - Accent2 2 2 5 3 2 4" xfId="17827" xr:uid="{B6E59ECB-C490-47AE-B903-0BFCA5F7BDE6}"/>
    <cellStyle name="40% - Accent2 2 2 5 3 3" xfId="4934" xr:uid="{93154A47-95C8-452E-BBDC-DA0CFB06CB73}"/>
    <cellStyle name="40% - Accent2 2 2 5 3 3 2" xfId="12300" xr:uid="{EE741849-6E07-492F-9617-9C838BAD1A70}"/>
    <cellStyle name="40% - Accent2 2 2 5 3 3 2 2" xfId="27034" xr:uid="{D46E8F60-9399-486C-8D0C-1CEF24CEDC87}"/>
    <cellStyle name="40% - Accent2 2 2 5 3 3 3" xfId="19668" xr:uid="{DF123A65-EC6F-4222-AEA4-1DBC76A69867}"/>
    <cellStyle name="40% - Accent2 2 2 5 3 4" xfId="8618" xr:uid="{AE78B79D-CCD4-4A2C-8A86-9A20E8C7F9F0}"/>
    <cellStyle name="40% - Accent2 2 2 5 3 4 2" xfId="23352" xr:uid="{91B5B05B-E083-4BF3-AF3A-6FDD96FE0BDB}"/>
    <cellStyle name="40% - Accent2 2 2 5 3 5" xfId="15986" xr:uid="{2A9AF35C-CFE9-4D70-87CF-FDADABD78ABA}"/>
    <cellStyle name="40% - Accent2 2 2 5 4" xfId="2173" xr:uid="{57BDF472-F43F-4DA6-88D6-22F478814573}"/>
    <cellStyle name="40% - Accent2 2 2 5 4 2" xfId="5855" xr:uid="{3AE70FE8-C166-4981-A593-C2AF3927C4A0}"/>
    <cellStyle name="40% - Accent2 2 2 5 4 2 2" xfId="13221" xr:uid="{EC362476-428F-46CC-B98F-E330416FAB41}"/>
    <cellStyle name="40% - Accent2 2 2 5 4 2 2 2" xfId="27955" xr:uid="{E11AFFDB-7F65-4062-B265-F76E3BE0B926}"/>
    <cellStyle name="40% - Accent2 2 2 5 4 2 3" xfId="20589" xr:uid="{34EA3F23-D399-4815-AE74-A05347E52ABB}"/>
    <cellStyle name="40% - Accent2 2 2 5 4 3" xfId="9539" xr:uid="{6861EC46-5F39-481A-8B1C-C62A18654D52}"/>
    <cellStyle name="40% - Accent2 2 2 5 4 3 2" xfId="24273" xr:uid="{D923FDC0-DCE3-43CE-B99F-919D56C5ADDD}"/>
    <cellStyle name="40% - Accent2 2 2 5 4 4" xfId="16907" xr:uid="{78468BBD-CAF7-4753-8665-601849F79F40}"/>
    <cellStyle name="40% - Accent2 2 2 5 5" xfId="4014" xr:uid="{A72519DE-A4A1-4FEE-9509-A0054E0C6DD4}"/>
    <cellStyle name="40% - Accent2 2 2 5 5 2" xfId="11380" xr:uid="{E82EC990-0CC4-46CE-B7C9-E8D07C10959C}"/>
    <cellStyle name="40% - Accent2 2 2 5 5 2 2" xfId="26114" xr:uid="{5027E82E-D0BC-4708-944E-3C869C759B92}"/>
    <cellStyle name="40% - Accent2 2 2 5 5 3" xfId="18748" xr:uid="{B9BF2538-00E3-4086-8547-97A34FAF0117}"/>
    <cellStyle name="40% - Accent2 2 2 5 6" xfId="7698" xr:uid="{B1C8DF24-8638-44F5-A7D0-EFADAC432CA1}"/>
    <cellStyle name="40% - Accent2 2 2 5 6 2" xfId="22432" xr:uid="{227917F8-B21C-4ADF-9A64-66E7D920BF8F}"/>
    <cellStyle name="40% - Accent2 2 2 5 7" xfId="15066" xr:uid="{3EB6B4CE-201A-417B-AA56-C0A1706C2495}"/>
    <cellStyle name="40% - Accent2 2 2 6" xfId="562" xr:uid="{F46D813F-F599-45FD-924E-016B5717563C}"/>
    <cellStyle name="40% - Accent2 2 2 6 2" xfId="1482" xr:uid="{EA42B34F-8182-485F-AAEB-F45829995478}"/>
    <cellStyle name="40% - Accent2 2 2 6 2 2" xfId="3323" xr:uid="{3A1689B4-9801-41ED-82B4-AD010BF7D511}"/>
    <cellStyle name="40% - Accent2 2 2 6 2 2 2" xfId="7005" xr:uid="{8D545FDC-DFBB-43FD-B005-F189E871283D}"/>
    <cellStyle name="40% - Accent2 2 2 6 2 2 2 2" xfId="14371" xr:uid="{85ECD95B-97B2-4E6D-9750-40F623E630D7}"/>
    <cellStyle name="40% - Accent2 2 2 6 2 2 2 2 2" xfId="29105" xr:uid="{479C493B-A752-4EC5-B292-C22660DC3877}"/>
    <cellStyle name="40% - Accent2 2 2 6 2 2 2 3" xfId="21739" xr:uid="{A20C8708-B973-4702-ADD1-20EAA95740CF}"/>
    <cellStyle name="40% - Accent2 2 2 6 2 2 3" xfId="10689" xr:uid="{1A213EAD-C97B-4998-B863-C967F001E8FC}"/>
    <cellStyle name="40% - Accent2 2 2 6 2 2 3 2" xfId="25423" xr:uid="{4BFE82C7-022D-4A49-96F7-F60DFA5416F8}"/>
    <cellStyle name="40% - Accent2 2 2 6 2 2 4" xfId="18057" xr:uid="{B36DE20A-B40B-4051-8BB4-312A4F1AD0FB}"/>
    <cellStyle name="40% - Accent2 2 2 6 2 3" xfId="5164" xr:uid="{D0CE67E0-1C0E-4E5D-A563-6093934B7CBF}"/>
    <cellStyle name="40% - Accent2 2 2 6 2 3 2" xfId="12530" xr:uid="{B865515F-F767-423D-9041-DE6B4FDE41C1}"/>
    <cellStyle name="40% - Accent2 2 2 6 2 3 2 2" xfId="27264" xr:uid="{FD99F7F2-123B-4A55-916A-1FF44574BA60}"/>
    <cellStyle name="40% - Accent2 2 2 6 2 3 3" xfId="19898" xr:uid="{268B07DC-FEBB-4967-B74B-1D77D20F3CBD}"/>
    <cellStyle name="40% - Accent2 2 2 6 2 4" xfId="8848" xr:uid="{72B257CB-BD0E-4CFC-8E3C-870170872229}"/>
    <cellStyle name="40% - Accent2 2 2 6 2 4 2" xfId="23582" xr:uid="{FF3F82FE-287C-4B33-AB12-3554663CDCF9}"/>
    <cellStyle name="40% - Accent2 2 2 6 2 5" xfId="16216" xr:uid="{FFA8F9F0-5B4C-4E13-BBB7-B827814DBE2B}"/>
    <cellStyle name="40% - Accent2 2 2 6 3" xfId="2403" xr:uid="{F52C43B6-05EB-4429-BF03-D98E32BBF143}"/>
    <cellStyle name="40% - Accent2 2 2 6 3 2" xfId="6085" xr:uid="{38AC8AB4-7766-4D0A-9704-2DCC5A975906}"/>
    <cellStyle name="40% - Accent2 2 2 6 3 2 2" xfId="13451" xr:uid="{246F90CD-67A3-4A2B-8372-F622B568F45A}"/>
    <cellStyle name="40% - Accent2 2 2 6 3 2 2 2" xfId="28185" xr:uid="{F42BE6AF-1BCD-4FC2-AC4C-C46EB7EB4CE0}"/>
    <cellStyle name="40% - Accent2 2 2 6 3 2 3" xfId="20819" xr:uid="{328DD980-B177-4943-92CE-D755517DCAB1}"/>
    <cellStyle name="40% - Accent2 2 2 6 3 3" xfId="9769" xr:uid="{3D1B5966-74E7-4372-8ADE-F5DE10B48EB2}"/>
    <cellStyle name="40% - Accent2 2 2 6 3 3 2" xfId="24503" xr:uid="{9E7DF757-2DB1-42D8-A744-3AA6D7706322}"/>
    <cellStyle name="40% - Accent2 2 2 6 3 4" xfId="17137" xr:uid="{17307896-9B1D-43D0-9D0F-336B9F8C5126}"/>
    <cellStyle name="40% - Accent2 2 2 6 4" xfId="4244" xr:uid="{C312D75B-A580-4E7D-8B32-CE8C8B0EFFD2}"/>
    <cellStyle name="40% - Accent2 2 2 6 4 2" xfId="11610" xr:uid="{CB13A3E6-0FB7-4272-B19D-DD8B45B87397}"/>
    <cellStyle name="40% - Accent2 2 2 6 4 2 2" xfId="26344" xr:uid="{37BEB29C-0692-448C-91A8-1298A11B164B}"/>
    <cellStyle name="40% - Accent2 2 2 6 4 3" xfId="18978" xr:uid="{DB5E7925-B384-4C2A-965F-64169A117B15}"/>
    <cellStyle name="40% - Accent2 2 2 6 5" xfId="7928" xr:uid="{9739A220-6959-4265-989E-DC5D1E0019CF}"/>
    <cellStyle name="40% - Accent2 2 2 6 5 2" xfId="22662" xr:uid="{9ECBD671-210E-401A-9012-33B763EB2D73}"/>
    <cellStyle name="40% - Accent2 2 2 6 6" xfId="15296" xr:uid="{8E20F42C-0C78-4B62-A2B1-325DFD2B93CC}"/>
    <cellStyle name="40% - Accent2 2 2 7" xfId="1022" xr:uid="{E6EEE115-9DE7-448C-ADAB-7A02AE2DC466}"/>
    <cellStyle name="40% - Accent2 2 2 7 2" xfId="2863" xr:uid="{D26F4949-6D66-42C9-A6A8-F85C9A933B07}"/>
    <cellStyle name="40% - Accent2 2 2 7 2 2" xfId="6545" xr:uid="{0C6B29FD-99D9-4D2E-9BE1-A3F03598E471}"/>
    <cellStyle name="40% - Accent2 2 2 7 2 2 2" xfId="13911" xr:uid="{65F2DC6A-0D70-460A-A967-15CBBDEB4B9B}"/>
    <cellStyle name="40% - Accent2 2 2 7 2 2 2 2" xfId="28645" xr:uid="{640EC5BF-3E85-404C-8940-A993E6C56849}"/>
    <cellStyle name="40% - Accent2 2 2 7 2 2 3" xfId="21279" xr:uid="{F3DE516F-41D8-4E1B-9924-D5B283DB2841}"/>
    <cellStyle name="40% - Accent2 2 2 7 2 3" xfId="10229" xr:uid="{6B5492DF-221B-4BB6-A69D-16E6A150ECC3}"/>
    <cellStyle name="40% - Accent2 2 2 7 2 3 2" xfId="24963" xr:uid="{906C6C61-F988-4A22-8C5D-0E764A54A0FB}"/>
    <cellStyle name="40% - Accent2 2 2 7 2 4" xfId="17597" xr:uid="{554CE4FD-2AC9-4035-9E37-6349C0DA1E6F}"/>
    <cellStyle name="40% - Accent2 2 2 7 3" xfId="4704" xr:uid="{F0B10F72-4AF9-45FB-A10D-54EEA80468D1}"/>
    <cellStyle name="40% - Accent2 2 2 7 3 2" xfId="12070" xr:uid="{FE70AF1B-6166-407E-87B8-24F2279C8491}"/>
    <cellStyle name="40% - Accent2 2 2 7 3 2 2" xfId="26804" xr:uid="{10D88ED6-A680-4664-96BD-1D0F869B8C6B}"/>
    <cellStyle name="40% - Accent2 2 2 7 3 3" xfId="19438" xr:uid="{708D3D34-6BA0-497F-B35E-A195F045C7C4}"/>
    <cellStyle name="40% - Accent2 2 2 7 4" xfId="8388" xr:uid="{A6CDD97B-834E-4783-99ED-FBC5782A2DB6}"/>
    <cellStyle name="40% - Accent2 2 2 7 4 2" xfId="23122" xr:uid="{73836093-1F1E-4E17-99FD-9B921AD50C4B}"/>
    <cellStyle name="40% - Accent2 2 2 7 5" xfId="15756" xr:uid="{5E25D6FF-9574-45E4-B05B-B03C286C7C8A}"/>
    <cellStyle name="40% - Accent2 2 2 8" xfId="1943" xr:uid="{17E71307-6734-4EA1-83FB-51E7FED0C7A8}"/>
    <cellStyle name="40% - Accent2 2 2 8 2" xfId="5625" xr:uid="{C76ED777-A39D-4CA4-B7D0-1BF55DB31FB9}"/>
    <cellStyle name="40% - Accent2 2 2 8 2 2" xfId="12991" xr:uid="{5378944A-4858-4D7F-9BE4-41719624E7D1}"/>
    <cellStyle name="40% - Accent2 2 2 8 2 2 2" xfId="27725" xr:uid="{B8C5E8AC-631F-4374-BC5D-F023599F9670}"/>
    <cellStyle name="40% - Accent2 2 2 8 2 3" xfId="20359" xr:uid="{C538AFF8-4089-4356-B15C-987FAB439E49}"/>
    <cellStyle name="40% - Accent2 2 2 8 3" xfId="9309" xr:uid="{2F745F3D-238E-493B-83FC-5056AE7DA93A}"/>
    <cellStyle name="40% - Accent2 2 2 8 3 2" xfId="24043" xr:uid="{DDBD365A-6332-4612-8247-F51753A5CB49}"/>
    <cellStyle name="40% - Accent2 2 2 8 4" xfId="16677" xr:uid="{A82CBBD4-83EC-4746-B89D-C3C07CBAFD47}"/>
    <cellStyle name="40% - Accent2 2 2 9" xfId="3784" xr:uid="{D4516574-963F-45AA-845E-634FC1D19A75}"/>
    <cellStyle name="40% - Accent2 2 2 9 2" xfId="11150" xr:uid="{6758C71B-2F30-4C24-AC1D-192ECF01FC26}"/>
    <cellStyle name="40% - Accent2 2 2 9 2 2" xfId="25884" xr:uid="{A7D9FD0C-D4E2-4200-A303-4C3D17055C1A}"/>
    <cellStyle name="40% - Accent2 2 2 9 3" xfId="18518" xr:uid="{2C03916C-D372-4B7E-A30F-D700E2443381}"/>
    <cellStyle name="40% - Accent2 2 3" xfId="47" xr:uid="{B9845C76-81F6-419F-84BD-B75FFF2381E2}"/>
    <cellStyle name="40% - Accent2 2 3 10" xfId="14838" xr:uid="{0591FE1C-7821-4D8C-95D0-F8C97D9B800B}"/>
    <cellStyle name="40% - Accent2 2 3 2" xfId="144" xr:uid="{D426342D-FACC-4D1B-BEFB-0DCA04FA4BAE}"/>
    <cellStyle name="40% - Accent2 2 3 2 2" xfId="276" xr:uid="{38D0DAA2-9A47-4687-8165-BC9FB8E4D427}"/>
    <cellStyle name="40% - Accent2 2 3 2 2 2" xfId="506" xr:uid="{C1BABB93-F22E-49CF-8EE5-7F94F4EE4E18}"/>
    <cellStyle name="40% - Accent2 2 3 2 2 2 2" xfId="966" xr:uid="{65DCB450-FB8F-42F3-939F-708637FA9353}"/>
    <cellStyle name="40% - Accent2 2 3 2 2 2 2 2" xfId="1886" xr:uid="{16775A6A-190F-499B-8DBA-9E979387E6F2}"/>
    <cellStyle name="40% - Accent2 2 3 2 2 2 2 2 2" xfId="3727" xr:uid="{FA32BB4D-4758-4FDF-B891-24783F6431F0}"/>
    <cellStyle name="40% - Accent2 2 3 2 2 2 2 2 2 2" xfId="7409" xr:uid="{FA03289A-8283-4A22-B236-49C3CF979133}"/>
    <cellStyle name="40% - Accent2 2 3 2 2 2 2 2 2 2 2" xfId="14775" xr:uid="{599D60D7-B8EB-4813-93DC-E622827247DD}"/>
    <cellStyle name="40% - Accent2 2 3 2 2 2 2 2 2 2 2 2" xfId="29509" xr:uid="{A35A471C-FB6A-409C-A5D5-DE7BD0F99A7B}"/>
    <cellStyle name="40% - Accent2 2 3 2 2 2 2 2 2 2 3" xfId="22143" xr:uid="{1E8257EA-6D30-4EE3-AEA9-9834A4D746C7}"/>
    <cellStyle name="40% - Accent2 2 3 2 2 2 2 2 2 3" xfId="11093" xr:uid="{757FE795-325A-4A61-8EC8-838E71D5E277}"/>
    <cellStyle name="40% - Accent2 2 3 2 2 2 2 2 2 3 2" xfId="25827" xr:uid="{A22DA151-5CC7-4BCA-8FD1-7DC53EE1DFDE}"/>
    <cellStyle name="40% - Accent2 2 3 2 2 2 2 2 2 4" xfId="18461" xr:uid="{4C7C0CFD-6FB2-4AC5-8E9F-66489B7F61B3}"/>
    <cellStyle name="40% - Accent2 2 3 2 2 2 2 2 3" xfId="5568" xr:uid="{CBCD88C4-8272-44F3-8482-B86A9312B303}"/>
    <cellStyle name="40% - Accent2 2 3 2 2 2 2 2 3 2" xfId="12934" xr:uid="{8B0FB5A3-AB1F-4FD3-B500-8FEA8B644172}"/>
    <cellStyle name="40% - Accent2 2 3 2 2 2 2 2 3 2 2" xfId="27668" xr:uid="{EA1E8AED-FA66-4C4B-9A1A-7A36BA1EF70E}"/>
    <cellStyle name="40% - Accent2 2 3 2 2 2 2 2 3 3" xfId="20302" xr:uid="{59999260-37AE-4BA5-BEA0-A4B9B9B91F1D}"/>
    <cellStyle name="40% - Accent2 2 3 2 2 2 2 2 4" xfId="9252" xr:uid="{F0E6183D-5F0C-480E-B3F4-92D8C769C717}"/>
    <cellStyle name="40% - Accent2 2 3 2 2 2 2 2 4 2" xfId="23986" xr:uid="{B388EF61-9B9F-42DF-A37B-031722F0808C}"/>
    <cellStyle name="40% - Accent2 2 3 2 2 2 2 2 5" xfId="16620" xr:uid="{C33640FF-C3DE-45D2-92FB-4CDF8F669977}"/>
    <cellStyle name="40% - Accent2 2 3 2 2 2 2 3" xfId="2807" xr:uid="{7A3F71C5-45E6-4A71-89D6-B75EF005EF3E}"/>
    <cellStyle name="40% - Accent2 2 3 2 2 2 2 3 2" xfId="6489" xr:uid="{F8330104-4509-40A5-98D0-D5A50FF8DF8A}"/>
    <cellStyle name="40% - Accent2 2 3 2 2 2 2 3 2 2" xfId="13855" xr:uid="{90C70EDC-2A3F-4B47-93C3-A5F3A8367D24}"/>
    <cellStyle name="40% - Accent2 2 3 2 2 2 2 3 2 2 2" xfId="28589" xr:uid="{3D20B7AD-98A3-4EA5-A9CC-BD309D8E06AE}"/>
    <cellStyle name="40% - Accent2 2 3 2 2 2 2 3 2 3" xfId="21223" xr:uid="{74990A3C-CA4E-4270-8B99-782C63832606}"/>
    <cellStyle name="40% - Accent2 2 3 2 2 2 2 3 3" xfId="10173" xr:uid="{AD95C589-F32E-44C4-B5FB-B24B4A8CE451}"/>
    <cellStyle name="40% - Accent2 2 3 2 2 2 2 3 3 2" xfId="24907" xr:uid="{B9B9BD1D-9E5E-4F46-8E20-D4D2DD111823}"/>
    <cellStyle name="40% - Accent2 2 3 2 2 2 2 3 4" xfId="17541" xr:uid="{3FBEE9BA-ECB8-4741-B0B3-CA1AD29C8512}"/>
    <cellStyle name="40% - Accent2 2 3 2 2 2 2 4" xfId="4648" xr:uid="{3B5A4303-9623-4C47-802C-AC37A1281E75}"/>
    <cellStyle name="40% - Accent2 2 3 2 2 2 2 4 2" xfId="12014" xr:uid="{C4CAA126-326F-4F7A-9B4E-E3FA36A3E533}"/>
    <cellStyle name="40% - Accent2 2 3 2 2 2 2 4 2 2" xfId="26748" xr:uid="{F13E0F12-0FCC-49A5-8AF1-6CE6D1A7823A}"/>
    <cellStyle name="40% - Accent2 2 3 2 2 2 2 4 3" xfId="19382" xr:uid="{7F2CAB8F-8908-41C2-A0F9-FCAA67C9FA8C}"/>
    <cellStyle name="40% - Accent2 2 3 2 2 2 2 5" xfId="8332" xr:uid="{F84CA49D-B038-494F-9C19-A09C6056FCD8}"/>
    <cellStyle name="40% - Accent2 2 3 2 2 2 2 5 2" xfId="23066" xr:uid="{0D2E5BE9-A5F5-4008-A716-C0766FD85775}"/>
    <cellStyle name="40% - Accent2 2 3 2 2 2 2 6" xfId="15700" xr:uid="{313E57FD-F41D-4B5D-8167-2BE61E3AE1B3}"/>
    <cellStyle name="40% - Accent2 2 3 2 2 2 3" xfId="1426" xr:uid="{849EC760-90B7-4A9A-9E86-88B968EB408D}"/>
    <cellStyle name="40% - Accent2 2 3 2 2 2 3 2" xfId="3267" xr:uid="{EED49346-35D1-491D-AA5A-6D6150D29B4C}"/>
    <cellStyle name="40% - Accent2 2 3 2 2 2 3 2 2" xfId="6949" xr:uid="{6C49FC17-C004-48D0-AF29-8CD6E30FA7A5}"/>
    <cellStyle name="40% - Accent2 2 3 2 2 2 3 2 2 2" xfId="14315" xr:uid="{1774C73F-C153-4015-B6A5-0F3FD809A62B}"/>
    <cellStyle name="40% - Accent2 2 3 2 2 2 3 2 2 2 2" xfId="29049" xr:uid="{124BA1EF-2581-4326-8CC3-BAB0C9309466}"/>
    <cellStyle name="40% - Accent2 2 3 2 2 2 3 2 2 3" xfId="21683" xr:uid="{1911ED19-02C0-4BC5-9314-C7C8050310ED}"/>
    <cellStyle name="40% - Accent2 2 3 2 2 2 3 2 3" xfId="10633" xr:uid="{06DB4553-9489-4024-9680-4C9BC9E60308}"/>
    <cellStyle name="40% - Accent2 2 3 2 2 2 3 2 3 2" xfId="25367" xr:uid="{CC823A10-4ECB-45CD-B46B-66800371E6F1}"/>
    <cellStyle name="40% - Accent2 2 3 2 2 2 3 2 4" xfId="18001" xr:uid="{F680DAE3-F4B9-4712-B451-719B4512A9AC}"/>
    <cellStyle name="40% - Accent2 2 3 2 2 2 3 3" xfId="5108" xr:uid="{DE3BFCE4-FE03-431F-AEDF-0C13B0C5AECB}"/>
    <cellStyle name="40% - Accent2 2 3 2 2 2 3 3 2" xfId="12474" xr:uid="{F7EA35F1-B210-44C9-AA12-FD3DF85DF091}"/>
    <cellStyle name="40% - Accent2 2 3 2 2 2 3 3 2 2" xfId="27208" xr:uid="{73D1B495-F2F4-49D3-B1C6-DAFE1DD2C235}"/>
    <cellStyle name="40% - Accent2 2 3 2 2 2 3 3 3" xfId="19842" xr:uid="{A5FC40F4-3DF6-4B53-AC3D-0EC0A270BBCA}"/>
    <cellStyle name="40% - Accent2 2 3 2 2 2 3 4" xfId="8792" xr:uid="{6C4D08F0-1010-4D34-8F08-7C85418B96E3}"/>
    <cellStyle name="40% - Accent2 2 3 2 2 2 3 4 2" xfId="23526" xr:uid="{731F9FA3-6CE7-4FB3-940C-AF45B8287A19}"/>
    <cellStyle name="40% - Accent2 2 3 2 2 2 3 5" xfId="16160" xr:uid="{74B70E8D-A4AD-4BE0-86AA-428E07DE4629}"/>
    <cellStyle name="40% - Accent2 2 3 2 2 2 4" xfId="2347" xr:uid="{5E6789C0-6006-4BC9-996F-4664FCC3FDF3}"/>
    <cellStyle name="40% - Accent2 2 3 2 2 2 4 2" xfId="6029" xr:uid="{AC2DDB27-B28F-4949-931F-7D4DB2086293}"/>
    <cellStyle name="40% - Accent2 2 3 2 2 2 4 2 2" xfId="13395" xr:uid="{792026B2-D7D6-4DF2-9F73-AEAFC943400C}"/>
    <cellStyle name="40% - Accent2 2 3 2 2 2 4 2 2 2" xfId="28129" xr:uid="{FE489A8E-6536-40CE-A5CF-2FD08BE98694}"/>
    <cellStyle name="40% - Accent2 2 3 2 2 2 4 2 3" xfId="20763" xr:uid="{AD24A7F5-1A01-4CB6-B34F-5F41316C7470}"/>
    <cellStyle name="40% - Accent2 2 3 2 2 2 4 3" xfId="9713" xr:uid="{5789FB91-3239-4A39-B237-2C6191AD0EF1}"/>
    <cellStyle name="40% - Accent2 2 3 2 2 2 4 3 2" xfId="24447" xr:uid="{93D23ACA-CF16-4168-BDD7-769A25F805DA}"/>
    <cellStyle name="40% - Accent2 2 3 2 2 2 4 4" xfId="17081" xr:uid="{56EE4951-09B5-4DEB-9E26-91827B4C59A4}"/>
    <cellStyle name="40% - Accent2 2 3 2 2 2 5" xfId="4188" xr:uid="{B99E738F-EACD-4496-89B9-A8D7C2EC1A86}"/>
    <cellStyle name="40% - Accent2 2 3 2 2 2 5 2" xfId="11554" xr:uid="{13C022AD-7C11-4281-83CC-61ACFACC6E49}"/>
    <cellStyle name="40% - Accent2 2 3 2 2 2 5 2 2" xfId="26288" xr:uid="{D635711E-E959-4944-8510-3642DE65F05A}"/>
    <cellStyle name="40% - Accent2 2 3 2 2 2 5 3" xfId="18922" xr:uid="{C76B59EB-CEC9-420E-89D5-623F69248B5C}"/>
    <cellStyle name="40% - Accent2 2 3 2 2 2 6" xfId="7872" xr:uid="{5C61E6D7-2959-417E-A98F-ED31567F801B}"/>
    <cellStyle name="40% - Accent2 2 3 2 2 2 6 2" xfId="22606" xr:uid="{D1603E7A-474A-4DC4-BAB8-A120F3CAD4D4}"/>
    <cellStyle name="40% - Accent2 2 3 2 2 2 7" xfId="15240" xr:uid="{04AE00EF-D0D8-421E-869F-5F8812F24684}"/>
    <cellStyle name="40% - Accent2 2 3 2 2 3" xfId="736" xr:uid="{0DBCB816-0F2D-4CCC-A43D-554C7B06977F}"/>
    <cellStyle name="40% - Accent2 2 3 2 2 3 2" xfId="1656" xr:uid="{00EB90D3-56E7-4CF8-A4C8-415F27E32417}"/>
    <cellStyle name="40% - Accent2 2 3 2 2 3 2 2" xfId="3497" xr:uid="{2D0CFA24-6BDA-4D2E-A575-5F1D473455EE}"/>
    <cellStyle name="40% - Accent2 2 3 2 2 3 2 2 2" xfId="7179" xr:uid="{B0FE9F4D-9EE1-4FB0-80C4-9B1775A65957}"/>
    <cellStyle name="40% - Accent2 2 3 2 2 3 2 2 2 2" xfId="14545" xr:uid="{BE934BDC-4B7C-4304-93CA-655FFC5AF222}"/>
    <cellStyle name="40% - Accent2 2 3 2 2 3 2 2 2 2 2" xfId="29279" xr:uid="{56BC0399-681B-4866-9AAB-37983EAF5E03}"/>
    <cellStyle name="40% - Accent2 2 3 2 2 3 2 2 2 3" xfId="21913" xr:uid="{D1E3245D-AFFD-4693-A316-21F710C82D86}"/>
    <cellStyle name="40% - Accent2 2 3 2 2 3 2 2 3" xfId="10863" xr:uid="{17BD9C81-D47A-46EE-9F28-4C82A75A76BB}"/>
    <cellStyle name="40% - Accent2 2 3 2 2 3 2 2 3 2" xfId="25597" xr:uid="{51D82006-E31B-4C6F-A6D9-149D0844CD99}"/>
    <cellStyle name="40% - Accent2 2 3 2 2 3 2 2 4" xfId="18231" xr:uid="{389A82F4-85D2-4AC6-9382-DCE72FF59C4E}"/>
    <cellStyle name="40% - Accent2 2 3 2 2 3 2 3" xfId="5338" xr:uid="{9F2FBC14-67BA-4099-A046-AEC7DEC9C6CE}"/>
    <cellStyle name="40% - Accent2 2 3 2 2 3 2 3 2" xfId="12704" xr:uid="{E87AB381-25A1-4A6C-9477-5167F155B83A}"/>
    <cellStyle name="40% - Accent2 2 3 2 2 3 2 3 2 2" xfId="27438" xr:uid="{82C2CA4C-557C-4695-A124-BFEDB1E10A64}"/>
    <cellStyle name="40% - Accent2 2 3 2 2 3 2 3 3" xfId="20072" xr:uid="{3FFEF5CE-C43C-4051-9EF3-609ABA85AA26}"/>
    <cellStyle name="40% - Accent2 2 3 2 2 3 2 4" xfId="9022" xr:uid="{664F03E5-DE76-44C1-BB05-014B9FD5D121}"/>
    <cellStyle name="40% - Accent2 2 3 2 2 3 2 4 2" xfId="23756" xr:uid="{59F11C78-AAC8-4775-9555-F016B3289D4D}"/>
    <cellStyle name="40% - Accent2 2 3 2 2 3 2 5" xfId="16390" xr:uid="{B47F9A3E-4113-4D31-99A2-08278BFAE77A}"/>
    <cellStyle name="40% - Accent2 2 3 2 2 3 3" xfId="2577" xr:uid="{CA0BAE0C-1F46-4D1C-91D9-1E66B545B4EE}"/>
    <cellStyle name="40% - Accent2 2 3 2 2 3 3 2" xfId="6259" xr:uid="{B9CAC8D0-D422-4F10-AC35-AFE1DEB6B8A4}"/>
    <cellStyle name="40% - Accent2 2 3 2 2 3 3 2 2" xfId="13625" xr:uid="{000D2D7B-E9AD-45E2-B164-119C5E77F76A}"/>
    <cellStyle name="40% - Accent2 2 3 2 2 3 3 2 2 2" xfId="28359" xr:uid="{3AE8F14B-CD26-4663-8476-E4E951693638}"/>
    <cellStyle name="40% - Accent2 2 3 2 2 3 3 2 3" xfId="20993" xr:uid="{0D059BE7-E9B7-4F59-A934-2840802DE38E}"/>
    <cellStyle name="40% - Accent2 2 3 2 2 3 3 3" xfId="9943" xr:uid="{D4D38F8C-B0F0-4EF6-A882-76038F5333A8}"/>
    <cellStyle name="40% - Accent2 2 3 2 2 3 3 3 2" xfId="24677" xr:uid="{76D41723-D7DE-4CF0-8D50-03B6821EEC26}"/>
    <cellStyle name="40% - Accent2 2 3 2 2 3 3 4" xfId="17311" xr:uid="{FCC821C3-81E5-4103-A374-A4CD2617E83F}"/>
    <cellStyle name="40% - Accent2 2 3 2 2 3 4" xfId="4418" xr:uid="{271A0094-4A4F-42DF-A57B-7D6C505DCCFF}"/>
    <cellStyle name="40% - Accent2 2 3 2 2 3 4 2" xfId="11784" xr:uid="{2D534ABF-D2ED-474E-97E4-FDE9B7A9FA08}"/>
    <cellStyle name="40% - Accent2 2 3 2 2 3 4 2 2" xfId="26518" xr:uid="{39E37DBA-C7A3-49C2-B0A5-AAD3F0AFC43F}"/>
    <cellStyle name="40% - Accent2 2 3 2 2 3 4 3" xfId="19152" xr:uid="{2C65E9C5-0B78-4062-A703-709FF76D8882}"/>
    <cellStyle name="40% - Accent2 2 3 2 2 3 5" xfId="8102" xr:uid="{56E8E16B-4223-4D94-99E7-96C4EE306653}"/>
    <cellStyle name="40% - Accent2 2 3 2 2 3 5 2" xfId="22836" xr:uid="{50D8F3E1-ACC8-4554-971A-48F36ABB43FF}"/>
    <cellStyle name="40% - Accent2 2 3 2 2 3 6" xfId="15470" xr:uid="{3EF5B058-FE0A-489F-9CEC-C35781F046C2}"/>
    <cellStyle name="40% - Accent2 2 3 2 2 4" xfId="1196" xr:uid="{89A0EC75-7D3C-490B-8D35-36AD68D040E1}"/>
    <cellStyle name="40% - Accent2 2 3 2 2 4 2" xfId="3037" xr:uid="{A2140915-637F-44F9-B7CC-55FF11128743}"/>
    <cellStyle name="40% - Accent2 2 3 2 2 4 2 2" xfId="6719" xr:uid="{585159A6-AD40-4EF6-9579-5888CE318A09}"/>
    <cellStyle name="40% - Accent2 2 3 2 2 4 2 2 2" xfId="14085" xr:uid="{39B9DAA6-C0AA-4CD9-89CC-04B8B51C1349}"/>
    <cellStyle name="40% - Accent2 2 3 2 2 4 2 2 2 2" xfId="28819" xr:uid="{5BF4C83F-6371-42A6-8AAC-4ACE4403B7B8}"/>
    <cellStyle name="40% - Accent2 2 3 2 2 4 2 2 3" xfId="21453" xr:uid="{E4196E9B-7600-46FA-9882-AC26FD763B55}"/>
    <cellStyle name="40% - Accent2 2 3 2 2 4 2 3" xfId="10403" xr:uid="{CC73B3A7-18A2-46AD-851C-A7D698616221}"/>
    <cellStyle name="40% - Accent2 2 3 2 2 4 2 3 2" xfId="25137" xr:uid="{FBF122AF-D16C-4620-B554-4E6A623D6D44}"/>
    <cellStyle name="40% - Accent2 2 3 2 2 4 2 4" xfId="17771" xr:uid="{6F2AD330-3DD8-46A0-BD62-C6EAF0D45D14}"/>
    <cellStyle name="40% - Accent2 2 3 2 2 4 3" xfId="4878" xr:uid="{FA867A49-4BF8-4561-ABCA-BD4FA992B89E}"/>
    <cellStyle name="40% - Accent2 2 3 2 2 4 3 2" xfId="12244" xr:uid="{F49D883B-BA26-45CE-92C6-10923D480745}"/>
    <cellStyle name="40% - Accent2 2 3 2 2 4 3 2 2" xfId="26978" xr:uid="{F7157004-FB0E-4A6D-81F5-2D0B513DCB35}"/>
    <cellStyle name="40% - Accent2 2 3 2 2 4 3 3" xfId="19612" xr:uid="{B2F355BF-3A72-4273-8AA4-9A648CD5A5C9}"/>
    <cellStyle name="40% - Accent2 2 3 2 2 4 4" xfId="8562" xr:uid="{A2101FEE-AE20-4EC7-A8BA-06DA7658D8D0}"/>
    <cellStyle name="40% - Accent2 2 3 2 2 4 4 2" xfId="23296" xr:uid="{41F85B35-A78F-44DA-B66E-5ADE3664C8BB}"/>
    <cellStyle name="40% - Accent2 2 3 2 2 4 5" xfId="15930" xr:uid="{2ECBF602-61AC-4700-A395-95A0523CF0BE}"/>
    <cellStyle name="40% - Accent2 2 3 2 2 5" xfId="2117" xr:uid="{A82804E8-61A5-43CC-9EF6-F05FCB1A5AB2}"/>
    <cellStyle name="40% - Accent2 2 3 2 2 5 2" xfId="5799" xr:uid="{EF8E3D79-D30D-494B-9CC0-F3B1683ED1F3}"/>
    <cellStyle name="40% - Accent2 2 3 2 2 5 2 2" xfId="13165" xr:uid="{DB2BB9D0-0D61-4565-8036-BF277997652C}"/>
    <cellStyle name="40% - Accent2 2 3 2 2 5 2 2 2" xfId="27899" xr:uid="{56EAECCE-E98B-410C-9924-99BE719EA80F}"/>
    <cellStyle name="40% - Accent2 2 3 2 2 5 2 3" xfId="20533" xr:uid="{6FB944E7-2BAB-45CC-839C-DE7B858DB424}"/>
    <cellStyle name="40% - Accent2 2 3 2 2 5 3" xfId="9483" xr:uid="{B0B9246C-CFCC-452A-BC94-79A2FC23CE1F}"/>
    <cellStyle name="40% - Accent2 2 3 2 2 5 3 2" xfId="24217" xr:uid="{599E9D1E-A636-4C68-8B1D-58B26AD9C9AE}"/>
    <cellStyle name="40% - Accent2 2 3 2 2 5 4" xfId="16851" xr:uid="{2B23B27F-1F5F-4F99-816B-AA37390568B5}"/>
    <cellStyle name="40% - Accent2 2 3 2 2 6" xfId="3958" xr:uid="{E558BB0F-D419-4AE5-B4CD-A608E22A5D8F}"/>
    <cellStyle name="40% - Accent2 2 3 2 2 6 2" xfId="11324" xr:uid="{7D348C12-04DC-4DB3-9241-C1FB7718E8EF}"/>
    <cellStyle name="40% - Accent2 2 3 2 2 6 2 2" xfId="26058" xr:uid="{9F6EADE7-CFE8-469B-ABCF-C34A6F026526}"/>
    <cellStyle name="40% - Accent2 2 3 2 2 6 3" xfId="18692" xr:uid="{A43B1B27-091D-4DE7-B491-7D34A82D3E23}"/>
    <cellStyle name="40% - Accent2 2 3 2 2 7" xfId="7642" xr:uid="{B6DC73F9-D16D-4982-A03C-5C0D469AB7EA}"/>
    <cellStyle name="40% - Accent2 2 3 2 2 7 2" xfId="22376" xr:uid="{602C3A9D-F8DD-4D04-839C-C037CB3DF39D}"/>
    <cellStyle name="40% - Accent2 2 3 2 2 8" xfId="15010" xr:uid="{0E0F301C-866A-4FFA-9575-7479965A4ACF}"/>
    <cellStyle name="40% - Accent2 2 3 2 3" xfId="391" xr:uid="{23F5F70A-283D-470B-A1BB-CF11901C3902}"/>
    <cellStyle name="40% - Accent2 2 3 2 3 2" xfId="851" xr:uid="{8AFD01C3-B3BA-4842-8973-9621C2F7CFBB}"/>
    <cellStyle name="40% - Accent2 2 3 2 3 2 2" xfId="1771" xr:uid="{6132F2D8-54F5-4F3D-BE49-3D7505EFFB20}"/>
    <cellStyle name="40% - Accent2 2 3 2 3 2 2 2" xfId="3612" xr:uid="{9A4679F7-765B-472D-B59E-4CD70BD373AA}"/>
    <cellStyle name="40% - Accent2 2 3 2 3 2 2 2 2" xfId="7294" xr:uid="{F1773041-0B07-44ED-BA7F-CC6BCE5AE694}"/>
    <cellStyle name="40% - Accent2 2 3 2 3 2 2 2 2 2" xfId="14660" xr:uid="{2E035EC4-15DB-4A01-95E4-4FD4B777440F}"/>
    <cellStyle name="40% - Accent2 2 3 2 3 2 2 2 2 2 2" xfId="29394" xr:uid="{668F539E-9A87-48DD-AA19-9CAB40AF97EB}"/>
    <cellStyle name="40% - Accent2 2 3 2 3 2 2 2 2 3" xfId="22028" xr:uid="{0BBB7E0C-CBAC-4FA5-A753-61DDBFB8F064}"/>
    <cellStyle name="40% - Accent2 2 3 2 3 2 2 2 3" xfId="10978" xr:uid="{386046A7-C532-48A5-A348-40A1F43A0C8A}"/>
    <cellStyle name="40% - Accent2 2 3 2 3 2 2 2 3 2" xfId="25712" xr:uid="{B313D234-6234-42D7-9530-8A25509ECD88}"/>
    <cellStyle name="40% - Accent2 2 3 2 3 2 2 2 4" xfId="18346" xr:uid="{61A0BD9A-2FFC-4F8B-9034-CEBE87B13BAD}"/>
    <cellStyle name="40% - Accent2 2 3 2 3 2 2 3" xfId="5453" xr:uid="{4BEBEEDF-3AD6-4AE3-AF5A-9C7F7950C9B8}"/>
    <cellStyle name="40% - Accent2 2 3 2 3 2 2 3 2" xfId="12819" xr:uid="{4249F727-10E4-4282-A197-D0E13E19842B}"/>
    <cellStyle name="40% - Accent2 2 3 2 3 2 2 3 2 2" xfId="27553" xr:uid="{A8A601F3-B9C4-4DA6-956E-ACC29539C22F}"/>
    <cellStyle name="40% - Accent2 2 3 2 3 2 2 3 3" xfId="20187" xr:uid="{BC908582-C098-4BE6-8C9F-C36BF7B87101}"/>
    <cellStyle name="40% - Accent2 2 3 2 3 2 2 4" xfId="9137" xr:uid="{DF1496D8-3A23-4595-BF76-EB0BE5513ABF}"/>
    <cellStyle name="40% - Accent2 2 3 2 3 2 2 4 2" xfId="23871" xr:uid="{26DF4A6C-1905-4184-906C-60A68C3A8DC1}"/>
    <cellStyle name="40% - Accent2 2 3 2 3 2 2 5" xfId="16505" xr:uid="{8800C144-0C64-4A86-9E57-49B39130A6E7}"/>
    <cellStyle name="40% - Accent2 2 3 2 3 2 3" xfId="2692" xr:uid="{3EC57A44-6C04-4C1D-A62F-29994ED7A702}"/>
    <cellStyle name="40% - Accent2 2 3 2 3 2 3 2" xfId="6374" xr:uid="{8D91F521-7FA2-4868-B2D7-51631C4FE84C}"/>
    <cellStyle name="40% - Accent2 2 3 2 3 2 3 2 2" xfId="13740" xr:uid="{78717A6F-6214-4EC6-B227-97D82D5D8DD4}"/>
    <cellStyle name="40% - Accent2 2 3 2 3 2 3 2 2 2" xfId="28474" xr:uid="{28ECF460-C139-4C35-968D-07DE58CE0E9F}"/>
    <cellStyle name="40% - Accent2 2 3 2 3 2 3 2 3" xfId="21108" xr:uid="{F28816A6-AAE7-4F73-9022-F0094A6ACB53}"/>
    <cellStyle name="40% - Accent2 2 3 2 3 2 3 3" xfId="10058" xr:uid="{153C7315-CF05-4FD5-BE7B-B3D9935F4520}"/>
    <cellStyle name="40% - Accent2 2 3 2 3 2 3 3 2" xfId="24792" xr:uid="{D2EA6093-A3BE-45E2-AE7F-106E7B6FA1E0}"/>
    <cellStyle name="40% - Accent2 2 3 2 3 2 3 4" xfId="17426" xr:uid="{F3D66A96-8F3D-44F9-983B-BBC0653EDC5D}"/>
    <cellStyle name="40% - Accent2 2 3 2 3 2 4" xfId="4533" xr:uid="{169C0B32-5279-4FF2-809C-B9A076FA8CFE}"/>
    <cellStyle name="40% - Accent2 2 3 2 3 2 4 2" xfId="11899" xr:uid="{7BEF3441-803A-42CF-B52E-B4D9A5E93803}"/>
    <cellStyle name="40% - Accent2 2 3 2 3 2 4 2 2" xfId="26633" xr:uid="{98B4E971-0D5B-480A-958E-DF44198185DE}"/>
    <cellStyle name="40% - Accent2 2 3 2 3 2 4 3" xfId="19267" xr:uid="{CCF564D7-7CCF-41CE-867F-362BB4D9A401}"/>
    <cellStyle name="40% - Accent2 2 3 2 3 2 5" xfId="8217" xr:uid="{5FAE1E90-8A0C-4A87-9DA3-2A213C416885}"/>
    <cellStyle name="40% - Accent2 2 3 2 3 2 5 2" xfId="22951" xr:uid="{5A8F091C-79BF-4A16-8AE8-D09E070FF36B}"/>
    <cellStyle name="40% - Accent2 2 3 2 3 2 6" xfId="15585" xr:uid="{2B11C356-530A-447A-A088-BB3E82871CEC}"/>
    <cellStyle name="40% - Accent2 2 3 2 3 3" xfId="1311" xr:uid="{8DD18971-6690-4907-96E4-DD64DAC110CF}"/>
    <cellStyle name="40% - Accent2 2 3 2 3 3 2" xfId="3152" xr:uid="{8822E642-6F79-4E45-8819-8C4C41DEF15A}"/>
    <cellStyle name="40% - Accent2 2 3 2 3 3 2 2" xfId="6834" xr:uid="{C31D3EE5-47C8-4B04-8190-B62565A2CB41}"/>
    <cellStyle name="40% - Accent2 2 3 2 3 3 2 2 2" xfId="14200" xr:uid="{92D9076E-7F1E-4C8E-9115-EFE9A99E9362}"/>
    <cellStyle name="40% - Accent2 2 3 2 3 3 2 2 2 2" xfId="28934" xr:uid="{138307A2-E93F-4F66-B8B4-9938212386D2}"/>
    <cellStyle name="40% - Accent2 2 3 2 3 3 2 2 3" xfId="21568" xr:uid="{F1F86CD2-116E-4E04-B36E-4B093A2EE082}"/>
    <cellStyle name="40% - Accent2 2 3 2 3 3 2 3" xfId="10518" xr:uid="{0A3FD97B-D9BC-4DC5-BBCA-C7C1322D7846}"/>
    <cellStyle name="40% - Accent2 2 3 2 3 3 2 3 2" xfId="25252" xr:uid="{7D4E82B8-99C4-44F3-864A-306C9CE1A8E6}"/>
    <cellStyle name="40% - Accent2 2 3 2 3 3 2 4" xfId="17886" xr:uid="{72E0965F-D716-4DE6-BDCA-0F9302F29915}"/>
    <cellStyle name="40% - Accent2 2 3 2 3 3 3" xfId="4993" xr:uid="{9ADCE720-6801-4FDD-8834-BBABC12418EA}"/>
    <cellStyle name="40% - Accent2 2 3 2 3 3 3 2" xfId="12359" xr:uid="{19C9585B-F2B4-463A-A319-EBF33DCE2CC3}"/>
    <cellStyle name="40% - Accent2 2 3 2 3 3 3 2 2" xfId="27093" xr:uid="{5A31EAEC-C64B-4245-9C85-BA240DACE5CA}"/>
    <cellStyle name="40% - Accent2 2 3 2 3 3 3 3" xfId="19727" xr:uid="{C92AEEC4-E488-402B-B8D6-9641FB05ADE5}"/>
    <cellStyle name="40% - Accent2 2 3 2 3 3 4" xfId="8677" xr:uid="{13D58373-33D3-45C1-A781-E10828A8D9F5}"/>
    <cellStyle name="40% - Accent2 2 3 2 3 3 4 2" xfId="23411" xr:uid="{1B5265DF-EC00-44E1-A971-98F35F6DA5A5}"/>
    <cellStyle name="40% - Accent2 2 3 2 3 3 5" xfId="16045" xr:uid="{1BCE41F7-73CF-4934-A8A4-1E16A613F56C}"/>
    <cellStyle name="40% - Accent2 2 3 2 3 4" xfId="2232" xr:uid="{678BBE75-5CC3-41BD-88F5-FC1144F85B24}"/>
    <cellStyle name="40% - Accent2 2 3 2 3 4 2" xfId="5914" xr:uid="{943E182A-92F3-4C72-92C3-0641F20C663A}"/>
    <cellStyle name="40% - Accent2 2 3 2 3 4 2 2" xfId="13280" xr:uid="{954109D8-6201-48FA-A6D6-3AA494B2C939}"/>
    <cellStyle name="40% - Accent2 2 3 2 3 4 2 2 2" xfId="28014" xr:uid="{76726098-0738-46CD-A433-5454DE64A95C}"/>
    <cellStyle name="40% - Accent2 2 3 2 3 4 2 3" xfId="20648" xr:uid="{EEE84D3B-6761-4264-A9A3-602F263F5027}"/>
    <cellStyle name="40% - Accent2 2 3 2 3 4 3" xfId="9598" xr:uid="{75B41B99-2D09-4002-BB41-B7BF45DC3E07}"/>
    <cellStyle name="40% - Accent2 2 3 2 3 4 3 2" xfId="24332" xr:uid="{22ADB393-CC3A-4029-BEBC-2115B54582C2}"/>
    <cellStyle name="40% - Accent2 2 3 2 3 4 4" xfId="16966" xr:uid="{36956D1A-7773-4B2D-99CD-FD809E1DD64C}"/>
    <cellStyle name="40% - Accent2 2 3 2 3 5" xfId="4073" xr:uid="{BAC28691-CA02-4D1A-A66E-3BDAA9C701A7}"/>
    <cellStyle name="40% - Accent2 2 3 2 3 5 2" xfId="11439" xr:uid="{D19C4ECF-AA71-4D7C-86EE-97470BB8233F}"/>
    <cellStyle name="40% - Accent2 2 3 2 3 5 2 2" xfId="26173" xr:uid="{7A6D2AC0-DF9A-4AE0-9E21-A235AC8BF39A}"/>
    <cellStyle name="40% - Accent2 2 3 2 3 5 3" xfId="18807" xr:uid="{62DC414C-6FD8-4D45-AB85-4964EEF4AF98}"/>
    <cellStyle name="40% - Accent2 2 3 2 3 6" xfId="7757" xr:uid="{61B1317C-E275-473A-8671-C0D89D15B96B}"/>
    <cellStyle name="40% - Accent2 2 3 2 3 6 2" xfId="22491" xr:uid="{0008C7E1-3A26-421D-A1F6-7EB378538853}"/>
    <cellStyle name="40% - Accent2 2 3 2 3 7" xfId="15125" xr:uid="{A2A76FE7-F0F4-473B-9CC7-176AE6103630}"/>
    <cellStyle name="40% - Accent2 2 3 2 4" xfId="621" xr:uid="{1A543B44-449D-4E04-A09F-8E47B0CB0852}"/>
    <cellStyle name="40% - Accent2 2 3 2 4 2" xfId="1541" xr:uid="{6672C610-EF83-4A39-8A5A-2BDE04A15787}"/>
    <cellStyle name="40% - Accent2 2 3 2 4 2 2" xfId="3382" xr:uid="{8A727B59-1E3B-4AD2-A8EC-38E4066EE7C3}"/>
    <cellStyle name="40% - Accent2 2 3 2 4 2 2 2" xfId="7064" xr:uid="{9064CF30-1DFB-48F1-A5B7-A6CE1B803992}"/>
    <cellStyle name="40% - Accent2 2 3 2 4 2 2 2 2" xfId="14430" xr:uid="{4E96D474-084D-4151-AFB0-C14593C2C2A8}"/>
    <cellStyle name="40% - Accent2 2 3 2 4 2 2 2 2 2" xfId="29164" xr:uid="{CB11DB3E-7A28-4E7C-9A28-01575C246375}"/>
    <cellStyle name="40% - Accent2 2 3 2 4 2 2 2 3" xfId="21798" xr:uid="{86DEFD23-F29F-45C7-B70D-86E3A6BEF807}"/>
    <cellStyle name="40% - Accent2 2 3 2 4 2 2 3" xfId="10748" xr:uid="{A27D54A3-A9F0-42E3-B1B3-DABD06992AC4}"/>
    <cellStyle name="40% - Accent2 2 3 2 4 2 2 3 2" xfId="25482" xr:uid="{0626621C-7F32-40BB-80A0-43232C5DBAEE}"/>
    <cellStyle name="40% - Accent2 2 3 2 4 2 2 4" xfId="18116" xr:uid="{85061102-87D8-4EFD-88CA-3F7DDFD0AB60}"/>
    <cellStyle name="40% - Accent2 2 3 2 4 2 3" xfId="5223" xr:uid="{50DF77E3-0E28-4176-908C-C90FB9D5135D}"/>
    <cellStyle name="40% - Accent2 2 3 2 4 2 3 2" xfId="12589" xr:uid="{7CB6A234-BB4D-46AC-8017-83EC7A48688A}"/>
    <cellStyle name="40% - Accent2 2 3 2 4 2 3 2 2" xfId="27323" xr:uid="{638FFDE4-FBF7-47E7-B624-AB77FFC40B36}"/>
    <cellStyle name="40% - Accent2 2 3 2 4 2 3 3" xfId="19957" xr:uid="{9E411DC0-7DA3-4ADC-B63B-04BD04C8FD3C}"/>
    <cellStyle name="40% - Accent2 2 3 2 4 2 4" xfId="8907" xr:uid="{847E2F83-A249-48E3-B3B0-505ACAF098FA}"/>
    <cellStyle name="40% - Accent2 2 3 2 4 2 4 2" xfId="23641" xr:uid="{021FB433-4205-4DAC-BE57-309A1DCB102D}"/>
    <cellStyle name="40% - Accent2 2 3 2 4 2 5" xfId="16275" xr:uid="{B95BD2F8-3434-4ED9-A6FC-E297AD9CE10D}"/>
    <cellStyle name="40% - Accent2 2 3 2 4 3" xfId="2462" xr:uid="{99E95A22-FE0D-46E4-A6BD-6583A1862DA5}"/>
    <cellStyle name="40% - Accent2 2 3 2 4 3 2" xfId="6144" xr:uid="{CD52BBB9-7685-44A6-A2DE-ED3032FB107C}"/>
    <cellStyle name="40% - Accent2 2 3 2 4 3 2 2" xfId="13510" xr:uid="{DA9F4B7D-DDD4-46C0-AB48-87C99BE22E35}"/>
    <cellStyle name="40% - Accent2 2 3 2 4 3 2 2 2" xfId="28244" xr:uid="{F7972A1E-7DA9-42F2-BDA1-F011576354E9}"/>
    <cellStyle name="40% - Accent2 2 3 2 4 3 2 3" xfId="20878" xr:uid="{26B6F39C-E0C7-4CF6-9617-6D1FF9FF9B21}"/>
    <cellStyle name="40% - Accent2 2 3 2 4 3 3" xfId="9828" xr:uid="{8BF960C5-3FA9-4F61-9F1E-5EC6696E33DF}"/>
    <cellStyle name="40% - Accent2 2 3 2 4 3 3 2" xfId="24562" xr:uid="{D02736D5-052B-425C-9C1B-1BA7A86C8B5D}"/>
    <cellStyle name="40% - Accent2 2 3 2 4 3 4" xfId="17196" xr:uid="{6A5146F7-0C97-42CA-8C03-7E3ADDE47FF2}"/>
    <cellStyle name="40% - Accent2 2 3 2 4 4" xfId="4303" xr:uid="{704EC0E8-531C-4531-8FB6-DAF170635592}"/>
    <cellStyle name="40% - Accent2 2 3 2 4 4 2" xfId="11669" xr:uid="{556B79E8-97DC-4966-B0DA-EF0E40FFAB50}"/>
    <cellStyle name="40% - Accent2 2 3 2 4 4 2 2" xfId="26403" xr:uid="{1E323704-6FF1-4B93-942B-1A162B1299FF}"/>
    <cellStyle name="40% - Accent2 2 3 2 4 4 3" xfId="19037" xr:uid="{A6F211A4-C7CE-410D-8FC7-0D5568EBBEB4}"/>
    <cellStyle name="40% - Accent2 2 3 2 4 5" xfId="7987" xr:uid="{1BFFF547-1611-454C-AFDC-23B85800826A}"/>
    <cellStyle name="40% - Accent2 2 3 2 4 5 2" xfId="22721" xr:uid="{74808578-A35D-47A8-AD88-B216470B0773}"/>
    <cellStyle name="40% - Accent2 2 3 2 4 6" xfId="15355" xr:uid="{5E8E49F0-B207-4ACC-9992-908E8D68FA6A}"/>
    <cellStyle name="40% - Accent2 2 3 2 5" xfId="1081" xr:uid="{4D116670-6219-4755-B379-FEF92F3FC53E}"/>
    <cellStyle name="40% - Accent2 2 3 2 5 2" xfId="2922" xr:uid="{7951588C-75FD-4D3D-AE16-0B9CEE321FB6}"/>
    <cellStyle name="40% - Accent2 2 3 2 5 2 2" xfId="6604" xr:uid="{C0A4496B-F764-4D29-B374-AB6FD23F00D7}"/>
    <cellStyle name="40% - Accent2 2 3 2 5 2 2 2" xfId="13970" xr:uid="{A412ED88-F040-4E46-9215-BD68BE1D8489}"/>
    <cellStyle name="40% - Accent2 2 3 2 5 2 2 2 2" xfId="28704" xr:uid="{F37B4FEE-3CA0-4C65-BF96-218F99F841C0}"/>
    <cellStyle name="40% - Accent2 2 3 2 5 2 2 3" xfId="21338" xr:uid="{DB2A457B-66C5-4677-AD5F-DC71AE74124D}"/>
    <cellStyle name="40% - Accent2 2 3 2 5 2 3" xfId="10288" xr:uid="{BF97E7A0-2CF1-46FB-8588-7CE303BA30FE}"/>
    <cellStyle name="40% - Accent2 2 3 2 5 2 3 2" xfId="25022" xr:uid="{9B7A6991-71C4-4E65-90CC-2F3864DABFC0}"/>
    <cellStyle name="40% - Accent2 2 3 2 5 2 4" xfId="17656" xr:uid="{31E3160D-0917-4432-B3EF-0F2054E5F1EB}"/>
    <cellStyle name="40% - Accent2 2 3 2 5 3" xfId="4763" xr:uid="{4A44739D-1C0C-450B-94A1-C9946A446E70}"/>
    <cellStyle name="40% - Accent2 2 3 2 5 3 2" xfId="12129" xr:uid="{E4DBEE02-E129-4963-A8CD-AF5BDA1EA541}"/>
    <cellStyle name="40% - Accent2 2 3 2 5 3 2 2" xfId="26863" xr:uid="{3EB97BBA-C06D-436C-9520-E393C3F61383}"/>
    <cellStyle name="40% - Accent2 2 3 2 5 3 3" xfId="19497" xr:uid="{3A65CD13-233B-4A50-92E3-F630E3E3B1EA}"/>
    <cellStyle name="40% - Accent2 2 3 2 5 4" xfId="8447" xr:uid="{020A7182-7215-4860-9691-FA0F559FD96F}"/>
    <cellStyle name="40% - Accent2 2 3 2 5 4 2" xfId="23181" xr:uid="{0D7D8AE8-3270-4E30-9D49-08993D790ACF}"/>
    <cellStyle name="40% - Accent2 2 3 2 5 5" xfId="15815" xr:uid="{21008041-DED3-4851-BE25-506590790DF3}"/>
    <cellStyle name="40% - Accent2 2 3 2 6" xfId="2002" xr:uid="{82426C62-F95F-42DA-BE8A-1AD4790EAC0D}"/>
    <cellStyle name="40% - Accent2 2 3 2 6 2" xfId="5684" xr:uid="{41DAE297-9FEC-4F28-A799-ACE5A0353608}"/>
    <cellStyle name="40% - Accent2 2 3 2 6 2 2" xfId="13050" xr:uid="{2567C3A0-7062-42E0-95AB-2E7FB3735108}"/>
    <cellStyle name="40% - Accent2 2 3 2 6 2 2 2" xfId="27784" xr:uid="{8BF04FFD-09D7-4E7D-ADE0-F5FFB36D5CAC}"/>
    <cellStyle name="40% - Accent2 2 3 2 6 2 3" xfId="20418" xr:uid="{CE9DF494-8FBD-425A-9CB2-0D3BE0834EDC}"/>
    <cellStyle name="40% - Accent2 2 3 2 6 3" xfId="9368" xr:uid="{E81869AC-B8DF-4C68-BE3F-BAC289899CD5}"/>
    <cellStyle name="40% - Accent2 2 3 2 6 3 2" xfId="24102" xr:uid="{DC3BA258-DEAE-4960-8979-B28E2D761115}"/>
    <cellStyle name="40% - Accent2 2 3 2 6 4" xfId="16736" xr:uid="{97EB7993-597D-4CF8-8381-63F78C22FE55}"/>
    <cellStyle name="40% - Accent2 2 3 2 7" xfId="3843" xr:uid="{F06151B2-08EF-4B2B-8387-591D3F0CFAB6}"/>
    <cellStyle name="40% - Accent2 2 3 2 7 2" xfId="11209" xr:uid="{A1C5A97C-7598-4AAF-A95F-7B242C7C2796}"/>
    <cellStyle name="40% - Accent2 2 3 2 7 2 2" xfId="25943" xr:uid="{AA01A4CD-1184-465C-87C5-0DE7573177B6}"/>
    <cellStyle name="40% - Accent2 2 3 2 7 3" xfId="18577" xr:uid="{F706A127-0077-4B78-BA5E-E1EC66A1706D}"/>
    <cellStyle name="40% - Accent2 2 3 2 8" xfId="7527" xr:uid="{CB0E9227-6003-402A-A3A7-6E26489C758C}"/>
    <cellStyle name="40% - Accent2 2 3 2 8 2" xfId="22261" xr:uid="{17DBBF22-CBFF-463F-B918-DEB3DB0ECB80}"/>
    <cellStyle name="40% - Accent2 2 3 2 9" xfId="14895" xr:uid="{498E5BF6-9709-4F3A-A8E9-6FDABE701EE8}"/>
    <cellStyle name="40% - Accent2 2 3 3" xfId="219" xr:uid="{E98C50CE-8160-4029-B234-7FC148CD3FE3}"/>
    <cellStyle name="40% - Accent2 2 3 3 2" xfId="449" xr:uid="{1380678B-2AF4-46C0-90F3-F60BF90F7D5B}"/>
    <cellStyle name="40% - Accent2 2 3 3 2 2" xfId="909" xr:uid="{B234D998-E88F-4922-9339-29D92CAECDE0}"/>
    <cellStyle name="40% - Accent2 2 3 3 2 2 2" xfId="1829" xr:uid="{0E8C00FF-E8DF-479E-BA7C-E61CC8DDE0DE}"/>
    <cellStyle name="40% - Accent2 2 3 3 2 2 2 2" xfId="3670" xr:uid="{3A889453-1322-4BC9-BD15-C42FD5417574}"/>
    <cellStyle name="40% - Accent2 2 3 3 2 2 2 2 2" xfId="7352" xr:uid="{71F0BB7E-A510-4015-8824-8815FF130396}"/>
    <cellStyle name="40% - Accent2 2 3 3 2 2 2 2 2 2" xfId="14718" xr:uid="{EA966242-A2C8-4DA3-A31F-07F5A5D3C010}"/>
    <cellStyle name="40% - Accent2 2 3 3 2 2 2 2 2 2 2" xfId="29452" xr:uid="{09A8E68B-E245-42A2-A4FF-E61FD2C83F65}"/>
    <cellStyle name="40% - Accent2 2 3 3 2 2 2 2 2 3" xfId="22086" xr:uid="{619CCE11-0A59-43C0-999D-39F5C28132A0}"/>
    <cellStyle name="40% - Accent2 2 3 3 2 2 2 2 3" xfId="11036" xr:uid="{08832746-73FA-4C82-ACEC-16221493E1FE}"/>
    <cellStyle name="40% - Accent2 2 3 3 2 2 2 2 3 2" xfId="25770" xr:uid="{F45B4780-F9F8-46EA-9F7D-A83B89115613}"/>
    <cellStyle name="40% - Accent2 2 3 3 2 2 2 2 4" xfId="18404" xr:uid="{E1D6F269-37DA-4DB4-ADB0-C5266991A954}"/>
    <cellStyle name="40% - Accent2 2 3 3 2 2 2 3" xfId="5511" xr:uid="{A6468989-971F-4E78-8998-43EC94B6CDD6}"/>
    <cellStyle name="40% - Accent2 2 3 3 2 2 2 3 2" xfId="12877" xr:uid="{491CEB05-55DE-4CEC-885E-4A1733D214BB}"/>
    <cellStyle name="40% - Accent2 2 3 3 2 2 2 3 2 2" xfId="27611" xr:uid="{C12E6E89-91E4-4ACE-9EF2-301DB067AD15}"/>
    <cellStyle name="40% - Accent2 2 3 3 2 2 2 3 3" xfId="20245" xr:uid="{42955680-D6BE-4557-B752-532A4E2614FC}"/>
    <cellStyle name="40% - Accent2 2 3 3 2 2 2 4" xfId="9195" xr:uid="{9BCDF09E-C470-4F82-9BFD-4E2F3CE31CDA}"/>
    <cellStyle name="40% - Accent2 2 3 3 2 2 2 4 2" xfId="23929" xr:uid="{02E0C945-B640-442D-9CB9-23CAF0997538}"/>
    <cellStyle name="40% - Accent2 2 3 3 2 2 2 5" xfId="16563" xr:uid="{23E3D6F5-0685-4B31-B4DE-16194E0AAF14}"/>
    <cellStyle name="40% - Accent2 2 3 3 2 2 3" xfId="2750" xr:uid="{C73C08DC-5B78-4E47-8A47-745670E98B7D}"/>
    <cellStyle name="40% - Accent2 2 3 3 2 2 3 2" xfId="6432" xr:uid="{EA85986A-C424-4FAF-A7C8-6F275E39825A}"/>
    <cellStyle name="40% - Accent2 2 3 3 2 2 3 2 2" xfId="13798" xr:uid="{DA55E49A-2E41-443C-9858-E4F942A0628C}"/>
    <cellStyle name="40% - Accent2 2 3 3 2 2 3 2 2 2" xfId="28532" xr:uid="{D4D4D90B-92C8-4A1F-BD65-891F49C7EA55}"/>
    <cellStyle name="40% - Accent2 2 3 3 2 2 3 2 3" xfId="21166" xr:uid="{7D6C9DB8-35F2-4AE0-89F4-4A462D42B6DC}"/>
    <cellStyle name="40% - Accent2 2 3 3 2 2 3 3" xfId="10116" xr:uid="{2618C29B-3560-4FC1-94A4-224E6BFC3EB7}"/>
    <cellStyle name="40% - Accent2 2 3 3 2 2 3 3 2" xfId="24850" xr:uid="{D687955F-98A3-422A-9FAD-43F88DAA77DA}"/>
    <cellStyle name="40% - Accent2 2 3 3 2 2 3 4" xfId="17484" xr:uid="{2A2E7215-AA2E-4F6F-B818-68C898047715}"/>
    <cellStyle name="40% - Accent2 2 3 3 2 2 4" xfId="4591" xr:uid="{911FB495-21D4-49A9-9394-CD8700FBB38E}"/>
    <cellStyle name="40% - Accent2 2 3 3 2 2 4 2" xfId="11957" xr:uid="{949A0C46-AC87-486E-9887-563AD0019334}"/>
    <cellStyle name="40% - Accent2 2 3 3 2 2 4 2 2" xfId="26691" xr:uid="{3824F559-1488-40EB-8BD4-9367E5392F4C}"/>
    <cellStyle name="40% - Accent2 2 3 3 2 2 4 3" xfId="19325" xr:uid="{BAAE019C-D1CF-485B-BC53-BF17C5A82875}"/>
    <cellStyle name="40% - Accent2 2 3 3 2 2 5" xfId="8275" xr:uid="{426EEB4C-6A2A-4B8C-877C-41DDBFD18B8C}"/>
    <cellStyle name="40% - Accent2 2 3 3 2 2 5 2" xfId="23009" xr:uid="{17921064-9D4F-46B7-A4DC-F4757B3552DA}"/>
    <cellStyle name="40% - Accent2 2 3 3 2 2 6" xfId="15643" xr:uid="{DD94E438-CFD1-4580-985D-1C5932219A29}"/>
    <cellStyle name="40% - Accent2 2 3 3 2 3" xfId="1369" xr:uid="{02236D44-9D02-4E54-853C-F4D92522B5A5}"/>
    <cellStyle name="40% - Accent2 2 3 3 2 3 2" xfId="3210" xr:uid="{BFA13B2A-3529-4477-AC3D-D14B0B9E545B}"/>
    <cellStyle name="40% - Accent2 2 3 3 2 3 2 2" xfId="6892" xr:uid="{D41F8334-65E3-45A2-BD53-C1792CD8B67C}"/>
    <cellStyle name="40% - Accent2 2 3 3 2 3 2 2 2" xfId="14258" xr:uid="{4935346B-3804-4F0E-8D6A-F723F40F9CC8}"/>
    <cellStyle name="40% - Accent2 2 3 3 2 3 2 2 2 2" xfId="28992" xr:uid="{15FCCB6F-2167-44AF-95DC-A7FDE7DA22B8}"/>
    <cellStyle name="40% - Accent2 2 3 3 2 3 2 2 3" xfId="21626" xr:uid="{84AC09E0-AB6E-4972-92C8-6FBEDF20512D}"/>
    <cellStyle name="40% - Accent2 2 3 3 2 3 2 3" xfId="10576" xr:uid="{B44326A9-F5DD-43BE-B119-B33722F41592}"/>
    <cellStyle name="40% - Accent2 2 3 3 2 3 2 3 2" xfId="25310" xr:uid="{73D47682-8AE1-4F23-B932-73B72F8F67A8}"/>
    <cellStyle name="40% - Accent2 2 3 3 2 3 2 4" xfId="17944" xr:uid="{FEB3A32B-C8B8-4653-97E8-F20F44C1BC0D}"/>
    <cellStyle name="40% - Accent2 2 3 3 2 3 3" xfId="5051" xr:uid="{3CE19A4B-BB37-4B03-9B38-7D831C39E8A9}"/>
    <cellStyle name="40% - Accent2 2 3 3 2 3 3 2" xfId="12417" xr:uid="{BD80CEC0-EF98-45B1-BBEF-D10F7D6F3552}"/>
    <cellStyle name="40% - Accent2 2 3 3 2 3 3 2 2" xfId="27151" xr:uid="{00AC5808-AC01-4556-B4E9-3D01685ACEC3}"/>
    <cellStyle name="40% - Accent2 2 3 3 2 3 3 3" xfId="19785" xr:uid="{C87FC5C7-3166-4EEF-AFDF-E7F368F32568}"/>
    <cellStyle name="40% - Accent2 2 3 3 2 3 4" xfId="8735" xr:uid="{DC71A7AF-BB86-4C4A-B043-F96A4A5E51B4}"/>
    <cellStyle name="40% - Accent2 2 3 3 2 3 4 2" xfId="23469" xr:uid="{0AAC5236-2F35-4C3F-975A-E487E426BB41}"/>
    <cellStyle name="40% - Accent2 2 3 3 2 3 5" xfId="16103" xr:uid="{BA9BD499-D7E1-48C7-8070-7BC05F741690}"/>
    <cellStyle name="40% - Accent2 2 3 3 2 4" xfId="2290" xr:uid="{90D6509E-7FC8-44E5-ADA1-D38552C9A0DC}"/>
    <cellStyle name="40% - Accent2 2 3 3 2 4 2" xfId="5972" xr:uid="{21BDBFEF-FC3D-464E-9C09-CA9F1B661140}"/>
    <cellStyle name="40% - Accent2 2 3 3 2 4 2 2" xfId="13338" xr:uid="{2F077CEF-C488-4837-8A68-C68BBF8CA3BC}"/>
    <cellStyle name="40% - Accent2 2 3 3 2 4 2 2 2" xfId="28072" xr:uid="{B2C9518A-5E87-4443-A111-B2D403B26C80}"/>
    <cellStyle name="40% - Accent2 2 3 3 2 4 2 3" xfId="20706" xr:uid="{DEC83895-1A59-48FA-B88F-89C3AF1A80E3}"/>
    <cellStyle name="40% - Accent2 2 3 3 2 4 3" xfId="9656" xr:uid="{260838D8-ABD6-487C-A6A2-A739CF7735BE}"/>
    <cellStyle name="40% - Accent2 2 3 3 2 4 3 2" xfId="24390" xr:uid="{13E35821-576C-4DB2-BEEF-0BF87361B1B2}"/>
    <cellStyle name="40% - Accent2 2 3 3 2 4 4" xfId="17024" xr:uid="{BAD2004A-568D-4C48-B2FA-93ACF688D3EE}"/>
    <cellStyle name="40% - Accent2 2 3 3 2 5" xfId="4131" xr:uid="{AEDA2D34-C1D5-4869-9509-E7072656B306}"/>
    <cellStyle name="40% - Accent2 2 3 3 2 5 2" xfId="11497" xr:uid="{10AD796E-C5DA-40FD-A11E-BDC1B9A8A2A7}"/>
    <cellStyle name="40% - Accent2 2 3 3 2 5 2 2" xfId="26231" xr:uid="{268572E8-634C-4AEC-837C-F67EE4D0B7B6}"/>
    <cellStyle name="40% - Accent2 2 3 3 2 5 3" xfId="18865" xr:uid="{79BCB71D-E0D0-44CB-94DE-8194D9C32BA3}"/>
    <cellStyle name="40% - Accent2 2 3 3 2 6" xfId="7815" xr:uid="{74AFDBB1-32A4-43AA-A35A-63B43E89BA86}"/>
    <cellStyle name="40% - Accent2 2 3 3 2 6 2" xfId="22549" xr:uid="{90321DDF-F443-40C0-80BD-E9B03A312CAE}"/>
    <cellStyle name="40% - Accent2 2 3 3 2 7" xfId="15183" xr:uid="{59F23351-07F4-4444-9FDF-B1C65A7628A9}"/>
    <cellStyle name="40% - Accent2 2 3 3 3" xfId="679" xr:uid="{3CE11ABF-7567-4750-BF45-B0B0C04C5013}"/>
    <cellStyle name="40% - Accent2 2 3 3 3 2" xfId="1599" xr:uid="{1B8FB74E-5B3C-4B95-A7C7-768BA314616A}"/>
    <cellStyle name="40% - Accent2 2 3 3 3 2 2" xfId="3440" xr:uid="{B9DC46AD-2C84-476B-98B9-37D3476C9A90}"/>
    <cellStyle name="40% - Accent2 2 3 3 3 2 2 2" xfId="7122" xr:uid="{0C712713-AD1D-414F-8182-154CD01760F2}"/>
    <cellStyle name="40% - Accent2 2 3 3 3 2 2 2 2" xfId="14488" xr:uid="{C4321F2A-42A4-41CB-A9CF-C2DCD096E895}"/>
    <cellStyle name="40% - Accent2 2 3 3 3 2 2 2 2 2" xfId="29222" xr:uid="{720B89E9-C781-465D-9E12-C0E6331F45EE}"/>
    <cellStyle name="40% - Accent2 2 3 3 3 2 2 2 3" xfId="21856" xr:uid="{36CB38D1-173F-4D26-BCC4-AC3F84209F2D}"/>
    <cellStyle name="40% - Accent2 2 3 3 3 2 2 3" xfId="10806" xr:uid="{CBC92B11-BCDB-40DF-88C3-A9B92E6FDB88}"/>
    <cellStyle name="40% - Accent2 2 3 3 3 2 2 3 2" xfId="25540" xr:uid="{4F09CEA7-5E69-47E6-971B-5F75D73482DC}"/>
    <cellStyle name="40% - Accent2 2 3 3 3 2 2 4" xfId="18174" xr:uid="{98601078-3CD3-473A-A27D-5AD4440D5083}"/>
    <cellStyle name="40% - Accent2 2 3 3 3 2 3" xfId="5281" xr:uid="{3FD191F5-5FA6-42B8-9CF4-ED95DEFE5F0F}"/>
    <cellStyle name="40% - Accent2 2 3 3 3 2 3 2" xfId="12647" xr:uid="{64454B6F-6226-4172-9FA5-A9418D29D422}"/>
    <cellStyle name="40% - Accent2 2 3 3 3 2 3 2 2" xfId="27381" xr:uid="{5A24A5DE-524C-4FED-980D-47724B80EBB8}"/>
    <cellStyle name="40% - Accent2 2 3 3 3 2 3 3" xfId="20015" xr:uid="{6015687C-1FD6-4186-9437-5FFEAEFFE1DC}"/>
    <cellStyle name="40% - Accent2 2 3 3 3 2 4" xfId="8965" xr:uid="{2DB96C14-6306-4B20-BF76-641C8F42B17B}"/>
    <cellStyle name="40% - Accent2 2 3 3 3 2 4 2" xfId="23699" xr:uid="{DFF23A61-7B4C-417C-8803-4AD3998A7798}"/>
    <cellStyle name="40% - Accent2 2 3 3 3 2 5" xfId="16333" xr:uid="{4D0D9497-98E9-4CAA-BBDB-00FC12076868}"/>
    <cellStyle name="40% - Accent2 2 3 3 3 3" xfId="2520" xr:uid="{3FDE05A3-1B63-4BED-A969-DABE7B5527B0}"/>
    <cellStyle name="40% - Accent2 2 3 3 3 3 2" xfId="6202" xr:uid="{294C7BA9-592F-418B-B579-6DD0430CEDC1}"/>
    <cellStyle name="40% - Accent2 2 3 3 3 3 2 2" xfId="13568" xr:uid="{E4A3AEA1-C48D-4E79-95CE-9189C4A7EF0B}"/>
    <cellStyle name="40% - Accent2 2 3 3 3 3 2 2 2" xfId="28302" xr:uid="{42998D79-B5A8-4C53-BB41-C1332D74AE76}"/>
    <cellStyle name="40% - Accent2 2 3 3 3 3 2 3" xfId="20936" xr:uid="{DC42F196-CEE1-42E2-9848-E1CB23AAACA0}"/>
    <cellStyle name="40% - Accent2 2 3 3 3 3 3" xfId="9886" xr:uid="{DB98F55A-2110-4C28-B971-91C43BB966F6}"/>
    <cellStyle name="40% - Accent2 2 3 3 3 3 3 2" xfId="24620" xr:uid="{5DDDC0FF-7383-4B41-B47C-14823AC54522}"/>
    <cellStyle name="40% - Accent2 2 3 3 3 3 4" xfId="17254" xr:uid="{487F6A39-4E2E-4BAE-BB62-324EF08A389A}"/>
    <cellStyle name="40% - Accent2 2 3 3 3 4" xfId="4361" xr:uid="{346C1348-B3FA-49A2-BA10-19CB04230528}"/>
    <cellStyle name="40% - Accent2 2 3 3 3 4 2" xfId="11727" xr:uid="{2CB7E959-ADD0-442D-B40E-53C97E5E3DCA}"/>
    <cellStyle name="40% - Accent2 2 3 3 3 4 2 2" xfId="26461" xr:uid="{16B34DF8-0145-409B-8A5E-EE7235624807}"/>
    <cellStyle name="40% - Accent2 2 3 3 3 4 3" xfId="19095" xr:uid="{8AE56399-D3B7-4A3D-B2AB-653EAC1857E0}"/>
    <cellStyle name="40% - Accent2 2 3 3 3 5" xfId="8045" xr:uid="{C5FB5381-AD8E-4F5F-872D-BE399515B86C}"/>
    <cellStyle name="40% - Accent2 2 3 3 3 5 2" xfId="22779" xr:uid="{76695D4F-045F-400A-9E47-5309BF21C294}"/>
    <cellStyle name="40% - Accent2 2 3 3 3 6" xfId="15413" xr:uid="{5D21453E-DE4A-44CF-85A8-050FB0B2344E}"/>
    <cellStyle name="40% - Accent2 2 3 3 4" xfId="1139" xr:uid="{F2CB27EE-6782-44D3-B84D-27BB109F8176}"/>
    <cellStyle name="40% - Accent2 2 3 3 4 2" xfId="2980" xr:uid="{58C7EE7D-74AD-4FFB-8323-560B8BF4F01F}"/>
    <cellStyle name="40% - Accent2 2 3 3 4 2 2" xfId="6662" xr:uid="{97F5316E-3B1B-45BB-81D0-C4F5963E0994}"/>
    <cellStyle name="40% - Accent2 2 3 3 4 2 2 2" xfId="14028" xr:uid="{D7D46395-098C-4A5D-A208-729CDAA2CD37}"/>
    <cellStyle name="40% - Accent2 2 3 3 4 2 2 2 2" xfId="28762" xr:uid="{9CA98D20-EE4D-4F2A-9B0F-C806F25C0111}"/>
    <cellStyle name="40% - Accent2 2 3 3 4 2 2 3" xfId="21396" xr:uid="{AEF90EE7-9F2B-40AB-A39A-4AC91BC7DBB8}"/>
    <cellStyle name="40% - Accent2 2 3 3 4 2 3" xfId="10346" xr:uid="{8A464C12-952F-401C-A05B-937F14AE2690}"/>
    <cellStyle name="40% - Accent2 2 3 3 4 2 3 2" xfId="25080" xr:uid="{5F4AD664-46A4-4FE1-BC4A-B336449C638A}"/>
    <cellStyle name="40% - Accent2 2 3 3 4 2 4" xfId="17714" xr:uid="{89326034-F252-4705-AD2E-144650EBA552}"/>
    <cellStyle name="40% - Accent2 2 3 3 4 3" xfId="4821" xr:uid="{2986FB30-71D6-4949-AAA3-362743D1D1A0}"/>
    <cellStyle name="40% - Accent2 2 3 3 4 3 2" xfId="12187" xr:uid="{7D62AD42-3E1D-4592-9E66-2392D4DFCCAA}"/>
    <cellStyle name="40% - Accent2 2 3 3 4 3 2 2" xfId="26921" xr:uid="{4A91D415-8DB5-48F2-A333-32B7D2A3AA7D}"/>
    <cellStyle name="40% - Accent2 2 3 3 4 3 3" xfId="19555" xr:uid="{162CBE87-8BBE-4D91-89F8-C06586DD5E71}"/>
    <cellStyle name="40% - Accent2 2 3 3 4 4" xfId="8505" xr:uid="{4BC3280C-6D4B-4680-8546-A0BB18A8D1F8}"/>
    <cellStyle name="40% - Accent2 2 3 3 4 4 2" xfId="23239" xr:uid="{517D68FF-1D6E-4C95-9800-BA5341BB63CA}"/>
    <cellStyle name="40% - Accent2 2 3 3 4 5" xfId="15873" xr:uid="{CDCC0316-BE76-4C72-867B-C6D3F17AD00F}"/>
    <cellStyle name="40% - Accent2 2 3 3 5" xfId="2060" xr:uid="{EE481ED2-0A72-4E54-A8DD-E6B4B2684E57}"/>
    <cellStyle name="40% - Accent2 2 3 3 5 2" xfId="5742" xr:uid="{12D2EE9C-5F33-4AA2-9371-1D523F8F871A}"/>
    <cellStyle name="40% - Accent2 2 3 3 5 2 2" xfId="13108" xr:uid="{FB46C6E8-490E-412E-8B55-04C67E463DF7}"/>
    <cellStyle name="40% - Accent2 2 3 3 5 2 2 2" xfId="27842" xr:uid="{F595F9CC-60CC-49ED-A851-4B0AA31AA125}"/>
    <cellStyle name="40% - Accent2 2 3 3 5 2 3" xfId="20476" xr:uid="{CD8580C8-2B5B-4D45-A048-E7C91849A635}"/>
    <cellStyle name="40% - Accent2 2 3 3 5 3" xfId="9426" xr:uid="{ED1236D8-EF94-40EB-90A3-61C17A073DA1}"/>
    <cellStyle name="40% - Accent2 2 3 3 5 3 2" xfId="24160" xr:uid="{314CA308-475D-4038-BD8B-1C91E31536E5}"/>
    <cellStyle name="40% - Accent2 2 3 3 5 4" xfId="16794" xr:uid="{B373151E-0C21-4990-AC6B-A16253CDB7C5}"/>
    <cellStyle name="40% - Accent2 2 3 3 6" xfId="3901" xr:uid="{7AA684EC-947D-4B46-A2FA-648CD47D1928}"/>
    <cellStyle name="40% - Accent2 2 3 3 6 2" xfId="11267" xr:uid="{D77FD8B6-31DA-457C-848C-B3E9FDF593BA}"/>
    <cellStyle name="40% - Accent2 2 3 3 6 2 2" xfId="26001" xr:uid="{3C678475-0BF1-4A68-AB2D-AC23FE0AC476}"/>
    <cellStyle name="40% - Accent2 2 3 3 6 3" xfId="18635" xr:uid="{527BEEB5-59C9-4E60-ACA8-82937B2A4F91}"/>
    <cellStyle name="40% - Accent2 2 3 3 7" xfId="7585" xr:uid="{E03FC1AB-EE59-4BB6-9425-949CFF1DF6EA}"/>
    <cellStyle name="40% - Accent2 2 3 3 7 2" xfId="22319" xr:uid="{5D31F5A4-70B3-412A-8785-7B5BE26F2A49}"/>
    <cellStyle name="40% - Accent2 2 3 3 8" xfId="14953" xr:uid="{38DB8346-547C-4CC7-90E5-0B17079513C4}"/>
    <cellStyle name="40% - Accent2 2 3 4" xfId="334" xr:uid="{5AD14C57-E785-4F90-8C27-C5C1C3D50BB9}"/>
    <cellStyle name="40% - Accent2 2 3 4 2" xfId="794" xr:uid="{3E3BD0A5-D7A0-4525-B25A-184D5DB41106}"/>
    <cellStyle name="40% - Accent2 2 3 4 2 2" xfId="1714" xr:uid="{D38DAB38-64B8-4DFD-A7CD-F81A3010E282}"/>
    <cellStyle name="40% - Accent2 2 3 4 2 2 2" xfId="3555" xr:uid="{197BE5FC-9D9E-4150-BF06-84DA692E5BC4}"/>
    <cellStyle name="40% - Accent2 2 3 4 2 2 2 2" xfId="7237" xr:uid="{9AD35EC1-CA91-4A1C-BDD0-E7027A665873}"/>
    <cellStyle name="40% - Accent2 2 3 4 2 2 2 2 2" xfId="14603" xr:uid="{018A7211-CCE6-48BF-931E-C4C52D952C62}"/>
    <cellStyle name="40% - Accent2 2 3 4 2 2 2 2 2 2" xfId="29337" xr:uid="{A4D1E837-81CE-4BE9-B88B-62FB38F64F2C}"/>
    <cellStyle name="40% - Accent2 2 3 4 2 2 2 2 3" xfId="21971" xr:uid="{23FD593D-F663-4E24-AA8A-A74E0171DB5F}"/>
    <cellStyle name="40% - Accent2 2 3 4 2 2 2 3" xfId="10921" xr:uid="{C323C3D7-689A-4809-884F-D0BC2F0525E7}"/>
    <cellStyle name="40% - Accent2 2 3 4 2 2 2 3 2" xfId="25655" xr:uid="{A6083949-6174-4079-A60D-0AE85B419A7C}"/>
    <cellStyle name="40% - Accent2 2 3 4 2 2 2 4" xfId="18289" xr:uid="{415CAFFF-9B37-4B7C-A3BC-7FD07E500FAA}"/>
    <cellStyle name="40% - Accent2 2 3 4 2 2 3" xfId="5396" xr:uid="{34A91A88-633E-4253-86C9-6252FFD49366}"/>
    <cellStyle name="40% - Accent2 2 3 4 2 2 3 2" xfId="12762" xr:uid="{52A76B6F-B3E5-422B-AC58-6467F3509368}"/>
    <cellStyle name="40% - Accent2 2 3 4 2 2 3 2 2" xfId="27496" xr:uid="{8E21DCEC-FC7B-45C2-BE98-B8ABE6C77C44}"/>
    <cellStyle name="40% - Accent2 2 3 4 2 2 3 3" xfId="20130" xr:uid="{CBCA847B-EDC8-4321-97A9-8EB34F4DA24E}"/>
    <cellStyle name="40% - Accent2 2 3 4 2 2 4" xfId="9080" xr:uid="{34C70A82-4AE8-40FB-B194-C84AFDD71CFD}"/>
    <cellStyle name="40% - Accent2 2 3 4 2 2 4 2" xfId="23814" xr:uid="{5A3D119D-4AE2-4DD3-A6F7-91D3110D158E}"/>
    <cellStyle name="40% - Accent2 2 3 4 2 2 5" xfId="16448" xr:uid="{4DEC0687-27C8-43F3-AA15-E7E3460D8CC8}"/>
    <cellStyle name="40% - Accent2 2 3 4 2 3" xfId="2635" xr:uid="{A32788F9-5343-4CD6-B49B-238B417D51F0}"/>
    <cellStyle name="40% - Accent2 2 3 4 2 3 2" xfId="6317" xr:uid="{546F2B34-8090-407D-8E5B-BD192AA35277}"/>
    <cellStyle name="40% - Accent2 2 3 4 2 3 2 2" xfId="13683" xr:uid="{59306FBE-A470-4DCE-9148-12BBE615D255}"/>
    <cellStyle name="40% - Accent2 2 3 4 2 3 2 2 2" xfId="28417" xr:uid="{E4279A87-9381-4FDA-A739-6E17A130520E}"/>
    <cellStyle name="40% - Accent2 2 3 4 2 3 2 3" xfId="21051" xr:uid="{BD9BD2D9-240A-4770-922A-831E4C0AAD4C}"/>
    <cellStyle name="40% - Accent2 2 3 4 2 3 3" xfId="10001" xr:uid="{24FA42AB-1170-484C-BDDA-11302BF64632}"/>
    <cellStyle name="40% - Accent2 2 3 4 2 3 3 2" xfId="24735" xr:uid="{F4485328-1BF3-403D-9F52-529CD945AFB4}"/>
    <cellStyle name="40% - Accent2 2 3 4 2 3 4" xfId="17369" xr:uid="{65102758-E946-4AF0-92B6-1381E3E6EFDE}"/>
    <cellStyle name="40% - Accent2 2 3 4 2 4" xfId="4476" xr:uid="{6F0CE4A9-6DEE-4823-A9CA-216FC0E0D58D}"/>
    <cellStyle name="40% - Accent2 2 3 4 2 4 2" xfId="11842" xr:uid="{40449440-E0FC-4402-9B8B-5F7906E0476C}"/>
    <cellStyle name="40% - Accent2 2 3 4 2 4 2 2" xfId="26576" xr:uid="{8685D8D1-613A-401B-B2AC-E88C8432E133}"/>
    <cellStyle name="40% - Accent2 2 3 4 2 4 3" xfId="19210" xr:uid="{DD93DA4D-D33A-4982-B705-35D8DED9D08A}"/>
    <cellStyle name="40% - Accent2 2 3 4 2 5" xfId="8160" xr:uid="{7E025429-5C86-4847-975F-7EC08E736BFA}"/>
    <cellStyle name="40% - Accent2 2 3 4 2 5 2" xfId="22894" xr:uid="{93AEBED7-3836-45C7-8186-BC5CDF3A65BB}"/>
    <cellStyle name="40% - Accent2 2 3 4 2 6" xfId="15528" xr:uid="{30DF2521-6B99-428E-8C9B-568CA5C08F43}"/>
    <cellStyle name="40% - Accent2 2 3 4 3" xfId="1254" xr:uid="{72E981F1-3440-48E5-A38A-E61A2E911520}"/>
    <cellStyle name="40% - Accent2 2 3 4 3 2" xfId="3095" xr:uid="{F7CF4698-DF5E-477A-B07A-F3C60C800E40}"/>
    <cellStyle name="40% - Accent2 2 3 4 3 2 2" xfId="6777" xr:uid="{93D59FBC-76D4-4D19-BEF6-EC311C722FEB}"/>
    <cellStyle name="40% - Accent2 2 3 4 3 2 2 2" xfId="14143" xr:uid="{BF64087A-92D8-4BDF-B6C9-DBC1363EFFAA}"/>
    <cellStyle name="40% - Accent2 2 3 4 3 2 2 2 2" xfId="28877" xr:uid="{95370C64-FE09-4B9C-857E-257F47E02188}"/>
    <cellStyle name="40% - Accent2 2 3 4 3 2 2 3" xfId="21511" xr:uid="{EE7F45FF-84C0-4EF4-9229-841D230E6210}"/>
    <cellStyle name="40% - Accent2 2 3 4 3 2 3" xfId="10461" xr:uid="{F8423A3A-ACA5-4171-814F-2ED6EDE927F0}"/>
    <cellStyle name="40% - Accent2 2 3 4 3 2 3 2" xfId="25195" xr:uid="{A8636631-D4BB-473F-9F01-1C9B7EAAF98C}"/>
    <cellStyle name="40% - Accent2 2 3 4 3 2 4" xfId="17829" xr:uid="{DEAC7F90-E20A-474B-B5AC-313E5E7E8AD6}"/>
    <cellStyle name="40% - Accent2 2 3 4 3 3" xfId="4936" xr:uid="{18BE5633-5A49-4995-B82E-5712D3DE7EAF}"/>
    <cellStyle name="40% - Accent2 2 3 4 3 3 2" xfId="12302" xr:uid="{D5B61E5B-0F8C-47D4-B56B-8AA46C3DFAFA}"/>
    <cellStyle name="40% - Accent2 2 3 4 3 3 2 2" xfId="27036" xr:uid="{9C4DC4A3-448A-4674-9702-7F957D89FA55}"/>
    <cellStyle name="40% - Accent2 2 3 4 3 3 3" xfId="19670" xr:uid="{B48325AB-D973-46AF-8F09-1FEA1B58DCCC}"/>
    <cellStyle name="40% - Accent2 2 3 4 3 4" xfId="8620" xr:uid="{13FD6CD4-7DA6-4BE0-99C7-4A147AB147CF}"/>
    <cellStyle name="40% - Accent2 2 3 4 3 4 2" xfId="23354" xr:uid="{8CCCA2ED-7134-4085-AB1A-0E8F21B42B0E}"/>
    <cellStyle name="40% - Accent2 2 3 4 3 5" xfId="15988" xr:uid="{8C979E1B-5485-4597-82F8-CAA7821FB19B}"/>
    <cellStyle name="40% - Accent2 2 3 4 4" xfId="2175" xr:uid="{3A5B12E4-AC52-4EEB-94C8-FB9298CB2BDE}"/>
    <cellStyle name="40% - Accent2 2 3 4 4 2" xfId="5857" xr:uid="{F0D304AD-8160-450A-85AC-4B0278288DC3}"/>
    <cellStyle name="40% - Accent2 2 3 4 4 2 2" xfId="13223" xr:uid="{FDA93A61-37D9-469A-B28A-1BC5A9FC2277}"/>
    <cellStyle name="40% - Accent2 2 3 4 4 2 2 2" xfId="27957" xr:uid="{10CEB555-1582-4C45-8E0F-FC232C543A2C}"/>
    <cellStyle name="40% - Accent2 2 3 4 4 2 3" xfId="20591" xr:uid="{39871CE7-CA3A-42C4-B84A-4B277992C0DE}"/>
    <cellStyle name="40% - Accent2 2 3 4 4 3" xfId="9541" xr:uid="{55298B61-BE9D-4CFD-A703-48A2E9376940}"/>
    <cellStyle name="40% - Accent2 2 3 4 4 3 2" xfId="24275" xr:uid="{ACB69A9C-5F45-4C7B-8E7A-8052E3D2135C}"/>
    <cellStyle name="40% - Accent2 2 3 4 4 4" xfId="16909" xr:uid="{184C5E0A-3C86-4CF3-ACE1-33DB30B9D1ED}"/>
    <cellStyle name="40% - Accent2 2 3 4 5" xfId="4016" xr:uid="{6297149A-6BB9-4205-A659-80665FBA4D06}"/>
    <cellStyle name="40% - Accent2 2 3 4 5 2" xfId="11382" xr:uid="{E57CEA9E-1127-4799-927C-C33027F356B6}"/>
    <cellStyle name="40% - Accent2 2 3 4 5 2 2" xfId="26116" xr:uid="{917D2762-73CF-4344-BFB3-8CD12B4A2F6B}"/>
    <cellStyle name="40% - Accent2 2 3 4 5 3" xfId="18750" xr:uid="{C45B48DF-B01E-4D5D-B885-EEE08C8BBEDF}"/>
    <cellStyle name="40% - Accent2 2 3 4 6" xfId="7700" xr:uid="{6358FB94-987F-412C-9C40-8572611C939C}"/>
    <cellStyle name="40% - Accent2 2 3 4 6 2" xfId="22434" xr:uid="{19563C26-B981-49FD-8804-A54BBC3BCE6E}"/>
    <cellStyle name="40% - Accent2 2 3 4 7" xfId="15068" xr:uid="{EFC01D57-D0FC-435A-B876-13BE537882CB}"/>
    <cellStyle name="40% - Accent2 2 3 5" xfId="564" xr:uid="{424B2355-3B77-4A5B-B02F-273C06F8285F}"/>
    <cellStyle name="40% - Accent2 2 3 5 2" xfId="1484" xr:uid="{811C9E41-34C6-452B-B184-7C65AB411680}"/>
    <cellStyle name="40% - Accent2 2 3 5 2 2" xfId="3325" xr:uid="{2F6A700D-AC81-4330-A102-D9A04A65C106}"/>
    <cellStyle name="40% - Accent2 2 3 5 2 2 2" xfId="7007" xr:uid="{F6166244-E47A-4198-92AE-67E43BCDEA79}"/>
    <cellStyle name="40% - Accent2 2 3 5 2 2 2 2" xfId="14373" xr:uid="{603325FA-AF7A-48E7-B518-13763E77DC2A}"/>
    <cellStyle name="40% - Accent2 2 3 5 2 2 2 2 2" xfId="29107" xr:uid="{92837555-F110-4DE7-A9D9-786B7656A83D}"/>
    <cellStyle name="40% - Accent2 2 3 5 2 2 2 3" xfId="21741" xr:uid="{D9B28B95-D94D-4BAF-87B7-53E347A0B42F}"/>
    <cellStyle name="40% - Accent2 2 3 5 2 2 3" xfId="10691" xr:uid="{3731FA12-F5FF-425B-95A3-46A66837B6E5}"/>
    <cellStyle name="40% - Accent2 2 3 5 2 2 3 2" xfId="25425" xr:uid="{364001FA-EB78-4D65-B669-ACC269C50E54}"/>
    <cellStyle name="40% - Accent2 2 3 5 2 2 4" xfId="18059" xr:uid="{64584420-0F91-4550-8927-AD445609E46E}"/>
    <cellStyle name="40% - Accent2 2 3 5 2 3" xfId="5166" xr:uid="{61FA9908-9855-41BA-B877-3FDE0EBDAE4B}"/>
    <cellStyle name="40% - Accent2 2 3 5 2 3 2" xfId="12532" xr:uid="{A427941D-B6C8-4A6F-A6E3-6E00AD715D20}"/>
    <cellStyle name="40% - Accent2 2 3 5 2 3 2 2" xfId="27266" xr:uid="{CFEEE395-CD36-47BC-BF1F-E2BFA0CBAC3E}"/>
    <cellStyle name="40% - Accent2 2 3 5 2 3 3" xfId="19900" xr:uid="{43BA87AC-8319-41BF-B384-6D533B18E8FF}"/>
    <cellStyle name="40% - Accent2 2 3 5 2 4" xfId="8850" xr:uid="{36A3BA4E-C003-48BC-B7FD-2C34930BEBC3}"/>
    <cellStyle name="40% - Accent2 2 3 5 2 4 2" xfId="23584" xr:uid="{50D34F37-DE81-4194-A386-50CADA4B3499}"/>
    <cellStyle name="40% - Accent2 2 3 5 2 5" xfId="16218" xr:uid="{711D5B92-AD71-49EC-B6C9-FF1B70D04711}"/>
    <cellStyle name="40% - Accent2 2 3 5 3" xfId="2405" xr:uid="{12E3F48A-E64F-4E3C-9C15-AA3072C3352A}"/>
    <cellStyle name="40% - Accent2 2 3 5 3 2" xfId="6087" xr:uid="{C668BB7A-6661-48B7-BADB-D2EC265ACF78}"/>
    <cellStyle name="40% - Accent2 2 3 5 3 2 2" xfId="13453" xr:uid="{91868696-5737-4170-973E-3E59DEA9235A}"/>
    <cellStyle name="40% - Accent2 2 3 5 3 2 2 2" xfId="28187" xr:uid="{860D0CB4-5217-41AA-B138-20BE5D30FD9A}"/>
    <cellStyle name="40% - Accent2 2 3 5 3 2 3" xfId="20821" xr:uid="{BD10CF45-4581-4C23-AF47-C643AF621E0F}"/>
    <cellStyle name="40% - Accent2 2 3 5 3 3" xfId="9771" xr:uid="{A609BBE0-9123-4DB4-BAB0-A40ACD341788}"/>
    <cellStyle name="40% - Accent2 2 3 5 3 3 2" xfId="24505" xr:uid="{BDE1A4AC-849E-4D71-9089-5A1A5BC0BB8D}"/>
    <cellStyle name="40% - Accent2 2 3 5 3 4" xfId="17139" xr:uid="{DE13986D-8740-4B0D-A1DC-FAE379B3CF52}"/>
    <cellStyle name="40% - Accent2 2 3 5 4" xfId="4246" xr:uid="{C7C234D0-F3B8-47A1-8E86-7BC945807E2A}"/>
    <cellStyle name="40% - Accent2 2 3 5 4 2" xfId="11612" xr:uid="{102B4286-ED19-4D27-A092-517E25993332}"/>
    <cellStyle name="40% - Accent2 2 3 5 4 2 2" xfId="26346" xr:uid="{DCDC9198-4856-428A-8462-02821ED2F98D}"/>
    <cellStyle name="40% - Accent2 2 3 5 4 3" xfId="18980" xr:uid="{5F224223-88F3-4241-A7F1-49BB5E96BCAB}"/>
    <cellStyle name="40% - Accent2 2 3 5 5" xfId="7930" xr:uid="{2367C626-63C3-420C-8583-62139A54691F}"/>
    <cellStyle name="40% - Accent2 2 3 5 5 2" xfId="22664" xr:uid="{89B10EBC-ECFB-4289-A384-E3F5B4F9F641}"/>
    <cellStyle name="40% - Accent2 2 3 5 6" xfId="15298" xr:uid="{DD1F1832-A021-4092-A0B9-F169D178F6A5}"/>
    <cellStyle name="40% - Accent2 2 3 6" xfId="1024" xr:uid="{5F0D0AEC-661C-471E-AA11-26F60FAA9E99}"/>
    <cellStyle name="40% - Accent2 2 3 6 2" xfId="2865" xr:uid="{772B7762-168C-4354-BEB8-850731995952}"/>
    <cellStyle name="40% - Accent2 2 3 6 2 2" xfId="6547" xr:uid="{173AB454-CE13-4A8E-9FB2-8F0A762B3EF7}"/>
    <cellStyle name="40% - Accent2 2 3 6 2 2 2" xfId="13913" xr:uid="{58BF9C90-6DB7-4369-9F2A-43EE86D05887}"/>
    <cellStyle name="40% - Accent2 2 3 6 2 2 2 2" xfId="28647" xr:uid="{5C66E5D4-0838-46F5-A46D-6278873AE35A}"/>
    <cellStyle name="40% - Accent2 2 3 6 2 2 3" xfId="21281" xr:uid="{21159417-43FA-487C-8551-D7DF5467A835}"/>
    <cellStyle name="40% - Accent2 2 3 6 2 3" xfId="10231" xr:uid="{8722D917-2E7D-4BC2-BB97-F93F30C0FF28}"/>
    <cellStyle name="40% - Accent2 2 3 6 2 3 2" xfId="24965" xr:uid="{77DAA7B7-B07E-4BB8-B04E-FE2A7C09AE2E}"/>
    <cellStyle name="40% - Accent2 2 3 6 2 4" xfId="17599" xr:uid="{6724F5D2-5666-490D-8B1E-AC534A08DF7B}"/>
    <cellStyle name="40% - Accent2 2 3 6 3" xfId="4706" xr:uid="{1DFA354F-BA28-4B10-BB99-3785970CB62B}"/>
    <cellStyle name="40% - Accent2 2 3 6 3 2" xfId="12072" xr:uid="{FBCA1D5F-17ED-4993-A89E-B5BD4724ACD5}"/>
    <cellStyle name="40% - Accent2 2 3 6 3 2 2" xfId="26806" xr:uid="{90EAF360-9054-425F-AE5D-D5F8C22189D8}"/>
    <cellStyle name="40% - Accent2 2 3 6 3 3" xfId="19440" xr:uid="{ECF7F9CC-DB40-435B-B301-109DDA6E553E}"/>
    <cellStyle name="40% - Accent2 2 3 6 4" xfId="8390" xr:uid="{B70A70F9-9255-4869-9AD0-F31D64F23AC1}"/>
    <cellStyle name="40% - Accent2 2 3 6 4 2" xfId="23124" xr:uid="{BC26F506-538C-498A-AA88-F3A87C881AF3}"/>
    <cellStyle name="40% - Accent2 2 3 6 5" xfId="15758" xr:uid="{2081C6CB-AC99-4674-81DC-BDD3D4D4A3E0}"/>
    <cellStyle name="40% - Accent2 2 3 7" xfId="1945" xr:uid="{D4079301-111D-407D-9C9B-EC4705455D43}"/>
    <cellStyle name="40% - Accent2 2 3 7 2" xfId="5627" xr:uid="{9F037E7E-73D2-4B13-9FB0-6A6F05AD8B0D}"/>
    <cellStyle name="40% - Accent2 2 3 7 2 2" xfId="12993" xr:uid="{4C5C2FCE-3122-45A8-9DB1-CEF65601912B}"/>
    <cellStyle name="40% - Accent2 2 3 7 2 2 2" xfId="27727" xr:uid="{4863510E-2806-4BF4-9A75-E136CFF82E45}"/>
    <cellStyle name="40% - Accent2 2 3 7 2 3" xfId="20361" xr:uid="{5D8F05E3-70C5-4DF3-8BD4-86238ACBECAA}"/>
    <cellStyle name="40% - Accent2 2 3 7 3" xfId="9311" xr:uid="{4C6C4966-4C3C-436C-8594-412F72897B99}"/>
    <cellStyle name="40% - Accent2 2 3 7 3 2" xfId="24045" xr:uid="{98B9E986-1F47-48D4-B1C0-916D788EF10D}"/>
    <cellStyle name="40% - Accent2 2 3 7 4" xfId="16679" xr:uid="{A3BC18A6-3156-4691-8279-C92DDBEF23D0}"/>
    <cellStyle name="40% - Accent2 2 3 8" xfId="3786" xr:uid="{A2DDB48F-39E8-479F-9DFA-98FFEB5F5B64}"/>
    <cellStyle name="40% - Accent2 2 3 8 2" xfId="11152" xr:uid="{42450599-05F3-4B93-AB4E-8190CB5B2BE7}"/>
    <cellStyle name="40% - Accent2 2 3 8 2 2" xfId="25886" xr:uid="{BA324A7C-FB07-4EC9-AA89-942CFA1C4A28}"/>
    <cellStyle name="40% - Accent2 2 3 8 3" xfId="18520" xr:uid="{BAFF4D74-B87E-4F87-912F-CBE5510732F1}"/>
    <cellStyle name="40% - Accent2 2 3 9" xfId="7470" xr:uid="{F7DA5C1D-D355-49E5-AB3F-AC896AB310ED}"/>
    <cellStyle name="40% - Accent2 2 3 9 2" xfId="22204" xr:uid="{A566A036-9CDB-4C6D-B8D0-CCFCAEE3B44F}"/>
    <cellStyle name="40% - Accent2 2 4" xfId="141" xr:uid="{24D7A6C2-546E-4462-8E63-A8C0CCC9ED36}"/>
    <cellStyle name="40% - Accent2 2 4 2" xfId="273" xr:uid="{96CF4399-EBBB-4056-9D20-F2E0103B1A52}"/>
    <cellStyle name="40% - Accent2 2 4 2 2" xfId="503" xr:uid="{78824121-3B9C-496F-B53A-D9F2335DF57B}"/>
    <cellStyle name="40% - Accent2 2 4 2 2 2" xfId="963" xr:uid="{87C86614-66B3-474C-9832-698D287844AD}"/>
    <cellStyle name="40% - Accent2 2 4 2 2 2 2" xfId="1883" xr:uid="{DB6D5B6A-C60F-41E8-9414-6F8FE4ADD4CA}"/>
    <cellStyle name="40% - Accent2 2 4 2 2 2 2 2" xfId="3724" xr:uid="{E0A7882F-37AD-466E-8715-077BD22CFD95}"/>
    <cellStyle name="40% - Accent2 2 4 2 2 2 2 2 2" xfId="7406" xr:uid="{3B70139C-6BB8-4336-93E3-9CB6DEE4E517}"/>
    <cellStyle name="40% - Accent2 2 4 2 2 2 2 2 2 2" xfId="14772" xr:uid="{FCC7A0BC-420A-4089-A37A-BAE512B3C454}"/>
    <cellStyle name="40% - Accent2 2 4 2 2 2 2 2 2 2 2" xfId="29506" xr:uid="{588A0A43-EFE4-4122-9EB0-4BAB133221B5}"/>
    <cellStyle name="40% - Accent2 2 4 2 2 2 2 2 2 3" xfId="22140" xr:uid="{B9B5C7DC-0CF5-4908-A9D7-60273034D612}"/>
    <cellStyle name="40% - Accent2 2 4 2 2 2 2 2 3" xfId="11090" xr:uid="{08E0B47B-2940-4E08-9184-BD334F7191E5}"/>
    <cellStyle name="40% - Accent2 2 4 2 2 2 2 2 3 2" xfId="25824" xr:uid="{0BF6C707-1760-4BFC-B536-955B4D20A9D2}"/>
    <cellStyle name="40% - Accent2 2 4 2 2 2 2 2 4" xfId="18458" xr:uid="{3F5FBF01-7B40-48FC-BB45-5CF0093A56DC}"/>
    <cellStyle name="40% - Accent2 2 4 2 2 2 2 3" xfId="5565" xr:uid="{35362C69-856C-46A1-A33C-596C5F760720}"/>
    <cellStyle name="40% - Accent2 2 4 2 2 2 2 3 2" xfId="12931" xr:uid="{3B107C52-A575-4C5C-9FBA-043DEC061937}"/>
    <cellStyle name="40% - Accent2 2 4 2 2 2 2 3 2 2" xfId="27665" xr:uid="{75DFE341-2325-4633-AB0D-F9FCCED7DA7E}"/>
    <cellStyle name="40% - Accent2 2 4 2 2 2 2 3 3" xfId="20299" xr:uid="{73DEDE86-934B-4409-9FA9-94EA05E56B91}"/>
    <cellStyle name="40% - Accent2 2 4 2 2 2 2 4" xfId="9249" xr:uid="{1F5990D8-F3A3-49C1-8421-BDC4FBBE089A}"/>
    <cellStyle name="40% - Accent2 2 4 2 2 2 2 4 2" xfId="23983" xr:uid="{51EE2C0F-DFE1-4534-8BEA-E3C2845F6BE5}"/>
    <cellStyle name="40% - Accent2 2 4 2 2 2 2 5" xfId="16617" xr:uid="{CA72D7F8-D7AA-47F0-87EC-5F41364A7A55}"/>
    <cellStyle name="40% - Accent2 2 4 2 2 2 3" xfId="2804" xr:uid="{05892C07-865E-4120-B049-93D9EEC0CDB2}"/>
    <cellStyle name="40% - Accent2 2 4 2 2 2 3 2" xfId="6486" xr:uid="{435B6A21-3D3B-431A-A88B-1FE49CA33BA0}"/>
    <cellStyle name="40% - Accent2 2 4 2 2 2 3 2 2" xfId="13852" xr:uid="{FADA9DCF-640C-4A76-AD4E-168629D9B698}"/>
    <cellStyle name="40% - Accent2 2 4 2 2 2 3 2 2 2" xfId="28586" xr:uid="{5BE45FEA-E059-49B1-90F8-A976D4525585}"/>
    <cellStyle name="40% - Accent2 2 4 2 2 2 3 2 3" xfId="21220" xr:uid="{CB737779-612B-4ABC-9FAA-1037B95A6DA6}"/>
    <cellStyle name="40% - Accent2 2 4 2 2 2 3 3" xfId="10170" xr:uid="{72B9BE75-0332-4C2A-B1A2-2F30105117AA}"/>
    <cellStyle name="40% - Accent2 2 4 2 2 2 3 3 2" xfId="24904" xr:uid="{34A77C40-8C34-4D3C-9856-798DB810B12A}"/>
    <cellStyle name="40% - Accent2 2 4 2 2 2 3 4" xfId="17538" xr:uid="{C0CAECE9-05A1-4C74-8151-B6D130EB5267}"/>
    <cellStyle name="40% - Accent2 2 4 2 2 2 4" xfId="4645" xr:uid="{A5DF0DB9-2139-475D-B453-E0E01F2B8944}"/>
    <cellStyle name="40% - Accent2 2 4 2 2 2 4 2" xfId="12011" xr:uid="{1B5AA3BD-F489-4239-8BFC-187580AE4D39}"/>
    <cellStyle name="40% - Accent2 2 4 2 2 2 4 2 2" xfId="26745" xr:uid="{D9EF220F-D035-4782-AC7A-675B576C3B10}"/>
    <cellStyle name="40% - Accent2 2 4 2 2 2 4 3" xfId="19379" xr:uid="{39814D69-0682-4505-A388-766F368EAC37}"/>
    <cellStyle name="40% - Accent2 2 4 2 2 2 5" xfId="8329" xr:uid="{B78101ED-C26D-452E-A19D-F62794B2FCDC}"/>
    <cellStyle name="40% - Accent2 2 4 2 2 2 5 2" xfId="23063" xr:uid="{E9EF856F-963C-404B-B888-E0BABE6229DB}"/>
    <cellStyle name="40% - Accent2 2 4 2 2 2 6" xfId="15697" xr:uid="{6DF8BE34-BCB6-4880-8016-4C54926D6BFC}"/>
    <cellStyle name="40% - Accent2 2 4 2 2 3" xfId="1423" xr:uid="{5A9893A0-694C-4383-8757-1671F4F58448}"/>
    <cellStyle name="40% - Accent2 2 4 2 2 3 2" xfId="3264" xr:uid="{8C853EBD-6BE2-4205-ADD0-EB3669FB4AD4}"/>
    <cellStyle name="40% - Accent2 2 4 2 2 3 2 2" xfId="6946" xr:uid="{13206002-17D6-43CA-B67E-8C1D61E2F238}"/>
    <cellStyle name="40% - Accent2 2 4 2 2 3 2 2 2" xfId="14312" xr:uid="{320AE7A3-0403-4F16-8D11-161DDF0F0FFB}"/>
    <cellStyle name="40% - Accent2 2 4 2 2 3 2 2 2 2" xfId="29046" xr:uid="{83416DD1-D721-4233-BD5D-A9F56F11BE40}"/>
    <cellStyle name="40% - Accent2 2 4 2 2 3 2 2 3" xfId="21680" xr:uid="{22EE3485-666F-4E57-BB57-C75162C9C528}"/>
    <cellStyle name="40% - Accent2 2 4 2 2 3 2 3" xfId="10630" xr:uid="{F22D99E5-913B-4402-B014-17E020993902}"/>
    <cellStyle name="40% - Accent2 2 4 2 2 3 2 3 2" xfId="25364" xr:uid="{3352A134-2D24-4ED2-9FFC-D6F7DAD06CDE}"/>
    <cellStyle name="40% - Accent2 2 4 2 2 3 2 4" xfId="17998" xr:uid="{B1E7DB95-5751-40A8-ABEF-2A221FF83BD6}"/>
    <cellStyle name="40% - Accent2 2 4 2 2 3 3" xfId="5105" xr:uid="{6B19FA9D-9ED9-4B78-B2AC-7D852CD84464}"/>
    <cellStyle name="40% - Accent2 2 4 2 2 3 3 2" xfId="12471" xr:uid="{8E67F54B-A257-48AD-BEFB-D2A80C3B7303}"/>
    <cellStyle name="40% - Accent2 2 4 2 2 3 3 2 2" xfId="27205" xr:uid="{CFE9172B-2878-4B17-BA35-071457C9F900}"/>
    <cellStyle name="40% - Accent2 2 4 2 2 3 3 3" xfId="19839" xr:uid="{5950E8BE-49FD-4DCC-8952-7DDC8560DEB3}"/>
    <cellStyle name="40% - Accent2 2 4 2 2 3 4" xfId="8789" xr:uid="{5EFBA0A9-3DD2-486C-85C9-4F005C580C2A}"/>
    <cellStyle name="40% - Accent2 2 4 2 2 3 4 2" xfId="23523" xr:uid="{24140264-31FA-4039-A397-7526EEA5B922}"/>
    <cellStyle name="40% - Accent2 2 4 2 2 3 5" xfId="16157" xr:uid="{F76FD314-B44E-4917-B90D-816BBF623552}"/>
    <cellStyle name="40% - Accent2 2 4 2 2 4" xfId="2344" xr:uid="{763079F4-90E4-47D6-B363-AD1A0E7541D1}"/>
    <cellStyle name="40% - Accent2 2 4 2 2 4 2" xfId="6026" xr:uid="{528B869A-5E8B-4290-967F-2FF513C9F414}"/>
    <cellStyle name="40% - Accent2 2 4 2 2 4 2 2" xfId="13392" xr:uid="{499FA14F-23B1-4CD8-8DB8-E899C017B88B}"/>
    <cellStyle name="40% - Accent2 2 4 2 2 4 2 2 2" xfId="28126" xr:uid="{5F2FB25B-F36C-4E42-A078-9FAD98BED803}"/>
    <cellStyle name="40% - Accent2 2 4 2 2 4 2 3" xfId="20760" xr:uid="{E915FB03-BD7E-49E6-AC2C-D8E9DDFA372B}"/>
    <cellStyle name="40% - Accent2 2 4 2 2 4 3" xfId="9710" xr:uid="{530E93FA-6C69-4503-A376-C6A04EC5CC1D}"/>
    <cellStyle name="40% - Accent2 2 4 2 2 4 3 2" xfId="24444" xr:uid="{75AFDBD2-8246-45F7-BB6A-4FEBFA1FEC2B}"/>
    <cellStyle name="40% - Accent2 2 4 2 2 4 4" xfId="17078" xr:uid="{93ACE68A-FCBB-4265-8BD0-E63DC2EC3316}"/>
    <cellStyle name="40% - Accent2 2 4 2 2 5" xfId="4185" xr:uid="{2DB2B8D4-CCDC-4960-8257-A87A51267D2E}"/>
    <cellStyle name="40% - Accent2 2 4 2 2 5 2" xfId="11551" xr:uid="{FE1D6C35-EB5F-4858-936F-CB5E57D7C5B3}"/>
    <cellStyle name="40% - Accent2 2 4 2 2 5 2 2" xfId="26285" xr:uid="{93643914-334F-4D86-933E-1E1A8507C743}"/>
    <cellStyle name="40% - Accent2 2 4 2 2 5 3" xfId="18919" xr:uid="{05414BA9-5A4B-421D-8BF5-BAB8867232B5}"/>
    <cellStyle name="40% - Accent2 2 4 2 2 6" xfId="7869" xr:uid="{11648C42-E20E-456F-9029-65CBFE3CD5B0}"/>
    <cellStyle name="40% - Accent2 2 4 2 2 6 2" xfId="22603" xr:uid="{691D9287-B9B9-4365-B389-C4872A5C5E95}"/>
    <cellStyle name="40% - Accent2 2 4 2 2 7" xfId="15237" xr:uid="{565ADE39-A07B-4337-A699-E6256F9ADDDB}"/>
    <cellStyle name="40% - Accent2 2 4 2 3" xfId="733" xr:uid="{4471DA18-1D3F-49A3-88C3-5F022EF130E0}"/>
    <cellStyle name="40% - Accent2 2 4 2 3 2" xfId="1653" xr:uid="{43BFE405-016A-4D91-B5CE-716A02808E49}"/>
    <cellStyle name="40% - Accent2 2 4 2 3 2 2" xfId="3494" xr:uid="{B0D77649-4961-4E10-97A4-E4BCA5134AE7}"/>
    <cellStyle name="40% - Accent2 2 4 2 3 2 2 2" xfId="7176" xr:uid="{7A5CFF8F-E36F-46C6-BB74-5C9ECEE68358}"/>
    <cellStyle name="40% - Accent2 2 4 2 3 2 2 2 2" xfId="14542" xr:uid="{3BAB8EDA-39A1-4415-93D8-79BD58998498}"/>
    <cellStyle name="40% - Accent2 2 4 2 3 2 2 2 2 2" xfId="29276" xr:uid="{03CBA957-9DEE-49EF-B5E1-8C5D9076F038}"/>
    <cellStyle name="40% - Accent2 2 4 2 3 2 2 2 3" xfId="21910" xr:uid="{A9304C50-C032-4939-AEE8-8CC0E4A6B01E}"/>
    <cellStyle name="40% - Accent2 2 4 2 3 2 2 3" xfId="10860" xr:uid="{E12D1854-4E19-474B-B7CE-3616C6F89046}"/>
    <cellStyle name="40% - Accent2 2 4 2 3 2 2 3 2" xfId="25594" xr:uid="{8CE315FA-728B-439A-B828-3F1FB2FF7456}"/>
    <cellStyle name="40% - Accent2 2 4 2 3 2 2 4" xfId="18228" xr:uid="{2BDA9AEC-D81D-4BE7-A829-E843960E7825}"/>
    <cellStyle name="40% - Accent2 2 4 2 3 2 3" xfId="5335" xr:uid="{EFADBB58-6C23-4E02-B178-ECEA046D3BE2}"/>
    <cellStyle name="40% - Accent2 2 4 2 3 2 3 2" xfId="12701" xr:uid="{A4908C0C-E5A8-4E5E-A9FE-7C9D53612C6B}"/>
    <cellStyle name="40% - Accent2 2 4 2 3 2 3 2 2" xfId="27435" xr:uid="{6BF34FBD-8BA3-403B-B36C-15B71FC7D670}"/>
    <cellStyle name="40% - Accent2 2 4 2 3 2 3 3" xfId="20069" xr:uid="{130C1201-04D6-4D14-8C3C-8B9755B76166}"/>
    <cellStyle name="40% - Accent2 2 4 2 3 2 4" xfId="9019" xr:uid="{9B273186-25C6-449A-9979-E5E6AEEA48F1}"/>
    <cellStyle name="40% - Accent2 2 4 2 3 2 4 2" xfId="23753" xr:uid="{C46CAE3E-BF27-478E-8819-4A9607E05D05}"/>
    <cellStyle name="40% - Accent2 2 4 2 3 2 5" xfId="16387" xr:uid="{22368432-BCE1-48E2-B6DE-9224F029D4E0}"/>
    <cellStyle name="40% - Accent2 2 4 2 3 3" xfId="2574" xr:uid="{D7F60882-54F2-4A2B-AB00-23A80FE7A99E}"/>
    <cellStyle name="40% - Accent2 2 4 2 3 3 2" xfId="6256" xr:uid="{D4499A96-01FD-4B85-86E6-7446DED3B87B}"/>
    <cellStyle name="40% - Accent2 2 4 2 3 3 2 2" xfId="13622" xr:uid="{91C9FF44-59BF-45CA-9079-74F464094F0D}"/>
    <cellStyle name="40% - Accent2 2 4 2 3 3 2 2 2" xfId="28356" xr:uid="{242E4194-2CA6-4432-827A-84BE448FDD76}"/>
    <cellStyle name="40% - Accent2 2 4 2 3 3 2 3" xfId="20990" xr:uid="{E7D897D3-9E54-4E54-B859-D2B0D8E2C2E3}"/>
    <cellStyle name="40% - Accent2 2 4 2 3 3 3" xfId="9940" xr:uid="{56919B00-F7FA-43CA-BD03-BB4A1B8FF3B0}"/>
    <cellStyle name="40% - Accent2 2 4 2 3 3 3 2" xfId="24674" xr:uid="{7793738E-B7A7-44D4-BEC3-3BF94EF87AC2}"/>
    <cellStyle name="40% - Accent2 2 4 2 3 3 4" xfId="17308" xr:uid="{34F667E4-733A-4F50-ACE3-5682570C4AE0}"/>
    <cellStyle name="40% - Accent2 2 4 2 3 4" xfId="4415" xr:uid="{D517A2AB-D9C0-4910-B058-9E5A91B04C65}"/>
    <cellStyle name="40% - Accent2 2 4 2 3 4 2" xfId="11781" xr:uid="{6AC74B85-FAEE-46F3-9372-273D354E54F9}"/>
    <cellStyle name="40% - Accent2 2 4 2 3 4 2 2" xfId="26515" xr:uid="{91243042-641F-40CC-BD3E-87EA644E1D2C}"/>
    <cellStyle name="40% - Accent2 2 4 2 3 4 3" xfId="19149" xr:uid="{37C389C6-2D08-4B02-AD54-4EEEF6C935E2}"/>
    <cellStyle name="40% - Accent2 2 4 2 3 5" xfId="8099" xr:uid="{140D11F0-147B-45A1-94AB-2366F688A0BA}"/>
    <cellStyle name="40% - Accent2 2 4 2 3 5 2" xfId="22833" xr:uid="{C105C26C-3971-4324-B181-7E4D158661F3}"/>
    <cellStyle name="40% - Accent2 2 4 2 3 6" xfId="15467" xr:uid="{1E2B1119-CF4F-42B1-A751-FF87DBD9C109}"/>
    <cellStyle name="40% - Accent2 2 4 2 4" xfId="1193" xr:uid="{3768C035-C4C6-4C21-97D1-6AE8CD5173E6}"/>
    <cellStyle name="40% - Accent2 2 4 2 4 2" xfId="3034" xr:uid="{5F07901D-9A6A-4128-AAB4-228AA73D3F34}"/>
    <cellStyle name="40% - Accent2 2 4 2 4 2 2" xfId="6716" xr:uid="{0F797B97-F6A2-4849-874D-57F3C8D004B6}"/>
    <cellStyle name="40% - Accent2 2 4 2 4 2 2 2" xfId="14082" xr:uid="{8DAF4031-DC53-4869-ADA3-B20F61EAC3E9}"/>
    <cellStyle name="40% - Accent2 2 4 2 4 2 2 2 2" xfId="28816" xr:uid="{110856BC-D73A-4813-A456-5C9893199606}"/>
    <cellStyle name="40% - Accent2 2 4 2 4 2 2 3" xfId="21450" xr:uid="{28D965BD-4E2D-4676-99D5-0F76CDDFA5E8}"/>
    <cellStyle name="40% - Accent2 2 4 2 4 2 3" xfId="10400" xr:uid="{344976DB-7CAA-47B4-871B-24DAE2D2AD0D}"/>
    <cellStyle name="40% - Accent2 2 4 2 4 2 3 2" xfId="25134" xr:uid="{9F925DA0-2EC4-495E-9019-6BED1CF53FDD}"/>
    <cellStyle name="40% - Accent2 2 4 2 4 2 4" xfId="17768" xr:uid="{2B4EC76B-C42E-4EFE-9D20-0A34C0B88AA5}"/>
    <cellStyle name="40% - Accent2 2 4 2 4 3" xfId="4875" xr:uid="{D4925546-7E4B-4F12-BFC8-B82EEE84B718}"/>
    <cellStyle name="40% - Accent2 2 4 2 4 3 2" xfId="12241" xr:uid="{C170E835-815E-49B6-BD35-C526E67204D4}"/>
    <cellStyle name="40% - Accent2 2 4 2 4 3 2 2" xfId="26975" xr:uid="{CA3247E9-4C85-4BF0-ABC5-D5EF8ECA22D4}"/>
    <cellStyle name="40% - Accent2 2 4 2 4 3 3" xfId="19609" xr:uid="{1F0FA138-AAA4-45F7-A0E4-81FAE41DBCB8}"/>
    <cellStyle name="40% - Accent2 2 4 2 4 4" xfId="8559" xr:uid="{0BDF6CCB-5D1B-47C3-8496-4032FEABBAB6}"/>
    <cellStyle name="40% - Accent2 2 4 2 4 4 2" xfId="23293" xr:uid="{8C98F95A-09B8-4C42-B97F-0B9646445E16}"/>
    <cellStyle name="40% - Accent2 2 4 2 4 5" xfId="15927" xr:uid="{F83B9688-B1FC-45EC-B350-69BA0B454E76}"/>
    <cellStyle name="40% - Accent2 2 4 2 5" xfId="2114" xr:uid="{B6DEBDE1-23DF-45E6-B746-50C9EFE97865}"/>
    <cellStyle name="40% - Accent2 2 4 2 5 2" xfId="5796" xr:uid="{42268CC7-04B8-4C26-A3AA-30FCDBDE6235}"/>
    <cellStyle name="40% - Accent2 2 4 2 5 2 2" xfId="13162" xr:uid="{817A691A-3BD0-49BE-A10E-E73D354A5E7D}"/>
    <cellStyle name="40% - Accent2 2 4 2 5 2 2 2" xfId="27896" xr:uid="{C926C0BD-D902-4F30-83B2-A2AB97BE434B}"/>
    <cellStyle name="40% - Accent2 2 4 2 5 2 3" xfId="20530" xr:uid="{29DF6FA7-D2B5-4D6D-872C-2F412FB359AE}"/>
    <cellStyle name="40% - Accent2 2 4 2 5 3" xfId="9480" xr:uid="{577587F7-98C2-4038-8D0D-078C271B42B1}"/>
    <cellStyle name="40% - Accent2 2 4 2 5 3 2" xfId="24214" xr:uid="{F3D49CDB-DD8A-4288-BC27-2B4D791803AC}"/>
    <cellStyle name="40% - Accent2 2 4 2 5 4" xfId="16848" xr:uid="{FCA9630B-5BB3-4A65-BD08-4B7B80A611EE}"/>
    <cellStyle name="40% - Accent2 2 4 2 6" xfId="3955" xr:uid="{C73944BC-2AC9-419A-B272-5549596BFD6B}"/>
    <cellStyle name="40% - Accent2 2 4 2 6 2" xfId="11321" xr:uid="{E2B02BC9-B637-42D5-A5F4-4B247EF9C87B}"/>
    <cellStyle name="40% - Accent2 2 4 2 6 2 2" xfId="26055" xr:uid="{927E4E72-BAC4-404F-84F5-4EB6A3CEB1FC}"/>
    <cellStyle name="40% - Accent2 2 4 2 6 3" xfId="18689" xr:uid="{DE16FF9C-5CBF-4E0F-8BC5-06A144890F8A}"/>
    <cellStyle name="40% - Accent2 2 4 2 7" xfId="7639" xr:uid="{BA6C5652-135A-4C6C-8D28-923046015BB9}"/>
    <cellStyle name="40% - Accent2 2 4 2 7 2" xfId="22373" xr:uid="{B7B24951-2EB2-4602-AF75-404D14E6986D}"/>
    <cellStyle name="40% - Accent2 2 4 2 8" xfId="15007" xr:uid="{8A33080D-1D4D-4599-9101-88BFDEB6CD7A}"/>
    <cellStyle name="40% - Accent2 2 4 3" xfId="388" xr:uid="{F2D66DCC-341F-48A9-837E-416718E9F1AC}"/>
    <cellStyle name="40% - Accent2 2 4 3 2" xfId="848" xr:uid="{F5C7354D-B2AF-4DF6-9C4B-BA6FAFDA8DC4}"/>
    <cellStyle name="40% - Accent2 2 4 3 2 2" xfId="1768" xr:uid="{14BC3C43-3E01-451D-A06D-51E13EE9F509}"/>
    <cellStyle name="40% - Accent2 2 4 3 2 2 2" xfId="3609" xr:uid="{054ED7D1-9EA1-4785-8077-27DEC4EA8BD0}"/>
    <cellStyle name="40% - Accent2 2 4 3 2 2 2 2" xfId="7291" xr:uid="{B780ED5F-8CF4-4284-B78C-A0F5026F2D78}"/>
    <cellStyle name="40% - Accent2 2 4 3 2 2 2 2 2" xfId="14657" xr:uid="{C1602B94-9D2C-4BF9-B825-396D23D4C1BC}"/>
    <cellStyle name="40% - Accent2 2 4 3 2 2 2 2 2 2" xfId="29391" xr:uid="{6039A382-6632-4CE4-94F2-A17D887BF4ED}"/>
    <cellStyle name="40% - Accent2 2 4 3 2 2 2 2 3" xfId="22025" xr:uid="{4D7BCD74-877B-4BA8-B43B-BF13C6E7FBDB}"/>
    <cellStyle name="40% - Accent2 2 4 3 2 2 2 3" xfId="10975" xr:uid="{37C802EC-F6C9-4FF5-8678-1786AEBA0F21}"/>
    <cellStyle name="40% - Accent2 2 4 3 2 2 2 3 2" xfId="25709" xr:uid="{ECB837EB-6615-4AD3-8ACF-FFB9B82895C0}"/>
    <cellStyle name="40% - Accent2 2 4 3 2 2 2 4" xfId="18343" xr:uid="{B151120D-AC72-4B3F-B155-68F6C6B8BE28}"/>
    <cellStyle name="40% - Accent2 2 4 3 2 2 3" xfId="5450" xr:uid="{549678E6-9575-46AA-B2F3-D5032720A26F}"/>
    <cellStyle name="40% - Accent2 2 4 3 2 2 3 2" xfId="12816" xr:uid="{3D01360E-A5B2-41C6-9B01-B8CFDFD40008}"/>
    <cellStyle name="40% - Accent2 2 4 3 2 2 3 2 2" xfId="27550" xr:uid="{3872A5FA-A7AB-4673-BEA7-C837A7A3EB24}"/>
    <cellStyle name="40% - Accent2 2 4 3 2 2 3 3" xfId="20184" xr:uid="{2A1C381A-CE16-4366-9FDD-D63F0C304F38}"/>
    <cellStyle name="40% - Accent2 2 4 3 2 2 4" xfId="9134" xr:uid="{286BD661-CD56-41B0-8941-29640A3ECA10}"/>
    <cellStyle name="40% - Accent2 2 4 3 2 2 4 2" xfId="23868" xr:uid="{800C43E7-4334-4823-82AA-E070B5954285}"/>
    <cellStyle name="40% - Accent2 2 4 3 2 2 5" xfId="16502" xr:uid="{8F22D10D-22EC-4A6A-B17E-6CD8FBD39037}"/>
    <cellStyle name="40% - Accent2 2 4 3 2 3" xfId="2689" xr:uid="{44DC417A-A1B1-4DDE-A583-AD6367C4DE67}"/>
    <cellStyle name="40% - Accent2 2 4 3 2 3 2" xfId="6371" xr:uid="{F54E2634-26B4-41FC-9BED-694FA3791AAE}"/>
    <cellStyle name="40% - Accent2 2 4 3 2 3 2 2" xfId="13737" xr:uid="{15A2A4FA-1E04-47A9-A874-CD888745B581}"/>
    <cellStyle name="40% - Accent2 2 4 3 2 3 2 2 2" xfId="28471" xr:uid="{F52246A1-4EC7-44E0-8A33-C0CB2D43C45A}"/>
    <cellStyle name="40% - Accent2 2 4 3 2 3 2 3" xfId="21105" xr:uid="{90394490-0F12-4C92-A55B-7EEE18F640E1}"/>
    <cellStyle name="40% - Accent2 2 4 3 2 3 3" xfId="10055" xr:uid="{2C30C723-7C1A-49A7-82C8-9A35F16F7F1D}"/>
    <cellStyle name="40% - Accent2 2 4 3 2 3 3 2" xfId="24789" xr:uid="{45EA2394-A83B-4C81-A661-DFDBA4A39ACE}"/>
    <cellStyle name="40% - Accent2 2 4 3 2 3 4" xfId="17423" xr:uid="{358C13D0-B2B8-47E0-9838-B611FB77EAEF}"/>
    <cellStyle name="40% - Accent2 2 4 3 2 4" xfId="4530" xr:uid="{1CD0BD51-643B-49CC-93E2-19996F6772DF}"/>
    <cellStyle name="40% - Accent2 2 4 3 2 4 2" xfId="11896" xr:uid="{5809C5F3-6342-477F-9441-B111E0D7526C}"/>
    <cellStyle name="40% - Accent2 2 4 3 2 4 2 2" xfId="26630" xr:uid="{3EB474F9-D95B-4259-B8A5-8A0BD8FC6246}"/>
    <cellStyle name="40% - Accent2 2 4 3 2 4 3" xfId="19264" xr:uid="{14E72675-8808-4ABF-A25D-454C181E6AC7}"/>
    <cellStyle name="40% - Accent2 2 4 3 2 5" xfId="8214" xr:uid="{74885543-2BF0-4ADD-94FA-D9978FD39317}"/>
    <cellStyle name="40% - Accent2 2 4 3 2 5 2" xfId="22948" xr:uid="{D7608128-9C0D-43EC-A54D-654C80575E06}"/>
    <cellStyle name="40% - Accent2 2 4 3 2 6" xfId="15582" xr:uid="{67F83514-42C6-43C7-8D66-6EFB88F737AA}"/>
    <cellStyle name="40% - Accent2 2 4 3 3" xfId="1308" xr:uid="{CD1F235B-DB0D-49FA-94E1-2D7B40103DCC}"/>
    <cellStyle name="40% - Accent2 2 4 3 3 2" xfId="3149" xr:uid="{5C717CB2-D9A1-4A8C-A601-05BF65EB5DF9}"/>
    <cellStyle name="40% - Accent2 2 4 3 3 2 2" xfId="6831" xr:uid="{ECB48935-50A4-42E3-A6E8-6FF2BFA5DDEA}"/>
    <cellStyle name="40% - Accent2 2 4 3 3 2 2 2" xfId="14197" xr:uid="{71C2FE12-8D86-4470-923F-579360303E43}"/>
    <cellStyle name="40% - Accent2 2 4 3 3 2 2 2 2" xfId="28931" xr:uid="{6E7DD88C-F691-4D30-BF85-64230D47DFF4}"/>
    <cellStyle name="40% - Accent2 2 4 3 3 2 2 3" xfId="21565" xr:uid="{C556944E-2C25-423C-AAFE-5F977B684EB1}"/>
    <cellStyle name="40% - Accent2 2 4 3 3 2 3" xfId="10515" xr:uid="{7B5267F6-BDB4-422B-B54B-12CB76B4F831}"/>
    <cellStyle name="40% - Accent2 2 4 3 3 2 3 2" xfId="25249" xr:uid="{767D70A8-F49D-462F-9C2F-C52CD4AFE7D9}"/>
    <cellStyle name="40% - Accent2 2 4 3 3 2 4" xfId="17883" xr:uid="{4F71EA84-D2C9-471B-84C5-E1FDECBC929E}"/>
    <cellStyle name="40% - Accent2 2 4 3 3 3" xfId="4990" xr:uid="{9AD9981E-0CD3-4EE5-934D-B6B73C445076}"/>
    <cellStyle name="40% - Accent2 2 4 3 3 3 2" xfId="12356" xr:uid="{29DDF08F-7288-4337-8B06-F34C82BFD174}"/>
    <cellStyle name="40% - Accent2 2 4 3 3 3 2 2" xfId="27090" xr:uid="{55E11DA3-E1B5-427A-8623-43C3A3E0285C}"/>
    <cellStyle name="40% - Accent2 2 4 3 3 3 3" xfId="19724" xr:uid="{A87DC025-67DB-43CD-8CBA-C124CDA6607E}"/>
    <cellStyle name="40% - Accent2 2 4 3 3 4" xfId="8674" xr:uid="{3CD587BE-1104-4658-A710-06CCE58B295F}"/>
    <cellStyle name="40% - Accent2 2 4 3 3 4 2" xfId="23408" xr:uid="{862CFE79-5BB2-4729-A0FB-3C870FB6A8E2}"/>
    <cellStyle name="40% - Accent2 2 4 3 3 5" xfId="16042" xr:uid="{6D1572A5-D2A7-4FBE-BE1E-167BAFDF6AB7}"/>
    <cellStyle name="40% - Accent2 2 4 3 4" xfId="2229" xr:uid="{C3A37183-83A6-4D72-9329-6496AA21E789}"/>
    <cellStyle name="40% - Accent2 2 4 3 4 2" xfId="5911" xr:uid="{1781F598-D5EA-41C9-B00A-D7CD8BE07517}"/>
    <cellStyle name="40% - Accent2 2 4 3 4 2 2" xfId="13277" xr:uid="{9C24026B-898C-49F0-8058-076135D7192F}"/>
    <cellStyle name="40% - Accent2 2 4 3 4 2 2 2" xfId="28011" xr:uid="{CFF54DED-BEB2-45DF-8A75-BD9DD72A6813}"/>
    <cellStyle name="40% - Accent2 2 4 3 4 2 3" xfId="20645" xr:uid="{54272E5B-9BDC-40A4-9DB5-7981DFC2E4B5}"/>
    <cellStyle name="40% - Accent2 2 4 3 4 3" xfId="9595" xr:uid="{72F25AC5-C3C3-42EC-B15B-76132987090A}"/>
    <cellStyle name="40% - Accent2 2 4 3 4 3 2" xfId="24329" xr:uid="{C20FB6AB-4E93-4DCF-9D5C-D4838DA42069}"/>
    <cellStyle name="40% - Accent2 2 4 3 4 4" xfId="16963" xr:uid="{F5C26958-6CE0-4253-8160-018C49E0C71B}"/>
    <cellStyle name="40% - Accent2 2 4 3 5" xfId="4070" xr:uid="{51F91F97-0203-45C1-8A40-5AE3AF429469}"/>
    <cellStyle name="40% - Accent2 2 4 3 5 2" xfId="11436" xr:uid="{2E7A5B4C-464A-468C-BE3F-B0C51DD35D99}"/>
    <cellStyle name="40% - Accent2 2 4 3 5 2 2" xfId="26170" xr:uid="{E4F28FF6-BD9B-46AB-B3EF-EC814FE49E3F}"/>
    <cellStyle name="40% - Accent2 2 4 3 5 3" xfId="18804" xr:uid="{04BFBBE9-667D-4DE9-B50D-C213DE1B92B1}"/>
    <cellStyle name="40% - Accent2 2 4 3 6" xfId="7754" xr:uid="{F7F6381D-9FDF-404B-B374-EA6C09A107AA}"/>
    <cellStyle name="40% - Accent2 2 4 3 6 2" xfId="22488" xr:uid="{421896E1-80D9-480B-B2B1-5AA28F4D01CB}"/>
    <cellStyle name="40% - Accent2 2 4 3 7" xfId="15122" xr:uid="{063447B3-4F8A-4F83-9712-13D9EDAD3D68}"/>
    <cellStyle name="40% - Accent2 2 4 4" xfId="618" xr:uid="{5D542A02-7C83-4777-B842-D9C342455B47}"/>
    <cellStyle name="40% - Accent2 2 4 4 2" xfId="1538" xr:uid="{7469BD81-5920-4DBF-9B1C-07F95254C1D5}"/>
    <cellStyle name="40% - Accent2 2 4 4 2 2" xfId="3379" xr:uid="{75F2FD82-777F-40DC-A1E2-0DEBF4EC1B66}"/>
    <cellStyle name="40% - Accent2 2 4 4 2 2 2" xfId="7061" xr:uid="{2228D373-FD04-448B-9CA2-0F2867BEF0E6}"/>
    <cellStyle name="40% - Accent2 2 4 4 2 2 2 2" xfId="14427" xr:uid="{8817EDE3-9C18-4A9F-AF4A-362D6212A71F}"/>
    <cellStyle name="40% - Accent2 2 4 4 2 2 2 2 2" xfId="29161" xr:uid="{B40B2533-6D6E-4D8C-8180-45489E0B7EF2}"/>
    <cellStyle name="40% - Accent2 2 4 4 2 2 2 3" xfId="21795" xr:uid="{D67C642D-0D51-49C1-831F-38FC1B7F4032}"/>
    <cellStyle name="40% - Accent2 2 4 4 2 2 3" xfId="10745" xr:uid="{426AC9C2-EA2C-403B-963B-EE5897316E50}"/>
    <cellStyle name="40% - Accent2 2 4 4 2 2 3 2" xfId="25479" xr:uid="{54095839-239D-44BA-A898-47480F3FFA64}"/>
    <cellStyle name="40% - Accent2 2 4 4 2 2 4" xfId="18113" xr:uid="{A07A58FB-A012-4831-ADDD-21B4B230D6EA}"/>
    <cellStyle name="40% - Accent2 2 4 4 2 3" xfId="5220" xr:uid="{F7DBBE06-D5DC-41CA-8739-F57FA2486C46}"/>
    <cellStyle name="40% - Accent2 2 4 4 2 3 2" xfId="12586" xr:uid="{B2EF8A35-A6AF-4F2D-AB68-67457A59B55F}"/>
    <cellStyle name="40% - Accent2 2 4 4 2 3 2 2" xfId="27320" xr:uid="{5CDEA0F0-9FA0-46BD-97FA-218D398C37CB}"/>
    <cellStyle name="40% - Accent2 2 4 4 2 3 3" xfId="19954" xr:uid="{D2A49441-FF3A-4551-8248-ACDF980CF578}"/>
    <cellStyle name="40% - Accent2 2 4 4 2 4" xfId="8904" xr:uid="{CDE48A5E-2996-4CDA-A8DF-714B563D7173}"/>
    <cellStyle name="40% - Accent2 2 4 4 2 4 2" xfId="23638" xr:uid="{D0306A58-03DC-42C4-B260-0F25BEEB1D01}"/>
    <cellStyle name="40% - Accent2 2 4 4 2 5" xfId="16272" xr:uid="{1F036F1B-E61D-4AC6-A039-413382660C01}"/>
    <cellStyle name="40% - Accent2 2 4 4 3" xfId="2459" xr:uid="{C23563B8-395E-4D15-AE87-E3FACCA875AD}"/>
    <cellStyle name="40% - Accent2 2 4 4 3 2" xfId="6141" xr:uid="{BCE5D42C-84AD-43A0-942E-283667C12B82}"/>
    <cellStyle name="40% - Accent2 2 4 4 3 2 2" xfId="13507" xr:uid="{A4CF59CB-2F14-4C28-9838-B0DF7C9017C6}"/>
    <cellStyle name="40% - Accent2 2 4 4 3 2 2 2" xfId="28241" xr:uid="{395BCF66-E251-435D-9D90-3CF4AB059E9D}"/>
    <cellStyle name="40% - Accent2 2 4 4 3 2 3" xfId="20875" xr:uid="{226D2E69-FE5C-44C3-87EA-82431F466A56}"/>
    <cellStyle name="40% - Accent2 2 4 4 3 3" xfId="9825" xr:uid="{BBACD2C5-CFDC-4B03-959F-6DA1A9F66A7A}"/>
    <cellStyle name="40% - Accent2 2 4 4 3 3 2" xfId="24559" xr:uid="{CFF629B9-8149-4EDD-BE44-EC61772527DE}"/>
    <cellStyle name="40% - Accent2 2 4 4 3 4" xfId="17193" xr:uid="{77BE47D1-D319-4E31-B2FC-735F644A1B19}"/>
    <cellStyle name="40% - Accent2 2 4 4 4" xfId="4300" xr:uid="{E2F30F96-EB25-4D11-AC72-C2F49A98ADFF}"/>
    <cellStyle name="40% - Accent2 2 4 4 4 2" xfId="11666" xr:uid="{259A16D6-F96B-4C5D-B4B8-49324111AFCE}"/>
    <cellStyle name="40% - Accent2 2 4 4 4 2 2" xfId="26400" xr:uid="{C163D247-E6B2-4781-AED6-EA6228D964F6}"/>
    <cellStyle name="40% - Accent2 2 4 4 4 3" xfId="19034" xr:uid="{D2968B69-D685-40B8-A6E8-CEE5FB417E22}"/>
    <cellStyle name="40% - Accent2 2 4 4 5" xfId="7984" xr:uid="{939FD760-5539-4763-87E1-58651FE97609}"/>
    <cellStyle name="40% - Accent2 2 4 4 5 2" xfId="22718" xr:uid="{F426C528-7260-4494-A447-9B108F06D5A7}"/>
    <cellStyle name="40% - Accent2 2 4 4 6" xfId="15352" xr:uid="{F1031AF7-BFB9-4502-9DED-47AEF552516E}"/>
    <cellStyle name="40% - Accent2 2 4 5" xfId="1078" xr:uid="{48328E50-6150-4221-A5CC-A4580B52D159}"/>
    <cellStyle name="40% - Accent2 2 4 5 2" xfId="2919" xr:uid="{4238D8EC-F3B6-42A3-8E25-D96BD8B54602}"/>
    <cellStyle name="40% - Accent2 2 4 5 2 2" xfId="6601" xr:uid="{6CFAC600-D728-46EB-953C-F1902C8BA793}"/>
    <cellStyle name="40% - Accent2 2 4 5 2 2 2" xfId="13967" xr:uid="{A6DF5E81-40E7-4F1D-A569-D0E8D712F43D}"/>
    <cellStyle name="40% - Accent2 2 4 5 2 2 2 2" xfId="28701" xr:uid="{7241E8CD-D751-40F6-A6C1-DEFF627C3A71}"/>
    <cellStyle name="40% - Accent2 2 4 5 2 2 3" xfId="21335" xr:uid="{FCB29C41-263A-45CE-A683-AABA55CB343E}"/>
    <cellStyle name="40% - Accent2 2 4 5 2 3" xfId="10285" xr:uid="{992DA57B-71B2-40AD-91BD-F3B615A86BB6}"/>
    <cellStyle name="40% - Accent2 2 4 5 2 3 2" xfId="25019" xr:uid="{0E21210A-4C94-483B-833F-0FDE1BB1CE46}"/>
    <cellStyle name="40% - Accent2 2 4 5 2 4" xfId="17653" xr:uid="{71CA1401-17DF-430A-AC05-AC61B6848320}"/>
    <cellStyle name="40% - Accent2 2 4 5 3" xfId="4760" xr:uid="{90A97470-B019-418B-ADD8-1DB5CCA262CD}"/>
    <cellStyle name="40% - Accent2 2 4 5 3 2" xfId="12126" xr:uid="{99EEBA90-6860-4A49-9404-83701DEB8590}"/>
    <cellStyle name="40% - Accent2 2 4 5 3 2 2" xfId="26860" xr:uid="{ACF5C39C-C160-432A-9FAE-CE732BFFECEB}"/>
    <cellStyle name="40% - Accent2 2 4 5 3 3" xfId="19494" xr:uid="{9A38DB76-904D-4C63-88E2-1C6A1D617C02}"/>
    <cellStyle name="40% - Accent2 2 4 5 4" xfId="8444" xr:uid="{98D55E02-1FFD-4AB2-9BB9-9815E751D743}"/>
    <cellStyle name="40% - Accent2 2 4 5 4 2" xfId="23178" xr:uid="{DA130F08-2AB5-4515-8B7E-17B8AF6B7A02}"/>
    <cellStyle name="40% - Accent2 2 4 5 5" xfId="15812" xr:uid="{EB99A2A4-560B-4951-ABD6-85C36B874E9A}"/>
    <cellStyle name="40% - Accent2 2 4 6" xfId="1999" xr:uid="{58F51515-B45C-4D32-961E-F7F6ABC6E6BE}"/>
    <cellStyle name="40% - Accent2 2 4 6 2" xfId="5681" xr:uid="{A9463F17-819B-4716-A1F1-161485385185}"/>
    <cellStyle name="40% - Accent2 2 4 6 2 2" xfId="13047" xr:uid="{A084A4D4-1243-4BAC-BB6A-31B5D45CE404}"/>
    <cellStyle name="40% - Accent2 2 4 6 2 2 2" xfId="27781" xr:uid="{689F940A-BB08-490B-9F98-F48896467CEC}"/>
    <cellStyle name="40% - Accent2 2 4 6 2 3" xfId="20415" xr:uid="{0536C68F-CBD6-4937-B366-6DBC7D738732}"/>
    <cellStyle name="40% - Accent2 2 4 6 3" xfId="9365" xr:uid="{5584D13B-3137-4045-8AC8-0244A4AA6D76}"/>
    <cellStyle name="40% - Accent2 2 4 6 3 2" xfId="24099" xr:uid="{2F510685-8242-4D22-A641-15E5060D221C}"/>
    <cellStyle name="40% - Accent2 2 4 6 4" xfId="16733" xr:uid="{2F8803A0-B5AB-498C-A720-79702A879DAD}"/>
    <cellStyle name="40% - Accent2 2 4 7" xfId="3840" xr:uid="{941E294A-90A1-426C-BE11-4080D8A52154}"/>
    <cellStyle name="40% - Accent2 2 4 7 2" xfId="11206" xr:uid="{4ACF377C-EAB4-49B0-9E65-38092EE84333}"/>
    <cellStyle name="40% - Accent2 2 4 7 2 2" xfId="25940" xr:uid="{6A9E02FF-0503-4BCA-9C04-67EC79241D84}"/>
    <cellStyle name="40% - Accent2 2 4 7 3" xfId="18574" xr:uid="{4B2F9E49-F4DD-4034-823E-C4B75FA2F193}"/>
    <cellStyle name="40% - Accent2 2 4 8" xfId="7524" xr:uid="{17C84577-F929-4EBF-98D9-3F2919FA1168}"/>
    <cellStyle name="40% - Accent2 2 4 8 2" xfId="22258" xr:uid="{F7A1C719-1176-4417-97ED-60C694C8327C}"/>
    <cellStyle name="40% - Accent2 2 4 9" xfId="14892" xr:uid="{98764AB5-4B63-47AF-977F-00C23DF20243}"/>
    <cellStyle name="40% - Accent2 2 5" xfId="216" xr:uid="{800CCEB4-A9F8-47F8-AD81-65FFA2F32BF8}"/>
    <cellStyle name="40% - Accent2 2 5 2" xfId="446" xr:uid="{61038C76-683C-49F5-8213-576F4C3CD82B}"/>
    <cellStyle name="40% - Accent2 2 5 2 2" xfId="906" xr:uid="{414E7548-00AF-4E4D-9E62-DC58158D2638}"/>
    <cellStyle name="40% - Accent2 2 5 2 2 2" xfId="1826" xr:uid="{A51D47E1-A8B7-4237-8AB4-8C9A5A741132}"/>
    <cellStyle name="40% - Accent2 2 5 2 2 2 2" xfId="3667" xr:uid="{B7B14A87-C9B9-4CEA-9D71-55DCC7AF6812}"/>
    <cellStyle name="40% - Accent2 2 5 2 2 2 2 2" xfId="7349" xr:uid="{137C923B-2964-4709-9B1E-F05E40D57496}"/>
    <cellStyle name="40% - Accent2 2 5 2 2 2 2 2 2" xfId="14715" xr:uid="{9D066741-A8F7-4BC2-8DF6-209DD15AB602}"/>
    <cellStyle name="40% - Accent2 2 5 2 2 2 2 2 2 2" xfId="29449" xr:uid="{8BBA42E6-B900-4DCD-8B5E-C1D38A432C55}"/>
    <cellStyle name="40% - Accent2 2 5 2 2 2 2 2 3" xfId="22083" xr:uid="{75AC91A6-3017-4110-8692-41EDD8090EA0}"/>
    <cellStyle name="40% - Accent2 2 5 2 2 2 2 3" xfId="11033" xr:uid="{91C10631-CC5F-46A6-ACC4-90C65C6ECDDC}"/>
    <cellStyle name="40% - Accent2 2 5 2 2 2 2 3 2" xfId="25767" xr:uid="{13261F19-0E3E-48F0-A546-567D0FBB2C27}"/>
    <cellStyle name="40% - Accent2 2 5 2 2 2 2 4" xfId="18401" xr:uid="{596FC3D0-7186-443D-A378-C5D83AC1DA15}"/>
    <cellStyle name="40% - Accent2 2 5 2 2 2 3" xfId="5508" xr:uid="{3583C4E8-E03C-4611-9152-8700E7436955}"/>
    <cellStyle name="40% - Accent2 2 5 2 2 2 3 2" xfId="12874" xr:uid="{F45B57BB-FC40-4ADB-A4B3-AB9763450E6E}"/>
    <cellStyle name="40% - Accent2 2 5 2 2 2 3 2 2" xfId="27608" xr:uid="{3A5E5CC3-777D-45D7-AF02-15554BE55F0C}"/>
    <cellStyle name="40% - Accent2 2 5 2 2 2 3 3" xfId="20242" xr:uid="{E90A625E-67E7-4EC7-8DC9-11DD5A2763E1}"/>
    <cellStyle name="40% - Accent2 2 5 2 2 2 4" xfId="9192" xr:uid="{D2ED06AE-7BDC-4656-B00A-FDDE93A09198}"/>
    <cellStyle name="40% - Accent2 2 5 2 2 2 4 2" xfId="23926" xr:uid="{3929CDCB-3CD2-4568-8A57-265C30A6B48C}"/>
    <cellStyle name="40% - Accent2 2 5 2 2 2 5" xfId="16560" xr:uid="{F1F5A851-92FD-424C-BC73-F4996ED10559}"/>
    <cellStyle name="40% - Accent2 2 5 2 2 3" xfId="2747" xr:uid="{EE37A18B-7E7A-47CE-9E12-55A20AA4B4AF}"/>
    <cellStyle name="40% - Accent2 2 5 2 2 3 2" xfId="6429" xr:uid="{86E7FE31-23CC-46CB-9F5F-BF8451888FF8}"/>
    <cellStyle name="40% - Accent2 2 5 2 2 3 2 2" xfId="13795" xr:uid="{3F42748A-E77A-4A2C-8BB7-E17954C3F51B}"/>
    <cellStyle name="40% - Accent2 2 5 2 2 3 2 2 2" xfId="28529" xr:uid="{8183E81C-440D-47AD-9D26-4388EC0ECFBB}"/>
    <cellStyle name="40% - Accent2 2 5 2 2 3 2 3" xfId="21163" xr:uid="{455749B8-11F7-4FCE-A20B-9C342E47158C}"/>
    <cellStyle name="40% - Accent2 2 5 2 2 3 3" xfId="10113" xr:uid="{37CF8A9E-DF8C-4989-8E31-2B584649BBE3}"/>
    <cellStyle name="40% - Accent2 2 5 2 2 3 3 2" xfId="24847" xr:uid="{29AE4811-34CA-41C5-98C0-0EB906761684}"/>
    <cellStyle name="40% - Accent2 2 5 2 2 3 4" xfId="17481" xr:uid="{D3EC8D0A-8D7F-4CF1-B2EB-89C35210B9DE}"/>
    <cellStyle name="40% - Accent2 2 5 2 2 4" xfId="4588" xr:uid="{5FFDDA52-43E8-4B2B-96CC-D2978AC405A7}"/>
    <cellStyle name="40% - Accent2 2 5 2 2 4 2" xfId="11954" xr:uid="{BEC85617-2AA2-4CC2-9F12-6D0725C23C42}"/>
    <cellStyle name="40% - Accent2 2 5 2 2 4 2 2" xfId="26688" xr:uid="{4E0E601C-E1FE-43C4-9A04-59E5B2D6219F}"/>
    <cellStyle name="40% - Accent2 2 5 2 2 4 3" xfId="19322" xr:uid="{3CADC605-B4D1-4ED2-994E-40360943D169}"/>
    <cellStyle name="40% - Accent2 2 5 2 2 5" xfId="8272" xr:uid="{F0FD5899-E75B-4D5A-A932-1722CFB616E8}"/>
    <cellStyle name="40% - Accent2 2 5 2 2 5 2" xfId="23006" xr:uid="{ACF8F235-AA88-43BA-B23A-20DFF0E1ACB4}"/>
    <cellStyle name="40% - Accent2 2 5 2 2 6" xfId="15640" xr:uid="{06157ED8-246E-49E1-AD97-7BDB0EF47BD9}"/>
    <cellStyle name="40% - Accent2 2 5 2 3" xfId="1366" xr:uid="{06906596-0498-4F9D-ADA5-B3A17C63EFC9}"/>
    <cellStyle name="40% - Accent2 2 5 2 3 2" xfId="3207" xr:uid="{69AAF6F8-3B8F-4E21-A4AB-EB250FDE83D9}"/>
    <cellStyle name="40% - Accent2 2 5 2 3 2 2" xfId="6889" xr:uid="{79972B4E-615D-40C9-AB09-3C46A9EB6BEC}"/>
    <cellStyle name="40% - Accent2 2 5 2 3 2 2 2" xfId="14255" xr:uid="{63447590-3BC4-4B05-B6FE-3B6FD2781397}"/>
    <cellStyle name="40% - Accent2 2 5 2 3 2 2 2 2" xfId="28989" xr:uid="{784B9DA5-1271-429C-8BD2-64DECE4765E5}"/>
    <cellStyle name="40% - Accent2 2 5 2 3 2 2 3" xfId="21623" xr:uid="{A2C272D7-2309-4C53-89E8-CF6C0A738426}"/>
    <cellStyle name="40% - Accent2 2 5 2 3 2 3" xfId="10573" xr:uid="{C23C3CD0-828A-4AAF-9496-E55FD686E46E}"/>
    <cellStyle name="40% - Accent2 2 5 2 3 2 3 2" xfId="25307" xr:uid="{1C71EE96-976C-4FDF-AE08-ABAD6699C277}"/>
    <cellStyle name="40% - Accent2 2 5 2 3 2 4" xfId="17941" xr:uid="{6FE031F5-B71D-4D6B-8AFF-4E878AF2ED72}"/>
    <cellStyle name="40% - Accent2 2 5 2 3 3" xfId="5048" xr:uid="{BE90715A-3AEB-42A7-B9B1-F7C5DF12A8CD}"/>
    <cellStyle name="40% - Accent2 2 5 2 3 3 2" xfId="12414" xr:uid="{E026C662-FC5F-4965-A7AB-3BEF2BCD361C}"/>
    <cellStyle name="40% - Accent2 2 5 2 3 3 2 2" xfId="27148" xr:uid="{016E7B60-4EB1-4579-B825-7AC506409126}"/>
    <cellStyle name="40% - Accent2 2 5 2 3 3 3" xfId="19782" xr:uid="{9AAC4A19-386C-42E4-9EA5-B0DFADE3FA5B}"/>
    <cellStyle name="40% - Accent2 2 5 2 3 4" xfId="8732" xr:uid="{E4B6CEA5-A256-4B5C-89F2-E06EE97FF5F2}"/>
    <cellStyle name="40% - Accent2 2 5 2 3 4 2" xfId="23466" xr:uid="{D5D2139F-2C0A-4388-AAA8-A666C0493581}"/>
    <cellStyle name="40% - Accent2 2 5 2 3 5" xfId="16100" xr:uid="{D0BB6C00-240C-41E0-B0C6-C9233A7212FA}"/>
    <cellStyle name="40% - Accent2 2 5 2 4" xfId="2287" xr:uid="{0515EECA-B917-4206-84C2-3B49141A0571}"/>
    <cellStyle name="40% - Accent2 2 5 2 4 2" xfId="5969" xr:uid="{4589E0E1-D24D-4AAE-98BE-F40DCD807A2D}"/>
    <cellStyle name="40% - Accent2 2 5 2 4 2 2" xfId="13335" xr:uid="{C586FD16-2763-4BFB-A7E7-1ED49D6A0557}"/>
    <cellStyle name="40% - Accent2 2 5 2 4 2 2 2" xfId="28069" xr:uid="{4D63FCC3-AD06-465A-B483-3978D582B355}"/>
    <cellStyle name="40% - Accent2 2 5 2 4 2 3" xfId="20703" xr:uid="{5B80DDA7-BCFC-4EE5-98FD-AF7EAB157EEA}"/>
    <cellStyle name="40% - Accent2 2 5 2 4 3" xfId="9653" xr:uid="{72C1F63B-89E3-4F58-80C5-45D1AA6C55E3}"/>
    <cellStyle name="40% - Accent2 2 5 2 4 3 2" xfId="24387" xr:uid="{BE2CD6DF-7140-4E38-8B34-E7C37D2AD74A}"/>
    <cellStyle name="40% - Accent2 2 5 2 4 4" xfId="17021" xr:uid="{2AC56C1F-C555-4F4E-95CD-2D69A0B25D27}"/>
    <cellStyle name="40% - Accent2 2 5 2 5" xfId="4128" xr:uid="{13DA20B7-79F0-4909-94A8-81A33AE0508E}"/>
    <cellStyle name="40% - Accent2 2 5 2 5 2" xfId="11494" xr:uid="{6B0C2571-736C-4BA3-B2A1-E218ABC2F5A2}"/>
    <cellStyle name="40% - Accent2 2 5 2 5 2 2" xfId="26228" xr:uid="{79B6136D-81BE-4F7B-95F3-556A336F7E08}"/>
    <cellStyle name="40% - Accent2 2 5 2 5 3" xfId="18862" xr:uid="{0579BF0C-2BC4-40F4-8AB9-2CD292E24031}"/>
    <cellStyle name="40% - Accent2 2 5 2 6" xfId="7812" xr:uid="{9FD806C5-B07F-4116-AE80-6E2B1D71B5B5}"/>
    <cellStyle name="40% - Accent2 2 5 2 6 2" xfId="22546" xr:uid="{A81A2792-3472-4C34-9437-9CF2B53998F0}"/>
    <cellStyle name="40% - Accent2 2 5 2 7" xfId="15180" xr:uid="{4EA2D3AE-72CA-4540-83ED-7639A9B7A424}"/>
    <cellStyle name="40% - Accent2 2 5 3" xfId="676" xr:uid="{D121906B-BB87-42F6-A06E-2D6C796D12D8}"/>
    <cellStyle name="40% - Accent2 2 5 3 2" xfId="1596" xr:uid="{64F762B2-24F3-4ADF-A539-B2050402CE29}"/>
    <cellStyle name="40% - Accent2 2 5 3 2 2" xfId="3437" xr:uid="{8F8CD7B0-4682-4145-9AB6-4F200B3C8229}"/>
    <cellStyle name="40% - Accent2 2 5 3 2 2 2" xfId="7119" xr:uid="{E053A6A7-184F-4A72-8039-425260C1D14F}"/>
    <cellStyle name="40% - Accent2 2 5 3 2 2 2 2" xfId="14485" xr:uid="{EC15B931-3D11-4B18-881C-092B2F969B6B}"/>
    <cellStyle name="40% - Accent2 2 5 3 2 2 2 2 2" xfId="29219" xr:uid="{14EC0032-4BB4-4043-A594-CBB65EA2D901}"/>
    <cellStyle name="40% - Accent2 2 5 3 2 2 2 3" xfId="21853" xr:uid="{007DDEC3-56A1-4C97-BCCB-B38201956DE1}"/>
    <cellStyle name="40% - Accent2 2 5 3 2 2 3" xfId="10803" xr:uid="{A0C1914C-AA56-47FF-8E9C-AA1A85DD38FC}"/>
    <cellStyle name="40% - Accent2 2 5 3 2 2 3 2" xfId="25537" xr:uid="{D87AA366-020F-4F83-8028-71349BD598E9}"/>
    <cellStyle name="40% - Accent2 2 5 3 2 2 4" xfId="18171" xr:uid="{ED355DEC-62E4-4461-9707-10956125A2DA}"/>
    <cellStyle name="40% - Accent2 2 5 3 2 3" xfId="5278" xr:uid="{73CD5C5F-4FD7-4E36-A71B-3968C9C143B6}"/>
    <cellStyle name="40% - Accent2 2 5 3 2 3 2" xfId="12644" xr:uid="{91F93903-7F12-4028-BAA6-BFD5901855CE}"/>
    <cellStyle name="40% - Accent2 2 5 3 2 3 2 2" xfId="27378" xr:uid="{00B57119-EA7A-4D7B-B616-DB7EF5EEB400}"/>
    <cellStyle name="40% - Accent2 2 5 3 2 3 3" xfId="20012" xr:uid="{54DB1C45-3DEB-4484-A101-E0CC71437B74}"/>
    <cellStyle name="40% - Accent2 2 5 3 2 4" xfId="8962" xr:uid="{FE74C09F-EF19-43B9-9611-70A04BDB794E}"/>
    <cellStyle name="40% - Accent2 2 5 3 2 4 2" xfId="23696" xr:uid="{6188CBB0-836B-4300-9FF9-B68912F69E42}"/>
    <cellStyle name="40% - Accent2 2 5 3 2 5" xfId="16330" xr:uid="{0989346D-829A-4A09-823A-3AE769106A96}"/>
    <cellStyle name="40% - Accent2 2 5 3 3" xfId="2517" xr:uid="{466E1666-2BEF-4DE2-B7BB-BE640C6726EF}"/>
    <cellStyle name="40% - Accent2 2 5 3 3 2" xfId="6199" xr:uid="{018C8304-168F-40AF-8B9F-B79CDFF583EE}"/>
    <cellStyle name="40% - Accent2 2 5 3 3 2 2" xfId="13565" xr:uid="{EB58A7C1-2B03-4450-917C-0FAEB2E642E7}"/>
    <cellStyle name="40% - Accent2 2 5 3 3 2 2 2" xfId="28299" xr:uid="{1B35ED7A-70EC-4141-A5F1-01CA5D1D619C}"/>
    <cellStyle name="40% - Accent2 2 5 3 3 2 3" xfId="20933" xr:uid="{A9D22AF4-111F-4B60-8A89-BE58A5EC5408}"/>
    <cellStyle name="40% - Accent2 2 5 3 3 3" xfId="9883" xr:uid="{F3994F70-6DB3-4035-8A5D-B74CA6C71FB6}"/>
    <cellStyle name="40% - Accent2 2 5 3 3 3 2" xfId="24617" xr:uid="{929E5EA8-C7C6-46D4-ADA8-E97F3CDA15FD}"/>
    <cellStyle name="40% - Accent2 2 5 3 3 4" xfId="17251" xr:uid="{F999F61D-61FA-4B37-9073-395D1831318B}"/>
    <cellStyle name="40% - Accent2 2 5 3 4" xfId="4358" xr:uid="{22195EFA-6142-488E-9872-A6EA5571DED2}"/>
    <cellStyle name="40% - Accent2 2 5 3 4 2" xfId="11724" xr:uid="{7676B16C-82E1-41C5-BB21-C5474EDA765B}"/>
    <cellStyle name="40% - Accent2 2 5 3 4 2 2" xfId="26458" xr:uid="{194F00B6-7C2A-418B-91B7-3B3D9245F646}"/>
    <cellStyle name="40% - Accent2 2 5 3 4 3" xfId="19092" xr:uid="{9AB783CF-BC1A-4B77-AE86-319D8F9989B6}"/>
    <cellStyle name="40% - Accent2 2 5 3 5" xfId="8042" xr:uid="{1408B023-DDC9-4406-A286-993EDD1CC84F}"/>
    <cellStyle name="40% - Accent2 2 5 3 5 2" xfId="22776" xr:uid="{D3C16F95-9A6C-4954-98C4-10098C10252D}"/>
    <cellStyle name="40% - Accent2 2 5 3 6" xfId="15410" xr:uid="{FD7F0F77-CA2B-428C-A2E4-8F48C3EE6E54}"/>
    <cellStyle name="40% - Accent2 2 5 4" xfId="1136" xr:uid="{C59D9361-CB02-4542-8C15-0B4A3BBE1B1F}"/>
    <cellStyle name="40% - Accent2 2 5 4 2" xfId="2977" xr:uid="{C6EDC814-B6DA-49B9-A840-851C9728AB5C}"/>
    <cellStyle name="40% - Accent2 2 5 4 2 2" xfId="6659" xr:uid="{C71B75CA-99FA-4A14-938C-992039D94833}"/>
    <cellStyle name="40% - Accent2 2 5 4 2 2 2" xfId="14025" xr:uid="{D1D72C40-CC40-459F-A147-FF54881E07B7}"/>
    <cellStyle name="40% - Accent2 2 5 4 2 2 2 2" xfId="28759" xr:uid="{4B15F53D-9D77-41BE-ACE0-9C723DDCAE5F}"/>
    <cellStyle name="40% - Accent2 2 5 4 2 2 3" xfId="21393" xr:uid="{F08CE6FF-0D0C-45EE-98F2-F3C0CEFB1E9E}"/>
    <cellStyle name="40% - Accent2 2 5 4 2 3" xfId="10343" xr:uid="{CBB06F9D-730E-42C9-AF3F-23AC7367E071}"/>
    <cellStyle name="40% - Accent2 2 5 4 2 3 2" xfId="25077" xr:uid="{CA5D90B2-3675-4A0A-B7EA-D795897B956A}"/>
    <cellStyle name="40% - Accent2 2 5 4 2 4" xfId="17711" xr:uid="{E7687122-9D9D-4E88-828B-51490D3C9115}"/>
    <cellStyle name="40% - Accent2 2 5 4 3" xfId="4818" xr:uid="{F0B72A34-35BA-4DD8-853D-7FAA91130BDB}"/>
    <cellStyle name="40% - Accent2 2 5 4 3 2" xfId="12184" xr:uid="{972EA8EB-D635-403F-BEEE-529EDA34EB96}"/>
    <cellStyle name="40% - Accent2 2 5 4 3 2 2" xfId="26918" xr:uid="{BFBCA410-343A-4E95-A205-4855AD2ABD88}"/>
    <cellStyle name="40% - Accent2 2 5 4 3 3" xfId="19552" xr:uid="{977AF6D8-B6A0-445A-B733-2AE75FACC330}"/>
    <cellStyle name="40% - Accent2 2 5 4 4" xfId="8502" xr:uid="{0C7F0582-1C85-4E75-A594-36D954744BE5}"/>
    <cellStyle name="40% - Accent2 2 5 4 4 2" xfId="23236" xr:uid="{55643F15-C761-4C70-ADBB-6F7777288401}"/>
    <cellStyle name="40% - Accent2 2 5 4 5" xfId="15870" xr:uid="{E1858969-413E-4176-B14B-C596BBC1EE9B}"/>
    <cellStyle name="40% - Accent2 2 5 5" xfId="2057" xr:uid="{E81273CE-7A2A-4966-9FD9-2E675A33354E}"/>
    <cellStyle name="40% - Accent2 2 5 5 2" xfId="5739" xr:uid="{72DDFE74-07F2-49A5-B3DC-3E2A9E71E249}"/>
    <cellStyle name="40% - Accent2 2 5 5 2 2" xfId="13105" xr:uid="{99081585-A2E7-49F3-920B-FB0B07139CE8}"/>
    <cellStyle name="40% - Accent2 2 5 5 2 2 2" xfId="27839" xr:uid="{40618A03-95B7-414E-8843-0977E92E6015}"/>
    <cellStyle name="40% - Accent2 2 5 5 2 3" xfId="20473" xr:uid="{2F71E4A7-7507-46B6-A64C-065F1B1A56FA}"/>
    <cellStyle name="40% - Accent2 2 5 5 3" xfId="9423" xr:uid="{2D7E3E6B-EBD6-453D-AB72-29CD95A2C766}"/>
    <cellStyle name="40% - Accent2 2 5 5 3 2" xfId="24157" xr:uid="{C73CB41A-D8CF-441D-83EF-5B114F3E5438}"/>
    <cellStyle name="40% - Accent2 2 5 5 4" xfId="16791" xr:uid="{EAA70CB3-AC34-4571-8835-7006881E9EC2}"/>
    <cellStyle name="40% - Accent2 2 5 6" xfId="3898" xr:uid="{9162EA14-2E0D-4638-B9BC-AFF7D6F23EF2}"/>
    <cellStyle name="40% - Accent2 2 5 6 2" xfId="11264" xr:uid="{1E819044-7047-4A56-BAF0-7386C927F067}"/>
    <cellStyle name="40% - Accent2 2 5 6 2 2" xfId="25998" xr:uid="{E9302D6A-B6F4-4CC0-84D3-536BCE1CA96B}"/>
    <cellStyle name="40% - Accent2 2 5 6 3" xfId="18632" xr:uid="{8E092512-D10C-4518-B6A0-920455B95F4E}"/>
    <cellStyle name="40% - Accent2 2 5 7" xfId="7582" xr:uid="{D944C36B-5C0C-463C-9874-3BF70ACA94A3}"/>
    <cellStyle name="40% - Accent2 2 5 7 2" xfId="22316" xr:uid="{8D8739DE-0039-4512-8FB7-7D95746C2E4C}"/>
    <cellStyle name="40% - Accent2 2 5 8" xfId="14950" xr:uid="{9B498A53-E9C8-4B3A-8F24-17FE9BE1500C}"/>
    <cellStyle name="40% - Accent2 2 6" xfId="331" xr:uid="{46F20661-1456-42D7-BBB7-8E53EBC54A74}"/>
    <cellStyle name="40% - Accent2 2 6 2" xfId="791" xr:uid="{AFB22A46-C890-4950-AED4-4CED549EEA60}"/>
    <cellStyle name="40% - Accent2 2 6 2 2" xfId="1711" xr:uid="{51FCC460-D8B9-46A7-8D20-1916B6E4D7FB}"/>
    <cellStyle name="40% - Accent2 2 6 2 2 2" xfId="3552" xr:uid="{C83E910B-27AD-462B-B087-17C8005F0C9D}"/>
    <cellStyle name="40% - Accent2 2 6 2 2 2 2" xfId="7234" xr:uid="{1FB88F51-486D-427E-9A73-0D12B7F92105}"/>
    <cellStyle name="40% - Accent2 2 6 2 2 2 2 2" xfId="14600" xr:uid="{2C919D0D-56DB-4C90-85FC-1C3362884CF2}"/>
    <cellStyle name="40% - Accent2 2 6 2 2 2 2 2 2" xfId="29334" xr:uid="{EE4CF256-5EFD-4167-ADF8-BF5F0CAA641A}"/>
    <cellStyle name="40% - Accent2 2 6 2 2 2 2 3" xfId="21968" xr:uid="{C9BE77A1-41E9-4370-BD8F-8DEBCB846327}"/>
    <cellStyle name="40% - Accent2 2 6 2 2 2 3" xfId="10918" xr:uid="{6A7C2A7B-99A3-4FA1-81CB-A62C098CFA65}"/>
    <cellStyle name="40% - Accent2 2 6 2 2 2 3 2" xfId="25652" xr:uid="{9B9E7FB1-5A03-4DF9-8B44-4B07DD95402E}"/>
    <cellStyle name="40% - Accent2 2 6 2 2 2 4" xfId="18286" xr:uid="{6252D6FE-A68E-4A35-93DA-C7E1723406BB}"/>
    <cellStyle name="40% - Accent2 2 6 2 2 3" xfId="5393" xr:uid="{29074A63-B308-4B6A-9CAB-71C0361AD5F4}"/>
    <cellStyle name="40% - Accent2 2 6 2 2 3 2" xfId="12759" xr:uid="{86ECF834-0E82-439F-9B4F-51077B606D95}"/>
    <cellStyle name="40% - Accent2 2 6 2 2 3 2 2" xfId="27493" xr:uid="{5D6BC5BC-AFD0-4E88-B0DE-EC81F3051862}"/>
    <cellStyle name="40% - Accent2 2 6 2 2 3 3" xfId="20127" xr:uid="{4E44D242-77A8-468A-9E0F-52452CF04B77}"/>
    <cellStyle name="40% - Accent2 2 6 2 2 4" xfId="9077" xr:uid="{337C8E26-E0D3-4A5A-8907-D08CAE5D6255}"/>
    <cellStyle name="40% - Accent2 2 6 2 2 4 2" xfId="23811" xr:uid="{4CA75D72-D692-4C34-9B9A-F56ADAF61464}"/>
    <cellStyle name="40% - Accent2 2 6 2 2 5" xfId="16445" xr:uid="{7CB92920-C7B0-4E34-8747-677B2775A3CD}"/>
    <cellStyle name="40% - Accent2 2 6 2 3" xfId="2632" xr:uid="{AD6C0BF8-350C-4370-9884-F3CFBC901927}"/>
    <cellStyle name="40% - Accent2 2 6 2 3 2" xfId="6314" xr:uid="{24ECD12B-F94F-4B2A-A625-10F9513B83ED}"/>
    <cellStyle name="40% - Accent2 2 6 2 3 2 2" xfId="13680" xr:uid="{FCA5D34B-85FD-4C91-85C7-B6F63348755D}"/>
    <cellStyle name="40% - Accent2 2 6 2 3 2 2 2" xfId="28414" xr:uid="{8E1AFD48-C3F1-47C6-8CAE-DAA78CBE5905}"/>
    <cellStyle name="40% - Accent2 2 6 2 3 2 3" xfId="21048" xr:uid="{132C3768-A0F9-4EC6-981C-D12F93069D5C}"/>
    <cellStyle name="40% - Accent2 2 6 2 3 3" xfId="9998" xr:uid="{85A544C0-8179-4EF5-8227-9F7A8F23499C}"/>
    <cellStyle name="40% - Accent2 2 6 2 3 3 2" xfId="24732" xr:uid="{A34FD1C4-B8B2-48E2-8E5E-1B2B78C43DA9}"/>
    <cellStyle name="40% - Accent2 2 6 2 3 4" xfId="17366" xr:uid="{3504822A-C89F-4810-9ADC-8F2FFEFD51A7}"/>
    <cellStyle name="40% - Accent2 2 6 2 4" xfId="4473" xr:uid="{01E93DB5-49E7-4FE1-ADF8-491D2EA04990}"/>
    <cellStyle name="40% - Accent2 2 6 2 4 2" xfId="11839" xr:uid="{12C5A106-4231-408E-B699-4F9A7174C611}"/>
    <cellStyle name="40% - Accent2 2 6 2 4 2 2" xfId="26573" xr:uid="{0A5CF8B9-D19F-4251-ABAF-8CCF116239C8}"/>
    <cellStyle name="40% - Accent2 2 6 2 4 3" xfId="19207" xr:uid="{22BE4FC3-039E-462F-9BCA-5DA793F50FDB}"/>
    <cellStyle name="40% - Accent2 2 6 2 5" xfId="8157" xr:uid="{3B7436C6-CA20-41BC-BCC3-A374DF47EF8F}"/>
    <cellStyle name="40% - Accent2 2 6 2 5 2" xfId="22891" xr:uid="{DE11D174-9D81-4054-804E-7D9712C3F342}"/>
    <cellStyle name="40% - Accent2 2 6 2 6" xfId="15525" xr:uid="{F4303FC6-468C-4DD7-8214-9ECE3760B682}"/>
    <cellStyle name="40% - Accent2 2 6 3" xfId="1251" xr:uid="{FC82A4AE-CAE7-4DB3-88C6-AB640FB7BC0F}"/>
    <cellStyle name="40% - Accent2 2 6 3 2" xfId="3092" xr:uid="{B4C3DA4E-F862-4228-A178-E45538C503A6}"/>
    <cellStyle name="40% - Accent2 2 6 3 2 2" xfId="6774" xr:uid="{793B6CCC-9B66-4EF3-80BD-6E0B9B0547DD}"/>
    <cellStyle name="40% - Accent2 2 6 3 2 2 2" xfId="14140" xr:uid="{7456EFF2-1D1D-43CA-946E-E8BDF32A8350}"/>
    <cellStyle name="40% - Accent2 2 6 3 2 2 2 2" xfId="28874" xr:uid="{36CB1830-05CC-43DA-AEF2-6B5DF5E50863}"/>
    <cellStyle name="40% - Accent2 2 6 3 2 2 3" xfId="21508" xr:uid="{447EF819-CE0E-424B-B9AD-66C6B294398A}"/>
    <cellStyle name="40% - Accent2 2 6 3 2 3" xfId="10458" xr:uid="{6DD11321-45DF-43F1-BC7E-16C9649FD867}"/>
    <cellStyle name="40% - Accent2 2 6 3 2 3 2" xfId="25192" xr:uid="{B6FFD52F-527B-4DC9-8026-940A1BB3F997}"/>
    <cellStyle name="40% - Accent2 2 6 3 2 4" xfId="17826" xr:uid="{C9BABF8A-0FAA-4B34-BD9A-44ABCD80C0E0}"/>
    <cellStyle name="40% - Accent2 2 6 3 3" xfId="4933" xr:uid="{FD0260F1-7027-4C39-9676-3BF25E13632B}"/>
    <cellStyle name="40% - Accent2 2 6 3 3 2" xfId="12299" xr:uid="{FF0217B3-7595-4E36-9F54-EFF020013CAC}"/>
    <cellStyle name="40% - Accent2 2 6 3 3 2 2" xfId="27033" xr:uid="{D7E726D9-8255-4957-83EF-7623BDFF7EC5}"/>
    <cellStyle name="40% - Accent2 2 6 3 3 3" xfId="19667" xr:uid="{1F650012-A064-44E1-9B82-0ECDB2922BF9}"/>
    <cellStyle name="40% - Accent2 2 6 3 4" xfId="8617" xr:uid="{DF8AED39-2251-4D04-BBA3-642C64E4880D}"/>
    <cellStyle name="40% - Accent2 2 6 3 4 2" xfId="23351" xr:uid="{BF07269C-EE15-4106-AE9B-B0788FD93345}"/>
    <cellStyle name="40% - Accent2 2 6 3 5" xfId="15985" xr:uid="{350C6913-FC0B-43F2-9495-2089D3A257A8}"/>
    <cellStyle name="40% - Accent2 2 6 4" xfId="2172" xr:uid="{B2AB8FD1-FAE7-4DCB-ACA4-54B4D5EC58CD}"/>
    <cellStyle name="40% - Accent2 2 6 4 2" xfId="5854" xr:uid="{8E81C393-28A0-445F-9622-84B5F430C0D9}"/>
    <cellStyle name="40% - Accent2 2 6 4 2 2" xfId="13220" xr:uid="{0CD5C89B-63A9-4F50-B409-4C8811EB2A2D}"/>
    <cellStyle name="40% - Accent2 2 6 4 2 2 2" xfId="27954" xr:uid="{39FB6065-C7CF-4136-A5C2-1CD92FFC2542}"/>
    <cellStyle name="40% - Accent2 2 6 4 2 3" xfId="20588" xr:uid="{0A25784E-D3D5-4913-8276-7A0636194691}"/>
    <cellStyle name="40% - Accent2 2 6 4 3" xfId="9538" xr:uid="{C1E49F2D-7915-4AD5-A848-4317A308879A}"/>
    <cellStyle name="40% - Accent2 2 6 4 3 2" xfId="24272" xr:uid="{996360EF-DC08-45ED-885F-78F0391AE3F1}"/>
    <cellStyle name="40% - Accent2 2 6 4 4" xfId="16906" xr:uid="{B951337E-5329-40AE-A3E8-D7C350128153}"/>
    <cellStyle name="40% - Accent2 2 6 5" xfId="4013" xr:uid="{B39A1BA5-7F25-4B61-9B4F-2ECC92D4A638}"/>
    <cellStyle name="40% - Accent2 2 6 5 2" xfId="11379" xr:uid="{85D402BE-61CE-49BA-BF3F-BDC6DA464D01}"/>
    <cellStyle name="40% - Accent2 2 6 5 2 2" xfId="26113" xr:uid="{47C9C5AF-31CF-4F16-9D96-09527725A532}"/>
    <cellStyle name="40% - Accent2 2 6 5 3" xfId="18747" xr:uid="{C3D4ADF1-435D-4B01-B764-0CB06B6D7C0E}"/>
    <cellStyle name="40% - Accent2 2 6 6" xfId="7697" xr:uid="{04BAFA12-0D5E-46E6-B1F0-99C8776BE4B7}"/>
    <cellStyle name="40% - Accent2 2 6 6 2" xfId="22431" xr:uid="{B46C73E4-E03B-48C2-832E-BCE33089A354}"/>
    <cellStyle name="40% - Accent2 2 6 7" xfId="15065" xr:uid="{83606C0C-DE98-45B4-95FF-D9449C533E7A}"/>
    <cellStyle name="40% - Accent2 2 7" xfId="561" xr:uid="{4BD43958-DB74-4754-96CE-6B38B9F51971}"/>
    <cellStyle name="40% - Accent2 2 7 2" xfId="1481" xr:uid="{CAF974CF-BCAC-4BCD-8095-36616E4A39AA}"/>
    <cellStyle name="40% - Accent2 2 7 2 2" xfId="3322" xr:uid="{4D0FD327-422C-4C05-A43C-15A291FEB38B}"/>
    <cellStyle name="40% - Accent2 2 7 2 2 2" xfId="7004" xr:uid="{CD84A24E-8217-4ACA-889C-650BC2CCD695}"/>
    <cellStyle name="40% - Accent2 2 7 2 2 2 2" xfId="14370" xr:uid="{C6496345-83DF-4E7F-9207-63DDF056DF50}"/>
    <cellStyle name="40% - Accent2 2 7 2 2 2 2 2" xfId="29104" xr:uid="{A177B122-E8F8-404B-8581-279D7749C822}"/>
    <cellStyle name="40% - Accent2 2 7 2 2 2 3" xfId="21738" xr:uid="{FAB80ABF-3205-4308-9142-1EAA88F9B396}"/>
    <cellStyle name="40% - Accent2 2 7 2 2 3" xfId="10688" xr:uid="{CB6B02CA-D89A-4EED-B4DD-3690D47708E7}"/>
    <cellStyle name="40% - Accent2 2 7 2 2 3 2" xfId="25422" xr:uid="{92CD4F44-96E7-49F9-95AA-122EC15DF47B}"/>
    <cellStyle name="40% - Accent2 2 7 2 2 4" xfId="18056" xr:uid="{73FC9CF9-4A02-42FF-B95D-CAF0B3872B94}"/>
    <cellStyle name="40% - Accent2 2 7 2 3" xfId="5163" xr:uid="{2AC92713-730F-4000-A77A-0A2ED7D88CFF}"/>
    <cellStyle name="40% - Accent2 2 7 2 3 2" xfId="12529" xr:uid="{2E01EA00-12B5-452B-9DAD-9FF4CD0CCA07}"/>
    <cellStyle name="40% - Accent2 2 7 2 3 2 2" xfId="27263" xr:uid="{CF1BCCA9-028F-43F0-A0AC-54761628B51C}"/>
    <cellStyle name="40% - Accent2 2 7 2 3 3" xfId="19897" xr:uid="{39B2303D-49E4-4C06-B18B-EE7B7DCCB800}"/>
    <cellStyle name="40% - Accent2 2 7 2 4" xfId="8847" xr:uid="{35DDB058-A2C9-4D30-AE5F-8F50BF09BC2F}"/>
    <cellStyle name="40% - Accent2 2 7 2 4 2" xfId="23581" xr:uid="{595CEBCC-A13B-4B1D-A32D-3823BA4AB5F7}"/>
    <cellStyle name="40% - Accent2 2 7 2 5" xfId="16215" xr:uid="{E46FB06B-7E2F-443F-BBD5-F3356BCFB051}"/>
    <cellStyle name="40% - Accent2 2 7 3" xfId="2402" xr:uid="{B230E794-355D-48F2-A313-AA769A88DFD4}"/>
    <cellStyle name="40% - Accent2 2 7 3 2" xfId="6084" xr:uid="{2F16511B-774A-4F48-8793-AF6025DBC3CF}"/>
    <cellStyle name="40% - Accent2 2 7 3 2 2" xfId="13450" xr:uid="{9E70E99D-35EF-41FC-BA5D-FE0FF815FF50}"/>
    <cellStyle name="40% - Accent2 2 7 3 2 2 2" xfId="28184" xr:uid="{17B1393B-2F28-4D4B-B76E-B0D913DEA75B}"/>
    <cellStyle name="40% - Accent2 2 7 3 2 3" xfId="20818" xr:uid="{5433A4AB-DE61-4719-8EF8-6D903D18CD89}"/>
    <cellStyle name="40% - Accent2 2 7 3 3" xfId="9768" xr:uid="{D8E60D13-A885-4D79-B19C-5F68556BADBC}"/>
    <cellStyle name="40% - Accent2 2 7 3 3 2" xfId="24502" xr:uid="{854F0F6A-2712-4D97-AFAF-B970D94620C9}"/>
    <cellStyle name="40% - Accent2 2 7 3 4" xfId="17136" xr:uid="{674AC1CB-296E-44B7-8CCC-A382338BDC86}"/>
    <cellStyle name="40% - Accent2 2 7 4" xfId="4243" xr:uid="{696ECE60-BCF0-4939-B171-6705A359C93C}"/>
    <cellStyle name="40% - Accent2 2 7 4 2" xfId="11609" xr:uid="{148DFEE2-17A6-4C36-A974-14020E3CACF6}"/>
    <cellStyle name="40% - Accent2 2 7 4 2 2" xfId="26343" xr:uid="{DBB87AA0-D3FD-446F-B51E-613A6F8B7570}"/>
    <cellStyle name="40% - Accent2 2 7 4 3" xfId="18977" xr:uid="{2984921D-9413-41A7-8F51-A813976AE95E}"/>
    <cellStyle name="40% - Accent2 2 7 5" xfId="7927" xr:uid="{33654519-2233-429C-95F5-B4C2374FBB32}"/>
    <cellStyle name="40% - Accent2 2 7 5 2" xfId="22661" xr:uid="{159C93FD-5910-42E3-95A7-C067FBAF2C6C}"/>
    <cellStyle name="40% - Accent2 2 7 6" xfId="15295" xr:uid="{28F73898-21F5-4594-A53C-A3754E00367A}"/>
    <cellStyle name="40% - Accent2 2 8" xfId="1021" xr:uid="{401900DD-2CAF-46EC-88F7-987B4CE78841}"/>
    <cellStyle name="40% - Accent2 2 8 2" xfId="2862" xr:uid="{B87F4EAB-1840-401E-BC60-F35FEF3D8F96}"/>
    <cellStyle name="40% - Accent2 2 8 2 2" xfId="6544" xr:uid="{CF51C753-F46B-43A0-8FD7-B01A2B9AAA19}"/>
    <cellStyle name="40% - Accent2 2 8 2 2 2" xfId="13910" xr:uid="{C65FA05F-07F0-49A4-8B73-1785C3549242}"/>
    <cellStyle name="40% - Accent2 2 8 2 2 2 2" xfId="28644" xr:uid="{FEED407B-E624-4F21-9226-ECCB14E36DFE}"/>
    <cellStyle name="40% - Accent2 2 8 2 2 3" xfId="21278" xr:uid="{B57FAC71-2077-4994-A859-082AFC8CA6A4}"/>
    <cellStyle name="40% - Accent2 2 8 2 3" xfId="10228" xr:uid="{509C22A0-536D-4CDD-AFC8-AA361662D8C5}"/>
    <cellStyle name="40% - Accent2 2 8 2 3 2" xfId="24962" xr:uid="{7F0E2844-F639-445A-92C3-28275982489A}"/>
    <cellStyle name="40% - Accent2 2 8 2 4" xfId="17596" xr:uid="{6E7745D3-3DF4-4CC8-AC8A-3E74B0DEB93F}"/>
    <cellStyle name="40% - Accent2 2 8 3" xfId="4703" xr:uid="{94336DF4-50DA-43AB-B39C-0E69F9B9EB5A}"/>
    <cellStyle name="40% - Accent2 2 8 3 2" xfId="12069" xr:uid="{91D63E17-DDA0-45E4-A5E5-10888CE04D49}"/>
    <cellStyle name="40% - Accent2 2 8 3 2 2" xfId="26803" xr:uid="{E4602DD7-9C86-4F79-B950-95B48B127494}"/>
    <cellStyle name="40% - Accent2 2 8 3 3" xfId="19437" xr:uid="{DC1C70CC-BB62-4983-A83E-C0A6A896EA92}"/>
    <cellStyle name="40% - Accent2 2 8 4" xfId="8387" xr:uid="{CE93FE72-F450-4FFB-8F57-1478DC77F380}"/>
    <cellStyle name="40% - Accent2 2 8 4 2" xfId="23121" xr:uid="{CA908B69-5B92-431A-8219-9416B90FE45E}"/>
    <cellStyle name="40% - Accent2 2 8 5" xfId="15755" xr:uid="{69821E35-6C03-4643-8644-C5DDB7CC1CDA}"/>
    <cellStyle name="40% - Accent2 2 9" xfId="1942" xr:uid="{CAC5712A-4120-4AD7-AABF-BCB48786B16A}"/>
    <cellStyle name="40% - Accent2 2 9 2" xfId="5624" xr:uid="{E5697F1F-1BF3-4875-94AD-78B1F4AC32C2}"/>
    <cellStyle name="40% - Accent2 2 9 2 2" xfId="12990" xr:uid="{1BDF367E-CD2E-4D46-91DF-EA61D79712DF}"/>
    <cellStyle name="40% - Accent2 2 9 2 2 2" xfId="27724" xr:uid="{7F2EA0E4-DC8C-4AE6-9998-7676A43E5B7A}"/>
    <cellStyle name="40% - Accent2 2 9 2 3" xfId="20358" xr:uid="{8FAF96B8-62E9-4BFD-BAFB-126E11041E9F}"/>
    <cellStyle name="40% - Accent2 2 9 3" xfId="9308" xr:uid="{5B8797EE-FC6A-4C17-A78D-F6EEA5B437A7}"/>
    <cellStyle name="40% - Accent2 2 9 3 2" xfId="24042" xr:uid="{F65C37E3-33E8-414D-8191-3C49224AA3BF}"/>
    <cellStyle name="40% - Accent2 2 9 4" xfId="16676" xr:uid="{FEC76E13-4F1C-4A3C-999B-94D09F28426E}"/>
    <cellStyle name="40% - Accent3 2" xfId="48" xr:uid="{665FB6BC-332C-4E69-8604-EB5A47AED64A}"/>
    <cellStyle name="40% - Accent3 2 10" xfId="3787" xr:uid="{56A5DBF9-7439-43FB-9BC5-B7FD3A8CA14F}"/>
    <cellStyle name="40% - Accent3 2 10 2" xfId="11153" xr:uid="{5AB9A327-E279-4EA0-86B2-1C4496D0B44B}"/>
    <cellStyle name="40% - Accent3 2 10 2 2" xfId="25887" xr:uid="{8F303936-4FDD-47E4-AF50-1F59C5AF4BAB}"/>
    <cellStyle name="40% - Accent3 2 10 3" xfId="18521" xr:uid="{3BDC5B96-1F00-434C-9531-5EBA8E866EC3}"/>
    <cellStyle name="40% - Accent3 2 11" xfId="7471" xr:uid="{D9332908-7E9E-4077-B6F4-BCA02784F56C}"/>
    <cellStyle name="40% - Accent3 2 11 2" xfId="22205" xr:uid="{D63E8C46-CF52-4F73-9358-30B1A98472F8}"/>
    <cellStyle name="40% - Accent3 2 12" xfId="14839" xr:uid="{E8EEEC2C-7E9E-49F9-BA96-5EE5DB6C1B16}"/>
    <cellStyle name="40% - Accent3 2 2" xfId="49" xr:uid="{AA04A8EE-9520-46FC-8E3B-550F8C038D02}"/>
    <cellStyle name="40% - Accent3 2 2 10" xfId="7472" xr:uid="{B2F37AF1-7235-4183-AB0E-B0D07744B609}"/>
    <cellStyle name="40% - Accent3 2 2 10 2" xfId="22206" xr:uid="{E694EF43-66ED-4A53-9FEA-5C3B7C8DBE37}"/>
    <cellStyle name="40% - Accent3 2 2 11" xfId="14840" xr:uid="{930C24CB-F418-423B-88CB-F207AAF229B0}"/>
    <cellStyle name="40% - Accent3 2 2 2" xfId="50" xr:uid="{2FA953D0-2BF7-432D-ADC0-DD6D0971BF71}"/>
    <cellStyle name="40% - Accent3 2 2 2 10" xfId="14841" xr:uid="{3D06E6D1-4405-4876-A33A-7699AD393723}"/>
    <cellStyle name="40% - Accent3 2 2 2 2" xfId="147" xr:uid="{12BC862E-F6DD-4629-8A8D-E1606D0061C7}"/>
    <cellStyle name="40% - Accent3 2 2 2 2 2" xfId="279" xr:uid="{BE5EF5C2-9AD5-4FE8-ADC7-4610F85A488A}"/>
    <cellStyle name="40% - Accent3 2 2 2 2 2 2" xfId="509" xr:uid="{7E677A0D-C6A3-40DA-8051-A4AA538DC0BC}"/>
    <cellStyle name="40% - Accent3 2 2 2 2 2 2 2" xfId="969" xr:uid="{2A3982FA-CCE4-4D3D-8BB7-FA21E2BE556A}"/>
    <cellStyle name="40% - Accent3 2 2 2 2 2 2 2 2" xfId="1889" xr:uid="{C02032AB-02E5-4D18-9530-7C6876E2EDE7}"/>
    <cellStyle name="40% - Accent3 2 2 2 2 2 2 2 2 2" xfId="3730" xr:uid="{609EB32F-E5AF-422D-87A3-BCA1C48FB093}"/>
    <cellStyle name="40% - Accent3 2 2 2 2 2 2 2 2 2 2" xfId="7412" xr:uid="{FA7B6E8C-52B9-4016-880C-9AE9158824E6}"/>
    <cellStyle name="40% - Accent3 2 2 2 2 2 2 2 2 2 2 2" xfId="14778" xr:uid="{AFBFFBD1-11F3-43BD-8EE5-4A0A83AA8338}"/>
    <cellStyle name="40% - Accent3 2 2 2 2 2 2 2 2 2 2 2 2" xfId="29512" xr:uid="{CE05E990-2AAB-41A9-A5F2-A2EDD89E7F58}"/>
    <cellStyle name="40% - Accent3 2 2 2 2 2 2 2 2 2 2 3" xfId="22146" xr:uid="{B9527ACA-7A4A-4D50-9B23-C1815E2ADE63}"/>
    <cellStyle name="40% - Accent3 2 2 2 2 2 2 2 2 2 3" xfId="11096" xr:uid="{324248DF-8F3D-4A30-967B-DA6683383B38}"/>
    <cellStyle name="40% - Accent3 2 2 2 2 2 2 2 2 2 3 2" xfId="25830" xr:uid="{AFCE3257-F2D0-40C1-BD6C-B618FC7F1938}"/>
    <cellStyle name="40% - Accent3 2 2 2 2 2 2 2 2 2 4" xfId="18464" xr:uid="{0981EF1C-A1E0-49B1-8D96-8DC6BD468F33}"/>
    <cellStyle name="40% - Accent3 2 2 2 2 2 2 2 2 3" xfId="5571" xr:uid="{59EA8094-91F9-4472-84EE-BAF82C75B00A}"/>
    <cellStyle name="40% - Accent3 2 2 2 2 2 2 2 2 3 2" xfId="12937" xr:uid="{AAB34B24-CC72-4C60-86B5-79238F910502}"/>
    <cellStyle name="40% - Accent3 2 2 2 2 2 2 2 2 3 2 2" xfId="27671" xr:uid="{11DC9F31-022A-40A8-B141-9F0C9EDA2796}"/>
    <cellStyle name="40% - Accent3 2 2 2 2 2 2 2 2 3 3" xfId="20305" xr:uid="{18314D74-D3F4-40E9-B0A1-0026D2DF1683}"/>
    <cellStyle name="40% - Accent3 2 2 2 2 2 2 2 2 4" xfId="9255" xr:uid="{9D5413ED-A346-4ADD-ADD4-39AAE5A2B8CF}"/>
    <cellStyle name="40% - Accent3 2 2 2 2 2 2 2 2 4 2" xfId="23989" xr:uid="{FF69E475-9DBA-49B1-8E1B-8BF9CBB3758F}"/>
    <cellStyle name="40% - Accent3 2 2 2 2 2 2 2 2 5" xfId="16623" xr:uid="{5905EA80-F0A0-47C5-AA8A-049089E90647}"/>
    <cellStyle name="40% - Accent3 2 2 2 2 2 2 2 3" xfId="2810" xr:uid="{BD8F9828-1F6C-4343-B89C-D899371BF809}"/>
    <cellStyle name="40% - Accent3 2 2 2 2 2 2 2 3 2" xfId="6492" xr:uid="{7DB51B4C-00F4-4C51-8E1C-C28D0C91C705}"/>
    <cellStyle name="40% - Accent3 2 2 2 2 2 2 2 3 2 2" xfId="13858" xr:uid="{007BC3B9-0772-48F0-9E02-370E7BEE8554}"/>
    <cellStyle name="40% - Accent3 2 2 2 2 2 2 2 3 2 2 2" xfId="28592" xr:uid="{B7C59B7A-BC0A-40A1-AFD2-D533639641B0}"/>
    <cellStyle name="40% - Accent3 2 2 2 2 2 2 2 3 2 3" xfId="21226" xr:uid="{8654CD63-3170-400A-9D68-5096FDFDD983}"/>
    <cellStyle name="40% - Accent3 2 2 2 2 2 2 2 3 3" xfId="10176" xr:uid="{0D7A5A06-38E3-4761-9FE6-11E527AE5991}"/>
    <cellStyle name="40% - Accent3 2 2 2 2 2 2 2 3 3 2" xfId="24910" xr:uid="{2E4EF8E9-49B8-4CAF-AAE7-96C24F211160}"/>
    <cellStyle name="40% - Accent3 2 2 2 2 2 2 2 3 4" xfId="17544" xr:uid="{713858ED-56B8-4CFB-A9D9-E75B40C69B45}"/>
    <cellStyle name="40% - Accent3 2 2 2 2 2 2 2 4" xfId="4651" xr:uid="{42367D81-7C89-4D13-880B-771E77B202B1}"/>
    <cellStyle name="40% - Accent3 2 2 2 2 2 2 2 4 2" xfId="12017" xr:uid="{64F60F85-741A-4249-99BD-331E68D00605}"/>
    <cellStyle name="40% - Accent3 2 2 2 2 2 2 2 4 2 2" xfId="26751" xr:uid="{7156AD0C-5BAA-49BF-8F3D-9642D43632FE}"/>
    <cellStyle name="40% - Accent3 2 2 2 2 2 2 2 4 3" xfId="19385" xr:uid="{7CC73F24-4645-46AE-B0FE-FCA1EB279555}"/>
    <cellStyle name="40% - Accent3 2 2 2 2 2 2 2 5" xfId="8335" xr:uid="{D8F3CDA5-CDEC-486E-BA57-F9A16EE55BD2}"/>
    <cellStyle name="40% - Accent3 2 2 2 2 2 2 2 5 2" xfId="23069" xr:uid="{6A9F78A8-77B8-4AB2-9E97-782DED9C2A5C}"/>
    <cellStyle name="40% - Accent3 2 2 2 2 2 2 2 6" xfId="15703" xr:uid="{60CDFD3F-D308-44F6-9BEA-D1B8D5BE99B9}"/>
    <cellStyle name="40% - Accent3 2 2 2 2 2 2 3" xfId="1429" xr:uid="{80DF1E30-E9EE-40E9-89EF-56D755528CC9}"/>
    <cellStyle name="40% - Accent3 2 2 2 2 2 2 3 2" xfId="3270" xr:uid="{0125C8CF-DBEE-43EB-8903-3A9756BFCB6E}"/>
    <cellStyle name="40% - Accent3 2 2 2 2 2 2 3 2 2" xfId="6952" xr:uid="{72717756-78AA-4D31-9EBD-A297C0791A35}"/>
    <cellStyle name="40% - Accent3 2 2 2 2 2 2 3 2 2 2" xfId="14318" xr:uid="{F001DF3F-BB9F-4DB0-8049-A63EC710BCA3}"/>
    <cellStyle name="40% - Accent3 2 2 2 2 2 2 3 2 2 2 2" xfId="29052" xr:uid="{B86BFE18-0109-4C30-B6C9-332ACDA3E3C2}"/>
    <cellStyle name="40% - Accent3 2 2 2 2 2 2 3 2 2 3" xfId="21686" xr:uid="{1E993134-112E-439B-9AB2-F54506A29410}"/>
    <cellStyle name="40% - Accent3 2 2 2 2 2 2 3 2 3" xfId="10636" xr:uid="{9C5C7409-26FC-41CB-B435-17CC409F2AB8}"/>
    <cellStyle name="40% - Accent3 2 2 2 2 2 2 3 2 3 2" xfId="25370" xr:uid="{8E67FB70-A440-428C-B99C-876F4D6D937E}"/>
    <cellStyle name="40% - Accent3 2 2 2 2 2 2 3 2 4" xfId="18004" xr:uid="{0DCB9709-BD06-4A25-8D18-5679D99140F9}"/>
    <cellStyle name="40% - Accent3 2 2 2 2 2 2 3 3" xfId="5111" xr:uid="{7368ABD0-7B51-4264-A7FA-70B5911DE80F}"/>
    <cellStyle name="40% - Accent3 2 2 2 2 2 2 3 3 2" xfId="12477" xr:uid="{A793F358-5367-4748-936D-930BB4DE0C35}"/>
    <cellStyle name="40% - Accent3 2 2 2 2 2 2 3 3 2 2" xfId="27211" xr:uid="{06F08AD0-E19B-473A-9DC0-EBCE6310FA44}"/>
    <cellStyle name="40% - Accent3 2 2 2 2 2 2 3 3 3" xfId="19845" xr:uid="{1099CD68-D1C8-4CF6-ABAD-262328D2DBBA}"/>
    <cellStyle name="40% - Accent3 2 2 2 2 2 2 3 4" xfId="8795" xr:uid="{EBCD7698-CEBD-432B-994E-0E49A67652FA}"/>
    <cellStyle name="40% - Accent3 2 2 2 2 2 2 3 4 2" xfId="23529" xr:uid="{1DF1DB71-5F53-4846-8E72-055A537B2E0F}"/>
    <cellStyle name="40% - Accent3 2 2 2 2 2 2 3 5" xfId="16163" xr:uid="{11017DD8-0420-4C59-B97E-36BC1B7B5040}"/>
    <cellStyle name="40% - Accent3 2 2 2 2 2 2 4" xfId="2350" xr:uid="{4CE7D6EC-9486-419A-A13E-BBA72E811C56}"/>
    <cellStyle name="40% - Accent3 2 2 2 2 2 2 4 2" xfId="6032" xr:uid="{A14ABD85-0E32-43E5-8C97-AE4095E0E86B}"/>
    <cellStyle name="40% - Accent3 2 2 2 2 2 2 4 2 2" xfId="13398" xr:uid="{50052B1A-BF53-44E8-B34A-482F60106BA4}"/>
    <cellStyle name="40% - Accent3 2 2 2 2 2 2 4 2 2 2" xfId="28132" xr:uid="{6DCCB451-A934-4331-9704-EE5AEFB7B338}"/>
    <cellStyle name="40% - Accent3 2 2 2 2 2 2 4 2 3" xfId="20766" xr:uid="{571EAF32-1C63-404C-A719-552F2043F482}"/>
    <cellStyle name="40% - Accent3 2 2 2 2 2 2 4 3" xfId="9716" xr:uid="{7178252D-2B7D-49C5-944A-AF9910D9A2B0}"/>
    <cellStyle name="40% - Accent3 2 2 2 2 2 2 4 3 2" xfId="24450" xr:uid="{B4600ED7-7659-412A-B4E9-B4C1F43C83B5}"/>
    <cellStyle name="40% - Accent3 2 2 2 2 2 2 4 4" xfId="17084" xr:uid="{FAC9BD5E-5D1C-44A5-B39C-EF677D6E31CC}"/>
    <cellStyle name="40% - Accent3 2 2 2 2 2 2 5" xfId="4191" xr:uid="{5A282027-94FA-4408-B150-0BB52858AD68}"/>
    <cellStyle name="40% - Accent3 2 2 2 2 2 2 5 2" xfId="11557" xr:uid="{49D9F610-890D-462B-970C-70A6C146A35D}"/>
    <cellStyle name="40% - Accent3 2 2 2 2 2 2 5 2 2" xfId="26291" xr:uid="{A7A5297A-6A78-485C-B118-69DC24A84888}"/>
    <cellStyle name="40% - Accent3 2 2 2 2 2 2 5 3" xfId="18925" xr:uid="{4AD8D360-5779-4DB1-9B09-8F6C9EDC7020}"/>
    <cellStyle name="40% - Accent3 2 2 2 2 2 2 6" xfId="7875" xr:uid="{006D3175-740E-4117-A8FA-1AFCA99D039D}"/>
    <cellStyle name="40% - Accent3 2 2 2 2 2 2 6 2" xfId="22609" xr:uid="{EFA839FC-5A21-4DBC-B9BB-865DB401EDDA}"/>
    <cellStyle name="40% - Accent3 2 2 2 2 2 2 7" xfId="15243" xr:uid="{9E2DCFB0-FB2D-4B22-95F6-99BA59648EEC}"/>
    <cellStyle name="40% - Accent3 2 2 2 2 2 3" xfId="739" xr:uid="{A42F4680-445F-4E7B-A3DC-C9FD88E0F0F1}"/>
    <cellStyle name="40% - Accent3 2 2 2 2 2 3 2" xfId="1659" xr:uid="{9A9046C3-3E68-4D22-9294-5DD9B964F867}"/>
    <cellStyle name="40% - Accent3 2 2 2 2 2 3 2 2" xfId="3500" xr:uid="{D793B15B-B6CC-4656-A620-CA19DFC86EE0}"/>
    <cellStyle name="40% - Accent3 2 2 2 2 2 3 2 2 2" xfId="7182" xr:uid="{FEEDE1F4-FC10-49DB-90DF-65F3A1155630}"/>
    <cellStyle name="40% - Accent3 2 2 2 2 2 3 2 2 2 2" xfId="14548" xr:uid="{F8BC81CC-7143-4B3E-91DE-B5A6211BB4CE}"/>
    <cellStyle name="40% - Accent3 2 2 2 2 2 3 2 2 2 2 2" xfId="29282" xr:uid="{EDA1FD01-C8D0-4EA2-9A80-E49392D3EA77}"/>
    <cellStyle name="40% - Accent3 2 2 2 2 2 3 2 2 2 3" xfId="21916" xr:uid="{FC839E1B-0931-4EF3-AA94-8CDD76057B94}"/>
    <cellStyle name="40% - Accent3 2 2 2 2 2 3 2 2 3" xfId="10866" xr:uid="{53381E92-4EEF-437D-884E-99D2CC84D890}"/>
    <cellStyle name="40% - Accent3 2 2 2 2 2 3 2 2 3 2" xfId="25600" xr:uid="{7977907B-1667-4D26-ADCF-7EE2C300E452}"/>
    <cellStyle name="40% - Accent3 2 2 2 2 2 3 2 2 4" xfId="18234" xr:uid="{1D9170F9-B3B4-4249-A6D1-4B989CA42FB4}"/>
    <cellStyle name="40% - Accent3 2 2 2 2 2 3 2 3" xfId="5341" xr:uid="{BE2BC6CA-03CF-425D-A84C-17F1027F9D04}"/>
    <cellStyle name="40% - Accent3 2 2 2 2 2 3 2 3 2" xfId="12707" xr:uid="{21ADC9A2-9E59-406B-8E4D-BCA73DCF843C}"/>
    <cellStyle name="40% - Accent3 2 2 2 2 2 3 2 3 2 2" xfId="27441" xr:uid="{F286EB7E-0A9E-4C22-9896-FAD1E88FB2E9}"/>
    <cellStyle name="40% - Accent3 2 2 2 2 2 3 2 3 3" xfId="20075" xr:uid="{5FE53111-B4DA-4E90-825C-B46B431E24AB}"/>
    <cellStyle name="40% - Accent3 2 2 2 2 2 3 2 4" xfId="9025" xr:uid="{CA7ED53E-A1E2-4029-8182-FADF3B6946E1}"/>
    <cellStyle name="40% - Accent3 2 2 2 2 2 3 2 4 2" xfId="23759" xr:uid="{E943A8D5-479B-4F0E-AD69-4B5192BD903E}"/>
    <cellStyle name="40% - Accent3 2 2 2 2 2 3 2 5" xfId="16393" xr:uid="{5830C9FE-67F6-4E2C-B908-8042B252AB5E}"/>
    <cellStyle name="40% - Accent3 2 2 2 2 2 3 3" xfId="2580" xr:uid="{54F82A3E-C77E-4460-8FAE-5F2ECF83CE96}"/>
    <cellStyle name="40% - Accent3 2 2 2 2 2 3 3 2" xfId="6262" xr:uid="{139C24C8-C110-4EEA-A7EC-7BE4AA1D59E8}"/>
    <cellStyle name="40% - Accent3 2 2 2 2 2 3 3 2 2" xfId="13628" xr:uid="{2D9260C4-6088-4BD8-AD99-EE4ED0464E35}"/>
    <cellStyle name="40% - Accent3 2 2 2 2 2 3 3 2 2 2" xfId="28362" xr:uid="{B0C9B888-008F-43D5-9C6E-CF91AE1FF6E4}"/>
    <cellStyle name="40% - Accent3 2 2 2 2 2 3 3 2 3" xfId="20996" xr:uid="{48039DCC-CC7B-4FDF-8DE6-A52447564879}"/>
    <cellStyle name="40% - Accent3 2 2 2 2 2 3 3 3" xfId="9946" xr:uid="{7ACEEB99-E4DA-453E-BB76-9EEAA37E9661}"/>
    <cellStyle name="40% - Accent3 2 2 2 2 2 3 3 3 2" xfId="24680" xr:uid="{B96A211B-7EB4-459E-8CEF-FF0CEAC2658B}"/>
    <cellStyle name="40% - Accent3 2 2 2 2 2 3 3 4" xfId="17314" xr:uid="{385D3185-C58F-45AB-B8BC-B4966CB39DC0}"/>
    <cellStyle name="40% - Accent3 2 2 2 2 2 3 4" xfId="4421" xr:uid="{049AB662-EAE6-474C-9E37-F5A6BF5AF155}"/>
    <cellStyle name="40% - Accent3 2 2 2 2 2 3 4 2" xfId="11787" xr:uid="{14484410-EAE9-4169-B737-118EDB4AF789}"/>
    <cellStyle name="40% - Accent3 2 2 2 2 2 3 4 2 2" xfId="26521" xr:uid="{CE86FAB4-79D5-48D1-BCDF-5EC0541AB795}"/>
    <cellStyle name="40% - Accent3 2 2 2 2 2 3 4 3" xfId="19155" xr:uid="{5F5FB3C5-0280-4B8A-9926-E78F1977F540}"/>
    <cellStyle name="40% - Accent3 2 2 2 2 2 3 5" xfId="8105" xr:uid="{0491FA8C-46F7-4FC3-8117-E0C4FFFC62F2}"/>
    <cellStyle name="40% - Accent3 2 2 2 2 2 3 5 2" xfId="22839" xr:uid="{1973439F-8727-49A3-BC98-12AE79224A70}"/>
    <cellStyle name="40% - Accent3 2 2 2 2 2 3 6" xfId="15473" xr:uid="{7FEF0C4E-B7E2-46F5-B374-EFB9B77DDF85}"/>
    <cellStyle name="40% - Accent3 2 2 2 2 2 4" xfId="1199" xr:uid="{BB26B988-3FFC-4724-9238-A3405F45D95A}"/>
    <cellStyle name="40% - Accent3 2 2 2 2 2 4 2" xfId="3040" xr:uid="{F599FCED-1C65-4862-8100-1D11FE11E0BA}"/>
    <cellStyle name="40% - Accent3 2 2 2 2 2 4 2 2" xfId="6722" xr:uid="{7E2C09F7-A835-4779-86E9-21395DDC1D00}"/>
    <cellStyle name="40% - Accent3 2 2 2 2 2 4 2 2 2" xfId="14088" xr:uid="{2596DC4B-3D74-4C6A-B7F3-42BD7D07CD33}"/>
    <cellStyle name="40% - Accent3 2 2 2 2 2 4 2 2 2 2" xfId="28822" xr:uid="{A41795EB-1EDF-4AB7-8AF3-6D7E98B82FFF}"/>
    <cellStyle name="40% - Accent3 2 2 2 2 2 4 2 2 3" xfId="21456" xr:uid="{5CD45966-4786-4EA8-8A5A-9E8482746506}"/>
    <cellStyle name="40% - Accent3 2 2 2 2 2 4 2 3" xfId="10406" xr:uid="{A0FAA603-FD8B-4AF7-9362-B8234CF1F7C4}"/>
    <cellStyle name="40% - Accent3 2 2 2 2 2 4 2 3 2" xfId="25140" xr:uid="{F0018695-3026-4C25-87A3-4505F2CC8099}"/>
    <cellStyle name="40% - Accent3 2 2 2 2 2 4 2 4" xfId="17774" xr:uid="{1E53E5BC-0850-444A-A528-9A4B25E8EE0E}"/>
    <cellStyle name="40% - Accent3 2 2 2 2 2 4 3" xfId="4881" xr:uid="{43E24BEB-6C3B-44C6-806D-43ADB95F2510}"/>
    <cellStyle name="40% - Accent3 2 2 2 2 2 4 3 2" xfId="12247" xr:uid="{C7AEF94B-9E03-4032-BEA3-FACD7737FAFB}"/>
    <cellStyle name="40% - Accent3 2 2 2 2 2 4 3 2 2" xfId="26981" xr:uid="{CAB05667-5306-4B53-9F57-471533217CCF}"/>
    <cellStyle name="40% - Accent3 2 2 2 2 2 4 3 3" xfId="19615" xr:uid="{852DB75F-D6FE-47A8-9A19-FCFF6187E26A}"/>
    <cellStyle name="40% - Accent3 2 2 2 2 2 4 4" xfId="8565" xr:uid="{A2FC6A3E-A5C2-4951-BCE4-46BFC7CAD91B}"/>
    <cellStyle name="40% - Accent3 2 2 2 2 2 4 4 2" xfId="23299" xr:uid="{0FAB83F1-9E24-400F-A31D-203BEE20839E}"/>
    <cellStyle name="40% - Accent3 2 2 2 2 2 4 5" xfId="15933" xr:uid="{A2D07C41-9A68-4064-8B90-7467A1CA7149}"/>
    <cellStyle name="40% - Accent3 2 2 2 2 2 5" xfId="2120" xr:uid="{BF854E08-579A-43AA-9AFF-F806629B458B}"/>
    <cellStyle name="40% - Accent3 2 2 2 2 2 5 2" xfId="5802" xr:uid="{2BC0829A-B009-4F5C-9739-C5F370BCDEC4}"/>
    <cellStyle name="40% - Accent3 2 2 2 2 2 5 2 2" xfId="13168" xr:uid="{EE51DB53-311A-45A1-AF33-C231F3643859}"/>
    <cellStyle name="40% - Accent3 2 2 2 2 2 5 2 2 2" xfId="27902" xr:uid="{3E7E56F0-8C27-462E-9099-0D1D97CAEB3E}"/>
    <cellStyle name="40% - Accent3 2 2 2 2 2 5 2 3" xfId="20536" xr:uid="{97599C9D-4F3F-4091-9C17-66A662583310}"/>
    <cellStyle name="40% - Accent3 2 2 2 2 2 5 3" xfId="9486" xr:uid="{D5B087E7-8472-421A-94CB-053EBC23751B}"/>
    <cellStyle name="40% - Accent3 2 2 2 2 2 5 3 2" xfId="24220" xr:uid="{16E438A9-D029-4D3E-8805-C77B3D582FE1}"/>
    <cellStyle name="40% - Accent3 2 2 2 2 2 5 4" xfId="16854" xr:uid="{7804D961-8956-420A-9AF8-CFA2F5703F06}"/>
    <cellStyle name="40% - Accent3 2 2 2 2 2 6" xfId="3961" xr:uid="{07CCEB6B-0A50-4DB7-9F86-FA0974B549F7}"/>
    <cellStyle name="40% - Accent3 2 2 2 2 2 6 2" xfId="11327" xr:uid="{7D31D39E-7C80-45FF-80AD-4378E078B4B3}"/>
    <cellStyle name="40% - Accent3 2 2 2 2 2 6 2 2" xfId="26061" xr:uid="{3D2BA1FF-1F4A-457E-B3C0-9CF45B6B0342}"/>
    <cellStyle name="40% - Accent3 2 2 2 2 2 6 3" xfId="18695" xr:uid="{91ED314D-24F6-46D7-AF34-CC8CED02E942}"/>
    <cellStyle name="40% - Accent3 2 2 2 2 2 7" xfId="7645" xr:uid="{5AD23BDF-0459-4A1B-B8B9-B7F0C6D31DE9}"/>
    <cellStyle name="40% - Accent3 2 2 2 2 2 7 2" xfId="22379" xr:uid="{B35B0F8F-EE0E-433E-BD07-30AEC8F94E14}"/>
    <cellStyle name="40% - Accent3 2 2 2 2 2 8" xfId="15013" xr:uid="{CA86C620-F81C-42F6-B0F9-04AE98E6233D}"/>
    <cellStyle name="40% - Accent3 2 2 2 2 3" xfId="394" xr:uid="{686219A7-19DA-46A1-BCE6-2A903EC46DA1}"/>
    <cellStyle name="40% - Accent3 2 2 2 2 3 2" xfId="854" xr:uid="{19E0FAA4-3476-4E11-B9FC-304CD4765722}"/>
    <cellStyle name="40% - Accent3 2 2 2 2 3 2 2" xfId="1774" xr:uid="{93311037-7374-46AE-9087-2E22E2809A1C}"/>
    <cellStyle name="40% - Accent3 2 2 2 2 3 2 2 2" xfId="3615" xr:uid="{7642EAB2-020D-4B30-98C7-E26F5AC7441A}"/>
    <cellStyle name="40% - Accent3 2 2 2 2 3 2 2 2 2" xfId="7297" xr:uid="{1A6039F2-CF51-41C9-B23C-789364D89B5F}"/>
    <cellStyle name="40% - Accent3 2 2 2 2 3 2 2 2 2 2" xfId="14663" xr:uid="{D430DEB9-22B0-4080-8FCA-A51399063520}"/>
    <cellStyle name="40% - Accent3 2 2 2 2 3 2 2 2 2 2 2" xfId="29397" xr:uid="{C52C9CB1-38B1-45F1-AF13-F3197DA3E6AD}"/>
    <cellStyle name="40% - Accent3 2 2 2 2 3 2 2 2 2 3" xfId="22031" xr:uid="{CE0C8985-D8C5-42E1-B732-EA0956402C5B}"/>
    <cellStyle name="40% - Accent3 2 2 2 2 3 2 2 2 3" xfId="10981" xr:uid="{FC98C687-AF54-41E0-9E3D-6E3C31416E55}"/>
    <cellStyle name="40% - Accent3 2 2 2 2 3 2 2 2 3 2" xfId="25715" xr:uid="{AD01FABB-F66F-452F-B8DC-6BD87D1F34FE}"/>
    <cellStyle name="40% - Accent3 2 2 2 2 3 2 2 2 4" xfId="18349" xr:uid="{4816B380-7F44-4600-AE49-3C7AAA60C452}"/>
    <cellStyle name="40% - Accent3 2 2 2 2 3 2 2 3" xfId="5456" xr:uid="{6E0D7D19-C65E-4B6D-A731-D28074AA8D03}"/>
    <cellStyle name="40% - Accent3 2 2 2 2 3 2 2 3 2" xfId="12822" xr:uid="{320D76F8-10BF-4570-A8F4-60F6CFD9D898}"/>
    <cellStyle name="40% - Accent3 2 2 2 2 3 2 2 3 2 2" xfId="27556" xr:uid="{4B0D51ED-3989-4D80-908A-3877755AE698}"/>
    <cellStyle name="40% - Accent3 2 2 2 2 3 2 2 3 3" xfId="20190" xr:uid="{97EDF245-2323-4B9B-AA13-D77CC08CDD57}"/>
    <cellStyle name="40% - Accent3 2 2 2 2 3 2 2 4" xfId="9140" xr:uid="{BE77290F-6A14-41A1-9D5D-FB6F7C8A98FC}"/>
    <cellStyle name="40% - Accent3 2 2 2 2 3 2 2 4 2" xfId="23874" xr:uid="{69C08C8D-9E5C-4E54-8F20-4EB8886181F7}"/>
    <cellStyle name="40% - Accent3 2 2 2 2 3 2 2 5" xfId="16508" xr:uid="{1421AB94-93AB-4FAE-8B3A-F0C585F24483}"/>
    <cellStyle name="40% - Accent3 2 2 2 2 3 2 3" xfId="2695" xr:uid="{F6EC328F-6BF6-4A01-8BFE-3B7860B306DB}"/>
    <cellStyle name="40% - Accent3 2 2 2 2 3 2 3 2" xfId="6377" xr:uid="{FA2B22C8-187F-480B-816F-864FF39CBD63}"/>
    <cellStyle name="40% - Accent3 2 2 2 2 3 2 3 2 2" xfId="13743" xr:uid="{1D75B0C1-BB08-41F0-AB45-CEB9FAB0A311}"/>
    <cellStyle name="40% - Accent3 2 2 2 2 3 2 3 2 2 2" xfId="28477" xr:uid="{C0421DA1-0066-4AA5-8154-A907C97631D5}"/>
    <cellStyle name="40% - Accent3 2 2 2 2 3 2 3 2 3" xfId="21111" xr:uid="{9856A19F-06CA-4FDA-B4AB-1CCAC449C2B5}"/>
    <cellStyle name="40% - Accent3 2 2 2 2 3 2 3 3" xfId="10061" xr:uid="{0D89CC82-CE28-4F7D-80D4-0AA03E519E3F}"/>
    <cellStyle name="40% - Accent3 2 2 2 2 3 2 3 3 2" xfId="24795" xr:uid="{91BFFF7E-C13B-488B-BA19-C1952DDE7868}"/>
    <cellStyle name="40% - Accent3 2 2 2 2 3 2 3 4" xfId="17429" xr:uid="{B1C492C6-396E-4F23-ABE8-3792F5A654A8}"/>
    <cellStyle name="40% - Accent3 2 2 2 2 3 2 4" xfId="4536" xr:uid="{2C2D1176-7683-4747-874A-966A6F742B33}"/>
    <cellStyle name="40% - Accent3 2 2 2 2 3 2 4 2" xfId="11902" xr:uid="{C1EF5F9F-CB2B-49A0-9ACA-A067E1514B36}"/>
    <cellStyle name="40% - Accent3 2 2 2 2 3 2 4 2 2" xfId="26636" xr:uid="{075BB702-342C-4436-98E3-D086C77B4496}"/>
    <cellStyle name="40% - Accent3 2 2 2 2 3 2 4 3" xfId="19270" xr:uid="{15003ABF-C520-4D85-92D3-203DA0B7E397}"/>
    <cellStyle name="40% - Accent3 2 2 2 2 3 2 5" xfId="8220" xr:uid="{D07F5CB4-F44A-46C9-99D8-73E0589E1715}"/>
    <cellStyle name="40% - Accent3 2 2 2 2 3 2 5 2" xfId="22954" xr:uid="{6F9AA11A-70F6-40AC-8D28-874D79E36C14}"/>
    <cellStyle name="40% - Accent3 2 2 2 2 3 2 6" xfId="15588" xr:uid="{2877832A-AE0E-4259-921E-3E88BF71B181}"/>
    <cellStyle name="40% - Accent3 2 2 2 2 3 3" xfId="1314" xr:uid="{C03F680A-ECB7-4C84-94F5-E749894EB28B}"/>
    <cellStyle name="40% - Accent3 2 2 2 2 3 3 2" xfId="3155" xr:uid="{2716B881-7370-4AEE-B4C0-8A1F6B0F7A4D}"/>
    <cellStyle name="40% - Accent3 2 2 2 2 3 3 2 2" xfId="6837" xr:uid="{5D34154B-9E47-479B-85FF-19895EC41D32}"/>
    <cellStyle name="40% - Accent3 2 2 2 2 3 3 2 2 2" xfId="14203" xr:uid="{1A9B0E97-6BA5-4612-9090-8039CE7DA557}"/>
    <cellStyle name="40% - Accent3 2 2 2 2 3 3 2 2 2 2" xfId="28937" xr:uid="{CEF6FE4F-801C-4C2F-9B66-5009BBCAC158}"/>
    <cellStyle name="40% - Accent3 2 2 2 2 3 3 2 2 3" xfId="21571" xr:uid="{9295DCC9-984F-491B-BF98-A664F9A0C035}"/>
    <cellStyle name="40% - Accent3 2 2 2 2 3 3 2 3" xfId="10521" xr:uid="{25B45866-8740-432E-945B-DFE5657B6B1F}"/>
    <cellStyle name="40% - Accent3 2 2 2 2 3 3 2 3 2" xfId="25255" xr:uid="{F9413DAE-7746-4AEB-9FCF-746E464B8A17}"/>
    <cellStyle name="40% - Accent3 2 2 2 2 3 3 2 4" xfId="17889" xr:uid="{C4A7944C-FB0B-42D2-B103-FF03D9798D33}"/>
    <cellStyle name="40% - Accent3 2 2 2 2 3 3 3" xfId="4996" xr:uid="{CF5B016D-E34D-40CA-9F51-8E04F4652C41}"/>
    <cellStyle name="40% - Accent3 2 2 2 2 3 3 3 2" xfId="12362" xr:uid="{01E4546B-11E5-4969-8CBF-1DB780FCCAD1}"/>
    <cellStyle name="40% - Accent3 2 2 2 2 3 3 3 2 2" xfId="27096" xr:uid="{D884AC24-7041-49FC-91E6-A00D4BC77FC9}"/>
    <cellStyle name="40% - Accent3 2 2 2 2 3 3 3 3" xfId="19730" xr:uid="{2B3E6439-A8AE-4C3F-9C04-B1F122A32302}"/>
    <cellStyle name="40% - Accent3 2 2 2 2 3 3 4" xfId="8680" xr:uid="{F4F63872-CDF2-4B11-81A8-F4FEA515D263}"/>
    <cellStyle name="40% - Accent3 2 2 2 2 3 3 4 2" xfId="23414" xr:uid="{405E19C6-FF77-495D-86BC-436FB7E52420}"/>
    <cellStyle name="40% - Accent3 2 2 2 2 3 3 5" xfId="16048" xr:uid="{4321482D-B25B-4EF6-B4CD-EF4D3CEFCF9A}"/>
    <cellStyle name="40% - Accent3 2 2 2 2 3 4" xfId="2235" xr:uid="{4E814501-E428-4833-96B0-54092FE00593}"/>
    <cellStyle name="40% - Accent3 2 2 2 2 3 4 2" xfId="5917" xr:uid="{0CD35A3E-A0FA-429D-B72A-4CDC4718D48C}"/>
    <cellStyle name="40% - Accent3 2 2 2 2 3 4 2 2" xfId="13283" xr:uid="{10DE0C28-67BD-42F7-BAC7-6FAB9CF96569}"/>
    <cellStyle name="40% - Accent3 2 2 2 2 3 4 2 2 2" xfId="28017" xr:uid="{5FF31713-17D9-4D56-A142-07974D52FF48}"/>
    <cellStyle name="40% - Accent3 2 2 2 2 3 4 2 3" xfId="20651" xr:uid="{4C43B3BF-81EC-4DC5-A7F4-5A15E2F05C12}"/>
    <cellStyle name="40% - Accent3 2 2 2 2 3 4 3" xfId="9601" xr:uid="{355B4DC3-86A7-4237-8038-00D017AB9F6F}"/>
    <cellStyle name="40% - Accent3 2 2 2 2 3 4 3 2" xfId="24335" xr:uid="{913BCB7F-59AC-46F8-AFED-F6B7B742C765}"/>
    <cellStyle name="40% - Accent3 2 2 2 2 3 4 4" xfId="16969" xr:uid="{D6551C8D-2F1C-439D-8100-4EA28BA8DE00}"/>
    <cellStyle name="40% - Accent3 2 2 2 2 3 5" xfId="4076" xr:uid="{3FC4D076-71C9-484F-A9C4-F74756BB2126}"/>
    <cellStyle name="40% - Accent3 2 2 2 2 3 5 2" xfId="11442" xr:uid="{5768AC0A-6035-4ED4-86DA-74ABBA0A2E4D}"/>
    <cellStyle name="40% - Accent3 2 2 2 2 3 5 2 2" xfId="26176" xr:uid="{BE3B68C3-12BD-4E2C-AC49-15CCA47D371E}"/>
    <cellStyle name="40% - Accent3 2 2 2 2 3 5 3" xfId="18810" xr:uid="{48A5C2ED-978C-4531-B641-A6868E8D5A93}"/>
    <cellStyle name="40% - Accent3 2 2 2 2 3 6" xfId="7760" xr:uid="{414D9D40-217D-4769-BDD0-9633B566F650}"/>
    <cellStyle name="40% - Accent3 2 2 2 2 3 6 2" xfId="22494" xr:uid="{FDD5114B-410B-420D-993D-C5E9BA9AC3CF}"/>
    <cellStyle name="40% - Accent3 2 2 2 2 3 7" xfId="15128" xr:uid="{4885B59F-8DDC-484D-995A-C98A11C853F9}"/>
    <cellStyle name="40% - Accent3 2 2 2 2 4" xfId="624" xr:uid="{FA8ACDDD-B66A-4084-95CD-89557C9C2533}"/>
    <cellStyle name="40% - Accent3 2 2 2 2 4 2" xfId="1544" xr:uid="{7D66BEB4-B0E0-4B5A-A238-A1325D2520B1}"/>
    <cellStyle name="40% - Accent3 2 2 2 2 4 2 2" xfId="3385" xr:uid="{BAA0CBC1-9938-4FC0-AB88-1832045AAEE0}"/>
    <cellStyle name="40% - Accent3 2 2 2 2 4 2 2 2" xfId="7067" xr:uid="{01CAD8B3-1A27-4A67-9FE4-3423A60F2785}"/>
    <cellStyle name="40% - Accent3 2 2 2 2 4 2 2 2 2" xfId="14433" xr:uid="{D6C0CE52-60EC-4446-B707-02F97587D5C2}"/>
    <cellStyle name="40% - Accent3 2 2 2 2 4 2 2 2 2 2" xfId="29167" xr:uid="{0BE94502-B34E-45B1-95F9-150F11ECC8C5}"/>
    <cellStyle name="40% - Accent3 2 2 2 2 4 2 2 2 3" xfId="21801" xr:uid="{89438650-EF67-4CBE-8ACE-9673690C7D74}"/>
    <cellStyle name="40% - Accent3 2 2 2 2 4 2 2 3" xfId="10751" xr:uid="{D6A93EA2-4EAF-42BF-9437-85D5C8BC94EC}"/>
    <cellStyle name="40% - Accent3 2 2 2 2 4 2 2 3 2" xfId="25485" xr:uid="{128FEA61-C3CD-4C93-9CBF-70EE4AA1F295}"/>
    <cellStyle name="40% - Accent3 2 2 2 2 4 2 2 4" xfId="18119" xr:uid="{F8F058BE-901D-4B42-97E4-7ACCBB7B355C}"/>
    <cellStyle name="40% - Accent3 2 2 2 2 4 2 3" xfId="5226" xr:uid="{D88A6CBD-E37A-4429-A008-3EDA7747A448}"/>
    <cellStyle name="40% - Accent3 2 2 2 2 4 2 3 2" xfId="12592" xr:uid="{1864216A-6C4A-41D6-A079-26142FC60C11}"/>
    <cellStyle name="40% - Accent3 2 2 2 2 4 2 3 2 2" xfId="27326" xr:uid="{EB42DCC5-519E-4767-9BD2-96347E5821D8}"/>
    <cellStyle name="40% - Accent3 2 2 2 2 4 2 3 3" xfId="19960" xr:uid="{DB40D8EA-26CE-44C5-95C0-A10240B38800}"/>
    <cellStyle name="40% - Accent3 2 2 2 2 4 2 4" xfId="8910" xr:uid="{D334E6C3-8715-408E-BD22-BE5D706D37D1}"/>
    <cellStyle name="40% - Accent3 2 2 2 2 4 2 4 2" xfId="23644" xr:uid="{C4FBE18A-9CB5-45D3-975A-BF0E5273C39F}"/>
    <cellStyle name="40% - Accent3 2 2 2 2 4 2 5" xfId="16278" xr:uid="{3894C7D0-9D81-461C-B9FA-0523368638D6}"/>
    <cellStyle name="40% - Accent3 2 2 2 2 4 3" xfId="2465" xr:uid="{A4394B89-DF14-4870-ACC8-833AE7D3829A}"/>
    <cellStyle name="40% - Accent3 2 2 2 2 4 3 2" xfId="6147" xr:uid="{C4F5F40D-E715-4361-B246-DB56E33F71C2}"/>
    <cellStyle name="40% - Accent3 2 2 2 2 4 3 2 2" xfId="13513" xr:uid="{15679F5C-9BC9-4191-9D36-F2E144DDC0D4}"/>
    <cellStyle name="40% - Accent3 2 2 2 2 4 3 2 2 2" xfId="28247" xr:uid="{49CEC638-2768-4F4F-89D7-33D4FA37F96D}"/>
    <cellStyle name="40% - Accent3 2 2 2 2 4 3 2 3" xfId="20881" xr:uid="{8AA4DF19-7460-4637-8695-38FADB99FFBD}"/>
    <cellStyle name="40% - Accent3 2 2 2 2 4 3 3" xfId="9831" xr:uid="{8C6B6C9A-59BD-4217-9DB9-88E1E721277F}"/>
    <cellStyle name="40% - Accent3 2 2 2 2 4 3 3 2" xfId="24565" xr:uid="{D3B638CD-21BC-41A3-950C-5FE88A5EF15C}"/>
    <cellStyle name="40% - Accent3 2 2 2 2 4 3 4" xfId="17199" xr:uid="{ED57F1D3-B471-4557-BEDC-74A535AD339D}"/>
    <cellStyle name="40% - Accent3 2 2 2 2 4 4" xfId="4306" xr:uid="{C295F3F6-0A23-49E0-8FDB-805521AADE29}"/>
    <cellStyle name="40% - Accent3 2 2 2 2 4 4 2" xfId="11672" xr:uid="{7290FD37-A4C0-4474-9A10-DDE8A73DD2A1}"/>
    <cellStyle name="40% - Accent3 2 2 2 2 4 4 2 2" xfId="26406" xr:uid="{22222E14-965E-463D-A40B-0256D1D3F5C3}"/>
    <cellStyle name="40% - Accent3 2 2 2 2 4 4 3" xfId="19040" xr:uid="{05D9DA74-91AB-4632-9779-E1F924EAE118}"/>
    <cellStyle name="40% - Accent3 2 2 2 2 4 5" xfId="7990" xr:uid="{D44EAB66-B0FB-40EC-890B-80004071E44D}"/>
    <cellStyle name="40% - Accent3 2 2 2 2 4 5 2" xfId="22724" xr:uid="{749D31FE-6586-4B6A-B4BD-FC0031A1AA39}"/>
    <cellStyle name="40% - Accent3 2 2 2 2 4 6" xfId="15358" xr:uid="{AF5B96CE-3988-4751-BD11-B2B3906149E7}"/>
    <cellStyle name="40% - Accent3 2 2 2 2 5" xfId="1084" xr:uid="{68EED6EC-F013-49AA-91D6-F004040DEA6E}"/>
    <cellStyle name="40% - Accent3 2 2 2 2 5 2" xfId="2925" xr:uid="{7D9D2ACA-4AAB-4E85-A906-678978D80349}"/>
    <cellStyle name="40% - Accent3 2 2 2 2 5 2 2" xfId="6607" xr:uid="{5D2CF068-35E4-4504-AC8E-295E549F5A4A}"/>
    <cellStyle name="40% - Accent3 2 2 2 2 5 2 2 2" xfId="13973" xr:uid="{1161BB6E-5D0A-481A-87DB-6867BF4647C3}"/>
    <cellStyle name="40% - Accent3 2 2 2 2 5 2 2 2 2" xfId="28707" xr:uid="{7A834D16-935F-4BB4-B23E-AE9D7C1ACB40}"/>
    <cellStyle name="40% - Accent3 2 2 2 2 5 2 2 3" xfId="21341" xr:uid="{FF420C4D-8A18-432F-9DAC-EFCC2C40D3F2}"/>
    <cellStyle name="40% - Accent3 2 2 2 2 5 2 3" xfId="10291" xr:uid="{3FBC0F2D-D096-4BF6-8306-E744882E858C}"/>
    <cellStyle name="40% - Accent3 2 2 2 2 5 2 3 2" xfId="25025" xr:uid="{121113D7-E5EF-4ABB-948C-785D9D2E64F5}"/>
    <cellStyle name="40% - Accent3 2 2 2 2 5 2 4" xfId="17659" xr:uid="{6AB49945-4ACB-479B-82B5-BE0CC62A5881}"/>
    <cellStyle name="40% - Accent3 2 2 2 2 5 3" xfId="4766" xr:uid="{477CBEFE-DBE9-4FB0-B9D4-4285DEDE7A7E}"/>
    <cellStyle name="40% - Accent3 2 2 2 2 5 3 2" xfId="12132" xr:uid="{61AA9E19-331F-47FB-90DF-08A302F04184}"/>
    <cellStyle name="40% - Accent3 2 2 2 2 5 3 2 2" xfId="26866" xr:uid="{006E46F6-FAC0-4936-9CA6-275B0EC0CE6D}"/>
    <cellStyle name="40% - Accent3 2 2 2 2 5 3 3" xfId="19500" xr:uid="{C187A2C6-19C8-43CA-B024-D4C226FD1078}"/>
    <cellStyle name="40% - Accent3 2 2 2 2 5 4" xfId="8450" xr:uid="{E0893397-F217-44CE-B946-C3B2A55BD08A}"/>
    <cellStyle name="40% - Accent3 2 2 2 2 5 4 2" xfId="23184" xr:uid="{E1019F3E-83C4-43F3-91C2-EE9AFA1589CE}"/>
    <cellStyle name="40% - Accent3 2 2 2 2 5 5" xfId="15818" xr:uid="{12F8B00D-9234-49BD-9070-9552DF7D3A6F}"/>
    <cellStyle name="40% - Accent3 2 2 2 2 6" xfId="2005" xr:uid="{CD35BCB4-850B-4CC7-833B-460ACFBBA948}"/>
    <cellStyle name="40% - Accent3 2 2 2 2 6 2" xfId="5687" xr:uid="{E6967FFF-FD01-4A1E-B533-FD9E5FC213DE}"/>
    <cellStyle name="40% - Accent3 2 2 2 2 6 2 2" xfId="13053" xr:uid="{0A543F51-414C-4E73-9E9D-50B76BA37BE6}"/>
    <cellStyle name="40% - Accent3 2 2 2 2 6 2 2 2" xfId="27787" xr:uid="{F66F61AF-D788-4F1D-BDAA-829866C53D14}"/>
    <cellStyle name="40% - Accent3 2 2 2 2 6 2 3" xfId="20421" xr:uid="{BFAC6F63-47D7-4668-8BFA-3A7DC86445BE}"/>
    <cellStyle name="40% - Accent3 2 2 2 2 6 3" xfId="9371" xr:uid="{F455EAD0-40E7-4CA1-8249-987008BD9A3B}"/>
    <cellStyle name="40% - Accent3 2 2 2 2 6 3 2" xfId="24105" xr:uid="{EB932268-A81A-496E-893D-A6F9B100A9FD}"/>
    <cellStyle name="40% - Accent3 2 2 2 2 6 4" xfId="16739" xr:uid="{70244A8D-64BE-497A-A249-B9F25A228973}"/>
    <cellStyle name="40% - Accent3 2 2 2 2 7" xfId="3846" xr:uid="{F098161D-42D3-4868-8140-99BB0F9B420B}"/>
    <cellStyle name="40% - Accent3 2 2 2 2 7 2" xfId="11212" xr:uid="{7DD8F8FC-1C99-4A8B-AF84-3435A95D8C8E}"/>
    <cellStyle name="40% - Accent3 2 2 2 2 7 2 2" xfId="25946" xr:uid="{617B88FF-BDA5-4792-B9AF-D0CD876C1FCB}"/>
    <cellStyle name="40% - Accent3 2 2 2 2 7 3" xfId="18580" xr:uid="{96F3EDCD-4AFB-4A1C-B7F8-B0112D7D6446}"/>
    <cellStyle name="40% - Accent3 2 2 2 2 8" xfId="7530" xr:uid="{02F6B508-A5EE-42EE-BB1D-A1B901A05779}"/>
    <cellStyle name="40% - Accent3 2 2 2 2 8 2" xfId="22264" xr:uid="{38E1412C-C183-416A-976A-22D104532815}"/>
    <cellStyle name="40% - Accent3 2 2 2 2 9" xfId="14898" xr:uid="{3800DC6B-CC65-4DAC-A7C4-8C1ED73A6CA7}"/>
    <cellStyle name="40% - Accent3 2 2 2 3" xfId="222" xr:uid="{CAA42C88-4D85-468F-B366-9FE140F678EB}"/>
    <cellStyle name="40% - Accent3 2 2 2 3 2" xfId="452" xr:uid="{4C84A526-FF3C-4700-A3F1-BB017B578C74}"/>
    <cellStyle name="40% - Accent3 2 2 2 3 2 2" xfId="912" xr:uid="{D640E877-09BA-47BB-A9D3-90EEF000A9B2}"/>
    <cellStyle name="40% - Accent3 2 2 2 3 2 2 2" xfId="1832" xr:uid="{84FE3914-DEC8-4E91-84F2-57707EA84C14}"/>
    <cellStyle name="40% - Accent3 2 2 2 3 2 2 2 2" xfId="3673" xr:uid="{91CC8906-3C2A-4618-A2C8-7F5774C1AB61}"/>
    <cellStyle name="40% - Accent3 2 2 2 3 2 2 2 2 2" xfId="7355" xr:uid="{0B3F7BCE-190D-4AC7-A1EF-3D471D6A5A8D}"/>
    <cellStyle name="40% - Accent3 2 2 2 3 2 2 2 2 2 2" xfId="14721" xr:uid="{121F0C5E-F3D0-4D4A-9FFB-23A1FDE89BAA}"/>
    <cellStyle name="40% - Accent3 2 2 2 3 2 2 2 2 2 2 2" xfId="29455" xr:uid="{C28A4D97-0834-4105-8CB9-3F79C6E0A13F}"/>
    <cellStyle name="40% - Accent3 2 2 2 3 2 2 2 2 2 3" xfId="22089" xr:uid="{98598CBD-4CD5-4B4F-9DAD-A06D3A1A3564}"/>
    <cellStyle name="40% - Accent3 2 2 2 3 2 2 2 2 3" xfId="11039" xr:uid="{E5E4B7E9-FF3A-43A9-AD04-7F0C8B2BC185}"/>
    <cellStyle name="40% - Accent3 2 2 2 3 2 2 2 2 3 2" xfId="25773" xr:uid="{2DC1407A-348A-4FD2-B870-6BF0D19D820E}"/>
    <cellStyle name="40% - Accent3 2 2 2 3 2 2 2 2 4" xfId="18407" xr:uid="{689F7CF1-CE39-47A3-88C6-A3536ACBBC20}"/>
    <cellStyle name="40% - Accent3 2 2 2 3 2 2 2 3" xfId="5514" xr:uid="{6A1076C8-6B49-4F89-A402-DED0587BAB59}"/>
    <cellStyle name="40% - Accent3 2 2 2 3 2 2 2 3 2" xfId="12880" xr:uid="{60D42FAD-07B0-4DDB-87C6-43EB4823FF25}"/>
    <cellStyle name="40% - Accent3 2 2 2 3 2 2 2 3 2 2" xfId="27614" xr:uid="{258257B3-9BA6-4820-9BC4-425EE8E5AB50}"/>
    <cellStyle name="40% - Accent3 2 2 2 3 2 2 2 3 3" xfId="20248" xr:uid="{1A0D09A9-B7EF-4F69-A27A-B6A847E70A28}"/>
    <cellStyle name="40% - Accent3 2 2 2 3 2 2 2 4" xfId="9198" xr:uid="{8957ED19-5A04-4139-95DE-2A8FA5F314C3}"/>
    <cellStyle name="40% - Accent3 2 2 2 3 2 2 2 4 2" xfId="23932" xr:uid="{FCE8F15F-36C4-4085-A253-DFC69474C64C}"/>
    <cellStyle name="40% - Accent3 2 2 2 3 2 2 2 5" xfId="16566" xr:uid="{D3B77075-23C7-4F2B-A774-EEBEAD4773B1}"/>
    <cellStyle name="40% - Accent3 2 2 2 3 2 2 3" xfId="2753" xr:uid="{1BEBC290-B2A6-452C-888C-7223CD880160}"/>
    <cellStyle name="40% - Accent3 2 2 2 3 2 2 3 2" xfId="6435" xr:uid="{1E00EEFE-7EE1-4D45-B252-8ADD33B4939C}"/>
    <cellStyle name="40% - Accent3 2 2 2 3 2 2 3 2 2" xfId="13801" xr:uid="{07088715-AA46-4273-B1C7-889600861BE1}"/>
    <cellStyle name="40% - Accent3 2 2 2 3 2 2 3 2 2 2" xfId="28535" xr:uid="{AEF262CF-A502-4890-809B-70CAED79FCC0}"/>
    <cellStyle name="40% - Accent3 2 2 2 3 2 2 3 2 3" xfId="21169" xr:uid="{C59516E2-1BB5-48F2-9262-2D8BB58303A7}"/>
    <cellStyle name="40% - Accent3 2 2 2 3 2 2 3 3" xfId="10119" xr:uid="{8182D7D2-E8DF-4277-B063-208D48BDBC36}"/>
    <cellStyle name="40% - Accent3 2 2 2 3 2 2 3 3 2" xfId="24853" xr:uid="{29A55F8C-744E-48FC-8FCB-309B11CC0E78}"/>
    <cellStyle name="40% - Accent3 2 2 2 3 2 2 3 4" xfId="17487" xr:uid="{5D5C61EE-4419-49A9-A4DF-9AE9D11302B4}"/>
    <cellStyle name="40% - Accent3 2 2 2 3 2 2 4" xfId="4594" xr:uid="{D74B9B9E-C2A7-4ACE-8FC2-20EC28DD37B4}"/>
    <cellStyle name="40% - Accent3 2 2 2 3 2 2 4 2" xfId="11960" xr:uid="{93BA6E15-384A-48C5-AB84-C6F76B965C74}"/>
    <cellStyle name="40% - Accent3 2 2 2 3 2 2 4 2 2" xfId="26694" xr:uid="{E7869DFA-7E00-4251-9667-8CC604F7DBE8}"/>
    <cellStyle name="40% - Accent3 2 2 2 3 2 2 4 3" xfId="19328" xr:uid="{C5DD09DA-0643-4936-ACFB-183E574F112F}"/>
    <cellStyle name="40% - Accent3 2 2 2 3 2 2 5" xfId="8278" xr:uid="{3AC0B581-F6C3-4FF8-A5C1-09220581B55B}"/>
    <cellStyle name="40% - Accent3 2 2 2 3 2 2 5 2" xfId="23012" xr:uid="{C0438EAF-0E54-42ED-94A1-0BFACAE0B3C3}"/>
    <cellStyle name="40% - Accent3 2 2 2 3 2 2 6" xfId="15646" xr:uid="{29BAE044-7B1F-4351-B5BE-FC595C48EEC4}"/>
    <cellStyle name="40% - Accent3 2 2 2 3 2 3" xfId="1372" xr:uid="{AFB4736C-261D-48BD-A6F2-54AEBB839659}"/>
    <cellStyle name="40% - Accent3 2 2 2 3 2 3 2" xfId="3213" xr:uid="{C8CCCC89-9861-47BE-B833-C0036B8ABB69}"/>
    <cellStyle name="40% - Accent3 2 2 2 3 2 3 2 2" xfId="6895" xr:uid="{D4DF997A-EB86-4211-87BE-197D688E1E5A}"/>
    <cellStyle name="40% - Accent3 2 2 2 3 2 3 2 2 2" xfId="14261" xr:uid="{A2C4123A-0326-433D-9D82-8A899A628565}"/>
    <cellStyle name="40% - Accent3 2 2 2 3 2 3 2 2 2 2" xfId="28995" xr:uid="{35B4F18F-82F5-4349-BBF6-E676A1688449}"/>
    <cellStyle name="40% - Accent3 2 2 2 3 2 3 2 2 3" xfId="21629" xr:uid="{B96F27D8-4898-4DDA-971B-A8F5BD79234C}"/>
    <cellStyle name="40% - Accent3 2 2 2 3 2 3 2 3" xfId="10579" xr:uid="{4A10DFCC-079B-4272-BD88-E27805B5A1AD}"/>
    <cellStyle name="40% - Accent3 2 2 2 3 2 3 2 3 2" xfId="25313" xr:uid="{08EBD88C-17ED-46AB-9283-93C8F773A6BF}"/>
    <cellStyle name="40% - Accent3 2 2 2 3 2 3 2 4" xfId="17947" xr:uid="{0444A9B0-422B-4F73-8CFF-7287CFFAE16F}"/>
    <cellStyle name="40% - Accent3 2 2 2 3 2 3 3" xfId="5054" xr:uid="{363E10A2-2649-4074-906A-E40396D6B990}"/>
    <cellStyle name="40% - Accent3 2 2 2 3 2 3 3 2" xfId="12420" xr:uid="{342E7BCC-7E4D-48B8-A7F9-AE0CDB4F1BAA}"/>
    <cellStyle name="40% - Accent3 2 2 2 3 2 3 3 2 2" xfId="27154" xr:uid="{F0D78B43-2DE5-4715-B827-446ACD94F376}"/>
    <cellStyle name="40% - Accent3 2 2 2 3 2 3 3 3" xfId="19788" xr:uid="{4B61DED6-F9DF-4BAB-BDAE-BF2FDD22E4BC}"/>
    <cellStyle name="40% - Accent3 2 2 2 3 2 3 4" xfId="8738" xr:uid="{B15132D0-3537-4FDF-A651-C876B61188D7}"/>
    <cellStyle name="40% - Accent3 2 2 2 3 2 3 4 2" xfId="23472" xr:uid="{AF1D2DA5-04B2-479E-8174-9FE40E89DF0F}"/>
    <cellStyle name="40% - Accent3 2 2 2 3 2 3 5" xfId="16106" xr:uid="{ED8C2561-3DF1-4600-B082-E8509FCD9E6B}"/>
    <cellStyle name="40% - Accent3 2 2 2 3 2 4" xfId="2293" xr:uid="{29EC077C-4ED1-4397-9EF5-D0FDDDA23735}"/>
    <cellStyle name="40% - Accent3 2 2 2 3 2 4 2" xfId="5975" xr:uid="{39CF2A76-5CF5-4A89-A6DD-80EA7760979E}"/>
    <cellStyle name="40% - Accent3 2 2 2 3 2 4 2 2" xfId="13341" xr:uid="{5D5A13E5-173C-4F2B-81DE-24A72DF7CECD}"/>
    <cellStyle name="40% - Accent3 2 2 2 3 2 4 2 2 2" xfId="28075" xr:uid="{1C7DD505-7B2A-4AC5-AC96-BCE504515DAE}"/>
    <cellStyle name="40% - Accent3 2 2 2 3 2 4 2 3" xfId="20709" xr:uid="{3599F653-2A71-44DB-B0D5-D36ABF364DA1}"/>
    <cellStyle name="40% - Accent3 2 2 2 3 2 4 3" xfId="9659" xr:uid="{207C427A-3BD3-4BF6-AF9C-E4A5F5E9F3F4}"/>
    <cellStyle name="40% - Accent3 2 2 2 3 2 4 3 2" xfId="24393" xr:uid="{48C35BB1-BF0D-48D4-8918-FCB50FEEB098}"/>
    <cellStyle name="40% - Accent3 2 2 2 3 2 4 4" xfId="17027" xr:uid="{F8672875-A25A-4DE0-B07E-8152AC93D8CA}"/>
    <cellStyle name="40% - Accent3 2 2 2 3 2 5" xfId="4134" xr:uid="{873653C9-8146-4737-9B78-8ABE6CF207B9}"/>
    <cellStyle name="40% - Accent3 2 2 2 3 2 5 2" xfId="11500" xr:uid="{0860FC0D-5627-42CF-B6CE-50544DC54858}"/>
    <cellStyle name="40% - Accent3 2 2 2 3 2 5 2 2" xfId="26234" xr:uid="{8FF9008D-2566-4598-9901-9D0F7237BAD2}"/>
    <cellStyle name="40% - Accent3 2 2 2 3 2 5 3" xfId="18868" xr:uid="{98109C47-EA55-4FAF-8762-FEBFEA635212}"/>
    <cellStyle name="40% - Accent3 2 2 2 3 2 6" xfId="7818" xr:uid="{B1486283-9142-4B0F-87F0-20F2AB633E4C}"/>
    <cellStyle name="40% - Accent3 2 2 2 3 2 6 2" xfId="22552" xr:uid="{EBEF5267-576D-495D-974E-A2D00A43D951}"/>
    <cellStyle name="40% - Accent3 2 2 2 3 2 7" xfId="15186" xr:uid="{016A410E-BCF7-4E65-A7E8-37D09C69E35D}"/>
    <cellStyle name="40% - Accent3 2 2 2 3 3" xfId="682" xr:uid="{D9CE9349-9303-4BFB-8FBA-E762722FF94C}"/>
    <cellStyle name="40% - Accent3 2 2 2 3 3 2" xfId="1602" xr:uid="{9E99DE16-DDF6-4CD9-9747-7D5728573993}"/>
    <cellStyle name="40% - Accent3 2 2 2 3 3 2 2" xfId="3443" xr:uid="{388A8AA7-BF7E-461F-B6C3-7E90FB402019}"/>
    <cellStyle name="40% - Accent3 2 2 2 3 3 2 2 2" xfId="7125" xr:uid="{061A02A8-B2C9-47CE-9F61-8E02B13BA273}"/>
    <cellStyle name="40% - Accent3 2 2 2 3 3 2 2 2 2" xfId="14491" xr:uid="{D96BD78A-2268-464B-93E9-2D93D2590806}"/>
    <cellStyle name="40% - Accent3 2 2 2 3 3 2 2 2 2 2" xfId="29225" xr:uid="{30DA269A-0454-4313-9022-888635C4D3E4}"/>
    <cellStyle name="40% - Accent3 2 2 2 3 3 2 2 2 3" xfId="21859" xr:uid="{D2603945-F44B-4926-A4BB-DB200E4DE928}"/>
    <cellStyle name="40% - Accent3 2 2 2 3 3 2 2 3" xfId="10809" xr:uid="{612960F6-7CFC-45E1-A349-C5ECDD028DFF}"/>
    <cellStyle name="40% - Accent3 2 2 2 3 3 2 2 3 2" xfId="25543" xr:uid="{0E6CAD4A-A4BF-44D7-AC08-FC9DB8BE6FD2}"/>
    <cellStyle name="40% - Accent3 2 2 2 3 3 2 2 4" xfId="18177" xr:uid="{549701E0-C014-461C-BC34-4EE593375382}"/>
    <cellStyle name="40% - Accent3 2 2 2 3 3 2 3" xfId="5284" xr:uid="{B39983F4-7AC0-4FC1-931A-3EADC3FE9410}"/>
    <cellStyle name="40% - Accent3 2 2 2 3 3 2 3 2" xfId="12650" xr:uid="{21D7219C-24EE-4F67-8499-93DB7DCA21F0}"/>
    <cellStyle name="40% - Accent3 2 2 2 3 3 2 3 2 2" xfId="27384" xr:uid="{1E8B54BD-1FF4-4B1D-9BB8-4B82A5006758}"/>
    <cellStyle name="40% - Accent3 2 2 2 3 3 2 3 3" xfId="20018" xr:uid="{56EB503D-0267-477D-AD0E-0CF0C310887F}"/>
    <cellStyle name="40% - Accent3 2 2 2 3 3 2 4" xfId="8968" xr:uid="{256AAD21-80DF-49F7-AC70-445A6C28DC0A}"/>
    <cellStyle name="40% - Accent3 2 2 2 3 3 2 4 2" xfId="23702" xr:uid="{7C278EEF-8943-4D25-9144-62037B38D00F}"/>
    <cellStyle name="40% - Accent3 2 2 2 3 3 2 5" xfId="16336" xr:uid="{58EEA93E-42F3-471A-A42D-F8238EF5D2AD}"/>
    <cellStyle name="40% - Accent3 2 2 2 3 3 3" xfId="2523" xr:uid="{1AFCB3C3-C07C-4649-B2D6-C18B00EA10AF}"/>
    <cellStyle name="40% - Accent3 2 2 2 3 3 3 2" xfId="6205" xr:uid="{34532CB0-9EE9-499F-9192-B10981EB89B7}"/>
    <cellStyle name="40% - Accent3 2 2 2 3 3 3 2 2" xfId="13571" xr:uid="{3EA131D0-BF98-4695-814C-35FAE7E0A00A}"/>
    <cellStyle name="40% - Accent3 2 2 2 3 3 3 2 2 2" xfId="28305" xr:uid="{FAF72514-F556-47BC-A140-4BC1E41E1E2A}"/>
    <cellStyle name="40% - Accent3 2 2 2 3 3 3 2 3" xfId="20939" xr:uid="{8587CCF6-65B2-4C7B-8D21-7E98F8B01074}"/>
    <cellStyle name="40% - Accent3 2 2 2 3 3 3 3" xfId="9889" xr:uid="{E916F263-E967-4916-BBEB-66E23BC67C39}"/>
    <cellStyle name="40% - Accent3 2 2 2 3 3 3 3 2" xfId="24623" xr:uid="{92C05EC6-F7C8-41A8-9086-8D7ED6DC3C5F}"/>
    <cellStyle name="40% - Accent3 2 2 2 3 3 3 4" xfId="17257" xr:uid="{9C7D7A45-3347-4331-B08F-2DF735E999BE}"/>
    <cellStyle name="40% - Accent3 2 2 2 3 3 4" xfId="4364" xr:uid="{6954C08F-F536-4327-97E2-C332EAF1FCD0}"/>
    <cellStyle name="40% - Accent3 2 2 2 3 3 4 2" xfId="11730" xr:uid="{F5DFC654-69C3-4988-994D-BC670937F4CA}"/>
    <cellStyle name="40% - Accent3 2 2 2 3 3 4 2 2" xfId="26464" xr:uid="{D65D0D48-69C2-4F1C-9F79-6E4833F549AC}"/>
    <cellStyle name="40% - Accent3 2 2 2 3 3 4 3" xfId="19098" xr:uid="{F8A9A3FF-E228-44DC-BFA5-7D8A8CA5836F}"/>
    <cellStyle name="40% - Accent3 2 2 2 3 3 5" xfId="8048" xr:uid="{A02711F8-9F83-4189-A213-529D60B561FA}"/>
    <cellStyle name="40% - Accent3 2 2 2 3 3 5 2" xfId="22782" xr:uid="{BABFCF41-DCAB-4B65-BE09-C0F7B6835302}"/>
    <cellStyle name="40% - Accent3 2 2 2 3 3 6" xfId="15416" xr:uid="{585A83D0-2F02-4658-A372-111130545B27}"/>
    <cellStyle name="40% - Accent3 2 2 2 3 4" xfId="1142" xr:uid="{2D8DA8B7-E414-4E7D-87E5-ED3B6A21AFC7}"/>
    <cellStyle name="40% - Accent3 2 2 2 3 4 2" xfId="2983" xr:uid="{451C73CF-CACA-43EE-B032-617DA2998CBC}"/>
    <cellStyle name="40% - Accent3 2 2 2 3 4 2 2" xfId="6665" xr:uid="{1104A16E-1B1E-4627-A311-B541560EF53B}"/>
    <cellStyle name="40% - Accent3 2 2 2 3 4 2 2 2" xfId="14031" xr:uid="{72D05808-CF59-4843-8A82-6C5E7CEDC1EF}"/>
    <cellStyle name="40% - Accent3 2 2 2 3 4 2 2 2 2" xfId="28765" xr:uid="{9D9342BD-293D-41C3-AD15-CACA1BD871D9}"/>
    <cellStyle name="40% - Accent3 2 2 2 3 4 2 2 3" xfId="21399" xr:uid="{D60E86D0-2863-400A-9BB4-0D4FA7447A05}"/>
    <cellStyle name="40% - Accent3 2 2 2 3 4 2 3" xfId="10349" xr:uid="{4A493C86-5A9E-45A3-BF68-1AD8E2173E47}"/>
    <cellStyle name="40% - Accent3 2 2 2 3 4 2 3 2" xfId="25083" xr:uid="{A52D2638-9CCF-4919-B1B0-789AAC7D295B}"/>
    <cellStyle name="40% - Accent3 2 2 2 3 4 2 4" xfId="17717" xr:uid="{3635A8D3-12A3-432B-8211-8A7CEE333662}"/>
    <cellStyle name="40% - Accent3 2 2 2 3 4 3" xfId="4824" xr:uid="{70FB1781-4E04-45A7-A73D-660496B0D157}"/>
    <cellStyle name="40% - Accent3 2 2 2 3 4 3 2" xfId="12190" xr:uid="{83106330-48FE-417A-B72B-32CE629E88FE}"/>
    <cellStyle name="40% - Accent3 2 2 2 3 4 3 2 2" xfId="26924" xr:uid="{D9C55372-1770-406A-82D3-88C99C1BCFF3}"/>
    <cellStyle name="40% - Accent3 2 2 2 3 4 3 3" xfId="19558" xr:uid="{E6A9C374-319E-40D3-A599-024FD474C462}"/>
    <cellStyle name="40% - Accent3 2 2 2 3 4 4" xfId="8508" xr:uid="{F96496F5-4D72-4A71-AC79-0FF9134A9DCF}"/>
    <cellStyle name="40% - Accent3 2 2 2 3 4 4 2" xfId="23242" xr:uid="{EE5F71B2-89BE-482F-8702-EF68422352C2}"/>
    <cellStyle name="40% - Accent3 2 2 2 3 4 5" xfId="15876" xr:uid="{33BF8A41-C3D5-48DB-8CBE-E983DC1F6B43}"/>
    <cellStyle name="40% - Accent3 2 2 2 3 5" xfId="2063" xr:uid="{AB050E58-95D2-4FBD-A5A6-C09951838537}"/>
    <cellStyle name="40% - Accent3 2 2 2 3 5 2" xfId="5745" xr:uid="{FC6169C7-6FF2-4DDD-9E04-CA6E389CEE71}"/>
    <cellStyle name="40% - Accent3 2 2 2 3 5 2 2" xfId="13111" xr:uid="{DAB19754-88A5-4FA5-B59B-6510B804FF9F}"/>
    <cellStyle name="40% - Accent3 2 2 2 3 5 2 2 2" xfId="27845" xr:uid="{FA09DFCF-F33A-420C-8B41-265D560D50D7}"/>
    <cellStyle name="40% - Accent3 2 2 2 3 5 2 3" xfId="20479" xr:uid="{7B3E19F4-1DDB-4A3D-81F5-F965843EDEAC}"/>
    <cellStyle name="40% - Accent3 2 2 2 3 5 3" xfId="9429" xr:uid="{66A280C9-4BFB-4360-92A8-AFCEE085D5DC}"/>
    <cellStyle name="40% - Accent3 2 2 2 3 5 3 2" xfId="24163" xr:uid="{298D9D07-CDBD-4A3B-9159-A117E30D5EC5}"/>
    <cellStyle name="40% - Accent3 2 2 2 3 5 4" xfId="16797" xr:uid="{B61CF5D3-F30C-401E-A34E-5D1FD304C567}"/>
    <cellStyle name="40% - Accent3 2 2 2 3 6" xfId="3904" xr:uid="{82601F82-9F2D-41E8-ACF6-2E17033E97E2}"/>
    <cellStyle name="40% - Accent3 2 2 2 3 6 2" xfId="11270" xr:uid="{D72F4C8D-2ED3-471E-A7AD-05B07EA86473}"/>
    <cellStyle name="40% - Accent3 2 2 2 3 6 2 2" xfId="26004" xr:uid="{08E6DC38-3A99-492B-82C5-8BF5113E534D}"/>
    <cellStyle name="40% - Accent3 2 2 2 3 6 3" xfId="18638" xr:uid="{DFAEB0FE-B7BC-44C8-977F-C9241F2061D4}"/>
    <cellStyle name="40% - Accent3 2 2 2 3 7" xfId="7588" xr:uid="{6F988802-DF26-406C-B030-0842AE989835}"/>
    <cellStyle name="40% - Accent3 2 2 2 3 7 2" xfId="22322" xr:uid="{3A7E57DE-9525-47D8-937B-DA97D9FA78F1}"/>
    <cellStyle name="40% - Accent3 2 2 2 3 8" xfId="14956" xr:uid="{653F85B1-39DA-4A9B-92F6-E8179EBDBCB3}"/>
    <cellStyle name="40% - Accent3 2 2 2 4" xfId="337" xr:uid="{E887990F-2E12-4327-A692-78D600653E78}"/>
    <cellStyle name="40% - Accent3 2 2 2 4 2" xfId="797" xr:uid="{BFEE1A11-2D38-46A5-A385-99C5DD4FBC38}"/>
    <cellStyle name="40% - Accent3 2 2 2 4 2 2" xfId="1717" xr:uid="{E73F007B-F0FE-4AAF-B345-58EEE7B0D0E9}"/>
    <cellStyle name="40% - Accent3 2 2 2 4 2 2 2" xfId="3558" xr:uid="{EEA528E2-E4BE-4575-8AFC-E56985C48951}"/>
    <cellStyle name="40% - Accent3 2 2 2 4 2 2 2 2" xfId="7240" xr:uid="{B340C224-C1A5-4E0B-A082-100F2FA0664C}"/>
    <cellStyle name="40% - Accent3 2 2 2 4 2 2 2 2 2" xfId="14606" xr:uid="{FC37F591-B52F-4F4E-87ED-4F5EA31EB718}"/>
    <cellStyle name="40% - Accent3 2 2 2 4 2 2 2 2 2 2" xfId="29340" xr:uid="{38D2480F-A5F3-4693-926E-9E47B3D15D17}"/>
    <cellStyle name="40% - Accent3 2 2 2 4 2 2 2 2 3" xfId="21974" xr:uid="{DDC3582C-9A29-49C0-8AEA-6892AAEBAAB2}"/>
    <cellStyle name="40% - Accent3 2 2 2 4 2 2 2 3" xfId="10924" xr:uid="{55C8F048-E055-449F-BD9F-F7893C86B004}"/>
    <cellStyle name="40% - Accent3 2 2 2 4 2 2 2 3 2" xfId="25658" xr:uid="{C04C10E6-FD61-48FA-A034-39818A985942}"/>
    <cellStyle name="40% - Accent3 2 2 2 4 2 2 2 4" xfId="18292" xr:uid="{E2CA16F9-4D6A-4518-8A44-467EDA8B3174}"/>
    <cellStyle name="40% - Accent3 2 2 2 4 2 2 3" xfId="5399" xr:uid="{2157ABF6-2928-4DD2-8171-0A5D4901A95F}"/>
    <cellStyle name="40% - Accent3 2 2 2 4 2 2 3 2" xfId="12765" xr:uid="{ABB33D53-E72E-4BC2-B9D7-C6A04DAC8F98}"/>
    <cellStyle name="40% - Accent3 2 2 2 4 2 2 3 2 2" xfId="27499" xr:uid="{3B9C83BA-5A99-4FE1-ABB7-2A8E7AEB6991}"/>
    <cellStyle name="40% - Accent3 2 2 2 4 2 2 3 3" xfId="20133" xr:uid="{59F8DBD3-F5F9-4939-8B5B-32D073917871}"/>
    <cellStyle name="40% - Accent3 2 2 2 4 2 2 4" xfId="9083" xr:uid="{150BABEB-90BA-42B8-AE00-D428FBEBB27F}"/>
    <cellStyle name="40% - Accent3 2 2 2 4 2 2 4 2" xfId="23817" xr:uid="{4D1839D8-5A2B-473D-B8BA-205E52160D2D}"/>
    <cellStyle name="40% - Accent3 2 2 2 4 2 2 5" xfId="16451" xr:uid="{AC535B95-98B7-4421-AC83-B0358E1CA05A}"/>
    <cellStyle name="40% - Accent3 2 2 2 4 2 3" xfId="2638" xr:uid="{8FAA411B-4287-450C-A8FA-4096645044C7}"/>
    <cellStyle name="40% - Accent3 2 2 2 4 2 3 2" xfId="6320" xr:uid="{B39BF4FA-80DF-47B8-A9EB-5E9C67F25737}"/>
    <cellStyle name="40% - Accent3 2 2 2 4 2 3 2 2" xfId="13686" xr:uid="{458A3F34-6CFC-4AF4-8337-6B24D50A2115}"/>
    <cellStyle name="40% - Accent3 2 2 2 4 2 3 2 2 2" xfId="28420" xr:uid="{57BB3146-0CAF-4C51-8AE6-E42D46C2F4B9}"/>
    <cellStyle name="40% - Accent3 2 2 2 4 2 3 2 3" xfId="21054" xr:uid="{642868C5-E4E5-46FF-A62E-823E3F24051A}"/>
    <cellStyle name="40% - Accent3 2 2 2 4 2 3 3" xfId="10004" xr:uid="{E48FE234-19BA-4350-BB31-251C5793E7BD}"/>
    <cellStyle name="40% - Accent3 2 2 2 4 2 3 3 2" xfId="24738" xr:uid="{862D98CF-AD2C-4502-A6C1-B22C878C0FC9}"/>
    <cellStyle name="40% - Accent3 2 2 2 4 2 3 4" xfId="17372" xr:uid="{01C5A41C-0414-48D1-B1C0-8FBE49F17D25}"/>
    <cellStyle name="40% - Accent3 2 2 2 4 2 4" xfId="4479" xr:uid="{5B9CBEFC-17DA-4464-9D8B-088F87BFE00F}"/>
    <cellStyle name="40% - Accent3 2 2 2 4 2 4 2" xfId="11845" xr:uid="{96B3E860-6ECC-46E7-9B17-FC87B29F86AA}"/>
    <cellStyle name="40% - Accent3 2 2 2 4 2 4 2 2" xfId="26579" xr:uid="{12B8BA41-F8E7-44AD-948C-A7EE3F35944B}"/>
    <cellStyle name="40% - Accent3 2 2 2 4 2 4 3" xfId="19213" xr:uid="{CD980BF4-02DB-4BC0-8EC7-BB8FCE478AA2}"/>
    <cellStyle name="40% - Accent3 2 2 2 4 2 5" xfId="8163" xr:uid="{B6FE413A-D6FD-4519-A310-CC469ABCBF07}"/>
    <cellStyle name="40% - Accent3 2 2 2 4 2 5 2" xfId="22897" xr:uid="{D12E2AAF-A89D-4807-9B0D-CD7009B75E64}"/>
    <cellStyle name="40% - Accent3 2 2 2 4 2 6" xfId="15531" xr:uid="{39B0B19D-D799-4FC6-91C1-EBB56C763348}"/>
    <cellStyle name="40% - Accent3 2 2 2 4 3" xfId="1257" xr:uid="{E315B29B-0720-4DFC-B0FF-FA45A84D3352}"/>
    <cellStyle name="40% - Accent3 2 2 2 4 3 2" xfId="3098" xr:uid="{B5215780-5515-417B-9407-8F185902FB59}"/>
    <cellStyle name="40% - Accent3 2 2 2 4 3 2 2" xfId="6780" xr:uid="{F66B648C-315E-4572-A7C3-7D238A742967}"/>
    <cellStyle name="40% - Accent3 2 2 2 4 3 2 2 2" xfId="14146" xr:uid="{BD2A79A2-3F47-4AC3-A31B-E517D1404F38}"/>
    <cellStyle name="40% - Accent3 2 2 2 4 3 2 2 2 2" xfId="28880" xr:uid="{2E24FEBE-37E8-4671-9678-CF15B1DDBA26}"/>
    <cellStyle name="40% - Accent3 2 2 2 4 3 2 2 3" xfId="21514" xr:uid="{CF25FEAA-F3B5-4558-AD1C-E01226C89618}"/>
    <cellStyle name="40% - Accent3 2 2 2 4 3 2 3" xfId="10464" xr:uid="{FEF85FE7-A9C6-40D3-8243-DE81141A2155}"/>
    <cellStyle name="40% - Accent3 2 2 2 4 3 2 3 2" xfId="25198" xr:uid="{C509DCFB-4E20-4BF2-B06D-A16E33031DBF}"/>
    <cellStyle name="40% - Accent3 2 2 2 4 3 2 4" xfId="17832" xr:uid="{9DC0AEDE-60FF-43FA-99E2-D648EAA52BF3}"/>
    <cellStyle name="40% - Accent3 2 2 2 4 3 3" xfId="4939" xr:uid="{8EC55C06-A395-4512-8F1F-6541B4B59EB8}"/>
    <cellStyle name="40% - Accent3 2 2 2 4 3 3 2" xfId="12305" xr:uid="{C641CA06-A4EE-469C-8095-155B18EDC528}"/>
    <cellStyle name="40% - Accent3 2 2 2 4 3 3 2 2" xfId="27039" xr:uid="{16D9132A-8627-4BC0-BEC3-BBC251FE1B71}"/>
    <cellStyle name="40% - Accent3 2 2 2 4 3 3 3" xfId="19673" xr:uid="{01EA172C-8A5F-45EF-8580-B086842690A9}"/>
    <cellStyle name="40% - Accent3 2 2 2 4 3 4" xfId="8623" xr:uid="{AF6F187E-03B1-4E65-B35E-BEEA621E319F}"/>
    <cellStyle name="40% - Accent3 2 2 2 4 3 4 2" xfId="23357" xr:uid="{CABA6385-06A8-4A16-81F3-7F152FB55341}"/>
    <cellStyle name="40% - Accent3 2 2 2 4 3 5" xfId="15991" xr:uid="{FB11A300-99A7-441A-A71A-7BC5FD2244B0}"/>
    <cellStyle name="40% - Accent3 2 2 2 4 4" xfId="2178" xr:uid="{FBD2B1B8-0A57-4FDC-A480-6E11D4E28779}"/>
    <cellStyle name="40% - Accent3 2 2 2 4 4 2" xfId="5860" xr:uid="{ED57F43C-01CA-440A-8D01-285A4646772C}"/>
    <cellStyle name="40% - Accent3 2 2 2 4 4 2 2" xfId="13226" xr:uid="{2A52CC81-BBC2-4B51-850E-3362CA0681F6}"/>
    <cellStyle name="40% - Accent3 2 2 2 4 4 2 2 2" xfId="27960" xr:uid="{9D588124-359F-432D-A279-41C18F49E956}"/>
    <cellStyle name="40% - Accent3 2 2 2 4 4 2 3" xfId="20594" xr:uid="{AF58E878-377F-42ED-98C5-AA1444862326}"/>
    <cellStyle name="40% - Accent3 2 2 2 4 4 3" xfId="9544" xr:uid="{523EC60C-31AC-49E2-96AA-8F81B4173E11}"/>
    <cellStyle name="40% - Accent3 2 2 2 4 4 3 2" xfId="24278" xr:uid="{299E195E-B22A-4427-95CE-59498DE02902}"/>
    <cellStyle name="40% - Accent3 2 2 2 4 4 4" xfId="16912" xr:uid="{6CF6484C-8050-460F-8181-3904DF84AE48}"/>
    <cellStyle name="40% - Accent3 2 2 2 4 5" xfId="4019" xr:uid="{E1FBB114-1AA2-49CD-9D7F-D3F5960EBBCA}"/>
    <cellStyle name="40% - Accent3 2 2 2 4 5 2" xfId="11385" xr:uid="{164DDE5A-432C-403E-B4EE-1B94DF7A9C59}"/>
    <cellStyle name="40% - Accent3 2 2 2 4 5 2 2" xfId="26119" xr:uid="{125021FB-C285-444B-803B-74EB402AD775}"/>
    <cellStyle name="40% - Accent3 2 2 2 4 5 3" xfId="18753" xr:uid="{9995A4C1-A7FC-4F79-BC80-8B4511388D10}"/>
    <cellStyle name="40% - Accent3 2 2 2 4 6" xfId="7703" xr:uid="{19E5D72A-B283-46B7-A5D6-507102C20A23}"/>
    <cellStyle name="40% - Accent3 2 2 2 4 6 2" xfId="22437" xr:uid="{458DAE8E-4AD5-4E4F-869F-901799A9A797}"/>
    <cellStyle name="40% - Accent3 2 2 2 4 7" xfId="15071" xr:uid="{2F93C982-171E-4654-89C3-C7245AB679C3}"/>
    <cellStyle name="40% - Accent3 2 2 2 5" xfId="567" xr:uid="{DB3C1751-DD55-4804-B8C1-53D9610653DF}"/>
    <cellStyle name="40% - Accent3 2 2 2 5 2" xfId="1487" xr:uid="{699D9CB7-5E52-4D7D-9431-EE75F1709AFB}"/>
    <cellStyle name="40% - Accent3 2 2 2 5 2 2" xfId="3328" xr:uid="{5D8090AE-2B4B-4502-B51F-9F991FA304D5}"/>
    <cellStyle name="40% - Accent3 2 2 2 5 2 2 2" xfId="7010" xr:uid="{0D5F622B-0E84-4649-BA18-6501FE83361D}"/>
    <cellStyle name="40% - Accent3 2 2 2 5 2 2 2 2" xfId="14376" xr:uid="{27C48FA1-A792-4007-BB45-CE6A608CD369}"/>
    <cellStyle name="40% - Accent3 2 2 2 5 2 2 2 2 2" xfId="29110" xr:uid="{C166AB55-D479-4911-A792-7D129DF2834D}"/>
    <cellStyle name="40% - Accent3 2 2 2 5 2 2 2 3" xfId="21744" xr:uid="{BBD62207-BD06-4903-BEE7-C4D6E54D1A56}"/>
    <cellStyle name="40% - Accent3 2 2 2 5 2 2 3" xfId="10694" xr:uid="{03CF16CE-79E0-4524-AD63-E18ACD62C5D2}"/>
    <cellStyle name="40% - Accent3 2 2 2 5 2 2 3 2" xfId="25428" xr:uid="{C57BFB70-404C-437F-BB0F-F2DAE2C8A8D9}"/>
    <cellStyle name="40% - Accent3 2 2 2 5 2 2 4" xfId="18062" xr:uid="{7A3EF349-7544-4B75-8965-6CF8FA2601F9}"/>
    <cellStyle name="40% - Accent3 2 2 2 5 2 3" xfId="5169" xr:uid="{1730DF57-094F-4507-A9C7-F093A7004B10}"/>
    <cellStyle name="40% - Accent3 2 2 2 5 2 3 2" xfId="12535" xr:uid="{74882D95-7393-46FD-B807-CEF1CC1D1961}"/>
    <cellStyle name="40% - Accent3 2 2 2 5 2 3 2 2" xfId="27269" xr:uid="{642809F6-3055-42C2-994D-92BD8DBB020F}"/>
    <cellStyle name="40% - Accent3 2 2 2 5 2 3 3" xfId="19903" xr:uid="{5E1202BE-F6E2-4911-B8B9-86249F98BB04}"/>
    <cellStyle name="40% - Accent3 2 2 2 5 2 4" xfId="8853" xr:uid="{390CECB4-EDCF-4325-8B47-4236CD07E91F}"/>
    <cellStyle name="40% - Accent3 2 2 2 5 2 4 2" xfId="23587" xr:uid="{9D70A915-94F2-49C6-9DAF-516F05B22FEA}"/>
    <cellStyle name="40% - Accent3 2 2 2 5 2 5" xfId="16221" xr:uid="{1038E4EE-B11E-4234-AA24-64F1E34F2D57}"/>
    <cellStyle name="40% - Accent3 2 2 2 5 3" xfId="2408" xr:uid="{F7458F24-44E9-4C31-8963-30D8250BE9E1}"/>
    <cellStyle name="40% - Accent3 2 2 2 5 3 2" xfId="6090" xr:uid="{6AAA611A-43D4-4EF6-A0B2-2E1965E3B3FB}"/>
    <cellStyle name="40% - Accent3 2 2 2 5 3 2 2" xfId="13456" xr:uid="{D6CE6F2C-EC4B-48E9-AB2E-BFC8B61FB37D}"/>
    <cellStyle name="40% - Accent3 2 2 2 5 3 2 2 2" xfId="28190" xr:uid="{0763C65D-1147-484E-B555-3081951472A5}"/>
    <cellStyle name="40% - Accent3 2 2 2 5 3 2 3" xfId="20824" xr:uid="{111E50AB-D5EA-459B-B87E-32F01A31BDE2}"/>
    <cellStyle name="40% - Accent3 2 2 2 5 3 3" xfId="9774" xr:uid="{0E26DB8B-CF53-4E0E-B0CE-88F8FA3625DD}"/>
    <cellStyle name="40% - Accent3 2 2 2 5 3 3 2" xfId="24508" xr:uid="{6F62BE0A-435A-4B4C-A412-B52B6CCB08B4}"/>
    <cellStyle name="40% - Accent3 2 2 2 5 3 4" xfId="17142" xr:uid="{692D5ACC-BB11-4627-B63A-E293418318D9}"/>
    <cellStyle name="40% - Accent3 2 2 2 5 4" xfId="4249" xr:uid="{87BEBACA-F6FD-4394-B812-0F39E68F6EFB}"/>
    <cellStyle name="40% - Accent3 2 2 2 5 4 2" xfId="11615" xr:uid="{9F48008D-01B1-44A7-8C7D-B36D47301D74}"/>
    <cellStyle name="40% - Accent3 2 2 2 5 4 2 2" xfId="26349" xr:uid="{1E1496F2-751F-4378-9299-E75EC31E881E}"/>
    <cellStyle name="40% - Accent3 2 2 2 5 4 3" xfId="18983" xr:uid="{070EF1F6-CCC9-46FC-A217-5F0F1563104D}"/>
    <cellStyle name="40% - Accent3 2 2 2 5 5" xfId="7933" xr:uid="{A717A686-95C8-4CD6-B25F-444562F8FAAE}"/>
    <cellStyle name="40% - Accent3 2 2 2 5 5 2" xfId="22667" xr:uid="{513E50CE-7877-4057-AD24-0FC2903779F5}"/>
    <cellStyle name="40% - Accent3 2 2 2 5 6" xfId="15301" xr:uid="{E4E11000-CB2F-43C0-AEDE-5B2E04221368}"/>
    <cellStyle name="40% - Accent3 2 2 2 6" xfId="1027" xr:uid="{CA68E384-4627-4FDA-886B-09DD074643AA}"/>
    <cellStyle name="40% - Accent3 2 2 2 6 2" xfId="2868" xr:uid="{AD184C8D-20B6-4BEC-9293-88FEC2E21A0D}"/>
    <cellStyle name="40% - Accent3 2 2 2 6 2 2" xfId="6550" xr:uid="{20AE09CB-BD15-4CDE-B3BE-41D5619E9859}"/>
    <cellStyle name="40% - Accent3 2 2 2 6 2 2 2" xfId="13916" xr:uid="{AEAEA5DF-4CB3-4521-8CC6-0167EA841698}"/>
    <cellStyle name="40% - Accent3 2 2 2 6 2 2 2 2" xfId="28650" xr:uid="{D751CECD-4B37-4952-B41E-F5122DBAFC7E}"/>
    <cellStyle name="40% - Accent3 2 2 2 6 2 2 3" xfId="21284" xr:uid="{2FDAC267-DD39-4A18-9239-A341A0F9862A}"/>
    <cellStyle name="40% - Accent3 2 2 2 6 2 3" xfId="10234" xr:uid="{6FB16BDC-E037-4AD7-871C-00BF7F9DC74D}"/>
    <cellStyle name="40% - Accent3 2 2 2 6 2 3 2" xfId="24968" xr:uid="{DABCB5A3-6A4C-4295-A8B2-3E11F190EA9A}"/>
    <cellStyle name="40% - Accent3 2 2 2 6 2 4" xfId="17602" xr:uid="{A7C24917-6126-47BE-A0E2-64A6EBBF0E76}"/>
    <cellStyle name="40% - Accent3 2 2 2 6 3" xfId="4709" xr:uid="{3D41FA95-8FFF-4104-BF1D-C2EEC2E1999B}"/>
    <cellStyle name="40% - Accent3 2 2 2 6 3 2" xfId="12075" xr:uid="{3AB827CB-BAC6-4C5D-A48C-0598590249A7}"/>
    <cellStyle name="40% - Accent3 2 2 2 6 3 2 2" xfId="26809" xr:uid="{DD73DA66-5509-4288-8C85-CC56C576A6BA}"/>
    <cellStyle name="40% - Accent3 2 2 2 6 3 3" xfId="19443" xr:uid="{28C99674-549E-4FC2-B62B-15EEAEC0A98F}"/>
    <cellStyle name="40% - Accent3 2 2 2 6 4" xfId="8393" xr:uid="{9FE3DA6A-7DFE-44E1-8AB2-563500153C99}"/>
    <cellStyle name="40% - Accent3 2 2 2 6 4 2" xfId="23127" xr:uid="{5E85B9EE-372C-462E-980D-07EF210F8F46}"/>
    <cellStyle name="40% - Accent3 2 2 2 6 5" xfId="15761" xr:uid="{84A54925-559D-46F5-9313-796E497116A1}"/>
    <cellStyle name="40% - Accent3 2 2 2 7" xfId="1948" xr:uid="{86DA78CF-3507-478B-A4E9-50FE3BD74049}"/>
    <cellStyle name="40% - Accent3 2 2 2 7 2" xfId="5630" xr:uid="{0403C373-99ED-415D-AEF3-61869804A9BC}"/>
    <cellStyle name="40% - Accent3 2 2 2 7 2 2" xfId="12996" xr:uid="{4B64B558-90DE-4683-8484-66D1B07D2851}"/>
    <cellStyle name="40% - Accent3 2 2 2 7 2 2 2" xfId="27730" xr:uid="{757F0A7C-D4CF-4AB9-99BB-85E90F635082}"/>
    <cellStyle name="40% - Accent3 2 2 2 7 2 3" xfId="20364" xr:uid="{6A6CFB6E-AE14-40EE-9B0F-FE01B4A34812}"/>
    <cellStyle name="40% - Accent3 2 2 2 7 3" xfId="9314" xr:uid="{43F532AC-AFF5-409B-BDAB-7AFE0ADE5273}"/>
    <cellStyle name="40% - Accent3 2 2 2 7 3 2" xfId="24048" xr:uid="{E1B697C4-95FA-4733-AEE1-5AE21C9A4590}"/>
    <cellStyle name="40% - Accent3 2 2 2 7 4" xfId="16682" xr:uid="{FC6ADAEB-C041-4A73-9168-DBF404DBCC21}"/>
    <cellStyle name="40% - Accent3 2 2 2 8" xfId="3789" xr:uid="{CB2E3D41-F055-4963-BE38-5A3569C4451E}"/>
    <cellStyle name="40% - Accent3 2 2 2 8 2" xfId="11155" xr:uid="{7374668E-025C-40EF-9A6B-0FFAD252567D}"/>
    <cellStyle name="40% - Accent3 2 2 2 8 2 2" xfId="25889" xr:uid="{A42AB017-D001-4721-9FA3-15CB2DAEC0B3}"/>
    <cellStyle name="40% - Accent3 2 2 2 8 3" xfId="18523" xr:uid="{14384178-F557-432C-B054-414D99248448}"/>
    <cellStyle name="40% - Accent3 2 2 2 9" xfId="7473" xr:uid="{2B3E059F-33DE-4BAA-AD40-D8C49360CC8C}"/>
    <cellStyle name="40% - Accent3 2 2 2 9 2" xfId="22207" xr:uid="{A9E0066D-334F-434D-9BA4-2AFA1C517293}"/>
    <cellStyle name="40% - Accent3 2 2 3" xfId="146" xr:uid="{0EB50A98-7EFE-4EBF-B83F-858529C7C447}"/>
    <cellStyle name="40% - Accent3 2 2 3 2" xfId="278" xr:uid="{B98EACEC-ED8D-4884-849E-5E625D4EA793}"/>
    <cellStyle name="40% - Accent3 2 2 3 2 2" xfId="508" xr:uid="{F7CF3E43-8957-4FBA-8795-9652E8B51F63}"/>
    <cellStyle name="40% - Accent3 2 2 3 2 2 2" xfId="968" xr:uid="{4CBACEE4-5B97-4828-B66D-F978D192398C}"/>
    <cellStyle name="40% - Accent3 2 2 3 2 2 2 2" xfId="1888" xr:uid="{A47C55A7-55AC-4F60-80B6-BCDC18410132}"/>
    <cellStyle name="40% - Accent3 2 2 3 2 2 2 2 2" xfId="3729" xr:uid="{919B6731-6AB4-4556-9099-DBA9B5D9D09D}"/>
    <cellStyle name="40% - Accent3 2 2 3 2 2 2 2 2 2" xfId="7411" xr:uid="{2059D08C-52D7-4DC4-9294-806C2AB7E510}"/>
    <cellStyle name="40% - Accent3 2 2 3 2 2 2 2 2 2 2" xfId="14777" xr:uid="{14E70C60-D55F-4557-8EAD-1D3CCDA1ABF6}"/>
    <cellStyle name="40% - Accent3 2 2 3 2 2 2 2 2 2 2 2" xfId="29511" xr:uid="{FA3C2FB2-0586-4A55-9E88-1A682D39E4B8}"/>
    <cellStyle name="40% - Accent3 2 2 3 2 2 2 2 2 2 3" xfId="22145" xr:uid="{A8AAD91B-97E3-4F3D-A216-FFCF885E3CBE}"/>
    <cellStyle name="40% - Accent3 2 2 3 2 2 2 2 2 3" xfId="11095" xr:uid="{CFF87AD4-4035-4BBC-A46F-ADE11486522D}"/>
    <cellStyle name="40% - Accent3 2 2 3 2 2 2 2 2 3 2" xfId="25829" xr:uid="{735254F6-3048-4FBA-BE29-99B47BA0DA29}"/>
    <cellStyle name="40% - Accent3 2 2 3 2 2 2 2 2 4" xfId="18463" xr:uid="{5E2B7A86-39EB-4773-9195-6B084F91C99F}"/>
    <cellStyle name="40% - Accent3 2 2 3 2 2 2 2 3" xfId="5570" xr:uid="{34A3FFD2-1D85-48A3-8A3B-0E00DA433771}"/>
    <cellStyle name="40% - Accent3 2 2 3 2 2 2 2 3 2" xfId="12936" xr:uid="{EEB88AA0-AAB4-4EB9-9C38-52970A926421}"/>
    <cellStyle name="40% - Accent3 2 2 3 2 2 2 2 3 2 2" xfId="27670" xr:uid="{53592E70-E63F-4F18-916A-6AD495992376}"/>
    <cellStyle name="40% - Accent3 2 2 3 2 2 2 2 3 3" xfId="20304" xr:uid="{CA23057B-99EA-4290-B6FB-CAC1CB51AD13}"/>
    <cellStyle name="40% - Accent3 2 2 3 2 2 2 2 4" xfId="9254" xr:uid="{6344BE6B-6836-42EF-A032-4E5C45040FD1}"/>
    <cellStyle name="40% - Accent3 2 2 3 2 2 2 2 4 2" xfId="23988" xr:uid="{6EB78AF1-FB8B-40BC-A125-290896FED1A5}"/>
    <cellStyle name="40% - Accent3 2 2 3 2 2 2 2 5" xfId="16622" xr:uid="{E12ADB12-A810-4DBF-A0A8-25A5468E2F48}"/>
    <cellStyle name="40% - Accent3 2 2 3 2 2 2 3" xfId="2809" xr:uid="{2084D5EF-72CD-454A-B416-4B8DCBF678B8}"/>
    <cellStyle name="40% - Accent3 2 2 3 2 2 2 3 2" xfId="6491" xr:uid="{C7BE753A-156D-4C8B-B6AE-47889DDA5AA1}"/>
    <cellStyle name="40% - Accent3 2 2 3 2 2 2 3 2 2" xfId="13857" xr:uid="{61E71E47-5F3C-492A-9994-10B271A9437F}"/>
    <cellStyle name="40% - Accent3 2 2 3 2 2 2 3 2 2 2" xfId="28591" xr:uid="{94B7E7B9-89D2-4606-A862-DBBAB0911031}"/>
    <cellStyle name="40% - Accent3 2 2 3 2 2 2 3 2 3" xfId="21225" xr:uid="{D26DC50D-CDDE-49B5-A86F-5297B0DA4EE6}"/>
    <cellStyle name="40% - Accent3 2 2 3 2 2 2 3 3" xfId="10175" xr:uid="{3B6369E0-09CE-40DC-BCE0-AD559B9C218B}"/>
    <cellStyle name="40% - Accent3 2 2 3 2 2 2 3 3 2" xfId="24909" xr:uid="{B114B208-2F9E-4A80-9D00-B7442590B885}"/>
    <cellStyle name="40% - Accent3 2 2 3 2 2 2 3 4" xfId="17543" xr:uid="{37776354-C976-41FB-AE76-084FAC6B32D6}"/>
    <cellStyle name="40% - Accent3 2 2 3 2 2 2 4" xfId="4650" xr:uid="{BD01B7B4-AACE-4835-A453-6AF7C234E647}"/>
    <cellStyle name="40% - Accent3 2 2 3 2 2 2 4 2" xfId="12016" xr:uid="{C05BE233-1102-4862-A62D-62E2F442F38D}"/>
    <cellStyle name="40% - Accent3 2 2 3 2 2 2 4 2 2" xfId="26750" xr:uid="{FBE2CD50-0DAE-40D7-8F16-490001441EB9}"/>
    <cellStyle name="40% - Accent3 2 2 3 2 2 2 4 3" xfId="19384" xr:uid="{33E25928-B508-43A9-AC53-B74A46AB8A68}"/>
    <cellStyle name="40% - Accent3 2 2 3 2 2 2 5" xfId="8334" xr:uid="{ED8757A9-B557-4B3F-B1DF-2B5929865711}"/>
    <cellStyle name="40% - Accent3 2 2 3 2 2 2 5 2" xfId="23068" xr:uid="{04488ACE-CACA-4E28-B569-7FE9C431A583}"/>
    <cellStyle name="40% - Accent3 2 2 3 2 2 2 6" xfId="15702" xr:uid="{6769D361-8184-44BF-86C1-02DA5C6CF22C}"/>
    <cellStyle name="40% - Accent3 2 2 3 2 2 3" xfId="1428" xr:uid="{30C02382-EE5A-4188-B67C-58717A7EF295}"/>
    <cellStyle name="40% - Accent3 2 2 3 2 2 3 2" xfId="3269" xr:uid="{D7C83DC0-374A-43A7-AAB8-409F9EA9C9E0}"/>
    <cellStyle name="40% - Accent3 2 2 3 2 2 3 2 2" xfId="6951" xr:uid="{BC537BE5-4945-4C4C-A241-18C39C65FB71}"/>
    <cellStyle name="40% - Accent3 2 2 3 2 2 3 2 2 2" xfId="14317" xr:uid="{1DD1D346-DC6E-4999-BF90-A056CC25F1E5}"/>
    <cellStyle name="40% - Accent3 2 2 3 2 2 3 2 2 2 2" xfId="29051" xr:uid="{E1BED265-CCBA-40DE-9D8A-F2741834ED74}"/>
    <cellStyle name="40% - Accent3 2 2 3 2 2 3 2 2 3" xfId="21685" xr:uid="{C630DC35-5163-4B4B-847D-46A8DBD8867E}"/>
    <cellStyle name="40% - Accent3 2 2 3 2 2 3 2 3" xfId="10635" xr:uid="{BDAE9428-7F20-40FD-981D-8AC791F4D286}"/>
    <cellStyle name="40% - Accent3 2 2 3 2 2 3 2 3 2" xfId="25369" xr:uid="{150FB338-7F69-4916-9C51-3BF2BD7ED08B}"/>
    <cellStyle name="40% - Accent3 2 2 3 2 2 3 2 4" xfId="18003" xr:uid="{96E7AF67-A8BB-4966-B35F-0CC8319BD255}"/>
    <cellStyle name="40% - Accent3 2 2 3 2 2 3 3" xfId="5110" xr:uid="{11897524-A930-4063-8716-BF6010387A03}"/>
    <cellStyle name="40% - Accent3 2 2 3 2 2 3 3 2" xfId="12476" xr:uid="{2AE112E0-7EEC-4816-BE99-005C0BF677E9}"/>
    <cellStyle name="40% - Accent3 2 2 3 2 2 3 3 2 2" xfId="27210" xr:uid="{2BDD2515-4E2A-4F20-9157-406A57468AFF}"/>
    <cellStyle name="40% - Accent3 2 2 3 2 2 3 3 3" xfId="19844" xr:uid="{A2FB92CC-14CC-4741-BF61-BE7E2C6575ED}"/>
    <cellStyle name="40% - Accent3 2 2 3 2 2 3 4" xfId="8794" xr:uid="{D2452B5E-1063-4A8E-A897-FD1DE27CFA46}"/>
    <cellStyle name="40% - Accent3 2 2 3 2 2 3 4 2" xfId="23528" xr:uid="{4F24B6E7-F6A6-4D24-82AC-0EC1577DC09B}"/>
    <cellStyle name="40% - Accent3 2 2 3 2 2 3 5" xfId="16162" xr:uid="{9B6AFE28-C316-4A32-921D-BF3704CA2BCF}"/>
    <cellStyle name="40% - Accent3 2 2 3 2 2 4" xfId="2349" xr:uid="{EC8BB92A-7046-47C9-9408-0C448F252995}"/>
    <cellStyle name="40% - Accent3 2 2 3 2 2 4 2" xfId="6031" xr:uid="{ECBD238F-2B9C-4B59-8B07-101FFFF0C917}"/>
    <cellStyle name="40% - Accent3 2 2 3 2 2 4 2 2" xfId="13397" xr:uid="{1D85D8BC-7C92-4C7A-B06E-4343605312BE}"/>
    <cellStyle name="40% - Accent3 2 2 3 2 2 4 2 2 2" xfId="28131" xr:uid="{9DCFB630-6867-4DD1-8003-40C95A8FB490}"/>
    <cellStyle name="40% - Accent3 2 2 3 2 2 4 2 3" xfId="20765" xr:uid="{303A802D-0C21-46F9-8685-26541733FAAF}"/>
    <cellStyle name="40% - Accent3 2 2 3 2 2 4 3" xfId="9715" xr:uid="{E4F5DC2E-E922-41B5-9CA8-4F44CD1CDE79}"/>
    <cellStyle name="40% - Accent3 2 2 3 2 2 4 3 2" xfId="24449" xr:uid="{92E0E737-8ABB-49C8-823D-BDE1FEFB4C0A}"/>
    <cellStyle name="40% - Accent3 2 2 3 2 2 4 4" xfId="17083" xr:uid="{0EAAA1C2-2EE7-43BF-9B8A-7DD178160A65}"/>
    <cellStyle name="40% - Accent3 2 2 3 2 2 5" xfId="4190" xr:uid="{65C6F42F-5BBF-4724-879D-0D6F4B8D61E9}"/>
    <cellStyle name="40% - Accent3 2 2 3 2 2 5 2" xfId="11556" xr:uid="{EFDE55F4-1820-422F-8EB7-D90B54220D14}"/>
    <cellStyle name="40% - Accent3 2 2 3 2 2 5 2 2" xfId="26290" xr:uid="{1A2AA9DD-7F58-4FAA-A2FA-90220141B505}"/>
    <cellStyle name="40% - Accent3 2 2 3 2 2 5 3" xfId="18924" xr:uid="{15C86894-CE02-4E22-B7C8-56B909A08B25}"/>
    <cellStyle name="40% - Accent3 2 2 3 2 2 6" xfId="7874" xr:uid="{C35D75FF-F841-4455-ADCF-A616438EC165}"/>
    <cellStyle name="40% - Accent3 2 2 3 2 2 6 2" xfId="22608" xr:uid="{2DB398F4-9D70-490B-B2A6-0CEF04B5AEB5}"/>
    <cellStyle name="40% - Accent3 2 2 3 2 2 7" xfId="15242" xr:uid="{2AEED8EA-F47D-457F-8716-219C34F90503}"/>
    <cellStyle name="40% - Accent3 2 2 3 2 3" xfId="738" xr:uid="{0B545929-D64A-439F-BCF1-B4C83CE5D036}"/>
    <cellStyle name="40% - Accent3 2 2 3 2 3 2" xfId="1658" xr:uid="{46B1E72E-F798-4705-B2D2-426BC72D078A}"/>
    <cellStyle name="40% - Accent3 2 2 3 2 3 2 2" xfId="3499" xr:uid="{A28E667F-CB79-4DCE-9864-EEA8F4663EE9}"/>
    <cellStyle name="40% - Accent3 2 2 3 2 3 2 2 2" xfId="7181" xr:uid="{023CDB88-9E4C-45B3-97B2-682DA45F9C10}"/>
    <cellStyle name="40% - Accent3 2 2 3 2 3 2 2 2 2" xfId="14547" xr:uid="{6E67C9F3-CCD7-46F4-8539-995F9A0D10D3}"/>
    <cellStyle name="40% - Accent3 2 2 3 2 3 2 2 2 2 2" xfId="29281" xr:uid="{6564F4DE-E402-4CB1-8A60-AFFA163ECCFD}"/>
    <cellStyle name="40% - Accent3 2 2 3 2 3 2 2 2 3" xfId="21915" xr:uid="{09AE6E44-B61E-4B56-BA4F-36EEFFBB72E0}"/>
    <cellStyle name="40% - Accent3 2 2 3 2 3 2 2 3" xfId="10865" xr:uid="{A1BA575B-F361-4CCB-8FE3-566B5A61E41D}"/>
    <cellStyle name="40% - Accent3 2 2 3 2 3 2 2 3 2" xfId="25599" xr:uid="{1A693933-5BBA-4218-965A-F29CB7909C16}"/>
    <cellStyle name="40% - Accent3 2 2 3 2 3 2 2 4" xfId="18233" xr:uid="{175FE224-16EC-452D-8E8F-1EDF62F1F264}"/>
    <cellStyle name="40% - Accent3 2 2 3 2 3 2 3" xfId="5340" xr:uid="{16789FB3-5B6F-4C4D-AAD0-0C7590ACFEEF}"/>
    <cellStyle name="40% - Accent3 2 2 3 2 3 2 3 2" xfId="12706" xr:uid="{36CA84F9-EB7F-4990-9AAF-988D8ABBDD19}"/>
    <cellStyle name="40% - Accent3 2 2 3 2 3 2 3 2 2" xfId="27440" xr:uid="{94D28F28-752E-4C6D-97D2-BF097CF7C099}"/>
    <cellStyle name="40% - Accent3 2 2 3 2 3 2 3 3" xfId="20074" xr:uid="{FF19CE73-46CF-4B17-AC9A-3CF49599F213}"/>
    <cellStyle name="40% - Accent3 2 2 3 2 3 2 4" xfId="9024" xr:uid="{6A2E7A00-4410-4ECF-AAD8-76AAC76D424D}"/>
    <cellStyle name="40% - Accent3 2 2 3 2 3 2 4 2" xfId="23758" xr:uid="{2BA3E5C6-300B-46A8-8BA7-A4BA9E376793}"/>
    <cellStyle name="40% - Accent3 2 2 3 2 3 2 5" xfId="16392" xr:uid="{4B7C9529-14C0-4C3B-874C-341F51882EE6}"/>
    <cellStyle name="40% - Accent3 2 2 3 2 3 3" xfId="2579" xr:uid="{1AEA815A-256D-47E1-899E-8BF5B36746A9}"/>
    <cellStyle name="40% - Accent3 2 2 3 2 3 3 2" xfId="6261" xr:uid="{958F723F-9108-4485-B2AB-F56AA71837C2}"/>
    <cellStyle name="40% - Accent3 2 2 3 2 3 3 2 2" xfId="13627" xr:uid="{54591A07-A7B4-4E62-A00D-FC6FA8240918}"/>
    <cellStyle name="40% - Accent3 2 2 3 2 3 3 2 2 2" xfId="28361" xr:uid="{61061373-BABB-4481-9F7F-1F9B688AB795}"/>
    <cellStyle name="40% - Accent3 2 2 3 2 3 3 2 3" xfId="20995" xr:uid="{D832489A-3AB4-403B-BF56-9E83BC938414}"/>
    <cellStyle name="40% - Accent3 2 2 3 2 3 3 3" xfId="9945" xr:uid="{7DB22099-C85E-45BE-B141-8ACFD2E33565}"/>
    <cellStyle name="40% - Accent3 2 2 3 2 3 3 3 2" xfId="24679" xr:uid="{38216D10-02D6-429C-820D-9145D9A78EC0}"/>
    <cellStyle name="40% - Accent3 2 2 3 2 3 3 4" xfId="17313" xr:uid="{AD867D32-9E44-4B68-BA28-EA9CE906F16B}"/>
    <cellStyle name="40% - Accent3 2 2 3 2 3 4" xfId="4420" xr:uid="{A04D49C5-C456-4FD6-A3EC-186FFDC91C6A}"/>
    <cellStyle name="40% - Accent3 2 2 3 2 3 4 2" xfId="11786" xr:uid="{32745374-EB65-493E-BA72-660612BBB979}"/>
    <cellStyle name="40% - Accent3 2 2 3 2 3 4 2 2" xfId="26520" xr:uid="{68C985CE-7600-4560-AF48-B34199A2B429}"/>
    <cellStyle name="40% - Accent3 2 2 3 2 3 4 3" xfId="19154" xr:uid="{80605CD6-423C-44B0-9F55-226045AF2E38}"/>
    <cellStyle name="40% - Accent3 2 2 3 2 3 5" xfId="8104" xr:uid="{980ECAED-3B75-42E7-BC0F-2D586FC316E8}"/>
    <cellStyle name="40% - Accent3 2 2 3 2 3 5 2" xfId="22838" xr:uid="{22D328A1-A0D4-4675-AC61-42FE1984E639}"/>
    <cellStyle name="40% - Accent3 2 2 3 2 3 6" xfId="15472" xr:uid="{DC9E07DE-9E85-4BEA-BCD7-03ED308D931C}"/>
    <cellStyle name="40% - Accent3 2 2 3 2 4" xfId="1198" xr:uid="{6CA8E7A9-150E-4259-9C58-F30FD5E2E63E}"/>
    <cellStyle name="40% - Accent3 2 2 3 2 4 2" xfId="3039" xr:uid="{E1DB1621-CBD1-4ABA-B46F-798419F98C57}"/>
    <cellStyle name="40% - Accent3 2 2 3 2 4 2 2" xfId="6721" xr:uid="{098A636B-9895-4E9D-B72C-0AEEEF7BD9FF}"/>
    <cellStyle name="40% - Accent3 2 2 3 2 4 2 2 2" xfId="14087" xr:uid="{3D08EF7A-56BA-4112-B6F3-8D1DDB56D4F7}"/>
    <cellStyle name="40% - Accent3 2 2 3 2 4 2 2 2 2" xfId="28821" xr:uid="{90D9E925-59CC-43B2-A824-57C58C72692D}"/>
    <cellStyle name="40% - Accent3 2 2 3 2 4 2 2 3" xfId="21455" xr:uid="{967E23B0-75DC-43F8-8531-DBD3ACA2C81E}"/>
    <cellStyle name="40% - Accent3 2 2 3 2 4 2 3" xfId="10405" xr:uid="{C1B43571-C733-4C8B-A5BD-25FE6C6FCE9C}"/>
    <cellStyle name="40% - Accent3 2 2 3 2 4 2 3 2" xfId="25139" xr:uid="{6AB83A59-4F9B-4D96-A4B8-6DE36CF5D69A}"/>
    <cellStyle name="40% - Accent3 2 2 3 2 4 2 4" xfId="17773" xr:uid="{CABCAD71-2BCB-4789-8B3A-99CC276B04E8}"/>
    <cellStyle name="40% - Accent3 2 2 3 2 4 3" xfId="4880" xr:uid="{B0FE23FC-511C-4073-9E87-6CDB1F8D5A94}"/>
    <cellStyle name="40% - Accent3 2 2 3 2 4 3 2" xfId="12246" xr:uid="{77CB3BFD-F5BD-4F65-9AA6-D9C3847A5227}"/>
    <cellStyle name="40% - Accent3 2 2 3 2 4 3 2 2" xfId="26980" xr:uid="{F2E41AEB-9168-4011-9761-A8086F81A910}"/>
    <cellStyle name="40% - Accent3 2 2 3 2 4 3 3" xfId="19614" xr:uid="{DAFA8B4B-5A39-4A05-A2F4-356238A2BFE5}"/>
    <cellStyle name="40% - Accent3 2 2 3 2 4 4" xfId="8564" xr:uid="{246FF6E8-ACCA-4149-9D7F-B434FD949D36}"/>
    <cellStyle name="40% - Accent3 2 2 3 2 4 4 2" xfId="23298" xr:uid="{37076D3C-1A47-4354-AD22-88A0F5BB4E89}"/>
    <cellStyle name="40% - Accent3 2 2 3 2 4 5" xfId="15932" xr:uid="{A45C96F9-CA53-4725-B41E-1B4CF708C237}"/>
    <cellStyle name="40% - Accent3 2 2 3 2 5" xfId="2119" xr:uid="{F9DBDBC9-E820-4A04-9D14-26AFC59CE032}"/>
    <cellStyle name="40% - Accent3 2 2 3 2 5 2" xfId="5801" xr:uid="{1F91318A-F45F-412A-844D-8CA4C50AFCB4}"/>
    <cellStyle name="40% - Accent3 2 2 3 2 5 2 2" xfId="13167" xr:uid="{8A8B21E7-5D6F-48B3-A55A-6C6635E7C5B5}"/>
    <cellStyle name="40% - Accent3 2 2 3 2 5 2 2 2" xfId="27901" xr:uid="{5F6B0DA1-E753-4C27-B870-2E189ED62C02}"/>
    <cellStyle name="40% - Accent3 2 2 3 2 5 2 3" xfId="20535" xr:uid="{3715BD4A-6131-4CB1-8A45-D9599F6A8494}"/>
    <cellStyle name="40% - Accent3 2 2 3 2 5 3" xfId="9485" xr:uid="{352374A5-2C25-4DBA-88D1-7FC972D8A365}"/>
    <cellStyle name="40% - Accent3 2 2 3 2 5 3 2" xfId="24219" xr:uid="{B8197EB5-D44D-4D31-9638-FF84209C41C2}"/>
    <cellStyle name="40% - Accent3 2 2 3 2 5 4" xfId="16853" xr:uid="{A11A8FB5-6747-4B43-B270-5846D7105666}"/>
    <cellStyle name="40% - Accent3 2 2 3 2 6" xfId="3960" xr:uid="{277C03B0-514F-4E73-8BD7-326B0A87820D}"/>
    <cellStyle name="40% - Accent3 2 2 3 2 6 2" xfId="11326" xr:uid="{61CDE48C-644A-417E-A8E6-452847B4BBE7}"/>
    <cellStyle name="40% - Accent3 2 2 3 2 6 2 2" xfId="26060" xr:uid="{B10D93DA-DCEB-496A-A176-906F30C60682}"/>
    <cellStyle name="40% - Accent3 2 2 3 2 6 3" xfId="18694" xr:uid="{1CEE07B9-BEC1-4686-8A30-2DB8BC466D71}"/>
    <cellStyle name="40% - Accent3 2 2 3 2 7" xfId="7644" xr:uid="{BDE6F026-8777-495A-A513-67FA5ADEAA24}"/>
    <cellStyle name="40% - Accent3 2 2 3 2 7 2" xfId="22378" xr:uid="{66FB2DBC-FF1E-4DD4-865C-69159BC2E420}"/>
    <cellStyle name="40% - Accent3 2 2 3 2 8" xfId="15012" xr:uid="{07F6B03B-44D4-4D52-85A3-CAF1BCACEAF3}"/>
    <cellStyle name="40% - Accent3 2 2 3 3" xfId="393" xr:uid="{AFDF7982-E560-4DBF-93C9-E4BDCB56ECC0}"/>
    <cellStyle name="40% - Accent3 2 2 3 3 2" xfId="853" xr:uid="{F07B1A4F-512A-4267-B360-8FBD9AB88025}"/>
    <cellStyle name="40% - Accent3 2 2 3 3 2 2" xfId="1773" xr:uid="{64BDBD39-F559-4123-B7CE-1A878FB3E7C2}"/>
    <cellStyle name="40% - Accent3 2 2 3 3 2 2 2" xfId="3614" xr:uid="{893F5829-6140-43A1-B5E1-E94207985C18}"/>
    <cellStyle name="40% - Accent3 2 2 3 3 2 2 2 2" xfId="7296" xr:uid="{0A27FF28-FE1B-4665-ACD0-89295CDBD7D8}"/>
    <cellStyle name="40% - Accent3 2 2 3 3 2 2 2 2 2" xfId="14662" xr:uid="{911B7DD5-AA6C-4222-B966-9E416539DD77}"/>
    <cellStyle name="40% - Accent3 2 2 3 3 2 2 2 2 2 2" xfId="29396" xr:uid="{AB4C4E28-283F-4A70-A3B0-2DD91C08D29F}"/>
    <cellStyle name="40% - Accent3 2 2 3 3 2 2 2 2 3" xfId="22030" xr:uid="{4ADE7133-E599-4DD5-B298-B7765F0413BF}"/>
    <cellStyle name="40% - Accent3 2 2 3 3 2 2 2 3" xfId="10980" xr:uid="{C292BD8C-4597-4ECE-B4A1-C68C3E2A7845}"/>
    <cellStyle name="40% - Accent3 2 2 3 3 2 2 2 3 2" xfId="25714" xr:uid="{CFA860DC-763F-4EAB-AB90-E814261A3C65}"/>
    <cellStyle name="40% - Accent3 2 2 3 3 2 2 2 4" xfId="18348" xr:uid="{56DA0D71-27EB-47C1-B6D5-FD376E27C367}"/>
    <cellStyle name="40% - Accent3 2 2 3 3 2 2 3" xfId="5455" xr:uid="{20CE9675-BEB1-4EC7-AC54-542FD65020E7}"/>
    <cellStyle name="40% - Accent3 2 2 3 3 2 2 3 2" xfId="12821" xr:uid="{53EDAB4B-E333-4ABA-B91C-26947AFE23A4}"/>
    <cellStyle name="40% - Accent3 2 2 3 3 2 2 3 2 2" xfId="27555" xr:uid="{1497B56F-2AC8-4CA3-91DE-AB0A2DD891F1}"/>
    <cellStyle name="40% - Accent3 2 2 3 3 2 2 3 3" xfId="20189" xr:uid="{3E162283-2A0F-4913-8362-498F6DEDB79D}"/>
    <cellStyle name="40% - Accent3 2 2 3 3 2 2 4" xfId="9139" xr:uid="{66F9C6A6-FFF7-47F8-A1D0-FCDA8CF8E9BA}"/>
    <cellStyle name="40% - Accent3 2 2 3 3 2 2 4 2" xfId="23873" xr:uid="{484DB970-8411-431B-BD8C-8802CCA3563E}"/>
    <cellStyle name="40% - Accent3 2 2 3 3 2 2 5" xfId="16507" xr:uid="{4ECB49E3-9DCC-4350-8C66-3B73825C0B3C}"/>
    <cellStyle name="40% - Accent3 2 2 3 3 2 3" xfId="2694" xr:uid="{FA85A0EC-E6CB-4BAA-82E5-60BA2795C23A}"/>
    <cellStyle name="40% - Accent3 2 2 3 3 2 3 2" xfId="6376" xr:uid="{63C7BC5B-C051-4C33-B7AA-E31BC28F84AB}"/>
    <cellStyle name="40% - Accent3 2 2 3 3 2 3 2 2" xfId="13742" xr:uid="{76977F90-B5F4-4616-935E-9EBBC1D5A9BE}"/>
    <cellStyle name="40% - Accent3 2 2 3 3 2 3 2 2 2" xfId="28476" xr:uid="{2310AF45-B0B8-45AB-90C5-5D1C3252B34E}"/>
    <cellStyle name="40% - Accent3 2 2 3 3 2 3 2 3" xfId="21110" xr:uid="{50348D09-2C77-4744-91CC-04DD837AAC76}"/>
    <cellStyle name="40% - Accent3 2 2 3 3 2 3 3" xfId="10060" xr:uid="{AF3BACCC-087C-4999-BA25-BF1128B62F2C}"/>
    <cellStyle name="40% - Accent3 2 2 3 3 2 3 3 2" xfId="24794" xr:uid="{717867FE-438D-4D00-A75F-AD581C9F6B26}"/>
    <cellStyle name="40% - Accent3 2 2 3 3 2 3 4" xfId="17428" xr:uid="{33C62D56-2107-4E0A-8A2A-C649198B9F7F}"/>
    <cellStyle name="40% - Accent3 2 2 3 3 2 4" xfId="4535" xr:uid="{FF6B81E4-FF10-44BF-8670-329292D2B686}"/>
    <cellStyle name="40% - Accent3 2 2 3 3 2 4 2" xfId="11901" xr:uid="{575376C3-637E-4D47-AE8B-D54827D08C79}"/>
    <cellStyle name="40% - Accent3 2 2 3 3 2 4 2 2" xfId="26635" xr:uid="{8AF944DE-C6F9-4CB4-9773-B27A9CB0E86E}"/>
    <cellStyle name="40% - Accent3 2 2 3 3 2 4 3" xfId="19269" xr:uid="{E5E108FE-B63C-4645-83ED-D0CE1C43DFA3}"/>
    <cellStyle name="40% - Accent3 2 2 3 3 2 5" xfId="8219" xr:uid="{F6AFCC50-8614-4D98-BC94-9617E0688F5D}"/>
    <cellStyle name="40% - Accent3 2 2 3 3 2 5 2" xfId="22953" xr:uid="{7320228B-F354-4A73-B148-6C21FDC34903}"/>
    <cellStyle name="40% - Accent3 2 2 3 3 2 6" xfId="15587" xr:uid="{51AF6B71-5D30-447A-BFA2-D61F2DA2FA39}"/>
    <cellStyle name="40% - Accent3 2 2 3 3 3" xfId="1313" xr:uid="{DB1E2A02-FE97-4D98-81A3-962036213A27}"/>
    <cellStyle name="40% - Accent3 2 2 3 3 3 2" xfId="3154" xr:uid="{F880508C-4DA7-499A-A8B5-2E0C01F9792C}"/>
    <cellStyle name="40% - Accent3 2 2 3 3 3 2 2" xfId="6836" xr:uid="{8B1FEF2D-147D-4737-99E1-B02A523C0FCE}"/>
    <cellStyle name="40% - Accent3 2 2 3 3 3 2 2 2" xfId="14202" xr:uid="{96363D7E-B4DA-40F6-9AF7-05D3719302C9}"/>
    <cellStyle name="40% - Accent3 2 2 3 3 3 2 2 2 2" xfId="28936" xr:uid="{A0EF4D7E-B387-4E53-845E-65673EF846AC}"/>
    <cellStyle name="40% - Accent3 2 2 3 3 3 2 2 3" xfId="21570" xr:uid="{EA11D6B3-2A9D-4ADA-9FB7-EF7BB70C3092}"/>
    <cellStyle name="40% - Accent3 2 2 3 3 3 2 3" xfId="10520" xr:uid="{D6435311-F980-4894-8499-D3902BC378F6}"/>
    <cellStyle name="40% - Accent3 2 2 3 3 3 2 3 2" xfId="25254" xr:uid="{0FF705A9-28F0-4B42-9320-45C30FB729E4}"/>
    <cellStyle name="40% - Accent3 2 2 3 3 3 2 4" xfId="17888" xr:uid="{3CAC4F53-FDCD-4E82-B3A1-5481460F11CC}"/>
    <cellStyle name="40% - Accent3 2 2 3 3 3 3" xfId="4995" xr:uid="{34CF0476-3547-46B3-BDAC-F79EF45ADDBE}"/>
    <cellStyle name="40% - Accent3 2 2 3 3 3 3 2" xfId="12361" xr:uid="{93DB2E17-4127-472B-9E35-373933848B69}"/>
    <cellStyle name="40% - Accent3 2 2 3 3 3 3 2 2" xfId="27095" xr:uid="{ADE4A807-FC83-4081-A488-9271D648D0A0}"/>
    <cellStyle name="40% - Accent3 2 2 3 3 3 3 3" xfId="19729" xr:uid="{0C5441CF-2E65-4306-808C-F29D1F5CCC65}"/>
    <cellStyle name="40% - Accent3 2 2 3 3 3 4" xfId="8679" xr:uid="{5CAEA667-D569-4FB8-BBE6-2D40B463D961}"/>
    <cellStyle name="40% - Accent3 2 2 3 3 3 4 2" xfId="23413" xr:uid="{E23B551F-1E3C-4809-BD3A-2AB7258680EB}"/>
    <cellStyle name="40% - Accent3 2 2 3 3 3 5" xfId="16047" xr:uid="{A4032A58-19F0-43E0-A5B6-B7E881248E81}"/>
    <cellStyle name="40% - Accent3 2 2 3 3 4" xfId="2234" xr:uid="{00D7E9DF-618D-4E9B-B53E-542EDD33201B}"/>
    <cellStyle name="40% - Accent3 2 2 3 3 4 2" xfId="5916" xr:uid="{0B759F87-37A5-4A57-8D24-D091DAB5B473}"/>
    <cellStyle name="40% - Accent3 2 2 3 3 4 2 2" xfId="13282" xr:uid="{55F42A0B-AB52-41AF-A554-8AF75C6EAB8A}"/>
    <cellStyle name="40% - Accent3 2 2 3 3 4 2 2 2" xfId="28016" xr:uid="{5EA337BF-018D-4340-A946-81C8DBED47C3}"/>
    <cellStyle name="40% - Accent3 2 2 3 3 4 2 3" xfId="20650" xr:uid="{857EEDAD-8B6A-469F-A67F-EE374C410AAA}"/>
    <cellStyle name="40% - Accent3 2 2 3 3 4 3" xfId="9600" xr:uid="{156A6DC3-E857-401C-9089-C656B8C4E2EE}"/>
    <cellStyle name="40% - Accent3 2 2 3 3 4 3 2" xfId="24334" xr:uid="{F276CB63-6F37-4629-BF06-B7D2B7A1FD91}"/>
    <cellStyle name="40% - Accent3 2 2 3 3 4 4" xfId="16968" xr:uid="{325C79C5-5BB3-4621-A258-F7DC94F5FAB3}"/>
    <cellStyle name="40% - Accent3 2 2 3 3 5" xfId="4075" xr:uid="{C977F2C5-A32E-49C7-9340-D7C06EB0A0EF}"/>
    <cellStyle name="40% - Accent3 2 2 3 3 5 2" xfId="11441" xr:uid="{236E2830-2341-4C01-8BCB-FF4A68FAE29A}"/>
    <cellStyle name="40% - Accent3 2 2 3 3 5 2 2" xfId="26175" xr:uid="{74494313-A328-4130-9C7C-23F95F09106B}"/>
    <cellStyle name="40% - Accent3 2 2 3 3 5 3" xfId="18809" xr:uid="{13D25A2E-CC99-4229-ABC8-406B1788A398}"/>
    <cellStyle name="40% - Accent3 2 2 3 3 6" xfId="7759" xr:uid="{1F2BB213-7B1F-40B8-9202-4434029068B0}"/>
    <cellStyle name="40% - Accent3 2 2 3 3 6 2" xfId="22493" xr:uid="{D9B0516D-C3EE-4F9F-A9CC-69BA2D121461}"/>
    <cellStyle name="40% - Accent3 2 2 3 3 7" xfId="15127" xr:uid="{E59771E9-AF2D-4523-BCB5-199A366C5D64}"/>
    <cellStyle name="40% - Accent3 2 2 3 4" xfId="623" xr:uid="{80C367E5-0F5D-4315-BD46-A7EAD5A63490}"/>
    <cellStyle name="40% - Accent3 2 2 3 4 2" xfId="1543" xr:uid="{0CA9EF4F-1398-4CD4-B1AB-B4F7A910BFB8}"/>
    <cellStyle name="40% - Accent3 2 2 3 4 2 2" xfId="3384" xr:uid="{4A9D7684-972F-447E-B43A-ED4F7C8CEC17}"/>
    <cellStyle name="40% - Accent3 2 2 3 4 2 2 2" xfId="7066" xr:uid="{E9BAFA91-F6A3-4B57-97F3-38F742AD2CD0}"/>
    <cellStyle name="40% - Accent3 2 2 3 4 2 2 2 2" xfId="14432" xr:uid="{711B22AD-BCC6-4B16-9ADA-6C740837FFA8}"/>
    <cellStyle name="40% - Accent3 2 2 3 4 2 2 2 2 2" xfId="29166" xr:uid="{47498970-4905-434A-B3EA-F634B026FE28}"/>
    <cellStyle name="40% - Accent3 2 2 3 4 2 2 2 3" xfId="21800" xr:uid="{E64C70A0-E043-4640-B6F1-2924E70AE8C3}"/>
    <cellStyle name="40% - Accent3 2 2 3 4 2 2 3" xfId="10750" xr:uid="{567B5216-4F63-45B2-AD3D-C1CF4EF0AC52}"/>
    <cellStyle name="40% - Accent3 2 2 3 4 2 2 3 2" xfId="25484" xr:uid="{F4FAF519-DCCD-4C02-90B0-0BD1B1EC066D}"/>
    <cellStyle name="40% - Accent3 2 2 3 4 2 2 4" xfId="18118" xr:uid="{1AA7A623-CE0E-4D50-A705-0F89D025BC08}"/>
    <cellStyle name="40% - Accent3 2 2 3 4 2 3" xfId="5225" xr:uid="{23C13425-C9A2-4DA6-93EB-410A1C9FDC8B}"/>
    <cellStyle name="40% - Accent3 2 2 3 4 2 3 2" xfId="12591" xr:uid="{F555A24D-1B6D-46DC-9C7D-355474B9C22F}"/>
    <cellStyle name="40% - Accent3 2 2 3 4 2 3 2 2" xfId="27325" xr:uid="{524EC1E2-87A4-4A22-ABE9-6315281AE8EF}"/>
    <cellStyle name="40% - Accent3 2 2 3 4 2 3 3" xfId="19959" xr:uid="{5E1D7EBE-5FA4-4523-BD45-CBF7BB326AAE}"/>
    <cellStyle name="40% - Accent3 2 2 3 4 2 4" xfId="8909" xr:uid="{B3B111E6-5442-4186-8470-928B8D6EB07E}"/>
    <cellStyle name="40% - Accent3 2 2 3 4 2 4 2" xfId="23643" xr:uid="{E34994FA-741E-4297-8D1C-F448BC819F8E}"/>
    <cellStyle name="40% - Accent3 2 2 3 4 2 5" xfId="16277" xr:uid="{9B1ED100-3B62-4C0C-9603-09032AB06FDB}"/>
    <cellStyle name="40% - Accent3 2 2 3 4 3" xfId="2464" xr:uid="{265D43AB-1DC3-4116-BDBE-34F11CDAF03D}"/>
    <cellStyle name="40% - Accent3 2 2 3 4 3 2" xfId="6146" xr:uid="{F257138E-34F0-488B-84AC-D2779870512A}"/>
    <cellStyle name="40% - Accent3 2 2 3 4 3 2 2" xfId="13512" xr:uid="{322DE49E-058A-421E-8BB7-CBFF8809E707}"/>
    <cellStyle name="40% - Accent3 2 2 3 4 3 2 2 2" xfId="28246" xr:uid="{609FCD47-9B1C-4139-9204-E63C6C8CF9FA}"/>
    <cellStyle name="40% - Accent3 2 2 3 4 3 2 3" xfId="20880" xr:uid="{CF6A17EA-4D89-420E-ABC1-615B61F21930}"/>
    <cellStyle name="40% - Accent3 2 2 3 4 3 3" xfId="9830" xr:uid="{519CFB69-B1BA-47A3-AFEF-8A6BAD0BCDA0}"/>
    <cellStyle name="40% - Accent3 2 2 3 4 3 3 2" xfId="24564" xr:uid="{F0FFA600-C5FD-4807-B7A8-3F0C0C932F87}"/>
    <cellStyle name="40% - Accent3 2 2 3 4 3 4" xfId="17198" xr:uid="{8F2CF614-86D9-4A35-9A33-85FDE9442157}"/>
    <cellStyle name="40% - Accent3 2 2 3 4 4" xfId="4305" xr:uid="{18429522-9580-476F-8751-1CAC2D7C7D7E}"/>
    <cellStyle name="40% - Accent3 2 2 3 4 4 2" xfId="11671" xr:uid="{66348B84-31C8-4F33-80FD-83684091E320}"/>
    <cellStyle name="40% - Accent3 2 2 3 4 4 2 2" xfId="26405" xr:uid="{FE68BF99-D51A-4FF3-8CB9-F2DE1BF8B392}"/>
    <cellStyle name="40% - Accent3 2 2 3 4 4 3" xfId="19039" xr:uid="{06527B2E-36D1-4BC8-958C-7BD9F4DA8738}"/>
    <cellStyle name="40% - Accent3 2 2 3 4 5" xfId="7989" xr:uid="{EE97296F-5799-4835-9D5B-26F9B5BE37FC}"/>
    <cellStyle name="40% - Accent3 2 2 3 4 5 2" xfId="22723" xr:uid="{C364443D-DD48-4BE7-895E-B42C72524DFA}"/>
    <cellStyle name="40% - Accent3 2 2 3 4 6" xfId="15357" xr:uid="{EE511959-5646-4C68-969D-FEB1B479A778}"/>
    <cellStyle name="40% - Accent3 2 2 3 5" xfId="1083" xr:uid="{611BF7A4-5D93-4CC7-8578-EE43D74F3592}"/>
    <cellStyle name="40% - Accent3 2 2 3 5 2" xfId="2924" xr:uid="{A0978AE2-8F25-4BD3-877B-2AD9B62B4DFF}"/>
    <cellStyle name="40% - Accent3 2 2 3 5 2 2" xfId="6606" xr:uid="{30C35698-E296-47EB-A7DA-FC3F6EC4BF23}"/>
    <cellStyle name="40% - Accent3 2 2 3 5 2 2 2" xfId="13972" xr:uid="{1FC4E9EA-EFCE-4123-A5CC-DC85C707065C}"/>
    <cellStyle name="40% - Accent3 2 2 3 5 2 2 2 2" xfId="28706" xr:uid="{B61AE46C-84D3-4331-B476-C000BD8661D6}"/>
    <cellStyle name="40% - Accent3 2 2 3 5 2 2 3" xfId="21340" xr:uid="{D9A992F4-5044-4982-984D-E3843B6B8CBA}"/>
    <cellStyle name="40% - Accent3 2 2 3 5 2 3" xfId="10290" xr:uid="{191FDAF2-45CF-4A4D-9AED-A2312C0B9FFB}"/>
    <cellStyle name="40% - Accent3 2 2 3 5 2 3 2" xfId="25024" xr:uid="{A73505FD-4868-4097-8821-DD5B8671DE8D}"/>
    <cellStyle name="40% - Accent3 2 2 3 5 2 4" xfId="17658" xr:uid="{225E9F0D-9981-4C18-B375-19B3FC6E114A}"/>
    <cellStyle name="40% - Accent3 2 2 3 5 3" xfId="4765" xr:uid="{C958FF5D-FB62-4EEC-8925-7CA74E8396F3}"/>
    <cellStyle name="40% - Accent3 2 2 3 5 3 2" xfId="12131" xr:uid="{73D52183-AAC2-4D4F-B988-BD38376CF85D}"/>
    <cellStyle name="40% - Accent3 2 2 3 5 3 2 2" xfId="26865" xr:uid="{8F153E30-A6A6-416A-8213-6BEA5D279180}"/>
    <cellStyle name="40% - Accent3 2 2 3 5 3 3" xfId="19499" xr:uid="{5B269E7E-260D-403B-96E2-073BCD2A708D}"/>
    <cellStyle name="40% - Accent3 2 2 3 5 4" xfId="8449" xr:uid="{2B94DB61-91CA-45B0-B8FA-D1F7A517B4F7}"/>
    <cellStyle name="40% - Accent3 2 2 3 5 4 2" xfId="23183" xr:uid="{81E9632E-D4B9-4FD3-8057-03A02B7DFDEB}"/>
    <cellStyle name="40% - Accent3 2 2 3 5 5" xfId="15817" xr:uid="{2D9D24F7-BFF9-4170-BCE8-F1F99FEFFD21}"/>
    <cellStyle name="40% - Accent3 2 2 3 6" xfId="2004" xr:uid="{7CCAEE8F-A818-4625-94A6-394B8F3F4804}"/>
    <cellStyle name="40% - Accent3 2 2 3 6 2" xfId="5686" xr:uid="{415C1F2C-9684-4AC5-9B07-86E3D5F9D8BE}"/>
    <cellStyle name="40% - Accent3 2 2 3 6 2 2" xfId="13052" xr:uid="{AB49542D-D0C9-4F7D-A507-714DE10D7472}"/>
    <cellStyle name="40% - Accent3 2 2 3 6 2 2 2" xfId="27786" xr:uid="{25686644-B1D1-44C4-9ED8-93E887B3A4B0}"/>
    <cellStyle name="40% - Accent3 2 2 3 6 2 3" xfId="20420" xr:uid="{F4343E6B-D350-45AE-BED2-9CE8D28236AE}"/>
    <cellStyle name="40% - Accent3 2 2 3 6 3" xfId="9370" xr:uid="{B8B0ACA0-665D-4814-9413-7FC06E6B9593}"/>
    <cellStyle name="40% - Accent3 2 2 3 6 3 2" xfId="24104" xr:uid="{D2340DB5-B544-4E7B-A3C2-08119DC6E058}"/>
    <cellStyle name="40% - Accent3 2 2 3 6 4" xfId="16738" xr:uid="{407E7E8B-0A00-497A-AB2C-A4A882228A21}"/>
    <cellStyle name="40% - Accent3 2 2 3 7" xfId="3845" xr:uid="{C845F6E2-7CB2-4FAF-92E5-A51EAC6398FB}"/>
    <cellStyle name="40% - Accent3 2 2 3 7 2" xfId="11211" xr:uid="{BA73C140-67A2-4CAD-97F4-1C99FB861EFB}"/>
    <cellStyle name="40% - Accent3 2 2 3 7 2 2" xfId="25945" xr:uid="{B83BACE3-DB91-43B5-9BCD-B7B84AA73DDB}"/>
    <cellStyle name="40% - Accent3 2 2 3 7 3" xfId="18579" xr:uid="{CE7AE5A1-B842-4109-834F-816FF73A6067}"/>
    <cellStyle name="40% - Accent3 2 2 3 8" xfId="7529" xr:uid="{2EDA236C-4255-4380-B0D6-3A76EB86A6A8}"/>
    <cellStyle name="40% - Accent3 2 2 3 8 2" xfId="22263" xr:uid="{62DD74CE-F3AF-43AB-BDFB-C2C98E6A334E}"/>
    <cellStyle name="40% - Accent3 2 2 3 9" xfId="14897" xr:uid="{93D1353F-1413-420A-B959-9F31AFFFF915}"/>
    <cellStyle name="40% - Accent3 2 2 4" xfId="221" xr:uid="{17B6BADA-26EE-403D-87C3-00B82155F10C}"/>
    <cellStyle name="40% - Accent3 2 2 4 2" xfId="451" xr:uid="{49153E5D-3422-4908-A5A9-E56C04B6C29B}"/>
    <cellStyle name="40% - Accent3 2 2 4 2 2" xfId="911" xr:uid="{00EAD845-D840-497E-B2B5-3D476ED73E69}"/>
    <cellStyle name="40% - Accent3 2 2 4 2 2 2" xfId="1831" xr:uid="{774DFE59-23D4-4B08-91EC-CEFB3C0AFBD0}"/>
    <cellStyle name="40% - Accent3 2 2 4 2 2 2 2" xfId="3672" xr:uid="{A739DDB6-DBBF-404D-88D4-54A264E3B0FC}"/>
    <cellStyle name="40% - Accent3 2 2 4 2 2 2 2 2" xfId="7354" xr:uid="{DDCB4E74-C064-4178-8B0A-EC4862B8F159}"/>
    <cellStyle name="40% - Accent3 2 2 4 2 2 2 2 2 2" xfId="14720" xr:uid="{49018831-8B74-47F1-8875-B569AE41609A}"/>
    <cellStyle name="40% - Accent3 2 2 4 2 2 2 2 2 2 2" xfId="29454" xr:uid="{C8EA8AB1-88FA-4068-B2AB-98A477580E5A}"/>
    <cellStyle name="40% - Accent3 2 2 4 2 2 2 2 2 3" xfId="22088" xr:uid="{54C8010D-4D56-41CF-B745-1FB2F881D106}"/>
    <cellStyle name="40% - Accent3 2 2 4 2 2 2 2 3" xfId="11038" xr:uid="{F0385B82-6F57-4B88-9ED5-6EAE998D478C}"/>
    <cellStyle name="40% - Accent3 2 2 4 2 2 2 2 3 2" xfId="25772" xr:uid="{05428761-DDBB-4C91-AF3C-757681387580}"/>
    <cellStyle name="40% - Accent3 2 2 4 2 2 2 2 4" xfId="18406" xr:uid="{921BFE57-4452-454F-BAF7-84C5BBA106FB}"/>
    <cellStyle name="40% - Accent3 2 2 4 2 2 2 3" xfId="5513" xr:uid="{8C7707BC-0008-4EF1-B5E2-41F220A35436}"/>
    <cellStyle name="40% - Accent3 2 2 4 2 2 2 3 2" xfId="12879" xr:uid="{18A3756A-6C86-483C-906B-EE53C2320473}"/>
    <cellStyle name="40% - Accent3 2 2 4 2 2 2 3 2 2" xfId="27613" xr:uid="{76A34478-86CE-4FCC-B627-DEFDEA463E73}"/>
    <cellStyle name="40% - Accent3 2 2 4 2 2 2 3 3" xfId="20247" xr:uid="{08AA52DC-64FA-4420-93DA-5E52E72FA8BD}"/>
    <cellStyle name="40% - Accent3 2 2 4 2 2 2 4" xfId="9197" xr:uid="{C154837A-053F-43E1-AB89-D5912E97D07E}"/>
    <cellStyle name="40% - Accent3 2 2 4 2 2 2 4 2" xfId="23931" xr:uid="{00FEDEF3-FF15-4996-8323-728CE0929682}"/>
    <cellStyle name="40% - Accent3 2 2 4 2 2 2 5" xfId="16565" xr:uid="{D484365D-997D-4EC8-BB1D-6389A6A94B3F}"/>
    <cellStyle name="40% - Accent3 2 2 4 2 2 3" xfId="2752" xr:uid="{EF09260A-24BC-435E-9D5B-EA249663A2FE}"/>
    <cellStyle name="40% - Accent3 2 2 4 2 2 3 2" xfId="6434" xr:uid="{61DE0AF0-12D0-4670-B8CB-9B70B246E43B}"/>
    <cellStyle name="40% - Accent3 2 2 4 2 2 3 2 2" xfId="13800" xr:uid="{8547ABD0-2461-487B-B6FF-BB76ABF15265}"/>
    <cellStyle name="40% - Accent3 2 2 4 2 2 3 2 2 2" xfId="28534" xr:uid="{CA17EB20-D8C5-4091-8DC6-69C78E28E6E2}"/>
    <cellStyle name="40% - Accent3 2 2 4 2 2 3 2 3" xfId="21168" xr:uid="{5556B9C0-AADB-4899-A2EB-633CA4B9FD7E}"/>
    <cellStyle name="40% - Accent3 2 2 4 2 2 3 3" xfId="10118" xr:uid="{0348FE7C-9D86-4C3C-B5B1-F7E9E00730D8}"/>
    <cellStyle name="40% - Accent3 2 2 4 2 2 3 3 2" xfId="24852" xr:uid="{B04B1D7F-C059-419C-B469-4024E44CC448}"/>
    <cellStyle name="40% - Accent3 2 2 4 2 2 3 4" xfId="17486" xr:uid="{E548CCC2-2808-435E-AD72-043A607C9199}"/>
    <cellStyle name="40% - Accent3 2 2 4 2 2 4" xfId="4593" xr:uid="{9D9374FE-B73A-4B14-A3E8-DB9853858013}"/>
    <cellStyle name="40% - Accent3 2 2 4 2 2 4 2" xfId="11959" xr:uid="{977D10B2-2C77-47C9-96DC-DD14E974B83E}"/>
    <cellStyle name="40% - Accent3 2 2 4 2 2 4 2 2" xfId="26693" xr:uid="{06BAADE9-7E49-4140-9EE4-A66E4EA3EBB4}"/>
    <cellStyle name="40% - Accent3 2 2 4 2 2 4 3" xfId="19327" xr:uid="{9DC92F09-6B7D-4E11-8A40-050C4CC5A0C4}"/>
    <cellStyle name="40% - Accent3 2 2 4 2 2 5" xfId="8277" xr:uid="{B6902F03-27A7-46B2-BA3E-BC139C5F80BF}"/>
    <cellStyle name="40% - Accent3 2 2 4 2 2 5 2" xfId="23011" xr:uid="{3AE511E8-2AA7-4319-B00E-FB797A707587}"/>
    <cellStyle name="40% - Accent3 2 2 4 2 2 6" xfId="15645" xr:uid="{1C062927-15BE-4143-9FA6-FE8E4078E887}"/>
    <cellStyle name="40% - Accent3 2 2 4 2 3" xfId="1371" xr:uid="{981DC793-3A2F-4A50-86D5-2B6FBCF5B232}"/>
    <cellStyle name="40% - Accent3 2 2 4 2 3 2" xfId="3212" xr:uid="{0F376E66-1EA4-4B3E-88E8-3DAE42ABDC4C}"/>
    <cellStyle name="40% - Accent3 2 2 4 2 3 2 2" xfId="6894" xr:uid="{C0A08330-1598-4BC8-955F-F0B9BEFF0C23}"/>
    <cellStyle name="40% - Accent3 2 2 4 2 3 2 2 2" xfId="14260" xr:uid="{D7A491F7-8ECB-472D-A2DC-4204E783AF08}"/>
    <cellStyle name="40% - Accent3 2 2 4 2 3 2 2 2 2" xfId="28994" xr:uid="{A3537015-AB00-47D1-A492-C17A845D59CF}"/>
    <cellStyle name="40% - Accent3 2 2 4 2 3 2 2 3" xfId="21628" xr:uid="{A44A56A4-EFA1-4D93-A338-ABF2D0B21836}"/>
    <cellStyle name="40% - Accent3 2 2 4 2 3 2 3" xfId="10578" xr:uid="{C5B5B1AB-48F5-4F48-81B4-4B15E010FCF6}"/>
    <cellStyle name="40% - Accent3 2 2 4 2 3 2 3 2" xfId="25312" xr:uid="{8573F0FE-0347-4A3F-9EDE-EFFC3210ED2B}"/>
    <cellStyle name="40% - Accent3 2 2 4 2 3 2 4" xfId="17946" xr:uid="{180D2F67-6708-4129-825C-0FD353544AB5}"/>
    <cellStyle name="40% - Accent3 2 2 4 2 3 3" xfId="5053" xr:uid="{EBAE2F78-CF74-422F-8DEA-FC537AEE4C02}"/>
    <cellStyle name="40% - Accent3 2 2 4 2 3 3 2" xfId="12419" xr:uid="{6C3CD679-835D-40AB-8C2A-D8043C0F3ED5}"/>
    <cellStyle name="40% - Accent3 2 2 4 2 3 3 2 2" xfId="27153" xr:uid="{F852A563-38ED-4FC4-9458-28753700D336}"/>
    <cellStyle name="40% - Accent3 2 2 4 2 3 3 3" xfId="19787" xr:uid="{F9AF2F7C-062D-48BB-B1FB-46FB9D3B5698}"/>
    <cellStyle name="40% - Accent3 2 2 4 2 3 4" xfId="8737" xr:uid="{91FD0ABC-1C3B-4C5F-80C4-300D872F583F}"/>
    <cellStyle name="40% - Accent3 2 2 4 2 3 4 2" xfId="23471" xr:uid="{F241B23C-C02A-41D8-B183-D8F80FD79B32}"/>
    <cellStyle name="40% - Accent3 2 2 4 2 3 5" xfId="16105" xr:uid="{D30794FB-0439-4C31-9D9F-D03EFF7DBCCA}"/>
    <cellStyle name="40% - Accent3 2 2 4 2 4" xfId="2292" xr:uid="{13CCCD02-7BB0-4871-9D20-B4D3BA840F7E}"/>
    <cellStyle name="40% - Accent3 2 2 4 2 4 2" xfId="5974" xr:uid="{AB678FF3-1476-4977-BF13-3912FE366820}"/>
    <cellStyle name="40% - Accent3 2 2 4 2 4 2 2" xfId="13340" xr:uid="{C6927DBB-D799-4DAC-9BE8-084D6BFF3C66}"/>
    <cellStyle name="40% - Accent3 2 2 4 2 4 2 2 2" xfId="28074" xr:uid="{D5FA6616-A475-4C22-808A-4648F8BACC6E}"/>
    <cellStyle name="40% - Accent3 2 2 4 2 4 2 3" xfId="20708" xr:uid="{1A23F4F3-C4F6-42CD-8531-9D37A4913203}"/>
    <cellStyle name="40% - Accent3 2 2 4 2 4 3" xfId="9658" xr:uid="{9F277F1A-CE84-4F0C-AA43-E4CECC49C0E7}"/>
    <cellStyle name="40% - Accent3 2 2 4 2 4 3 2" xfId="24392" xr:uid="{4D824F40-3C82-46A6-8142-A15D41EEA268}"/>
    <cellStyle name="40% - Accent3 2 2 4 2 4 4" xfId="17026" xr:uid="{B96D6E5D-4B79-4A11-A36F-511899ED51B5}"/>
    <cellStyle name="40% - Accent3 2 2 4 2 5" xfId="4133" xr:uid="{A0B18ADE-81B8-4CB1-9FC0-C4060E901D0B}"/>
    <cellStyle name="40% - Accent3 2 2 4 2 5 2" xfId="11499" xr:uid="{33B12077-D4D5-4ECB-99CA-C9934C2B9AF8}"/>
    <cellStyle name="40% - Accent3 2 2 4 2 5 2 2" xfId="26233" xr:uid="{38E8B8AA-44C1-472D-B39F-FCD2FE50FD29}"/>
    <cellStyle name="40% - Accent3 2 2 4 2 5 3" xfId="18867" xr:uid="{85FCB8E5-B0B4-43C9-8BB9-027B5FEE4501}"/>
    <cellStyle name="40% - Accent3 2 2 4 2 6" xfId="7817" xr:uid="{237940B2-03BC-4F4B-B38C-927B47C5CF4D}"/>
    <cellStyle name="40% - Accent3 2 2 4 2 6 2" xfId="22551" xr:uid="{59C9285A-130F-4464-80E8-5260D55B78AE}"/>
    <cellStyle name="40% - Accent3 2 2 4 2 7" xfId="15185" xr:uid="{29F16DC9-5837-4695-ADF6-779EB76DF91F}"/>
    <cellStyle name="40% - Accent3 2 2 4 3" xfId="681" xr:uid="{208AEC74-3E44-40FE-933C-93925FEA6439}"/>
    <cellStyle name="40% - Accent3 2 2 4 3 2" xfId="1601" xr:uid="{1E27E9F5-D507-4C57-8F17-EAE5D77EB8CD}"/>
    <cellStyle name="40% - Accent3 2 2 4 3 2 2" xfId="3442" xr:uid="{BA49A286-06C0-4D72-8036-5929F3FD3524}"/>
    <cellStyle name="40% - Accent3 2 2 4 3 2 2 2" xfId="7124" xr:uid="{1852BE6C-EE3B-475F-9822-FFEE05835196}"/>
    <cellStyle name="40% - Accent3 2 2 4 3 2 2 2 2" xfId="14490" xr:uid="{7FFF8BAC-4BA7-4DC1-A297-F6C4079EE0DC}"/>
    <cellStyle name="40% - Accent3 2 2 4 3 2 2 2 2 2" xfId="29224" xr:uid="{187E50C0-E9CF-4E60-BB9F-B6516D85C195}"/>
    <cellStyle name="40% - Accent3 2 2 4 3 2 2 2 3" xfId="21858" xr:uid="{62922A91-6F7F-471C-A54D-F6525ECCD615}"/>
    <cellStyle name="40% - Accent3 2 2 4 3 2 2 3" xfId="10808" xr:uid="{0E3A7332-D34A-43A0-AECE-68A861EC7B23}"/>
    <cellStyle name="40% - Accent3 2 2 4 3 2 2 3 2" xfId="25542" xr:uid="{8B1115BE-4813-4A93-A8B0-D8280E1A5557}"/>
    <cellStyle name="40% - Accent3 2 2 4 3 2 2 4" xfId="18176" xr:uid="{3D333294-81FB-4957-9823-4620BD768707}"/>
    <cellStyle name="40% - Accent3 2 2 4 3 2 3" xfId="5283" xr:uid="{FEA71423-F43B-445B-9EBB-4F30ECA54E4B}"/>
    <cellStyle name="40% - Accent3 2 2 4 3 2 3 2" xfId="12649" xr:uid="{1C13A7CF-D0DD-40ED-8BF4-1C85F4E83967}"/>
    <cellStyle name="40% - Accent3 2 2 4 3 2 3 2 2" xfId="27383" xr:uid="{377B24A7-283D-4D9D-B411-A600EB2B070B}"/>
    <cellStyle name="40% - Accent3 2 2 4 3 2 3 3" xfId="20017" xr:uid="{7AF17875-E5C4-4AA6-8B7A-4BB232117998}"/>
    <cellStyle name="40% - Accent3 2 2 4 3 2 4" xfId="8967" xr:uid="{92D7BE6E-581D-440B-AA6F-AC4FC0E82DDA}"/>
    <cellStyle name="40% - Accent3 2 2 4 3 2 4 2" xfId="23701" xr:uid="{00FE6598-453F-444E-BF84-48965B57A473}"/>
    <cellStyle name="40% - Accent3 2 2 4 3 2 5" xfId="16335" xr:uid="{0077CE16-4AF5-45FB-B930-264CF02C33D4}"/>
    <cellStyle name="40% - Accent3 2 2 4 3 3" xfId="2522" xr:uid="{A7F838A5-FB76-4F58-94EE-BED3368EF93D}"/>
    <cellStyle name="40% - Accent3 2 2 4 3 3 2" xfId="6204" xr:uid="{123B4E23-527A-41C3-AF91-A874E156B82F}"/>
    <cellStyle name="40% - Accent3 2 2 4 3 3 2 2" xfId="13570" xr:uid="{6FF95EBD-E28F-44FB-90EE-7D67EC32C457}"/>
    <cellStyle name="40% - Accent3 2 2 4 3 3 2 2 2" xfId="28304" xr:uid="{65674030-1C2E-4C7F-A245-38C151B7F7AB}"/>
    <cellStyle name="40% - Accent3 2 2 4 3 3 2 3" xfId="20938" xr:uid="{0993714E-32C8-41CE-B4FA-B9A497A4F993}"/>
    <cellStyle name="40% - Accent3 2 2 4 3 3 3" xfId="9888" xr:uid="{655B515D-C02B-4F06-8047-EAF0E5CBB031}"/>
    <cellStyle name="40% - Accent3 2 2 4 3 3 3 2" xfId="24622" xr:uid="{D8FCF893-0C8C-486F-AEB3-CE125BF12895}"/>
    <cellStyle name="40% - Accent3 2 2 4 3 3 4" xfId="17256" xr:uid="{4F01F127-8636-46C4-B3A9-11AD3F19AD31}"/>
    <cellStyle name="40% - Accent3 2 2 4 3 4" xfId="4363" xr:uid="{CBA89D81-3D7C-4C19-B0F8-1C7D26509E03}"/>
    <cellStyle name="40% - Accent3 2 2 4 3 4 2" xfId="11729" xr:uid="{23B12558-0AC5-41F4-AA16-EB1E1C0C3225}"/>
    <cellStyle name="40% - Accent3 2 2 4 3 4 2 2" xfId="26463" xr:uid="{CC90BBC1-61D7-4CA7-AB2F-355C896D4585}"/>
    <cellStyle name="40% - Accent3 2 2 4 3 4 3" xfId="19097" xr:uid="{EC98D815-189E-4F40-8BAE-9424B948E7FD}"/>
    <cellStyle name="40% - Accent3 2 2 4 3 5" xfId="8047" xr:uid="{CED52844-C366-4956-951C-5A36E8CEDA73}"/>
    <cellStyle name="40% - Accent3 2 2 4 3 5 2" xfId="22781" xr:uid="{B27682C6-24A8-4EA8-B7F5-8FB0111423BD}"/>
    <cellStyle name="40% - Accent3 2 2 4 3 6" xfId="15415" xr:uid="{522864F0-1E72-4A72-A0BF-C3AE1CE18690}"/>
    <cellStyle name="40% - Accent3 2 2 4 4" xfId="1141" xr:uid="{95604427-B31A-4A90-8F78-33E4B7531A43}"/>
    <cellStyle name="40% - Accent3 2 2 4 4 2" xfId="2982" xr:uid="{38D895FD-71E5-4B3C-A516-67FC892301FA}"/>
    <cellStyle name="40% - Accent3 2 2 4 4 2 2" xfId="6664" xr:uid="{75205560-2B9B-4664-AAE7-2E00CB511C0E}"/>
    <cellStyle name="40% - Accent3 2 2 4 4 2 2 2" xfId="14030" xr:uid="{A4171C2F-0489-4250-B37D-AB1D35C8F014}"/>
    <cellStyle name="40% - Accent3 2 2 4 4 2 2 2 2" xfId="28764" xr:uid="{0C9BCAFE-0E3F-4DA5-9846-E73692909413}"/>
    <cellStyle name="40% - Accent3 2 2 4 4 2 2 3" xfId="21398" xr:uid="{933E2EAF-35EE-48DC-BE8B-D0902C6AAD9F}"/>
    <cellStyle name="40% - Accent3 2 2 4 4 2 3" xfId="10348" xr:uid="{6DF56CDB-B9BD-4927-88F3-13C86B494977}"/>
    <cellStyle name="40% - Accent3 2 2 4 4 2 3 2" xfId="25082" xr:uid="{E5E22D92-4028-4BB5-BC5D-1FCA14E2DC3C}"/>
    <cellStyle name="40% - Accent3 2 2 4 4 2 4" xfId="17716" xr:uid="{4372A070-7E86-45E4-B118-E986E0BC391C}"/>
    <cellStyle name="40% - Accent3 2 2 4 4 3" xfId="4823" xr:uid="{48AA032E-EF3F-42C3-932B-AC3F5D771B02}"/>
    <cellStyle name="40% - Accent3 2 2 4 4 3 2" xfId="12189" xr:uid="{38AECAFB-BF3E-4BF5-9BBD-DD825AACA1A0}"/>
    <cellStyle name="40% - Accent3 2 2 4 4 3 2 2" xfId="26923" xr:uid="{E1CB0502-95BC-4956-9D18-25788081B1CA}"/>
    <cellStyle name="40% - Accent3 2 2 4 4 3 3" xfId="19557" xr:uid="{D952D4B8-B780-42EB-9F04-6077460F3F25}"/>
    <cellStyle name="40% - Accent3 2 2 4 4 4" xfId="8507" xr:uid="{75E207BD-A698-47F8-9A08-4D4C993FEDE9}"/>
    <cellStyle name="40% - Accent3 2 2 4 4 4 2" xfId="23241" xr:uid="{FD7BF79E-AEE3-48E8-B367-7BFF8C412E3D}"/>
    <cellStyle name="40% - Accent3 2 2 4 4 5" xfId="15875" xr:uid="{DB0E4BCC-911F-44EE-BE82-8DA31CC402AF}"/>
    <cellStyle name="40% - Accent3 2 2 4 5" xfId="2062" xr:uid="{E39246B2-2271-4FC1-A81D-222FE25B6690}"/>
    <cellStyle name="40% - Accent3 2 2 4 5 2" xfId="5744" xr:uid="{68090077-1CDA-43AB-B793-63F91CB0C74C}"/>
    <cellStyle name="40% - Accent3 2 2 4 5 2 2" xfId="13110" xr:uid="{47A167E0-AE10-4ACD-BF83-7E84687146BA}"/>
    <cellStyle name="40% - Accent3 2 2 4 5 2 2 2" xfId="27844" xr:uid="{8945C676-8695-4645-BEB9-7E4FB9BA15C6}"/>
    <cellStyle name="40% - Accent3 2 2 4 5 2 3" xfId="20478" xr:uid="{B691294F-45B6-4F54-ABDE-2444F25D4A3B}"/>
    <cellStyle name="40% - Accent3 2 2 4 5 3" xfId="9428" xr:uid="{BCCA176C-FEB7-4AA8-94A1-2610369135F0}"/>
    <cellStyle name="40% - Accent3 2 2 4 5 3 2" xfId="24162" xr:uid="{54DB0CF0-52CE-4A4E-9F99-C79F6BDE7C56}"/>
    <cellStyle name="40% - Accent3 2 2 4 5 4" xfId="16796" xr:uid="{BA040286-8F67-4204-93DA-14F7580C09E3}"/>
    <cellStyle name="40% - Accent3 2 2 4 6" xfId="3903" xr:uid="{F9CF110A-70C0-489E-BE4B-3341A712C641}"/>
    <cellStyle name="40% - Accent3 2 2 4 6 2" xfId="11269" xr:uid="{093CEB7A-D6D3-491B-A340-02913EB0877E}"/>
    <cellStyle name="40% - Accent3 2 2 4 6 2 2" xfId="26003" xr:uid="{FC011B6B-C5B8-4181-9A20-DC7D6F061EE6}"/>
    <cellStyle name="40% - Accent3 2 2 4 6 3" xfId="18637" xr:uid="{4291097C-4B36-4A37-8FEF-F6FCFAD3D34C}"/>
    <cellStyle name="40% - Accent3 2 2 4 7" xfId="7587" xr:uid="{16EF614E-9388-456B-ACC7-975F69C464C9}"/>
    <cellStyle name="40% - Accent3 2 2 4 7 2" xfId="22321" xr:uid="{E64235DA-53F9-4DE0-A332-181671C5CF2D}"/>
    <cellStyle name="40% - Accent3 2 2 4 8" xfId="14955" xr:uid="{CB4E2A74-6F3A-4936-AABF-8907487F7573}"/>
    <cellStyle name="40% - Accent3 2 2 5" xfId="336" xr:uid="{761F4070-B318-47E8-8B5B-47C094F39153}"/>
    <cellStyle name="40% - Accent3 2 2 5 2" xfId="796" xr:uid="{4AE5D9F6-C653-4698-84A5-6A433E18B20B}"/>
    <cellStyle name="40% - Accent3 2 2 5 2 2" xfId="1716" xr:uid="{32435B28-B431-4C56-B24E-08293F1F31D8}"/>
    <cellStyle name="40% - Accent3 2 2 5 2 2 2" xfId="3557" xr:uid="{24666CB9-B517-4D66-A334-EE7350DE3887}"/>
    <cellStyle name="40% - Accent3 2 2 5 2 2 2 2" xfId="7239" xr:uid="{7CE67657-1DDB-493E-ACA1-42DA171829FE}"/>
    <cellStyle name="40% - Accent3 2 2 5 2 2 2 2 2" xfId="14605" xr:uid="{96DB3598-93B0-445B-BF0F-BC023372DBCC}"/>
    <cellStyle name="40% - Accent3 2 2 5 2 2 2 2 2 2" xfId="29339" xr:uid="{D1B801A8-0365-4955-9A54-A9E0D40158A5}"/>
    <cellStyle name="40% - Accent3 2 2 5 2 2 2 2 3" xfId="21973" xr:uid="{FBBCD3B4-1491-49C5-B108-753BC72C7050}"/>
    <cellStyle name="40% - Accent3 2 2 5 2 2 2 3" xfId="10923" xr:uid="{BAD420D6-237E-49AA-976D-E2DFCFF51A37}"/>
    <cellStyle name="40% - Accent3 2 2 5 2 2 2 3 2" xfId="25657" xr:uid="{256BB4F3-5E2D-4B69-9301-6D7D1308086B}"/>
    <cellStyle name="40% - Accent3 2 2 5 2 2 2 4" xfId="18291" xr:uid="{75A0D4F0-D627-4EC0-BD84-B90582AF04DC}"/>
    <cellStyle name="40% - Accent3 2 2 5 2 2 3" xfId="5398" xr:uid="{1B682ED5-8D4E-4323-B2F2-B17213CFDA68}"/>
    <cellStyle name="40% - Accent3 2 2 5 2 2 3 2" xfId="12764" xr:uid="{56BCCA06-ACEA-4411-85EA-10646A6D5332}"/>
    <cellStyle name="40% - Accent3 2 2 5 2 2 3 2 2" xfId="27498" xr:uid="{4235518C-4AC0-45AC-A3C6-6EA292EF4616}"/>
    <cellStyle name="40% - Accent3 2 2 5 2 2 3 3" xfId="20132" xr:uid="{B094894E-A984-4ECF-923E-E97A19C00D62}"/>
    <cellStyle name="40% - Accent3 2 2 5 2 2 4" xfId="9082" xr:uid="{6F459B5D-8F03-429F-AA8D-DB8D1A967827}"/>
    <cellStyle name="40% - Accent3 2 2 5 2 2 4 2" xfId="23816" xr:uid="{F3A3C24B-A824-40E6-9EED-42C6E3EB2681}"/>
    <cellStyle name="40% - Accent3 2 2 5 2 2 5" xfId="16450" xr:uid="{04B84F16-68B5-46CA-ADE3-6614F43E0AAE}"/>
    <cellStyle name="40% - Accent3 2 2 5 2 3" xfId="2637" xr:uid="{F9F79860-DD89-4F68-A932-BE7A55B77249}"/>
    <cellStyle name="40% - Accent3 2 2 5 2 3 2" xfId="6319" xr:uid="{75CF630D-9721-44FB-A1AB-CF5235BE286B}"/>
    <cellStyle name="40% - Accent3 2 2 5 2 3 2 2" xfId="13685" xr:uid="{5562FF9C-9837-4110-B0F9-79BC1E35145E}"/>
    <cellStyle name="40% - Accent3 2 2 5 2 3 2 2 2" xfId="28419" xr:uid="{7EBEEFF2-DB61-476B-95BB-B49E8A7ABEE4}"/>
    <cellStyle name="40% - Accent3 2 2 5 2 3 2 3" xfId="21053" xr:uid="{6C43EF2F-432D-4041-B621-AEC8441AB603}"/>
    <cellStyle name="40% - Accent3 2 2 5 2 3 3" xfId="10003" xr:uid="{57E8605A-59B2-49DF-A23F-A6DEBDF33620}"/>
    <cellStyle name="40% - Accent3 2 2 5 2 3 3 2" xfId="24737" xr:uid="{D3A0D53B-7040-4FC3-8209-C2423D4A5D69}"/>
    <cellStyle name="40% - Accent3 2 2 5 2 3 4" xfId="17371" xr:uid="{860E568F-8F5D-47D8-85C7-9E4AFE5561F8}"/>
    <cellStyle name="40% - Accent3 2 2 5 2 4" xfId="4478" xr:uid="{9238D7C8-8619-4C43-B5F9-24725D424577}"/>
    <cellStyle name="40% - Accent3 2 2 5 2 4 2" xfId="11844" xr:uid="{9A1E70DE-6D03-41E3-A6DA-5C7B9C95A075}"/>
    <cellStyle name="40% - Accent3 2 2 5 2 4 2 2" xfId="26578" xr:uid="{13C5A643-99D9-4CBF-ACD7-2D2C2121114A}"/>
    <cellStyle name="40% - Accent3 2 2 5 2 4 3" xfId="19212" xr:uid="{80AC2309-A772-4D87-981D-34E098D612E1}"/>
    <cellStyle name="40% - Accent3 2 2 5 2 5" xfId="8162" xr:uid="{1244536D-C1EE-4987-8186-96626C2F1E9D}"/>
    <cellStyle name="40% - Accent3 2 2 5 2 5 2" xfId="22896" xr:uid="{270B7604-B262-4953-ABBE-9AB57F6123FE}"/>
    <cellStyle name="40% - Accent3 2 2 5 2 6" xfId="15530" xr:uid="{390D530E-D643-4676-B5D4-DB3FCF1337BB}"/>
    <cellStyle name="40% - Accent3 2 2 5 3" xfId="1256" xr:uid="{AF6F4DBE-5F4D-48D6-8FD5-90621DF2E23C}"/>
    <cellStyle name="40% - Accent3 2 2 5 3 2" xfId="3097" xr:uid="{4FD22699-62F4-49FD-9F00-24718C1104FC}"/>
    <cellStyle name="40% - Accent3 2 2 5 3 2 2" xfId="6779" xr:uid="{55363087-8356-44BC-BE81-A6A7DB9AA1EE}"/>
    <cellStyle name="40% - Accent3 2 2 5 3 2 2 2" xfId="14145" xr:uid="{9483C450-EB52-4AC0-BA55-491117988CEC}"/>
    <cellStyle name="40% - Accent3 2 2 5 3 2 2 2 2" xfId="28879" xr:uid="{A4F1F57D-C4C9-4187-840F-47C7C36A2C97}"/>
    <cellStyle name="40% - Accent3 2 2 5 3 2 2 3" xfId="21513" xr:uid="{84F7FA08-A710-4F7E-9135-2534AD1754C8}"/>
    <cellStyle name="40% - Accent3 2 2 5 3 2 3" xfId="10463" xr:uid="{3429EA46-DD68-49ED-9882-F94CC1E66DDA}"/>
    <cellStyle name="40% - Accent3 2 2 5 3 2 3 2" xfId="25197" xr:uid="{AA1375D1-07FA-40AD-AA59-F3750AD3C33B}"/>
    <cellStyle name="40% - Accent3 2 2 5 3 2 4" xfId="17831" xr:uid="{8D5FA114-4463-4C1D-8D59-B116AD99A8C0}"/>
    <cellStyle name="40% - Accent3 2 2 5 3 3" xfId="4938" xr:uid="{5C749DD3-1F07-41CC-980B-404D46E5128F}"/>
    <cellStyle name="40% - Accent3 2 2 5 3 3 2" xfId="12304" xr:uid="{3DE1D807-7FFA-4D67-8B25-DC3523EB0CA3}"/>
    <cellStyle name="40% - Accent3 2 2 5 3 3 2 2" xfId="27038" xr:uid="{31DCD11D-163A-477D-9B79-6FEC5421CECA}"/>
    <cellStyle name="40% - Accent3 2 2 5 3 3 3" xfId="19672" xr:uid="{113803B9-DC2D-4267-A846-0E6A54896736}"/>
    <cellStyle name="40% - Accent3 2 2 5 3 4" xfId="8622" xr:uid="{903513C4-38DA-48EB-8712-C9697E6BFA4B}"/>
    <cellStyle name="40% - Accent3 2 2 5 3 4 2" xfId="23356" xr:uid="{BA6D7FC5-85EA-4816-9D32-E7DC421D4CBA}"/>
    <cellStyle name="40% - Accent3 2 2 5 3 5" xfId="15990" xr:uid="{609B5856-B4F3-4B5E-B522-78A57620E047}"/>
    <cellStyle name="40% - Accent3 2 2 5 4" xfId="2177" xr:uid="{F9BFFFD1-0DF0-476D-8B7D-530BD77A6387}"/>
    <cellStyle name="40% - Accent3 2 2 5 4 2" xfId="5859" xr:uid="{79DFDD46-14BB-4C3C-BB29-FF6B88A14926}"/>
    <cellStyle name="40% - Accent3 2 2 5 4 2 2" xfId="13225" xr:uid="{8C981D8D-95E2-418B-84BE-E1CED4D9B952}"/>
    <cellStyle name="40% - Accent3 2 2 5 4 2 2 2" xfId="27959" xr:uid="{28F872D7-EAC9-4C51-8B6F-265D2DA92CBD}"/>
    <cellStyle name="40% - Accent3 2 2 5 4 2 3" xfId="20593" xr:uid="{C79F336A-E47D-4ECD-BB27-55D8159D9F30}"/>
    <cellStyle name="40% - Accent3 2 2 5 4 3" xfId="9543" xr:uid="{61E51000-23BE-4595-817F-786013C7D1E9}"/>
    <cellStyle name="40% - Accent3 2 2 5 4 3 2" xfId="24277" xr:uid="{CCC23D22-BB9F-4079-B4C0-1E54205BA807}"/>
    <cellStyle name="40% - Accent3 2 2 5 4 4" xfId="16911" xr:uid="{10C347B7-608A-4D31-966B-078D4A688798}"/>
    <cellStyle name="40% - Accent3 2 2 5 5" xfId="4018" xr:uid="{C31783A6-3E3D-43DC-AD31-64DAAF7AED60}"/>
    <cellStyle name="40% - Accent3 2 2 5 5 2" xfId="11384" xr:uid="{A0E7F14F-1F17-4639-B8FD-9806EE40EB8D}"/>
    <cellStyle name="40% - Accent3 2 2 5 5 2 2" xfId="26118" xr:uid="{DA75B7C9-5A13-4BB8-A566-D71D2E47FF1A}"/>
    <cellStyle name="40% - Accent3 2 2 5 5 3" xfId="18752" xr:uid="{502C5927-EF26-400B-946C-B6D973782F5F}"/>
    <cellStyle name="40% - Accent3 2 2 5 6" xfId="7702" xr:uid="{DE0F36A8-5931-4973-BC33-01A54C7BDB12}"/>
    <cellStyle name="40% - Accent3 2 2 5 6 2" xfId="22436" xr:uid="{530650F5-3794-4F0E-9057-95ED17D3E5E4}"/>
    <cellStyle name="40% - Accent3 2 2 5 7" xfId="15070" xr:uid="{D2A9C265-08D7-4218-BE2D-6FF257F40643}"/>
    <cellStyle name="40% - Accent3 2 2 6" xfId="566" xr:uid="{C779A56A-ED96-4069-9296-49BBADC588E3}"/>
    <cellStyle name="40% - Accent3 2 2 6 2" xfId="1486" xr:uid="{D6555F79-E68F-4179-8CB9-F8CDF57D88D3}"/>
    <cellStyle name="40% - Accent3 2 2 6 2 2" xfId="3327" xr:uid="{A20CA696-C3F3-4DF7-8154-BACFC022CE45}"/>
    <cellStyle name="40% - Accent3 2 2 6 2 2 2" xfId="7009" xr:uid="{75118668-90A9-4C58-AE54-0276E5798245}"/>
    <cellStyle name="40% - Accent3 2 2 6 2 2 2 2" xfId="14375" xr:uid="{24A00D19-F5F1-4BF9-9C1A-51564F9185F1}"/>
    <cellStyle name="40% - Accent3 2 2 6 2 2 2 2 2" xfId="29109" xr:uid="{089E3DF0-4498-4A9D-9DC3-35879E3B7C47}"/>
    <cellStyle name="40% - Accent3 2 2 6 2 2 2 3" xfId="21743" xr:uid="{7E5C725F-5A96-461B-8201-EA9C57FED24A}"/>
    <cellStyle name="40% - Accent3 2 2 6 2 2 3" xfId="10693" xr:uid="{A113D4F4-4B52-4FB1-88CD-FD816606F70A}"/>
    <cellStyle name="40% - Accent3 2 2 6 2 2 3 2" xfId="25427" xr:uid="{EDEF5A3C-9806-4999-A414-87D128E08476}"/>
    <cellStyle name="40% - Accent3 2 2 6 2 2 4" xfId="18061" xr:uid="{8ED28CAC-F609-4846-BDA5-B8BDC10E55A6}"/>
    <cellStyle name="40% - Accent3 2 2 6 2 3" xfId="5168" xr:uid="{D791D208-3F2A-4AF5-8CAF-8329C637350B}"/>
    <cellStyle name="40% - Accent3 2 2 6 2 3 2" xfId="12534" xr:uid="{2B6A8322-4E50-4605-8C51-5861D5933EE7}"/>
    <cellStyle name="40% - Accent3 2 2 6 2 3 2 2" xfId="27268" xr:uid="{018A607D-1FB2-4A53-8E11-89EDCC81B115}"/>
    <cellStyle name="40% - Accent3 2 2 6 2 3 3" xfId="19902" xr:uid="{204CE719-3CCC-45C0-9378-2D1E024914D3}"/>
    <cellStyle name="40% - Accent3 2 2 6 2 4" xfId="8852" xr:uid="{1BD8F110-DF94-4A47-A811-4B0697652147}"/>
    <cellStyle name="40% - Accent3 2 2 6 2 4 2" xfId="23586" xr:uid="{230C918A-2611-4D44-BD60-AAC50975A71C}"/>
    <cellStyle name="40% - Accent3 2 2 6 2 5" xfId="16220" xr:uid="{03EBD30C-F5AD-4D73-A2A4-BEBBBB746C70}"/>
    <cellStyle name="40% - Accent3 2 2 6 3" xfId="2407" xr:uid="{1AEE09A1-F11B-4971-9DF6-4A8E5AE10A4A}"/>
    <cellStyle name="40% - Accent3 2 2 6 3 2" xfId="6089" xr:uid="{2ECF4C47-E8AF-4614-BCCB-8F40BE78CFE3}"/>
    <cellStyle name="40% - Accent3 2 2 6 3 2 2" xfId="13455" xr:uid="{C518DD24-C073-4BCD-BA8E-9626A173AC0B}"/>
    <cellStyle name="40% - Accent3 2 2 6 3 2 2 2" xfId="28189" xr:uid="{06ED214F-F8C4-4BC2-9601-B24DD79E1F16}"/>
    <cellStyle name="40% - Accent3 2 2 6 3 2 3" xfId="20823" xr:uid="{667CAACA-4931-4362-AE96-CDD8974B7B18}"/>
    <cellStyle name="40% - Accent3 2 2 6 3 3" xfId="9773" xr:uid="{EC2AC031-25D5-489F-9AA5-1D42FFC4832A}"/>
    <cellStyle name="40% - Accent3 2 2 6 3 3 2" xfId="24507" xr:uid="{C4A8A0DE-4F5B-4C87-819B-CE7F670FB744}"/>
    <cellStyle name="40% - Accent3 2 2 6 3 4" xfId="17141" xr:uid="{2F725336-AD75-4CD6-B82A-4D0754D9821E}"/>
    <cellStyle name="40% - Accent3 2 2 6 4" xfId="4248" xr:uid="{F03E8AF0-35FB-4311-A3BE-C06520A785AC}"/>
    <cellStyle name="40% - Accent3 2 2 6 4 2" xfId="11614" xr:uid="{A7175333-774B-4F67-9B35-EAD712590B7D}"/>
    <cellStyle name="40% - Accent3 2 2 6 4 2 2" xfId="26348" xr:uid="{254241BB-03D4-49A1-A97C-0A81E1144FEA}"/>
    <cellStyle name="40% - Accent3 2 2 6 4 3" xfId="18982" xr:uid="{4F6752CB-2915-4AC8-A7E6-0491880CD44C}"/>
    <cellStyle name="40% - Accent3 2 2 6 5" xfId="7932" xr:uid="{1257F7AF-0C1F-47B4-BC82-43B79755C571}"/>
    <cellStyle name="40% - Accent3 2 2 6 5 2" xfId="22666" xr:uid="{40573AA1-CEA3-4259-9404-DECA66380087}"/>
    <cellStyle name="40% - Accent3 2 2 6 6" xfId="15300" xr:uid="{526E2596-DD37-4097-B3CF-EA1D21A61C05}"/>
    <cellStyle name="40% - Accent3 2 2 7" xfId="1026" xr:uid="{09D136C7-FE1C-410B-970F-67967354AF81}"/>
    <cellStyle name="40% - Accent3 2 2 7 2" xfId="2867" xr:uid="{1737B0E9-CF9E-4DBA-B63E-D6EFFBEFA71F}"/>
    <cellStyle name="40% - Accent3 2 2 7 2 2" xfId="6549" xr:uid="{D0CD21D2-20F6-4443-8C30-244C9F465266}"/>
    <cellStyle name="40% - Accent3 2 2 7 2 2 2" xfId="13915" xr:uid="{61B17C21-9689-41B6-AC36-361F4DDD1005}"/>
    <cellStyle name="40% - Accent3 2 2 7 2 2 2 2" xfId="28649" xr:uid="{55E768A3-21F6-449F-B5F2-CF82352E3C98}"/>
    <cellStyle name="40% - Accent3 2 2 7 2 2 3" xfId="21283" xr:uid="{570D7563-8AF0-41E6-963A-EA2A4641DAB3}"/>
    <cellStyle name="40% - Accent3 2 2 7 2 3" xfId="10233" xr:uid="{523E79E6-D33A-48C0-A1D0-C25950222E61}"/>
    <cellStyle name="40% - Accent3 2 2 7 2 3 2" xfId="24967" xr:uid="{70CACDC0-4F1C-4D00-BB0C-57D7EBB4971D}"/>
    <cellStyle name="40% - Accent3 2 2 7 2 4" xfId="17601" xr:uid="{3E360376-F89E-44B9-93D7-8617B0E0B573}"/>
    <cellStyle name="40% - Accent3 2 2 7 3" xfId="4708" xr:uid="{D2C37EA7-A6B3-47AF-B8CA-2586E8C0CC31}"/>
    <cellStyle name="40% - Accent3 2 2 7 3 2" xfId="12074" xr:uid="{719172FA-F579-4669-856D-FF5646C2118C}"/>
    <cellStyle name="40% - Accent3 2 2 7 3 2 2" xfId="26808" xr:uid="{8F49F59F-2D35-4ED0-A3DD-14E3022E9876}"/>
    <cellStyle name="40% - Accent3 2 2 7 3 3" xfId="19442" xr:uid="{2D848CA1-BC7C-4203-8D04-341E9A36183B}"/>
    <cellStyle name="40% - Accent3 2 2 7 4" xfId="8392" xr:uid="{F463B962-200D-4181-ABF2-03AA780CA67F}"/>
    <cellStyle name="40% - Accent3 2 2 7 4 2" xfId="23126" xr:uid="{0C524D61-07FD-49EE-94BF-F8587D91239D}"/>
    <cellStyle name="40% - Accent3 2 2 7 5" xfId="15760" xr:uid="{E0724D44-6695-438B-92C9-5012A8119548}"/>
    <cellStyle name="40% - Accent3 2 2 8" xfId="1947" xr:uid="{F1BD819A-4FB7-4DEB-90AC-C7244148F54C}"/>
    <cellStyle name="40% - Accent3 2 2 8 2" xfId="5629" xr:uid="{C6F52CCD-61B7-4B76-9B86-FB1D91EAC8B4}"/>
    <cellStyle name="40% - Accent3 2 2 8 2 2" xfId="12995" xr:uid="{EA86341A-F1D9-4350-BA5F-0692C9C9EEA0}"/>
    <cellStyle name="40% - Accent3 2 2 8 2 2 2" xfId="27729" xr:uid="{FF642836-C266-4F5E-AE97-76046766D2E0}"/>
    <cellStyle name="40% - Accent3 2 2 8 2 3" xfId="20363" xr:uid="{A8E88449-B086-4C6E-95E9-5F4C6B1D6976}"/>
    <cellStyle name="40% - Accent3 2 2 8 3" xfId="9313" xr:uid="{4CE65ABC-1FA8-4694-91D6-738CC5736098}"/>
    <cellStyle name="40% - Accent3 2 2 8 3 2" xfId="24047" xr:uid="{2FFB39FA-DBB8-4B6B-BFE4-815058946755}"/>
    <cellStyle name="40% - Accent3 2 2 8 4" xfId="16681" xr:uid="{F59B8294-DB1C-44AE-91E2-B8901E7BE632}"/>
    <cellStyle name="40% - Accent3 2 2 9" xfId="3788" xr:uid="{3B034317-B0F9-4E5F-A8F3-F64DB174FF13}"/>
    <cellStyle name="40% - Accent3 2 2 9 2" xfId="11154" xr:uid="{0837E24B-FB95-4CDB-87FF-FB781F751B13}"/>
    <cellStyle name="40% - Accent3 2 2 9 2 2" xfId="25888" xr:uid="{875BA627-BCDE-4C2D-80F6-842B9F5EF4B4}"/>
    <cellStyle name="40% - Accent3 2 2 9 3" xfId="18522" xr:uid="{5F1507E1-E10B-416B-A851-1FBD8DA1DC10}"/>
    <cellStyle name="40% - Accent3 2 3" xfId="51" xr:uid="{AEFC6C03-0767-48CD-83E5-24415B8EC747}"/>
    <cellStyle name="40% - Accent3 2 3 10" xfId="14842" xr:uid="{6B8A4745-A712-4363-A9F6-F102211F79F1}"/>
    <cellStyle name="40% - Accent3 2 3 2" xfId="148" xr:uid="{1B57B5D7-CA1C-4A1A-8DBF-8E3D64B98F9B}"/>
    <cellStyle name="40% - Accent3 2 3 2 2" xfId="280" xr:uid="{D97E7373-ABC9-417A-96F6-A777ED1B28B9}"/>
    <cellStyle name="40% - Accent3 2 3 2 2 2" xfId="510" xr:uid="{4CCAD3C3-7E3C-4C95-8A3D-4DC2264B08FB}"/>
    <cellStyle name="40% - Accent3 2 3 2 2 2 2" xfId="970" xr:uid="{45322983-15F9-46A6-BA41-D7D55D284C33}"/>
    <cellStyle name="40% - Accent3 2 3 2 2 2 2 2" xfId="1890" xr:uid="{9A1BCA0B-2171-414F-8040-617B5FEBFDC2}"/>
    <cellStyle name="40% - Accent3 2 3 2 2 2 2 2 2" xfId="3731" xr:uid="{5B7E6D5E-894D-4D5E-8FF1-B34858C71684}"/>
    <cellStyle name="40% - Accent3 2 3 2 2 2 2 2 2 2" xfId="7413" xr:uid="{75FD9821-0FEE-4570-B041-28A5F987DCB9}"/>
    <cellStyle name="40% - Accent3 2 3 2 2 2 2 2 2 2 2" xfId="14779" xr:uid="{E24C46C7-FB44-4F60-9180-64A5FFBCE82B}"/>
    <cellStyle name="40% - Accent3 2 3 2 2 2 2 2 2 2 2 2" xfId="29513" xr:uid="{CCB06DD8-C173-4785-B1D9-7E6ACAD305D0}"/>
    <cellStyle name="40% - Accent3 2 3 2 2 2 2 2 2 2 3" xfId="22147" xr:uid="{99AF0136-7BFE-4E2D-A395-21CB4F062AA0}"/>
    <cellStyle name="40% - Accent3 2 3 2 2 2 2 2 2 3" xfId="11097" xr:uid="{E38CAAB0-8BD6-42BE-AFFA-79C22FE95254}"/>
    <cellStyle name="40% - Accent3 2 3 2 2 2 2 2 2 3 2" xfId="25831" xr:uid="{EEEC8F5D-224B-4E27-8318-BFB772F6CD02}"/>
    <cellStyle name="40% - Accent3 2 3 2 2 2 2 2 2 4" xfId="18465" xr:uid="{5CFE7D06-9A32-47AC-B1F5-1494C430C1F1}"/>
    <cellStyle name="40% - Accent3 2 3 2 2 2 2 2 3" xfId="5572" xr:uid="{7BD05572-6858-49CA-A900-B035B415BBE2}"/>
    <cellStyle name="40% - Accent3 2 3 2 2 2 2 2 3 2" xfId="12938" xr:uid="{9BEF8626-DE56-47CC-B2C6-4EB3F9AE29FA}"/>
    <cellStyle name="40% - Accent3 2 3 2 2 2 2 2 3 2 2" xfId="27672" xr:uid="{5F482A14-F6E4-44FB-B89B-10ED531DDFAA}"/>
    <cellStyle name="40% - Accent3 2 3 2 2 2 2 2 3 3" xfId="20306" xr:uid="{C47A15A5-DAF6-454E-9CC3-70DB3C2C228A}"/>
    <cellStyle name="40% - Accent3 2 3 2 2 2 2 2 4" xfId="9256" xr:uid="{4535F03B-FA8D-4902-A510-6E4144651CFB}"/>
    <cellStyle name="40% - Accent3 2 3 2 2 2 2 2 4 2" xfId="23990" xr:uid="{C5F55927-84C4-4869-885B-8C8ED39A8E02}"/>
    <cellStyle name="40% - Accent3 2 3 2 2 2 2 2 5" xfId="16624" xr:uid="{713AC55E-D7EE-484B-838B-2448C936C83E}"/>
    <cellStyle name="40% - Accent3 2 3 2 2 2 2 3" xfId="2811" xr:uid="{27B5567E-0A89-458E-A8F9-0C3E470660FF}"/>
    <cellStyle name="40% - Accent3 2 3 2 2 2 2 3 2" xfId="6493" xr:uid="{4133CD8B-1865-4377-8E66-29811C465194}"/>
    <cellStyle name="40% - Accent3 2 3 2 2 2 2 3 2 2" xfId="13859" xr:uid="{34FBDAEC-7D77-4B0F-9471-A8E16E7C7F4B}"/>
    <cellStyle name="40% - Accent3 2 3 2 2 2 2 3 2 2 2" xfId="28593" xr:uid="{83FF4C59-AB99-499F-BD12-3BAAB5F650A9}"/>
    <cellStyle name="40% - Accent3 2 3 2 2 2 2 3 2 3" xfId="21227" xr:uid="{3B7F3A82-7110-4A08-AD2F-53EF80E8F742}"/>
    <cellStyle name="40% - Accent3 2 3 2 2 2 2 3 3" xfId="10177" xr:uid="{342CA2D1-5113-4124-BC61-A9637DF153A0}"/>
    <cellStyle name="40% - Accent3 2 3 2 2 2 2 3 3 2" xfId="24911" xr:uid="{31DEECE0-544A-41C7-8D8B-D7D89AC22AA7}"/>
    <cellStyle name="40% - Accent3 2 3 2 2 2 2 3 4" xfId="17545" xr:uid="{47B6BC58-22A4-43A5-915A-5044B8E7BE60}"/>
    <cellStyle name="40% - Accent3 2 3 2 2 2 2 4" xfId="4652" xr:uid="{F1C8A235-40D2-4B09-BE6D-547BDB2B0458}"/>
    <cellStyle name="40% - Accent3 2 3 2 2 2 2 4 2" xfId="12018" xr:uid="{9C11B938-EF86-44E2-9148-AF3F0B949C58}"/>
    <cellStyle name="40% - Accent3 2 3 2 2 2 2 4 2 2" xfId="26752" xr:uid="{013F0675-6523-445C-A887-BA797764ADEF}"/>
    <cellStyle name="40% - Accent3 2 3 2 2 2 2 4 3" xfId="19386" xr:uid="{F863CF64-B364-4B4B-95ED-78F85D092D8B}"/>
    <cellStyle name="40% - Accent3 2 3 2 2 2 2 5" xfId="8336" xr:uid="{C8AAAFB3-1D32-48CF-B5EA-99F6E8D96A41}"/>
    <cellStyle name="40% - Accent3 2 3 2 2 2 2 5 2" xfId="23070" xr:uid="{C11F7E00-01D7-4A6B-802D-5E5484715ABE}"/>
    <cellStyle name="40% - Accent3 2 3 2 2 2 2 6" xfId="15704" xr:uid="{59FA2635-91CE-4C12-B45F-1F894F84E555}"/>
    <cellStyle name="40% - Accent3 2 3 2 2 2 3" xfId="1430" xr:uid="{DB037D2E-9106-4277-971A-A2BD6E7475DA}"/>
    <cellStyle name="40% - Accent3 2 3 2 2 2 3 2" xfId="3271" xr:uid="{9E380311-7C1C-4170-8BD8-3F045CB57169}"/>
    <cellStyle name="40% - Accent3 2 3 2 2 2 3 2 2" xfId="6953" xr:uid="{2F981D77-2E57-406B-BF47-6F8EF3CAED27}"/>
    <cellStyle name="40% - Accent3 2 3 2 2 2 3 2 2 2" xfId="14319" xr:uid="{960CAC49-B663-4891-A6C4-59A47D71216D}"/>
    <cellStyle name="40% - Accent3 2 3 2 2 2 3 2 2 2 2" xfId="29053" xr:uid="{15254825-8366-4D68-9E19-BEAA39C89CFF}"/>
    <cellStyle name="40% - Accent3 2 3 2 2 2 3 2 2 3" xfId="21687" xr:uid="{621B4B5B-84A0-4CAB-8EF2-5FF51BC856E0}"/>
    <cellStyle name="40% - Accent3 2 3 2 2 2 3 2 3" xfId="10637" xr:uid="{399D0764-AC6B-42AB-A3AF-9C4E46F04BF8}"/>
    <cellStyle name="40% - Accent3 2 3 2 2 2 3 2 3 2" xfId="25371" xr:uid="{5982859A-A7E5-4393-9F97-9B04A32BDC91}"/>
    <cellStyle name="40% - Accent3 2 3 2 2 2 3 2 4" xfId="18005" xr:uid="{886AD892-4B6B-4426-AD12-24E4E6AF6D65}"/>
    <cellStyle name="40% - Accent3 2 3 2 2 2 3 3" xfId="5112" xr:uid="{1B01D828-31D2-4A8D-B5D6-4DF7E61830E8}"/>
    <cellStyle name="40% - Accent3 2 3 2 2 2 3 3 2" xfId="12478" xr:uid="{AA1E0EEC-7511-47CE-8ED6-C15E872C7DD1}"/>
    <cellStyle name="40% - Accent3 2 3 2 2 2 3 3 2 2" xfId="27212" xr:uid="{A613018E-B378-4F3A-A3FF-FB0DF061A4AD}"/>
    <cellStyle name="40% - Accent3 2 3 2 2 2 3 3 3" xfId="19846" xr:uid="{0AC61287-DFEF-4621-A45C-6D71DD733ADC}"/>
    <cellStyle name="40% - Accent3 2 3 2 2 2 3 4" xfId="8796" xr:uid="{A66E0640-E687-4F2E-8DF6-FB7AF5224EDF}"/>
    <cellStyle name="40% - Accent3 2 3 2 2 2 3 4 2" xfId="23530" xr:uid="{1506FF4A-2227-49FE-A394-6CA7E44F3128}"/>
    <cellStyle name="40% - Accent3 2 3 2 2 2 3 5" xfId="16164" xr:uid="{0FDDB175-C0C9-4E47-9053-41718D0D89CF}"/>
    <cellStyle name="40% - Accent3 2 3 2 2 2 4" xfId="2351" xr:uid="{1160A45F-51CA-4648-881C-8F826FA4F985}"/>
    <cellStyle name="40% - Accent3 2 3 2 2 2 4 2" xfId="6033" xr:uid="{B16A7BDB-738A-4970-B5F0-95D440A6A882}"/>
    <cellStyle name="40% - Accent3 2 3 2 2 2 4 2 2" xfId="13399" xr:uid="{18AFAD48-63BE-4E59-A59C-9B7B58C701F3}"/>
    <cellStyle name="40% - Accent3 2 3 2 2 2 4 2 2 2" xfId="28133" xr:uid="{7D1AB843-3793-4735-AF80-B6B7D5BBDBE1}"/>
    <cellStyle name="40% - Accent3 2 3 2 2 2 4 2 3" xfId="20767" xr:uid="{296F717A-8606-421E-8FC9-F21870553772}"/>
    <cellStyle name="40% - Accent3 2 3 2 2 2 4 3" xfId="9717" xr:uid="{DD0E3297-CB14-4738-A349-364C9E215F15}"/>
    <cellStyle name="40% - Accent3 2 3 2 2 2 4 3 2" xfId="24451" xr:uid="{DEA98E57-C11A-4229-A4CF-BAAA97364ECF}"/>
    <cellStyle name="40% - Accent3 2 3 2 2 2 4 4" xfId="17085" xr:uid="{8CCBE2FC-96BD-4894-97DF-338EF60BA2BB}"/>
    <cellStyle name="40% - Accent3 2 3 2 2 2 5" xfId="4192" xr:uid="{BE53394E-C1A5-453F-BABB-39E9074B2334}"/>
    <cellStyle name="40% - Accent3 2 3 2 2 2 5 2" xfId="11558" xr:uid="{BF392810-0CD0-4620-A51D-EEB37DA92CCD}"/>
    <cellStyle name="40% - Accent3 2 3 2 2 2 5 2 2" xfId="26292" xr:uid="{042E9A4A-BE90-4B5F-9D92-E4310E68F66E}"/>
    <cellStyle name="40% - Accent3 2 3 2 2 2 5 3" xfId="18926" xr:uid="{7FC27335-166F-4792-A41F-DD5BABD8F6EB}"/>
    <cellStyle name="40% - Accent3 2 3 2 2 2 6" xfId="7876" xr:uid="{04BC2683-FC45-40B8-8C41-1B0F591F2B05}"/>
    <cellStyle name="40% - Accent3 2 3 2 2 2 6 2" xfId="22610" xr:uid="{91C51F98-57BB-4F41-BE6A-F8E09B4B6901}"/>
    <cellStyle name="40% - Accent3 2 3 2 2 2 7" xfId="15244" xr:uid="{3AE86CD2-C440-426B-B82A-C965C5B54A87}"/>
    <cellStyle name="40% - Accent3 2 3 2 2 3" xfId="740" xr:uid="{F2BEA927-01FA-41C1-B24F-1249D5DA0DAE}"/>
    <cellStyle name="40% - Accent3 2 3 2 2 3 2" xfId="1660" xr:uid="{11861A40-03AE-41E1-8265-977806BF8535}"/>
    <cellStyle name="40% - Accent3 2 3 2 2 3 2 2" xfId="3501" xr:uid="{D4BEDD14-991B-4AAE-9767-FB4E2EC97E4A}"/>
    <cellStyle name="40% - Accent3 2 3 2 2 3 2 2 2" xfId="7183" xr:uid="{5788AF97-E9E5-4131-BAFD-40EC0346CBD5}"/>
    <cellStyle name="40% - Accent3 2 3 2 2 3 2 2 2 2" xfId="14549" xr:uid="{27BEEAEB-B60B-4D85-9E35-AE2B0ED3A393}"/>
    <cellStyle name="40% - Accent3 2 3 2 2 3 2 2 2 2 2" xfId="29283" xr:uid="{0ED4D5DC-CAD7-4A59-A346-D66D308BB702}"/>
    <cellStyle name="40% - Accent3 2 3 2 2 3 2 2 2 3" xfId="21917" xr:uid="{F8F1D224-BC45-47FE-BF2A-5166F81A99F1}"/>
    <cellStyle name="40% - Accent3 2 3 2 2 3 2 2 3" xfId="10867" xr:uid="{5399EBE5-3DC0-4742-9CDC-261AF957C0B8}"/>
    <cellStyle name="40% - Accent3 2 3 2 2 3 2 2 3 2" xfId="25601" xr:uid="{F6CAF3A0-95E5-4FBF-8AAE-E03A86B02DC0}"/>
    <cellStyle name="40% - Accent3 2 3 2 2 3 2 2 4" xfId="18235" xr:uid="{0FFAEC3B-F95B-4FA0-8CBF-3B408949B796}"/>
    <cellStyle name="40% - Accent3 2 3 2 2 3 2 3" xfId="5342" xr:uid="{D8D43D49-7CBF-4181-8963-DF3E26C99FD4}"/>
    <cellStyle name="40% - Accent3 2 3 2 2 3 2 3 2" xfId="12708" xr:uid="{F7077037-AD5C-4F53-BD91-3FE492D817D8}"/>
    <cellStyle name="40% - Accent3 2 3 2 2 3 2 3 2 2" xfId="27442" xr:uid="{2D8FD1D8-014E-409C-925D-99CE290E319F}"/>
    <cellStyle name="40% - Accent3 2 3 2 2 3 2 3 3" xfId="20076" xr:uid="{0DB9B59F-EF29-41D3-AF47-660B554B4707}"/>
    <cellStyle name="40% - Accent3 2 3 2 2 3 2 4" xfId="9026" xr:uid="{5624E8BE-EBD0-4FBD-88C0-3DEE4E829C8F}"/>
    <cellStyle name="40% - Accent3 2 3 2 2 3 2 4 2" xfId="23760" xr:uid="{8519069B-7F81-4965-B2AC-409D49033822}"/>
    <cellStyle name="40% - Accent3 2 3 2 2 3 2 5" xfId="16394" xr:uid="{A8FA7F75-1C69-4FF1-800D-030AFBA671DC}"/>
    <cellStyle name="40% - Accent3 2 3 2 2 3 3" xfId="2581" xr:uid="{E867AF9F-C48F-4DC5-B987-134A96726A90}"/>
    <cellStyle name="40% - Accent3 2 3 2 2 3 3 2" xfId="6263" xr:uid="{25B711CF-7D68-4E7B-B68F-BE49093584D1}"/>
    <cellStyle name="40% - Accent3 2 3 2 2 3 3 2 2" xfId="13629" xr:uid="{D440EE20-A192-41FB-BF23-C167BD448CEC}"/>
    <cellStyle name="40% - Accent3 2 3 2 2 3 3 2 2 2" xfId="28363" xr:uid="{1E07303A-C235-46B6-8FFB-50DC6F23D487}"/>
    <cellStyle name="40% - Accent3 2 3 2 2 3 3 2 3" xfId="20997" xr:uid="{8632572F-E41C-4586-9A69-0315B8EE8AB9}"/>
    <cellStyle name="40% - Accent3 2 3 2 2 3 3 3" xfId="9947" xr:uid="{4BC127FA-6FAE-4584-A2AE-E3D173FA5580}"/>
    <cellStyle name="40% - Accent3 2 3 2 2 3 3 3 2" xfId="24681" xr:uid="{04AF0AC6-39B0-4FE1-BAA2-4124AF7E6E58}"/>
    <cellStyle name="40% - Accent3 2 3 2 2 3 3 4" xfId="17315" xr:uid="{6CE8CD09-1639-40B6-96C7-2F3554F573F7}"/>
    <cellStyle name="40% - Accent3 2 3 2 2 3 4" xfId="4422" xr:uid="{FE287EF4-C063-4766-87D3-FD3A7B490A7E}"/>
    <cellStyle name="40% - Accent3 2 3 2 2 3 4 2" xfId="11788" xr:uid="{C3BC1F5E-5E48-4312-9DCC-F5E04006DAFF}"/>
    <cellStyle name="40% - Accent3 2 3 2 2 3 4 2 2" xfId="26522" xr:uid="{DCE0CEFD-8160-42AF-9D4F-BD8D4E8F42DD}"/>
    <cellStyle name="40% - Accent3 2 3 2 2 3 4 3" xfId="19156" xr:uid="{B4A6DC7B-F5E0-4C81-89F9-BEB9DDB6D9E0}"/>
    <cellStyle name="40% - Accent3 2 3 2 2 3 5" xfId="8106" xr:uid="{46BA0122-3EEE-4D4A-859C-CF326CAA46E0}"/>
    <cellStyle name="40% - Accent3 2 3 2 2 3 5 2" xfId="22840" xr:uid="{5B650105-1DD7-4838-B4E3-2C53C9AC2973}"/>
    <cellStyle name="40% - Accent3 2 3 2 2 3 6" xfId="15474" xr:uid="{D05F5486-35E3-4B6A-9162-1DA90F297877}"/>
    <cellStyle name="40% - Accent3 2 3 2 2 4" xfId="1200" xr:uid="{3C7772FB-DBF1-4D02-AFBA-CEDCF3184FEF}"/>
    <cellStyle name="40% - Accent3 2 3 2 2 4 2" xfId="3041" xr:uid="{DFFFA5DA-E0D6-49B8-8733-EA0795582175}"/>
    <cellStyle name="40% - Accent3 2 3 2 2 4 2 2" xfId="6723" xr:uid="{82F81DC0-CE62-49E1-8589-C4C7467FFDAD}"/>
    <cellStyle name="40% - Accent3 2 3 2 2 4 2 2 2" xfId="14089" xr:uid="{53310F71-6963-42C3-B09F-5E7B833133E0}"/>
    <cellStyle name="40% - Accent3 2 3 2 2 4 2 2 2 2" xfId="28823" xr:uid="{3297B73F-C28D-4230-9B48-FD229C05C097}"/>
    <cellStyle name="40% - Accent3 2 3 2 2 4 2 2 3" xfId="21457" xr:uid="{1D06D3E0-C3C7-4306-96F4-BF48F5087374}"/>
    <cellStyle name="40% - Accent3 2 3 2 2 4 2 3" xfId="10407" xr:uid="{47B9F815-42BB-4B74-831E-E3CCDDF2667A}"/>
    <cellStyle name="40% - Accent3 2 3 2 2 4 2 3 2" xfId="25141" xr:uid="{C2BEA881-2B69-4749-883A-1F3D7790D5DD}"/>
    <cellStyle name="40% - Accent3 2 3 2 2 4 2 4" xfId="17775" xr:uid="{7AE332FE-A46B-4532-8CA4-00C8B8F06C93}"/>
    <cellStyle name="40% - Accent3 2 3 2 2 4 3" xfId="4882" xr:uid="{7644EC8C-8ED2-42BE-8B36-7A20486825E6}"/>
    <cellStyle name="40% - Accent3 2 3 2 2 4 3 2" xfId="12248" xr:uid="{8E070ACA-BCBA-47AA-B9B4-E8590B720AFE}"/>
    <cellStyle name="40% - Accent3 2 3 2 2 4 3 2 2" xfId="26982" xr:uid="{E8F3AA27-5D84-4C69-B6FC-C96E4A64EDE1}"/>
    <cellStyle name="40% - Accent3 2 3 2 2 4 3 3" xfId="19616" xr:uid="{295F723B-668F-4963-8391-348B7FBCC3A8}"/>
    <cellStyle name="40% - Accent3 2 3 2 2 4 4" xfId="8566" xr:uid="{A7F9E95E-F78B-4E31-86B0-9D4E9706B970}"/>
    <cellStyle name="40% - Accent3 2 3 2 2 4 4 2" xfId="23300" xr:uid="{726F48A8-9874-4AA1-A410-ECFB5F185AC2}"/>
    <cellStyle name="40% - Accent3 2 3 2 2 4 5" xfId="15934" xr:uid="{FFFF8511-82C1-4655-B0F4-FDBFCA6B47DA}"/>
    <cellStyle name="40% - Accent3 2 3 2 2 5" xfId="2121" xr:uid="{3F9FBC5A-F1A0-401E-80A6-949434ED007F}"/>
    <cellStyle name="40% - Accent3 2 3 2 2 5 2" xfId="5803" xr:uid="{32643B08-994D-4A6E-B1FF-A7B4C6DA9B50}"/>
    <cellStyle name="40% - Accent3 2 3 2 2 5 2 2" xfId="13169" xr:uid="{2F349104-4296-4DD3-9120-B3EB8BD4E806}"/>
    <cellStyle name="40% - Accent3 2 3 2 2 5 2 2 2" xfId="27903" xr:uid="{01337621-BF24-4EA5-B1CA-ADD64139D2E2}"/>
    <cellStyle name="40% - Accent3 2 3 2 2 5 2 3" xfId="20537" xr:uid="{0849A7B5-2F20-4F35-AFA3-D4707E4BD543}"/>
    <cellStyle name="40% - Accent3 2 3 2 2 5 3" xfId="9487" xr:uid="{2E9509A6-58EB-45E5-89F9-1BFA7E7628F4}"/>
    <cellStyle name="40% - Accent3 2 3 2 2 5 3 2" xfId="24221" xr:uid="{819EAEE9-FA87-4A50-801E-27EA06937E70}"/>
    <cellStyle name="40% - Accent3 2 3 2 2 5 4" xfId="16855" xr:uid="{313985DD-DB1D-44CF-9EEF-CCB9DE1454DA}"/>
    <cellStyle name="40% - Accent3 2 3 2 2 6" xfId="3962" xr:uid="{24AEE1A8-D917-49D4-8577-C82873611EF2}"/>
    <cellStyle name="40% - Accent3 2 3 2 2 6 2" xfId="11328" xr:uid="{DC6EB594-66DA-478E-A258-08DCDB3BA602}"/>
    <cellStyle name="40% - Accent3 2 3 2 2 6 2 2" xfId="26062" xr:uid="{E46A6B09-72E3-4D13-87C9-B6CAC6F38CF8}"/>
    <cellStyle name="40% - Accent3 2 3 2 2 6 3" xfId="18696" xr:uid="{35F514C5-DD28-406C-9220-47708B7D677E}"/>
    <cellStyle name="40% - Accent3 2 3 2 2 7" xfId="7646" xr:uid="{2471E46D-3ED2-48E8-ADFC-6525794DD5B0}"/>
    <cellStyle name="40% - Accent3 2 3 2 2 7 2" xfId="22380" xr:uid="{7A5C2587-DB77-4DF1-AA5F-FA52C7FE2398}"/>
    <cellStyle name="40% - Accent3 2 3 2 2 8" xfId="15014" xr:uid="{5359AA34-7478-44E4-9984-7A2C05314AF7}"/>
    <cellStyle name="40% - Accent3 2 3 2 3" xfId="395" xr:uid="{B250A91B-D296-4CB6-8ECF-E432642FCF75}"/>
    <cellStyle name="40% - Accent3 2 3 2 3 2" xfId="855" xr:uid="{E2C75C36-F663-475C-9B33-F3D885843FD0}"/>
    <cellStyle name="40% - Accent3 2 3 2 3 2 2" xfId="1775" xr:uid="{11CACEFF-A553-42D9-8B1E-9ADB87024C9E}"/>
    <cellStyle name="40% - Accent3 2 3 2 3 2 2 2" xfId="3616" xr:uid="{75C34152-D70A-4067-94FD-3B54F29FE2F6}"/>
    <cellStyle name="40% - Accent3 2 3 2 3 2 2 2 2" xfId="7298" xr:uid="{113FE958-3466-4D6C-9478-16038F6F1D8B}"/>
    <cellStyle name="40% - Accent3 2 3 2 3 2 2 2 2 2" xfId="14664" xr:uid="{79F61189-E8CA-4AB1-B253-2C05C2DBF6ED}"/>
    <cellStyle name="40% - Accent3 2 3 2 3 2 2 2 2 2 2" xfId="29398" xr:uid="{E7DEEE67-A870-4ED7-8E5A-17BA2C32565D}"/>
    <cellStyle name="40% - Accent3 2 3 2 3 2 2 2 2 3" xfId="22032" xr:uid="{BD1ACFB3-4778-4DAD-8568-656702995815}"/>
    <cellStyle name="40% - Accent3 2 3 2 3 2 2 2 3" xfId="10982" xr:uid="{7EEDC118-B00D-4FAA-9CD6-C7E08D088A2C}"/>
    <cellStyle name="40% - Accent3 2 3 2 3 2 2 2 3 2" xfId="25716" xr:uid="{E0340666-7957-44BD-9C9C-502C912F8E9A}"/>
    <cellStyle name="40% - Accent3 2 3 2 3 2 2 2 4" xfId="18350" xr:uid="{4DD3ED76-AD7B-4FD2-87BC-0316D5A17FBB}"/>
    <cellStyle name="40% - Accent3 2 3 2 3 2 2 3" xfId="5457" xr:uid="{87F343B4-1193-4C6B-B4DE-DF4B207CAA7B}"/>
    <cellStyle name="40% - Accent3 2 3 2 3 2 2 3 2" xfId="12823" xr:uid="{E59F5948-5712-4F07-BC9A-FBD039005252}"/>
    <cellStyle name="40% - Accent3 2 3 2 3 2 2 3 2 2" xfId="27557" xr:uid="{F90029FB-5EBF-43DA-BD57-68523F5B78B7}"/>
    <cellStyle name="40% - Accent3 2 3 2 3 2 2 3 3" xfId="20191" xr:uid="{97D67F69-3EA6-4CD8-93E3-F100EAFFEDB6}"/>
    <cellStyle name="40% - Accent3 2 3 2 3 2 2 4" xfId="9141" xr:uid="{35BC1A9A-C6AD-49E0-A329-81E32B05819F}"/>
    <cellStyle name="40% - Accent3 2 3 2 3 2 2 4 2" xfId="23875" xr:uid="{CD92E6FE-D27A-4BDB-867B-8E5C9EC540B6}"/>
    <cellStyle name="40% - Accent3 2 3 2 3 2 2 5" xfId="16509" xr:uid="{B803CC87-E2D8-4456-B4AF-28A9E2E4AD80}"/>
    <cellStyle name="40% - Accent3 2 3 2 3 2 3" xfId="2696" xr:uid="{E5C5F182-A9ED-4518-AF50-2C341C8C40FB}"/>
    <cellStyle name="40% - Accent3 2 3 2 3 2 3 2" xfId="6378" xr:uid="{9C2EBAC5-30A1-4A5D-8224-9ED8223F2458}"/>
    <cellStyle name="40% - Accent3 2 3 2 3 2 3 2 2" xfId="13744" xr:uid="{B65840D0-9A95-429C-A8F0-AACFF77FA0B6}"/>
    <cellStyle name="40% - Accent3 2 3 2 3 2 3 2 2 2" xfId="28478" xr:uid="{E6CBDB69-F004-4132-8F29-07F6FA0E47DA}"/>
    <cellStyle name="40% - Accent3 2 3 2 3 2 3 2 3" xfId="21112" xr:uid="{31ED8F28-7071-43CE-98FE-006B9E8FCDB5}"/>
    <cellStyle name="40% - Accent3 2 3 2 3 2 3 3" xfId="10062" xr:uid="{18129343-A3F3-42A2-8DCD-7BD4E41258F6}"/>
    <cellStyle name="40% - Accent3 2 3 2 3 2 3 3 2" xfId="24796" xr:uid="{47C8D335-D720-4D68-BEFA-6A55C473DC17}"/>
    <cellStyle name="40% - Accent3 2 3 2 3 2 3 4" xfId="17430" xr:uid="{10973955-4DF8-43DD-B421-12BB873EE231}"/>
    <cellStyle name="40% - Accent3 2 3 2 3 2 4" xfId="4537" xr:uid="{69D62609-7617-490E-A23D-970289CBC792}"/>
    <cellStyle name="40% - Accent3 2 3 2 3 2 4 2" xfId="11903" xr:uid="{D3E83710-D8A3-4310-98D4-392A3EA02558}"/>
    <cellStyle name="40% - Accent3 2 3 2 3 2 4 2 2" xfId="26637" xr:uid="{85BE8693-E2E4-4987-A5E6-F3BF61176C8C}"/>
    <cellStyle name="40% - Accent3 2 3 2 3 2 4 3" xfId="19271" xr:uid="{0225FCBF-BE9E-478C-9065-3D11D853CA66}"/>
    <cellStyle name="40% - Accent3 2 3 2 3 2 5" xfId="8221" xr:uid="{A2F3F162-D38E-45AB-8C70-32C862DD2AF4}"/>
    <cellStyle name="40% - Accent3 2 3 2 3 2 5 2" xfId="22955" xr:uid="{17D42C28-B4A9-4989-8D6C-1A3FD21E07DE}"/>
    <cellStyle name="40% - Accent3 2 3 2 3 2 6" xfId="15589" xr:uid="{E34F9987-8081-4356-AB69-7DBEF4DD7F4A}"/>
    <cellStyle name="40% - Accent3 2 3 2 3 3" xfId="1315" xr:uid="{A8BCC5EE-5693-4063-AEDE-B7E9A3EDA384}"/>
    <cellStyle name="40% - Accent3 2 3 2 3 3 2" xfId="3156" xr:uid="{9FEA9499-292E-4602-8898-E96261732226}"/>
    <cellStyle name="40% - Accent3 2 3 2 3 3 2 2" xfId="6838" xr:uid="{740D34CD-456D-4744-8208-1ABD7FB89523}"/>
    <cellStyle name="40% - Accent3 2 3 2 3 3 2 2 2" xfId="14204" xr:uid="{B088EFB5-8BB2-458E-9E75-93E50CDD92C6}"/>
    <cellStyle name="40% - Accent3 2 3 2 3 3 2 2 2 2" xfId="28938" xr:uid="{2CDEF9B2-C92E-4D06-B092-2C7906E2C824}"/>
    <cellStyle name="40% - Accent3 2 3 2 3 3 2 2 3" xfId="21572" xr:uid="{553393A4-ECB0-4984-BD40-BBFF57301C8A}"/>
    <cellStyle name="40% - Accent3 2 3 2 3 3 2 3" xfId="10522" xr:uid="{47C2ADBB-38FA-4BDC-9051-D241927ACA59}"/>
    <cellStyle name="40% - Accent3 2 3 2 3 3 2 3 2" xfId="25256" xr:uid="{07A9351F-79BF-4A4D-BE5B-5EADB20FA8BD}"/>
    <cellStyle name="40% - Accent3 2 3 2 3 3 2 4" xfId="17890" xr:uid="{FE0AF325-0A6A-443B-9CB9-7CA486866465}"/>
    <cellStyle name="40% - Accent3 2 3 2 3 3 3" xfId="4997" xr:uid="{DD235A0D-5ED2-420D-88CE-E28BF52F93FC}"/>
    <cellStyle name="40% - Accent3 2 3 2 3 3 3 2" xfId="12363" xr:uid="{01B7B8E6-C566-477F-B030-6C2EE3950988}"/>
    <cellStyle name="40% - Accent3 2 3 2 3 3 3 2 2" xfId="27097" xr:uid="{55FD53CD-984A-461C-BE0D-1952495A47DB}"/>
    <cellStyle name="40% - Accent3 2 3 2 3 3 3 3" xfId="19731" xr:uid="{7E01BDCC-6F03-449A-AC11-18A72BE81ACA}"/>
    <cellStyle name="40% - Accent3 2 3 2 3 3 4" xfId="8681" xr:uid="{4B8DE305-25CA-443E-B73A-99FD08E5D9D8}"/>
    <cellStyle name="40% - Accent3 2 3 2 3 3 4 2" xfId="23415" xr:uid="{8F4262AD-83F5-49A9-98BE-FC527CB1A26A}"/>
    <cellStyle name="40% - Accent3 2 3 2 3 3 5" xfId="16049" xr:uid="{0E39655A-30B8-442D-8FEF-0DDFEE75B414}"/>
    <cellStyle name="40% - Accent3 2 3 2 3 4" xfId="2236" xr:uid="{06C40059-BEE0-4F4A-9718-FC73821385D5}"/>
    <cellStyle name="40% - Accent3 2 3 2 3 4 2" xfId="5918" xr:uid="{9FEDDDFD-B76B-426C-A6E0-68E7BB09386A}"/>
    <cellStyle name="40% - Accent3 2 3 2 3 4 2 2" xfId="13284" xr:uid="{B807D54C-0227-40A2-AE3B-4B451577AEB9}"/>
    <cellStyle name="40% - Accent3 2 3 2 3 4 2 2 2" xfId="28018" xr:uid="{739C49EA-7F5A-4CC9-984A-3538A0D797B2}"/>
    <cellStyle name="40% - Accent3 2 3 2 3 4 2 3" xfId="20652" xr:uid="{59FD9C81-8239-4465-9FF8-851F6E36BAF1}"/>
    <cellStyle name="40% - Accent3 2 3 2 3 4 3" xfId="9602" xr:uid="{C8A5E7FD-B749-45A4-AA95-42D3D118F4B8}"/>
    <cellStyle name="40% - Accent3 2 3 2 3 4 3 2" xfId="24336" xr:uid="{9494BEF2-4453-469B-A6F1-A2BBE64ABACD}"/>
    <cellStyle name="40% - Accent3 2 3 2 3 4 4" xfId="16970" xr:uid="{A0BB8248-0C3D-4950-B683-A6E55C0D282F}"/>
    <cellStyle name="40% - Accent3 2 3 2 3 5" xfId="4077" xr:uid="{BADD9EE4-32D2-44F5-AA6D-7FE7374F5657}"/>
    <cellStyle name="40% - Accent3 2 3 2 3 5 2" xfId="11443" xr:uid="{7B616238-0C08-4A13-B0A2-2E02F2983E2D}"/>
    <cellStyle name="40% - Accent3 2 3 2 3 5 2 2" xfId="26177" xr:uid="{A499FC26-A382-491C-91E8-5BFC77AFAADD}"/>
    <cellStyle name="40% - Accent3 2 3 2 3 5 3" xfId="18811" xr:uid="{1C8DEDDA-BED2-4E37-BF0C-A43CBBE046CC}"/>
    <cellStyle name="40% - Accent3 2 3 2 3 6" xfId="7761" xr:uid="{A9D22677-3569-4553-9261-277075363FAA}"/>
    <cellStyle name="40% - Accent3 2 3 2 3 6 2" xfId="22495" xr:uid="{804D3F1C-CF03-41EA-A59C-4F77DF09A5D2}"/>
    <cellStyle name="40% - Accent3 2 3 2 3 7" xfId="15129" xr:uid="{429BA269-4026-49CA-BBBF-C5604AAEAE15}"/>
    <cellStyle name="40% - Accent3 2 3 2 4" xfId="625" xr:uid="{30D1532C-8BE4-4CB9-BFFF-BB7686988C03}"/>
    <cellStyle name="40% - Accent3 2 3 2 4 2" xfId="1545" xr:uid="{939E669B-22C0-4B9D-BB8A-0AAFFDC1E0A5}"/>
    <cellStyle name="40% - Accent3 2 3 2 4 2 2" xfId="3386" xr:uid="{AEBB3C7C-04F3-49F5-B85C-8A89D1736355}"/>
    <cellStyle name="40% - Accent3 2 3 2 4 2 2 2" xfId="7068" xr:uid="{6E2B6C62-9CD8-4945-8627-B3BC30A97F16}"/>
    <cellStyle name="40% - Accent3 2 3 2 4 2 2 2 2" xfId="14434" xr:uid="{138D2704-47B7-4C73-8C5E-25730A1545C0}"/>
    <cellStyle name="40% - Accent3 2 3 2 4 2 2 2 2 2" xfId="29168" xr:uid="{DE114630-1695-41FE-B22E-403BE4856D48}"/>
    <cellStyle name="40% - Accent3 2 3 2 4 2 2 2 3" xfId="21802" xr:uid="{3F2A2C4A-22D3-49CC-A3F1-7396F19197D7}"/>
    <cellStyle name="40% - Accent3 2 3 2 4 2 2 3" xfId="10752" xr:uid="{B4C9ACE2-794D-40EE-8554-F114128E074B}"/>
    <cellStyle name="40% - Accent3 2 3 2 4 2 2 3 2" xfId="25486" xr:uid="{B5C37200-093F-4F37-82F4-54A9517D8EF4}"/>
    <cellStyle name="40% - Accent3 2 3 2 4 2 2 4" xfId="18120" xr:uid="{322547EB-6767-46A4-A88B-B6C9A6712CBB}"/>
    <cellStyle name="40% - Accent3 2 3 2 4 2 3" xfId="5227" xr:uid="{581BD1C8-FBBF-46B0-A462-93CE1E4DB1B7}"/>
    <cellStyle name="40% - Accent3 2 3 2 4 2 3 2" xfId="12593" xr:uid="{22B51A65-6A5E-4F7F-B744-9EB41346A10B}"/>
    <cellStyle name="40% - Accent3 2 3 2 4 2 3 2 2" xfId="27327" xr:uid="{A1035A9A-CC54-496B-92F9-30C103FC8053}"/>
    <cellStyle name="40% - Accent3 2 3 2 4 2 3 3" xfId="19961" xr:uid="{71872673-1E08-476D-A8B0-8C88EA5F643A}"/>
    <cellStyle name="40% - Accent3 2 3 2 4 2 4" xfId="8911" xr:uid="{F8E83520-8B2F-400D-93AC-4BAD15E1C7FA}"/>
    <cellStyle name="40% - Accent3 2 3 2 4 2 4 2" xfId="23645" xr:uid="{8A9DF44E-F2B0-4A19-BE39-AF4A97CE3CF8}"/>
    <cellStyle name="40% - Accent3 2 3 2 4 2 5" xfId="16279" xr:uid="{ADA298CA-B5B4-446A-8573-2F57A862F9B9}"/>
    <cellStyle name="40% - Accent3 2 3 2 4 3" xfId="2466" xr:uid="{ACFF8DA1-DAB4-483D-BF8C-B32408BC33F7}"/>
    <cellStyle name="40% - Accent3 2 3 2 4 3 2" xfId="6148" xr:uid="{26D7977D-F8EB-46AE-B6A4-0A6AC7FA265E}"/>
    <cellStyle name="40% - Accent3 2 3 2 4 3 2 2" xfId="13514" xr:uid="{F5FD5E9D-6344-4044-8189-E560140A5969}"/>
    <cellStyle name="40% - Accent3 2 3 2 4 3 2 2 2" xfId="28248" xr:uid="{37B5A56D-B895-4B2B-9811-FBA691BB6577}"/>
    <cellStyle name="40% - Accent3 2 3 2 4 3 2 3" xfId="20882" xr:uid="{57021E2B-7550-4E12-8FB7-B1FC967663CE}"/>
    <cellStyle name="40% - Accent3 2 3 2 4 3 3" xfId="9832" xr:uid="{723EF1D8-07DD-4134-B396-9BBF4CF6D771}"/>
    <cellStyle name="40% - Accent3 2 3 2 4 3 3 2" xfId="24566" xr:uid="{558466D4-3080-4B9C-9CBB-C606ABFA2E20}"/>
    <cellStyle name="40% - Accent3 2 3 2 4 3 4" xfId="17200" xr:uid="{84D87B47-F27F-4222-A2E2-9CF8B9F0F66C}"/>
    <cellStyle name="40% - Accent3 2 3 2 4 4" xfId="4307" xr:uid="{0B3F21FB-D5F5-4EF3-9B52-DFDCFAB594C0}"/>
    <cellStyle name="40% - Accent3 2 3 2 4 4 2" xfId="11673" xr:uid="{334F8AD3-D137-425F-A134-60AE5D7E543E}"/>
    <cellStyle name="40% - Accent3 2 3 2 4 4 2 2" xfId="26407" xr:uid="{83B92285-A32F-4010-9A62-9B9184A120EC}"/>
    <cellStyle name="40% - Accent3 2 3 2 4 4 3" xfId="19041" xr:uid="{62D22100-702E-4B34-B29A-26503C165A4D}"/>
    <cellStyle name="40% - Accent3 2 3 2 4 5" xfId="7991" xr:uid="{A1EBACBF-18A5-4DBE-9A9F-D41E3683974B}"/>
    <cellStyle name="40% - Accent3 2 3 2 4 5 2" xfId="22725" xr:uid="{210852FB-1C20-4DE2-8829-2468C07E4D4F}"/>
    <cellStyle name="40% - Accent3 2 3 2 4 6" xfId="15359" xr:uid="{6F06A3E7-20D2-4D8A-B615-CD7E5C81537A}"/>
    <cellStyle name="40% - Accent3 2 3 2 5" xfId="1085" xr:uid="{5D383264-C8F5-481E-9753-90AE32A9A35F}"/>
    <cellStyle name="40% - Accent3 2 3 2 5 2" xfId="2926" xr:uid="{ECD2F3C3-E6A3-4036-BD94-229C774071E8}"/>
    <cellStyle name="40% - Accent3 2 3 2 5 2 2" xfId="6608" xr:uid="{B7441927-849C-442A-B342-A7185726CC4E}"/>
    <cellStyle name="40% - Accent3 2 3 2 5 2 2 2" xfId="13974" xr:uid="{E5CFAA24-BDA7-4628-A599-80809AAB7713}"/>
    <cellStyle name="40% - Accent3 2 3 2 5 2 2 2 2" xfId="28708" xr:uid="{A9503AEC-6AFE-439C-9A2B-888CB1102146}"/>
    <cellStyle name="40% - Accent3 2 3 2 5 2 2 3" xfId="21342" xr:uid="{12B5ABB2-2F6A-4FC1-87E8-104A15570EBD}"/>
    <cellStyle name="40% - Accent3 2 3 2 5 2 3" xfId="10292" xr:uid="{90201380-68EC-48A7-AF73-FBA57683122B}"/>
    <cellStyle name="40% - Accent3 2 3 2 5 2 3 2" xfId="25026" xr:uid="{97D46B94-A07C-45BC-B61B-4BEE71CF4E08}"/>
    <cellStyle name="40% - Accent3 2 3 2 5 2 4" xfId="17660" xr:uid="{3034A57E-374F-44B0-8523-644061DF23EB}"/>
    <cellStyle name="40% - Accent3 2 3 2 5 3" xfId="4767" xr:uid="{FA9FB5B9-6BBA-4E35-8D55-BEF2B2442543}"/>
    <cellStyle name="40% - Accent3 2 3 2 5 3 2" xfId="12133" xr:uid="{395C88E4-0103-4929-BBB5-222797345D05}"/>
    <cellStyle name="40% - Accent3 2 3 2 5 3 2 2" xfId="26867" xr:uid="{E8D9E262-E513-4776-ABDE-4422F86286A9}"/>
    <cellStyle name="40% - Accent3 2 3 2 5 3 3" xfId="19501" xr:uid="{62C5A6E8-AFEF-44FD-BBCC-499F1C8980CA}"/>
    <cellStyle name="40% - Accent3 2 3 2 5 4" xfId="8451" xr:uid="{798D32F7-338F-4E47-92A3-3063FAAE96B9}"/>
    <cellStyle name="40% - Accent3 2 3 2 5 4 2" xfId="23185" xr:uid="{8D00B7E2-A460-44CA-8E90-9CC90B4A054A}"/>
    <cellStyle name="40% - Accent3 2 3 2 5 5" xfId="15819" xr:uid="{069312A4-D7F9-4FCF-A463-ED8D6DB88DEF}"/>
    <cellStyle name="40% - Accent3 2 3 2 6" xfId="2006" xr:uid="{1A7BAF6A-2F9E-4C2B-88E1-31C3B1348FDE}"/>
    <cellStyle name="40% - Accent3 2 3 2 6 2" xfId="5688" xr:uid="{5113AEA1-0ACD-46F0-ABB3-11D79C17C652}"/>
    <cellStyle name="40% - Accent3 2 3 2 6 2 2" xfId="13054" xr:uid="{85BA6556-3988-4ECF-A6DE-E6CBC6141AA3}"/>
    <cellStyle name="40% - Accent3 2 3 2 6 2 2 2" xfId="27788" xr:uid="{518C3282-C95B-4883-A5E8-3622D1A34BC7}"/>
    <cellStyle name="40% - Accent3 2 3 2 6 2 3" xfId="20422" xr:uid="{B2B1C27F-4EBC-4F5F-B9A6-3DE4B9C16868}"/>
    <cellStyle name="40% - Accent3 2 3 2 6 3" xfId="9372" xr:uid="{EE4587DA-DD77-41F8-A9BD-9A5CDD51E840}"/>
    <cellStyle name="40% - Accent3 2 3 2 6 3 2" xfId="24106" xr:uid="{4B2E7774-275E-4E26-ABC9-A9B2DD53527B}"/>
    <cellStyle name="40% - Accent3 2 3 2 6 4" xfId="16740" xr:uid="{250179CA-D7F8-4903-9175-5F9286587FB3}"/>
    <cellStyle name="40% - Accent3 2 3 2 7" xfId="3847" xr:uid="{C596687F-2832-464F-8A19-14F10094054B}"/>
    <cellStyle name="40% - Accent3 2 3 2 7 2" xfId="11213" xr:uid="{D98C5C73-4457-4AE4-B119-9C43A879837D}"/>
    <cellStyle name="40% - Accent3 2 3 2 7 2 2" xfId="25947" xr:uid="{B185D512-C989-41A5-AE8F-7B1D9746AB2C}"/>
    <cellStyle name="40% - Accent3 2 3 2 7 3" xfId="18581" xr:uid="{1FC8FF2F-8015-47BA-AC41-C77D11C5B41D}"/>
    <cellStyle name="40% - Accent3 2 3 2 8" xfId="7531" xr:uid="{577F7906-2F4C-47F0-B543-766D8258BF5B}"/>
    <cellStyle name="40% - Accent3 2 3 2 8 2" xfId="22265" xr:uid="{43BDB995-8438-4056-842D-197E8E8EA939}"/>
    <cellStyle name="40% - Accent3 2 3 2 9" xfId="14899" xr:uid="{76BC6B30-1B74-47C3-A018-8DD9D2FA1EBE}"/>
    <cellStyle name="40% - Accent3 2 3 3" xfId="223" xr:uid="{3C98C1D4-CF1F-42F1-8E23-32DA148F5EBD}"/>
    <cellStyle name="40% - Accent3 2 3 3 2" xfId="453" xr:uid="{5954FF49-9D93-4640-AFA8-0337987DF984}"/>
    <cellStyle name="40% - Accent3 2 3 3 2 2" xfId="913" xr:uid="{2D600E96-1E8F-42AA-9F1B-EF0F3A5D436D}"/>
    <cellStyle name="40% - Accent3 2 3 3 2 2 2" xfId="1833" xr:uid="{0BECAF44-19C2-4ECB-9667-CB0A95288977}"/>
    <cellStyle name="40% - Accent3 2 3 3 2 2 2 2" xfId="3674" xr:uid="{D822AAFD-2671-48FF-BC39-50D312588F52}"/>
    <cellStyle name="40% - Accent3 2 3 3 2 2 2 2 2" xfId="7356" xr:uid="{7D4E6EEB-EF99-48EA-8235-5D3D7AE934B4}"/>
    <cellStyle name="40% - Accent3 2 3 3 2 2 2 2 2 2" xfId="14722" xr:uid="{D72C0C9D-5045-43DF-8B79-07100FD23BE1}"/>
    <cellStyle name="40% - Accent3 2 3 3 2 2 2 2 2 2 2" xfId="29456" xr:uid="{A5BC2436-385D-434A-8FDC-0985F759400B}"/>
    <cellStyle name="40% - Accent3 2 3 3 2 2 2 2 2 3" xfId="22090" xr:uid="{3453C202-E5EB-4603-8BDA-A7DEFD7A785B}"/>
    <cellStyle name="40% - Accent3 2 3 3 2 2 2 2 3" xfId="11040" xr:uid="{4C4FBBB7-41C8-4734-84B9-19147922CE7C}"/>
    <cellStyle name="40% - Accent3 2 3 3 2 2 2 2 3 2" xfId="25774" xr:uid="{722D4A7D-EAC2-4BE5-BB93-9113E8E425E1}"/>
    <cellStyle name="40% - Accent3 2 3 3 2 2 2 2 4" xfId="18408" xr:uid="{5BE99CB0-5D77-4941-91A0-E4BFCC83C0A1}"/>
    <cellStyle name="40% - Accent3 2 3 3 2 2 2 3" xfId="5515" xr:uid="{6455AA49-A910-45C7-B677-6954B3AA7A11}"/>
    <cellStyle name="40% - Accent3 2 3 3 2 2 2 3 2" xfId="12881" xr:uid="{275F0B91-3C8E-47E1-A6FD-82A654FC1C1A}"/>
    <cellStyle name="40% - Accent3 2 3 3 2 2 2 3 2 2" xfId="27615" xr:uid="{8DC53178-D34A-4EDB-A4E9-96B720B9CEEF}"/>
    <cellStyle name="40% - Accent3 2 3 3 2 2 2 3 3" xfId="20249" xr:uid="{F2FE713F-8902-4DD5-AC5F-7E43B8E0EB81}"/>
    <cellStyle name="40% - Accent3 2 3 3 2 2 2 4" xfId="9199" xr:uid="{08035938-AD7C-4CD5-8307-89BEC367F372}"/>
    <cellStyle name="40% - Accent3 2 3 3 2 2 2 4 2" xfId="23933" xr:uid="{EFBF87A7-2F3F-4885-841C-255B6FABA301}"/>
    <cellStyle name="40% - Accent3 2 3 3 2 2 2 5" xfId="16567" xr:uid="{16D7A0BA-508F-419E-99A2-10891E061B25}"/>
    <cellStyle name="40% - Accent3 2 3 3 2 2 3" xfId="2754" xr:uid="{7187DE7F-46CF-4643-94F5-6B2CFD4BAB10}"/>
    <cellStyle name="40% - Accent3 2 3 3 2 2 3 2" xfId="6436" xr:uid="{5F773157-5844-4B35-A532-65A904721E76}"/>
    <cellStyle name="40% - Accent3 2 3 3 2 2 3 2 2" xfId="13802" xr:uid="{65550679-3106-485C-8632-1945F545A934}"/>
    <cellStyle name="40% - Accent3 2 3 3 2 2 3 2 2 2" xfId="28536" xr:uid="{ADB1E3FF-99D4-4A29-BF4A-C3F327DDB3DA}"/>
    <cellStyle name="40% - Accent3 2 3 3 2 2 3 2 3" xfId="21170" xr:uid="{378AC14B-ACAD-4E9D-973E-EEC5190DDE6C}"/>
    <cellStyle name="40% - Accent3 2 3 3 2 2 3 3" xfId="10120" xr:uid="{53349989-2C8B-48F6-A211-25E600DBAFA9}"/>
    <cellStyle name="40% - Accent3 2 3 3 2 2 3 3 2" xfId="24854" xr:uid="{1D374A44-503E-4A35-A602-18F199C79B28}"/>
    <cellStyle name="40% - Accent3 2 3 3 2 2 3 4" xfId="17488" xr:uid="{FDA98DCC-F002-4D7C-8321-0B67BE8AD882}"/>
    <cellStyle name="40% - Accent3 2 3 3 2 2 4" xfId="4595" xr:uid="{D8ECDD7E-D385-4823-837E-78E178B9E09E}"/>
    <cellStyle name="40% - Accent3 2 3 3 2 2 4 2" xfId="11961" xr:uid="{09B10029-2592-45BB-8292-F36A0663C1A0}"/>
    <cellStyle name="40% - Accent3 2 3 3 2 2 4 2 2" xfId="26695" xr:uid="{0D94DA1C-C470-4C53-B8C2-CA64D62F5691}"/>
    <cellStyle name="40% - Accent3 2 3 3 2 2 4 3" xfId="19329" xr:uid="{B9235006-962F-4955-84A3-5E6D510215EE}"/>
    <cellStyle name="40% - Accent3 2 3 3 2 2 5" xfId="8279" xr:uid="{1B8098D3-1635-4E4B-8FE4-9847AC6E4CE6}"/>
    <cellStyle name="40% - Accent3 2 3 3 2 2 5 2" xfId="23013" xr:uid="{1FCABFFF-B8A0-4F74-9773-428F8B5C01D7}"/>
    <cellStyle name="40% - Accent3 2 3 3 2 2 6" xfId="15647" xr:uid="{7BF7EA3D-4B58-42D1-99EF-D13C358E2534}"/>
    <cellStyle name="40% - Accent3 2 3 3 2 3" xfId="1373" xr:uid="{15AA45A0-C6FE-496F-B6CA-995F1569076F}"/>
    <cellStyle name="40% - Accent3 2 3 3 2 3 2" xfId="3214" xr:uid="{C57849C9-9BEB-4E3E-A64B-D1132F2F5FBA}"/>
    <cellStyle name="40% - Accent3 2 3 3 2 3 2 2" xfId="6896" xr:uid="{9B1AF275-C619-4982-9E9C-F4A921D4684B}"/>
    <cellStyle name="40% - Accent3 2 3 3 2 3 2 2 2" xfId="14262" xr:uid="{F4EE9B20-7013-434A-8FB5-AF41F923E4C4}"/>
    <cellStyle name="40% - Accent3 2 3 3 2 3 2 2 2 2" xfId="28996" xr:uid="{65F7129E-45F0-4351-B74C-7A7108EA25E7}"/>
    <cellStyle name="40% - Accent3 2 3 3 2 3 2 2 3" xfId="21630" xr:uid="{B6033F99-8779-4DBD-B2E5-A75E9F423C9A}"/>
    <cellStyle name="40% - Accent3 2 3 3 2 3 2 3" xfId="10580" xr:uid="{4EEE946F-D24C-430C-97D6-8A38A0CCFADC}"/>
    <cellStyle name="40% - Accent3 2 3 3 2 3 2 3 2" xfId="25314" xr:uid="{4AD7232F-C327-4CAD-BCC9-797A87CB0D6A}"/>
    <cellStyle name="40% - Accent3 2 3 3 2 3 2 4" xfId="17948" xr:uid="{A8C50667-0B45-4E90-B689-C76A8351EF41}"/>
    <cellStyle name="40% - Accent3 2 3 3 2 3 3" xfId="5055" xr:uid="{D8F4F4EB-EACA-4980-8E7D-F959748D4D25}"/>
    <cellStyle name="40% - Accent3 2 3 3 2 3 3 2" xfId="12421" xr:uid="{229CA5BF-DC50-44AC-A901-5584D6A355FC}"/>
    <cellStyle name="40% - Accent3 2 3 3 2 3 3 2 2" xfId="27155" xr:uid="{FFE25B7E-E83E-4674-87A8-CE8F98C4B37C}"/>
    <cellStyle name="40% - Accent3 2 3 3 2 3 3 3" xfId="19789" xr:uid="{4EA59F12-7D37-4827-BD0A-3745278F4267}"/>
    <cellStyle name="40% - Accent3 2 3 3 2 3 4" xfId="8739" xr:uid="{998E9FD2-3965-464D-BE59-B2C14B5A6CCD}"/>
    <cellStyle name="40% - Accent3 2 3 3 2 3 4 2" xfId="23473" xr:uid="{436DF01D-C541-4AA5-A010-916898167C0D}"/>
    <cellStyle name="40% - Accent3 2 3 3 2 3 5" xfId="16107" xr:uid="{1FA55270-82CF-4DFD-8A43-0926841E8542}"/>
    <cellStyle name="40% - Accent3 2 3 3 2 4" xfId="2294" xr:uid="{90E68725-D0FA-4D32-9E31-73550B92E6C9}"/>
    <cellStyle name="40% - Accent3 2 3 3 2 4 2" xfId="5976" xr:uid="{F4D0754A-0538-454D-AABD-4B6AF51160EE}"/>
    <cellStyle name="40% - Accent3 2 3 3 2 4 2 2" xfId="13342" xr:uid="{2CB086D6-FE54-4A16-B340-EFA5DB081A44}"/>
    <cellStyle name="40% - Accent3 2 3 3 2 4 2 2 2" xfId="28076" xr:uid="{B4411114-7FF1-4CC4-BB5E-CDAC3C234AA0}"/>
    <cellStyle name="40% - Accent3 2 3 3 2 4 2 3" xfId="20710" xr:uid="{78FC7C50-013B-40F4-845B-9887333BEBB3}"/>
    <cellStyle name="40% - Accent3 2 3 3 2 4 3" xfId="9660" xr:uid="{2DD145C5-B9A0-4D78-BDF4-A6B01CFA4989}"/>
    <cellStyle name="40% - Accent3 2 3 3 2 4 3 2" xfId="24394" xr:uid="{F6AA6944-ECD7-401E-8248-08EA2A715A13}"/>
    <cellStyle name="40% - Accent3 2 3 3 2 4 4" xfId="17028" xr:uid="{8D898BDC-57AD-4385-86A1-D4ABA80F2BCB}"/>
    <cellStyle name="40% - Accent3 2 3 3 2 5" xfId="4135" xr:uid="{DB4C51AB-A138-45FF-B993-07AD3C9BFB6A}"/>
    <cellStyle name="40% - Accent3 2 3 3 2 5 2" xfId="11501" xr:uid="{6A6CC59C-FC71-4230-8CE2-B13152089C0F}"/>
    <cellStyle name="40% - Accent3 2 3 3 2 5 2 2" xfId="26235" xr:uid="{5163C0AD-B3D5-4F3A-AFCB-96D676847CFD}"/>
    <cellStyle name="40% - Accent3 2 3 3 2 5 3" xfId="18869" xr:uid="{0C264AAA-0D75-4A0E-8709-F25EB01EBE75}"/>
    <cellStyle name="40% - Accent3 2 3 3 2 6" xfId="7819" xr:uid="{C965F73D-281C-47C6-9FCD-AB238638A203}"/>
    <cellStyle name="40% - Accent3 2 3 3 2 6 2" xfId="22553" xr:uid="{C3E70E6A-6CF0-4ADD-B6C8-172516A66D19}"/>
    <cellStyle name="40% - Accent3 2 3 3 2 7" xfId="15187" xr:uid="{5B2E97CC-97BC-48DD-88DC-AC0E2154BECD}"/>
    <cellStyle name="40% - Accent3 2 3 3 3" xfId="683" xr:uid="{2E16DAA5-FD44-4377-9682-BC5C8EC9E5A3}"/>
    <cellStyle name="40% - Accent3 2 3 3 3 2" xfId="1603" xr:uid="{FD0A53E4-80E3-4EBD-A439-123EABC2A9B9}"/>
    <cellStyle name="40% - Accent3 2 3 3 3 2 2" xfId="3444" xr:uid="{FE843950-F6D9-43A4-A579-7E2816A39299}"/>
    <cellStyle name="40% - Accent3 2 3 3 3 2 2 2" xfId="7126" xr:uid="{C6AF9840-B98B-466B-8C8A-D4B7C374B687}"/>
    <cellStyle name="40% - Accent3 2 3 3 3 2 2 2 2" xfId="14492" xr:uid="{1CB942D8-3639-4D02-BE26-873B8DB027BF}"/>
    <cellStyle name="40% - Accent3 2 3 3 3 2 2 2 2 2" xfId="29226" xr:uid="{782CDCC9-F9D1-4E70-8B27-234C637CAA0F}"/>
    <cellStyle name="40% - Accent3 2 3 3 3 2 2 2 3" xfId="21860" xr:uid="{9E45F4BB-279B-4448-A693-8F4BA457EB41}"/>
    <cellStyle name="40% - Accent3 2 3 3 3 2 2 3" xfId="10810" xr:uid="{1CF571BB-B09F-47F6-8AD2-ED9041D9F171}"/>
    <cellStyle name="40% - Accent3 2 3 3 3 2 2 3 2" xfId="25544" xr:uid="{68727058-9071-428F-A088-70349B6DAE5D}"/>
    <cellStyle name="40% - Accent3 2 3 3 3 2 2 4" xfId="18178" xr:uid="{A2882B62-02BC-465F-93DC-DF2F631EC7C1}"/>
    <cellStyle name="40% - Accent3 2 3 3 3 2 3" xfId="5285" xr:uid="{57F8E3A5-B2CC-4CE2-9134-AAD34487C1CD}"/>
    <cellStyle name="40% - Accent3 2 3 3 3 2 3 2" xfId="12651" xr:uid="{48EFE55E-1916-4FF9-955D-90E01704FAE6}"/>
    <cellStyle name="40% - Accent3 2 3 3 3 2 3 2 2" xfId="27385" xr:uid="{89105402-2871-4DB0-8C3C-E6CC5248D68A}"/>
    <cellStyle name="40% - Accent3 2 3 3 3 2 3 3" xfId="20019" xr:uid="{7E1B61E2-4AFF-4C8B-8F6D-99968078659C}"/>
    <cellStyle name="40% - Accent3 2 3 3 3 2 4" xfId="8969" xr:uid="{3E707BA2-9261-4DC8-A1FE-ED43F08777B8}"/>
    <cellStyle name="40% - Accent3 2 3 3 3 2 4 2" xfId="23703" xr:uid="{8E4AF043-BE7D-4730-A11D-82B53C0528C8}"/>
    <cellStyle name="40% - Accent3 2 3 3 3 2 5" xfId="16337" xr:uid="{E6FFF399-9DCC-4F24-A9AC-76B004496531}"/>
    <cellStyle name="40% - Accent3 2 3 3 3 3" xfId="2524" xr:uid="{86978574-4FCC-4C80-8CB4-4B97E07FF719}"/>
    <cellStyle name="40% - Accent3 2 3 3 3 3 2" xfId="6206" xr:uid="{54BEDDA2-0894-4D27-8CD5-F018C4BFC447}"/>
    <cellStyle name="40% - Accent3 2 3 3 3 3 2 2" xfId="13572" xr:uid="{BE84035D-B13B-4883-AFDA-98F038BEE11A}"/>
    <cellStyle name="40% - Accent3 2 3 3 3 3 2 2 2" xfId="28306" xr:uid="{3F70E158-033C-49CA-8AA5-9E9D090B0845}"/>
    <cellStyle name="40% - Accent3 2 3 3 3 3 2 3" xfId="20940" xr:uid="{4CBC9FC5-1AD1-49D1-8FF8-3B00BB520853}"/>
    <cellStyle name="40% - Accent3 2 3 3 3 3 3" xfId="9890" xr:uid="{2E43F763-49FD-472C-AC41-F2E985E530E6}"/>
    <cellStyle name="40% - Accent3 2 3 3 3 3 3 2" xfId="24624" xr:uid="{37113B75-9E58-4C29-BE19-3EE6A02A3C78}"/>
    <cellStyle name="40% - Accent3 2 3 3 3 3 4" xfId="17258" xr:uid="{097039BD-58BC-42C9-B2A4-37FCEFB4F3B0}"/>
    <cellStyle name="40% - Accent3 2 3 3 3 4" xfId="4365" xr:uid="{D17E4D9B-97A9-4FB8-B72E-963B7F2B458D}"/>
    <cellStyle name="40% - Accent3 2 3 3 3 4 2" xfId="11731" xr:uid="{29BF2566-7801-438F-AAAD-A4337DAFCC39}"/>
    <cellStyle name="40% - Accent3 2 3 3 3 4 2 2" xfId="26465" xr:uid="{BF96CE54-2F53-4421-B83D-E519F37F6A61}"/>
    <cellStyle name="40% - Accent3 2 3 3 3 4 3" xfId="19099" xr:uid="{890A9545-445B-43E3-B532-2E5DB87728AB}"/>
    <cellStyle name="40% - Accent3 2 3 3 3 5" xfId="8049" xr:uid="{00751822-36D9-46C5-B07D-8E254B333707}"/>
    <cellStyle name="40% - Accent3 2 3 3 3 5 2" xfId="22783" xr:uid="{D88B7F87-34A2-4E92-9C54-1B1BD199E92F}"/>
    <cellStyle name="40% - Accent3 2 3 3 3 6" xfId="15417" xr:uid="{7541A0E1-E7AF-4252-A366-2E3ACAD3132E}"/>
    <cellStyle name="40% - Accent3 2 3 3 4" xfId="1143" xr:uid="{48414229-E47A-4B85-B313-DA4F1CA600C2}"/>
    <cellStyle name="40% - Accent3 2 3 3 4 2" xfId="2984" xr:uid="{F1AC8AA1-6387-45CE-85DE-BB7DD5F88EAB}"/>
    <cellStyle name="40% - Accent3 2 3 3 4 2 2" xfId="6666" xr:uid="{AA949530-8230-4EFA-AF3F-AD2FA3638582}"/>
    <cellStyle name="40% - Accent3 2 3 3 4 2 2 2" xfId="14032" xr:uid="{0728E78B-F815-48D4-BD17-A2EBBCECC4C4}"/>
    <cellStyle name="40% - Accent3 2 3 3 4 2 2 2 2" xfId="28766" xr:uid="{4685EF46-70C6-481C-B4B5-720E652AFF5A}"/>
    <cellStyle name="40% - Accent3 2 3 3 4 2 2 3" xfId="21400" xr:uid="{73AF4F00-B941-4E45-BA15-EA58CFE90C7C}"/>
    <cellStyle name="40% - Accent3 2 3 3 4 2 3" xfId="10350" xr:uid="{C3BB94F6-E6F5-4AED-9B87-544EE0C48D72}"/>
    <cellStyle name="40% - Accent3 2 3 3 4 2 3 2" xfId="25084" xr:uid="{EA1928C5-B037-493E-AF9D-AF52564A4FA3}"/>
    <cellStyle name="40% - Accent3 2 3 3 4 2 4" xfId="17718" xr:uid="{65C87D12-AB46-4073-8784-617BDE7A5305}"/>
    <cellStyle name="40% - Accent3 2 3 3 4 3" xfId="4825" xr:uid="{1F04F9CE-5481-4C52-B304-135CE24D3D7B}"/>
    <cellStyle name="40% - Accent3 2 3 3 4 3 2" xfId="12191" xr:uid="{4568DB66-1019-4480-A64E-E5334A03AC9F}"/>
    <cellStyle name="40% - Accent3 2 3 3 4 3 2 2" xfId="26925" xr:uid="{8D39F1FC-D9ED-4E21-B7CC-AB5F26AD589B}"/>
    <cellStyle name="40% - Accent3 2 3 3 4 3 3" xfId="19559" xr:uid="{E57655BD-E235-431F-8886-384023EC69AC}"/>
    <cellStyle name="40% - Accent3 2 3 3 4 4" xfId="8509" xr:uid="{A6145AD1-635A-4799-8D6E-81DCED5F842D}"/>
    <cellStyle name="40% - Accent3 2 3 3 4 4 2" xfId="23243" xr:uid="{DA2FD360-6535-4F08-9B12-0B034CFF5E66}"/>
    <cellStyle name="40% - Accent3 2 3 3 4 5" xfId="15877" xr:uid="{F6B2CCAA-718D-4666-844D-E0A0679F9AFF}"/>
    <cellStyle name="40% - Accent3 2 3 3 5" xfId="2064" xr:uid="{ADC96548-6A7E-4772-B5CA-62B79F48D15A}"/>
    <cellStyle name="40% - Accent3 2 3 3 5 2" xfId="5746" xr:uid="{BD00C413-50FF-41E1-95BF-631E3C7D13E4}"/>
    <cellStyle name="40% - Accent3 2 3 3 5 2 2" xfId="13112" xr:uid="{A0DACDB5-40D9-4E01-B69C-98DC8189F2B4}"/>
    <cellStyle name="40% - Accent3 2 3 3 5 2 2 2" xfId="27846" xr:uid="{3BC11DBD-9F2C-4F09-A494-90AF176DA68D}"/>
    <cellStyle name="40% - Accent3 2 3 3 5 2 3" xfId="20480" xr:uid="{DF5E8558-1456-4B82-A4F2-EB4AF71A7E33}"/>
    <cellStyle name="40% - Accent3 2 3 3 5 3" xfId="9430" xr:uid="{263C7C79-567C-4CE7-9C1E-BDFE32561998}"/>
    <cellStyle name="40% - Accent3 2 3 3 5 3 2" xfId="24164" xr:uid="{103099B6-4B4E-46F5-A0FB-ED5EA772DADA}"/>
    <cellStyle name="40% - Accent3 2 3 3 5 4" xfId="16798" xr:uid="{DA88D286-DE23-4B3A-B0B8-B773A9737A90}"/>
    <cellStyle name="40% - Accent3 2 3 3 6" xfId="3905" xr:uid="{9854F036-F286-4E89-8E57-9BEAEB81CF84}"/>
    <cellStyle name="40% - Accent3 2 3 3 6 2" xfId="11271" xr:uid="{DDD8D92B-FE9C-4243-BA81-8B93C1B4447B}"/>
    <cellStyle name="40% - Accent3 2 3 3 6 2 2" xfId="26005" xr:uid="{5F06242A-B9ED-4F41-9FB3-DB10261D868E}"/>
    <cellStyle name="40% - Accent3 2 3 3 6 3" xfId="18639" xr:uid="{730CA035-2706-4696-A26B-4C2FDAC10EF6}"/>
    <cellStyle name="40% - Accent3 2 3 3 7" xfId="7589" xr:uid="{C07FD2AB-67B9-4609-AC3F-66C924DA6351}"/>
    <cellStyle name="40% - Accent3 2 3 3 7 2" xfId="22323" xr:uid="{0FCE648C-1D94-429E-8A56-0185332FF7A4}"/>
    <cellStyle name="40% - Accent3 2 3 3 8" xfId="14957" xr:uid="{3BEAAE3B-49B3-4BEA-BA9F-BA99C005762F}"/>
    <cellStyle name="40% - Accent3 2 3 4" xfId="338" xr:uid="{30E00FDE-E5BF-4C6B-8C59-778653DD6639}"/>
    <cellStyle name="40% - Accent3 2 3 4 2" xfId="798" xr:uid="{89F97D7E-36C2-405B-A433-83CF2DE119B9}"/>
    <cellStyle name="40% - Accent3 2 3 4 2 2" xfId="1718" xr:uid="{FE5E8491-F5CC-458E-9283-9E1CAF0E4E08}"/>
    <cellStyle name="40% - Accent3 2 3 4 2 2 2" xfId="3559" xr:uid="{630E9011-6636-4227-9882-0430A9610B06}"/>
    <cellStyle name="40% - Accent3 2 3 4 2 2 2 2" xfId="7241" xr:uid="{9B9DCDC9-50E5-4000-AE38-C08797CF9755}"/>
    <cellStyle name="40% - Accent3 2 3 4 2 2 2 2 2" xfId="14607" xr:uid="{92FCFF02-0970-4F04-AF2F-96C5183A95ED}"/>
    <cellStyle name="40% - Accent3 2 3 4 2 2 2 2 2 2" xfId="29341" xr:uid="{2073ACF0-80E4-44C2-BC73-DCF8B80030F7}"/>
    <cellStyle name="40% - Accent3 2 3 4 2 2 2 2 3" xfId="21975" xr:uid="{C6FB3057-2EDC-41BF-92C9-FDEF3E4078F8}"/>
    <cellStyle name="40% - Accent3 2 3 4 2 2 2 3" xfId="10925" xr:uid="{A7C6AFFC-7F92-4AAB-8FDF-EB13ABA97F47}"/>
    <cellStyle name="40% - Accent3 2 3 4 2 2 2 3 2" xfId="25659" xr:uid="{699694AF-AE45-443D-851C-824CDE65B229}"/>
    <cellStyle name="40% - Accent3 2 3 4 2 2 2 4" xfId="18293" xr:uid="{A99FDE4D-7CF4-4041-97E4-01EC531406A6}"/>
    <cellStyle name="40% - Accent3 2 3 4 2 2 3" xfId="5400" xr:uid="{B7AA7B81-6F96-40F6-A037-1417614FA356}"/>
    <cellStyle name="40% - Accent3 2 3 4 2 2 3 2" xfId="12766" xr:uid="{EC70C442-FF0D-4BE2-9B32-0CCC7036DA19}"/>
    <cellStyle name="40% - Accent3 2 3 4 2 2 3 2 2" xfId="27500" xr:uid="{BA66B208-BD36-446B-82C9-3C657F87CD0A}"/>
    <cellStyle name="40% - Accent3 2 3 4 2 2 3 3" xfId="20134" xr:uid="{96A7B1AE-9FF8-4721-BEE6-906FB33D4B86}"/>
    <cellStyle name="40% - Accent3 2 3 4 2 2 4" xfId="9084" xr:uid="{A06AA37C-0A64-439B-8F1C-90F43063762C}"/>
    <cellStyle name="40% - Accent3 2 3 4 2 2 4 2" xfId="23818" xr:uid="{A70BA1D3-D935-42EB-8E0D-DB678B339CAA}"/>
    <cellStyle name="40% - Accent3 2 3 4 2 2 5" xfId="16452" xr:uid="{464BBDE6-58E6-4482-8BA1-256348F83A89}"/>
    <cellStyle name="40% - Accent3 2 3 4 2 3" xfId="2639" xr:uid="{889268B9-2351-4366-9E8D-8E30FFB272B8}"/>
    <cellStyle name="40% - Accent3 2 3 4 2 3 2" xfId="6321" xr:uid="{87D41667-F37D-4BE1-A83A-5D97BA338DAB}"/>
    <cellStyle name="40% - Accent3 2 3 4 2 3 2 2" xfId="13687" xr:uid="{2DA320E7-C0F6-4879-ACF4-BE14C415EE71}"/>
    <cellStyle name="40% - Accent3 2 3 4 2 3 2 2 2" xfId="28421" xr:uid="{4839C43D-3191-44EC-83A6-C2D6DC79CC45}"/>
    <cellStyle name="40% - Accent3 2 3 4 2 3 2 3" xfId="21055" xr:uid="{FF1986EF-E2D4-455E-BAB2-D290B9FE61FE}"/>
    <cellStyle name="40% - Accent3 2 3 4 2 3 3" xfId="10005" xr:uid="{EE353DB5-0CC4-46D0-B1FC-3FD033828CDC}"/>
    <cellStyle name="40% - Accent3 2 3 4 2 3 3 2" xfId="24739" xr:uid="{907485F7-695B-46D7-9280-38776EE2E641}"/>
    <cellStyle name="40% - Accent3 2 3 4 2 3 4" xfId="17373" xr:uid="{8F4E6060-3DD7-49D0-91D8-8471FE2D9658}"/>
    <cellStyle name="40% - Accent3 2 3 4 2 4" xfId="4480" xr:uid="{29C84AC7-B45C-4B0A-AE0D-DBBA2CD06141}"/>
    <cellStyle name="40% - Accent3 2 3 4 2 4 2" xfId="11846" xr:uid="{F9DE984D-28CF-4AF8-A8AE-4E2FB489A476}"/>
    <cellStyle name="40% - Accent3 2 3 4 2 4 2 2" xfId="26580" xr:uid="{B878001E-B51A-44B0-8B87-8418C6024E13}"/>
    <cellStyle name="40% - Accent3 2 3 4 2 4 3" xfId="19214" xr:uid="{1CCF7E5A-9F2D-48A3-B4B5-F1C0F05F7D10}"/>
    <cellStyle name="40% - Accent3 2 3 4 2 5" xfId="8164" xr:uid="{66C9B7E0-9A83-4CC2-BAF5-751FFFDBD440}"/>
    <cellStyle name="40% - Accent3 2 3 4 2 5 2" xfId="22898" xr:uid="{A3B115CC-30E2-4493-806D-8F71FAA350F7}"/>
    <cellStyle name="40% - Accent3 2 3 4 2 6" xfId="15532" xr:uid="{27064A32-AFA6-4B66-947B-51209F6781B6}"/>
    <cellStyle name="40% - Accent3 2 3 4 3" xfId="1258" xr:uid="{C4573208-6C42-4DAD-9EB3-A670D2B04AFF}"/>
    <cellStyle name="40% - Accent3 2 3 4 3 2" xfId="3099" xr:uid="{D13B51E7-0771-4AA3-BADF-D72199C94308}"/>
    <cellStyle name="40% - Accent3 2 3 4 3 2 2" xfId="6781" xr:uid="{D5364861-4888-495F-8CA5-3592390FC8B7}"/>
    <cellStyle name="40% - Accent3 2 3 4 3 2 2 2" xfId="14147" xr:uid="{ACCC2E9A-C202-4FC8-A292-8D91B800E389}"/>
    <cellStyle name="40% - Accent3 2 3 4 3 2 2 2 2" xfId="28881" xr:uid="{1437281E-B6D9-4C44-91AB-42F37501C953}"/>
    <cellStyle name="40% - Accent3 2 3 4 3 2 2 3" xfId="21515" xr:uid="{626A8B1F-1C2E-4471-9EB5-73CBC0D951D9}"/>
    <cellStyle name="40% - Accent3 2 3 4 3 2 3" xfId="10465" xr:uid="{4521A441-60B1-40E7-942B-CADDBCFD6293}"/>
    <cellStyle name="40% - Accent3 2 3 4 3 2 3 2" xfId="25199" xr:uid="{2FC25008-D271-419B-B623-CCD0DC9A0F62}"/>
    <cellStyle name="40% - Accent3 2 3 4 3 2 4" xfId="17833" xr:uid="{1E0B416D-427C-470D-8993-3B2753CD8170}"/>
    <cellStyle name="40% - Accent3 2 3 4 3 3" xfId="4940" xr:uid="{98E8EFCA-97DA-4286-84C3-BBEC2338116D}"/>
    <cellStyle name="40% - Accent3 2 3 4 3 3 2" xfId="12306" xr:uid="{141A1D98-3962-4A59-9FA9-7ADB03075475}"/>
    <cellStyle name="40% - Accent3 2 3 4 3 3 2 2" xfId="27040" xr:uid="{62BE2F4B-BF2C-4203-B2F7-079DFDA14D85}"/>
    <cellStyle name="40% - Accent3 2 3 4 3 3 3" xfId="19674" xr:uid="{2AAF5229-36DF-41CC-B75C-DA3F10A6C49B}"/>
    <cellStyle name="40% - Accent3 2 3 4 3 4" xfId="8624" xr:uid="{B38665C8-F91C-4EB7-8371-012B7B757E10}"/>
    <cellStyle name="40% - Accent3 2 3 4 3 4 2" xfId="23358" xr:uid="{D943A4D2-3E2F-4B93-B646-B916E5116CB5}"/>
    <cellStyle name="40% - Accent3 2 3 4 3 5" xfId="15992" xr:uid="{34A5DB2B-93C8-4CC6-8532-CFE9A62EDCD7}"/>
    <cellStyle name="40% - Accent3 2 3 4 4" xfId="2179" xr:uid="{1CF5A615-3E21-4F6F-8538-E57834AD86B8}"/>
    <cellStyle name="40% - Accent3 2 3 4 4 2" xfId="5861" xr:uid="{7E1625E6-1254-4A44-BE12-4236F2E36189}"/>
    <cellStyle name="40% - Accent3 2 3 4 4 2 2" xfId="13227" xr:uid="{7626E36A-26B9-4803-89E0-EC669649F8E3}"/>
    <cellStyle name="40% - Accent3 2 3 4 4 2 2 2" xfId="27961" xr:uid="{89A59E72-79FC-43BE-A42C-9F2D4119E399}"/>
    <cellStyle name="40% - Accent3 2 3 4 4 2 3" xfId="20595" xr:uid="{9DA8E583-1559-48D0-83FC-3773516B572F}"/>
    <cellStyle name="40% - Accent3 2 3 4 4 3" xfId="9545" xr:uid="{C1322A19-993B-41F2-81C2-B091F2E4FE9C}"/>
    <cellStyle name="40% - Accent3 2 3 4 4 3 2" xfId="24279" xr:uid="{3885030A-CA43-460B-B601-6075AB3C74F6}"/>
    <cellStyle name="40% - Accent3 2 3 4 4 4" xfId="16913" xr:uid="{7C88266E-7536-45ED-8AFA-E8EC7D91C629}"/>
    <cellStyle name="40% - Accent3 2 3 4 5" xfId="4020" xr:uid="{767E0D16-A164-413E-B9A3-A000307356BB}"/>
    <cellStyle name="40% - Accent3 2 3 4 5 2" xfId="11386" xr:uid="{D71F1BBC-1952-4DA2-A881-19B6A578BDEE}"/>
    <cellStyle name="40% - Accent3 2 3 4 5 2 2" xfId="26120" xr:uid="{C6B5C0BB-D2A7-465D-B02B-DE9758194B93}"/>
    <cellStyle name="40% - Accent3 2 3 4 5 3" xfId="18754" xr:uid="{5A768EC5-D2C7-463D-9E9D-21F242DF6CFB}"/>
    <cellStyle name="40% - Accent3 2 3 4 6" xfId="7704" xr:uid="{D1AA8481-8AC2-46E1-A7FE-8E1813F0196E}"/>
    <cellStyle name="40% - Accent3 2 3 4 6 2" xfId="22438" xr:uid="{C130C18F-A10B-40D5-A87A-35D04AF5E99E}"/>
    <cellStyle name="40% - Accent3 2 3 4 7" xfId="15072" xr:uid="{DBDE3E17-3484-40BF-B500-9C7CD746B115}"/>
    <cellStyle name="40% - Accent3 2 3 5" xfId="568" xr:uid="{157D7154-8FD7-43CF-A578-D579CCE88EBB}"/>
    <cellStyle name="40% - Accent3 2 3 5 2" xfId="1488" xr:uid="{DFD1B8D4-D77C-4452-88BC-F90CD3C10AA3}"/>
    <cellStyle name="40% - Accent3 2 3 5 2 2" xfId="3329" xr:uid="{6AC6EA44-21DF-4588-A76A-C145F78A9D15}"/>
    <cellStyle name="40% - Accent3 2 3 5 2 2 2" xfId="7011" xr:uid="{659437E4-C407-4E1A-890E-430107F114AF}"/>
    <cellStyle name="40% - Accent3 2 3 5 2 2 2 2" xfId="14377" xr:uid="{9843FC6B-41AA-4529-AD74-2B537907BBBE}"/>
    <cellStyle name="40% - Accent3 2 3 5 2 2 2 2 2" xfId="29111" xr:uid="{AD925638-6814-452B-A5A6-D94BECD27057}"/>
    <cellStyle name="40% - Accent3 2 3 5 2 2 2 3" xfId="21745" xr:uid="{DA512D74-C285-4BEF-A393-EFAE5AF427DF}"/>
    <cellStyle name="40% - Accent3 2 3 5 2 2 3" xfId="10695" xr:uid="{31A3F68C-8DCA-4D56-9078-E4667601C3E6}"/>
    <cellStyle name="40% - Accent3 2 3 5 2 2 3 2" xfId="25429" xr:uid="{8EAD32AD-C584-4EB3-B286-AE8C2C8E1D5F}"/>
    <cellStyle name="40% - Accent3 2 3 5 2 2 4" xfId="18063" xr:uid="{90B2C298-7C1D-4A26-8E41-1F33B55F759E}"/>
    <cellStyle name="40% - Accent3 2 3 5 2 3" xfId="5170" xr:uid="{ACF164C8-29D4-4BD6-B0B3-D90A9A41E343}"/>
    <cellStyle name="40% - Accent3 2 3 5 2 3 2" xfId="12536" xr:uid="{D39D9E75-9BDE-447D-9ABE-22D64884062A}"/>
    <cellStyle name="40% - Accent3 2 3 5 2 3 2 2" xfId="27270" xr:uid="{3E15A01E-C35C-416F-9B10-A15FDEA1A251}"/>
    <cellStyle name="40% - Accent3 2 3 5 2 3 3" xfId="19904" xr:uid="{8A442503-DBC4-4010-82C3-618392B1A96D}"/>
    <cellStyle name="40% - Accent3 2 3 5 2 4" xfId="8854" xr:uid="{76EFF777-77BC-4A8C-B0CF-8BCF17ADF339}"/>
    <cellStyle name="40% - Accent3 2 3 5 2 4 2" xfId="23588" xr:uid="{64F585E1-24D0-41AF-8291-CD0E52EE81F4}"/>
    <cellStyle name="40% - Accent3 2 3 5 2 5" xfId="16222" xr:uid="{89A62CD1-D436-4F9C-9C5E-80B1D5A955DD}"/>
    <cellStyle name="40% - Accent3 2 3 5 3" xfId="2409" xr:uid="{79236519-19AB-4A25-A462-5A94EAA2B68D}"/>
    <cellStyle name="40% - Accent3 2 3 5 3 2" xfId="6091" xr:uid="{93EAE438-575C-44AC-BCFA-F6AACF9F79E4}"/>
    <cellStyle name="40% - Accent3 2 3 5 3 2 2" xfId="13457" xr:uid="{1130F43F-E57E-4760-9A0F-874BD213F51F}"/>
    <cellStyle name="40% - Accent3 2 3 5 3 2 2 2" xfId="28191" xr:uid="{8ACA51B5-2B95-41BB-9E55-0C2EF87F1E29}"/>
    <cellStyle name="40% - Accent3 2 3 5 3 2 3" xfId="20825" xr:uid="{D56A9FFF-31A7-40DC-B16A-EDBC977309A3}"/>
    <cellStyle name="40% - Accent3 2 3 5 3 3" xfId="9775" xr:uid="{C5BD2957-25A8-4F69-B136-FCE5A4F049F9}"/>
    <cellStyle name="40% - Accent3 2 3 5 3 3 2" xfId="24509" xr:uid="{98D4060E-5AE4-4A43-9F59-60B30B5421BE}"/>
    <cellStyle name="40% - Accent3 2 3 5 3 4" xfId="17143" xr:uid="{7F338841-2E76-4482-9240-413C0BB92E44}"/>
    <cellStyle name="40% - Accent3 2 3 5 4" xfId="4250" xr:uid="{D3E81371-AF80-4FD3-9986-6E8F955337DF}"/>
    <cellStyle name="40% - Accent3 2 3 5 4 2" xfId="11616" xr:uid="{A9244C48-5475-4022-A7A2-1CAFFEE673E0}"/>
    <cellStyle name="40% - Accent3 2 3 5 4 2 2" xfId="26350" xr:uid="{6B345513-BAB5-4946-ADF6-16A8512C6638}"/>
    <cellStyle name="40% - Accent3 2 3 5 4 3" xfId="18984" xr:uid="{D8298684-2B77-4772-B4D2-21B6446CFEAB}"/>
    <cellStyle name="40% - Accent3 2 3 5 5" xfId="7934" xr:uid="{17569F4A-4A23-4E07-BEB3-A66016FE248A}"/>
    <cellStyle name="40% - Accent3 2 3 5 5 2" xfId="22668" xr:uid="{85512188-6EE5-465A-9082-F1B6619C7990}"/>
    <cellStyle name="40% - Accent3 2 3 5 6" xfId="15302" xr:uid="{43B5B138-B0B7-48CF-B086-BB8559702056}"/>
    <cellStyle name="40% - Accent3 2 3 6" xfId="1028" xr:uid="{21406D80-F348-4066-B976-FC4484DBC312}"/>
    <cellStyle name="40% - Accent3 2 3 6 2" xfId="2869" xr:uid="{E537D800-AB61-477A-B751-1A887F9F174D}"/>
    <cellStyle name="40% - Accent3 2 3 6 2 2" xfId="6551" xr:uid="{584AB921-922E-41FD-BB41-6D23DF8EFDB9}"/>
    <cellStyle name="40% - Accent3 2 3 6 2 2 2" xfId="13917" xr:uid="{A94D387B-3748-41C9-A075-E9502FC217A1}"/>
    <cellStyle name="40% - Accent3 2 3 6 2 2 2 2" xfId="28651" xr:uid="{6565A451-39A4-409B-8FE9-F1711E55DEF7}"/>
    <cellStyle name="40% - Accent3 2 3 6 2 2 3" xfId="21285" xr:uid="{4D10826B-87A0-492A-9615-F81A865D8B9C}"/>
    <cellStyle name="40% - Accent3 2 3 6 2 3" xfId="10235" xr:uid="{4F394525-253B-4EDB-B3CB-50FFFC15B33E}"/>
    <cellStyle name="40% - Accent3 2 3 6 2 3 2" xfId="24969" xr:uid="{A2427EF4-91FE-463B-ACF2-C12D59F2E8FE}"/>
    <cellStyle name="40% - Accent3 2 3 6 2 4" xfId="17603" xr:uid="{30619FA8-E052-43D8-A0F3-408C7C5E2216}"/>
    <cellStyle name="40% - Accent3 2 3 6 3" xfId="4710" xr:uid="{A0A4A91C-7636-4B0D-9782-91EF65C6294A}"/>
    <cellStyle name="40% - Accent3 2 3 6 3 2" xfId="12076" xr:uid="{3F219F4D-35B4-4AAB-804E-DEA076BD45D7}"/>
    <cellStyle name="40% - Accent3 2 3 6 3 2 2" xfId="26810" xr:uid="{E99537F5-3D7B-4710-997D-E7F0D6ECBB7B}"/>
    <cellStyle name="40% - Accent3 2 3 6 3 3" xfId="19444" xr:uid="{B5D60C73-AC7F-44AF-BD2F-F3054AF53A76}"/>
    <cellStyle name="40% - Accent3 2 3 6 4" xfId="8394" xr:uid="{02894886-CECB-4C73-AF92-C61FE91AD86D}"/>
    <cellStyle name="40% - Accent3 2 3 6 4 2" xfId="23128" xr:uid="{F365296B-05D6-43D7-BE75-0469E24BAA80}"/>
    <cellStyle name="40% - Accent3 2 3 6 5" xfId="15762" xr:uid="{9EFBB08B-57E2-4E89-A0A7-F3EDF940B5BE}"/>
    <cellStyle name="40% - Accent3 2 3 7" xfId="1949" xr:uid="{48609AC2-67F1-4A99-B148-7C3C7AEC3EDF}"/>
    <cellStyle name="40% - Accent3 2 3 7 2" xfId="5631" xr:uid="{70D96043-2371-44DE-A9E0-1E1052070464}"/>
    <cellStyle name="40% - Accent3 2 3 7 2 2" xfId="12997" xr:uid="{F52571C2-FB7E-4D6D-8820-24F47B33C181}"/>
    <cellStyle name="40% - Accent3 2 3 7 2 2 2" xfId="27731" xr:uid="{8B828502-5970-4561-BCD1-A750E4AB3799}"/>
    <cellStyle name="40% - Accent3 2 3 7 2 3" xfId="20365" xr:uid="{5F44FF3C-00DB-448F-AD06-3C148800AB03}"/>
    <cellStyle name="40% - Accent3 2 3 7 3" xfId="9315" xr:uid="{20F5E7D4-7E4A-458E-8DB5-BA84E9F5310F}"/>
    <cellStyle name="40% - Accent3 2 3 7 3 2" xfId="24049" xr:uid="{82900644-24AD-4004-AF5E-14B44939B1D2}"/>
    <cellStyle name="40% - Accent3 2 3 7 4" xfId="16683" xr:uid="{83785A26-8C0F-4698-80AC-7C06C389B7AE}"/>
    <cellStyle name="40% - Accent3 2 3 8" xfId="3790" xr:uid="{B52B5903-62F1-4821-8481-6BD0148E5041}"/>
    <cellStyle name="40% - Accent3 2 3 8 2" xfId="11156" xr:uid="{9A8B8F09-CAD3-42EF-A770-564457108736}"/>
    <cellStyle name="40% - Accent3 2 3 8 2 2" xfId="25890" xr:uid="{9187F286-7624-4823-98C3-05888F74204F}"/>
    <cellStyle name="40% - Accent3 2 3 8 3" xfId="18524" xr:uid="{1A1DD06C-BB7C-4391-92E0-E82CB2638F6D}"/>
    <cellStyle name="40% - Accent3 2 3 9" xfId="7474" xr:uid="{DEE8BC00-2D34-45D9-9DB5-32E8A03F91C4}"/>
    <cellStyle name="40% - Accent3 2 3 9 2" xfId="22208" xr:uid="{3AFC0B37-64FB-473D-B744-F33117DBA836}"/>
    <cellStyle name="40% - Accent3 2 4" xfId="145" xr:uid="{CAD028A2-E075-480E-9E03-3035ABEDE394}"/>
    <cellStyle name="40% - Accent3 2 4 2" xfId="277" xr:uid="{5C25B553-5DBE-47C7-BFFD-2259409DF34B}"/>
    <cellStyle name="40% - Accent3 2 4 2 2" xfId="507" xr:uid="{0ACE9429-96C3-4F71-9121-0A3ECDFD0BA5}"/>
    <cellStyle name="40% - Accent3 2 4 2 2 2" xfId="967" xr:uid="{DFD07B82-7F07-447D-9422-B17F56AB3CB9}"/>
    <cellStyle name="40% - Accent3 2 4 2 2 2 2" xfId="1887" xr:uid="{5E69BCD5-A4E9-41F9-AC2F-26BCF9998942}"/>
    <cellStyle name="40% - Accent3 2 4 2 2 2 2 2" xfId="3728" xr:uid="{2E479285-F0B1-4040-AD3A-7F2330954197}"/>
    <cellStyle name="40% - Accent3 2 4 2 2 2 2 2 2" xfId="7410" xr:uid="{B023B1DC-7A62-44A1-8BD8-1D0068945D98}"/>
    <cellStyle name="40% - Accent3 2 4 2 2 2 2 2 2 2" xfId="14776" xr:uid="{BDC9CAD0-2ACB-4261-A1C4-E6A68744F305}"/>
    <cellStyle name="40% - Accent3 2 4 2 2 2 2 2 2 2 2" xfId="29510" xr:uid="{C620AA61-1743-445F-8F76-1159C459B4FE}"/>
    <cellStyle name="40% - Accent3 2 4 2 2 2 2 2 2 3" xfId="22144" xr:uid="{03DB5825-1390-4301-80AB-C47ACBA093D2}"/>
    <cellStyle name="40% - Accent3 2 4 2 2 2 2 2 3" xfId="11094" xr:uid="{01367BDE-8446-431B-85B3-9030C0D22C00}"/>
    <cellStyle name="40% - Accent3 2 4 2 2 2 2 2 3 2" xfId="25828" xr:uid="{CD168BD3-48B6-43F2-8881-614713462EAA}"/>
    <cellStyle name="40% - Accent3 2 4 2 2 2 2 2 4" xfId="18462" xr:uid="{9CC50C0E-883B-4CF8-BB54-7BE1545F3342}"/>
    <cellStyle name="40% - Accent3 2 4 2 2 2 2 3" xfId="5569" xr:uid="{094F0B5E-7DA2-4FB9-BAF8-3F751563E91A}"/>
    <cellStyle name="40% - Accent3 2 4 2 2 2 2 3 2" xfId="12935" xr:uid="{8FA99CC5-210F-4DF9-B142-4DE8894E4FC3}"/>
    <cellStyle name="40% - Accent3 2 4 2 2 2 2 3 2 2" xfId="27669" xr:uid="{8224F9D4-EB94-4635-B40E-704618FAA40B}"/>
    <cellStyle name="40% - Accent3 2 4 2 2 2 2 3 3" xfId="20303" xr:uid="{7EB8E041-F642-43A5-BFA6-478090A94376}"/>
    <cellStyle name="40% - Accent3 2 4 2 2 2 2 4" xfId="9253" xr:uid="{A1042BB9-139C-4537-A1C1-3D66CEFDF583}"/>
    <cellStyle name="40% - Accent3 2 4 2 2 2 2 4 2" xfId="23987" xr:uid="{DEB3A1CB-2D25-46DE-90AA-E83DA768BC9E}"/>
    <cellStyle name="40% - Accent3 2 4 2 2 2 2 5" xfId="16621" xr:uid="{A9A0D667-6483-4E4C-9B0D-7CE9CD851CD6}"/>
    <cellStyle name="40% - Accent3 2 4 2 2 2 3" xfId="2808" xr:uid="{C14907FF-4FD1-4474-9A45-1847CCEF6B78}"/>
    <cellStyle name="40% - Accent3 2 4 2 2 2 3 2" xfId="6490" xr:uid="{DFB72FC1-7885-4DEE-BFEB-4EC0D12957BF}"/>
    <cellStyle name="40% - Accent3 2 4 2 2 2 3 2 2" xfId="13856" xr:uid="{BFCCC428-0B53-4F05-B423-AABF974DEF53}"/>
    <cellStyle name="40% - Accent3 2 4 2 2 2 3 2 2 2" xfId="28590" xr:uid="{72D4CE8B-F89D-4DF7-86CA-3A10500ADE57}"/>
    <cellStyle name="40% - Accent3 2 4 2 2 2 3 2 3" xfId="21224" xr:uid="{F8F45F49-1F13-416E-99A5-F290EA9957E2}"/>
    <cellStyle name="40% - Accent3 2 4 2 2 2 3 3" xfId="10174" xr:uid="{1C3726CF-39B1-40B0-80F4-B8DCED399403}"/>
    <cellStyle name="40% - Accent3 2 4 2 2 2 3 3 2" xfId="24908" xr:uid="{BE8B77CC-DE78-43B0-AEDD-27FF1C29F960}"/>
    <cellStyle name="40% - Accent3 2 4 2 2 2 3 4" xfId="17542" xr:uid="{28EAC50D-82D4-430B-8057-215F8E5D7E7D}"/>
    <cellStyle name="40% - Accent3 2 4 2 2 2 4" xfId="4649" xr:uid="{2B0C3366-369A-4799-8EE7-403A55885990}"/>
    <cellStyle name="40% - Accent3 2 4 2 2 2 4 2" xfId="12015" xr:uid="{1E2D08A0-43BF-492A-A8FD-28AE1D3BBEA9}"/>
    <cellStyle name="40% - Accent3 2 4 2 2 2 4 2 2" xfId="26749" xr:uid="{D04267AB-DB95-46B7-99D5-35A3DB9CD44E}"/>
    <cellStyle name="40% - Accent3 2 4 2 2 2 4 3" xfId="19383" xr:uid="{F0DCA912-2BFC-4E17-AA1E-0F38B98540F3}"/>
    <cellStyle name="40% - Accent3 2 4 2 2 2 5" xfId="8333" xr:uid="{32B003D6-5C9D-4FD0-BB1F-2B92AA0370ED}"/>
    <cellStyle name="40% - Accent3 2 4 2 2 2 5 2" xfId="23067" xr:uid="{DCF204C6-CD43-4E34-8DF8-4B09E8E2E5B8}"/>
    <cellStyle name="40% - Accent3 2 4 2 2 2 6" xfId="15701" xr:uid="{9115F6AF-EEB1-4300-9DAC-66702B280262}"/>
    <cellStyle name="40% - Accent3 2 4 2 2 3" xfId="1427" xr:uid="{C607098B-98BA-4FF9-A814-72EA400462FA}"/>
    <cellStyle name="40% - Accent3 2 4 2 2 3 2" xfId="3268" xr:uid="{E2E55073-DC28-4F8A-A7D8-36035509BB95}"/>
    <cellStyle name="40% - Accent3 2 4 2 2 3 2 2" xfId="6950" xr:uid="{07C069D2-87BF-4AFD-BE38-077731BA767E}"/>
    <cellStyle name="40% - Accent3 2 4 2 2 3 2 2 2" xfId="14316" xr:uid="{B8895E1C-19E6-4E2E-A75A-E519FFC13172}"/>
    <cellStyle name="40% - Accent3 2 4 2 2 3 2 2 2 2" xfId="29050" xr:uid="{2E4FBA74-045A-44F5-8EA5-E552FC23E929}"/>
    <cellStyle name="40% - Accent3 2 4 2 2 3 2 2 3" xfId="21684" xr:uid="{FF97FFB7-6F64-4BAF-9AD4-862C18F2B66B}"/>
    <cellStyle name="40% - Accent3 2 4 2 2 3 2 3" xfId="10634" xr:uid="{CFB2A375-F21D-4615-8D4D-D2CB98EDE789}"/>
    <cellStyle name="40% - Accent3 2 4 2 2 3 2 3 2" xfId="25368" xr:uid="{CA55E0E4-6128-49C8-829A-40915806D663}"/>
    <cellStyle name="40% - Accent3 2 4 2 2 3 2 4" xfId="18002" xr:uid="{A243096C-FE0B-4281-9065-90C8CD66D4B3}"/>
    <cellStyle name="40% - Accent3 2 4 2 2 3 3" xfId="5109" xr:uid="{16D3D0F7-C3C6-49E8-A9B4-2D9FB66F1694}"/>
    <cellStyle name="40% - Accent3 2 4 2 2 3 3 2" xfId="12475" xr:uid="{90BF8A12-4EF1-4CFC-9162-E8E1E73C3E26}"/>
    <cellStyle name="40% - Accent3 2 4 2 2 3 3 2 2" xfId="27209" xr:uid="{02FFD27F-2347-4577-A512-AE3D39EE3851}"/>
    <cellStyle name="40% - Accent3 2 4 2 2 3 3 3" xfId="19843" xr:uid="{BFDF367F-BB33-4BAC-83D7-AEE0C611EDA0}"/>
    <cellStyle name="40% - Accent3 2 4 2 2 3 4" xfId="8793" xr:uid="{8E14C6FC-33FA-4400-A98B-3C9B5D3DB0C7}"/>
    <cellStyle name="40% - Accent3 2 4 2 2 3 4 2" xfId="23527" xr:uid="{00808923-403C-4375-A11F-61B51F91ACFA}"/>
    <cellStyle name="40% - Accent3 2 4 2 2 3 5" xfId="16161" xr:uid="{CA18C8D9-FF92-4087-B190-4133BD4AF946}"/>
    <cellStyle name="40% - Accent3 2 4 2 2 4" xfId="2348" xr:uid="{03726E34-C63D-4095-91CB-4BC894838261}"/>
    <cellStyle name="40% - Accent3 2 4 2 2 4 2" xfId="6030" xr:uid="{4DF61D7E-72C4-4DA3-82E6-EB7A8DB93F22}"/>
    <cellStyle name="40% - Accent3 2 4 2 2 4 2 2" xfId="13396" xr:uid="{88BD027D-7C0E-41DA-831A-E98F7EF90497}"/>
    <cellStyle name="40% - Accent3 2 4 2 2 4 2 2 2" xfId="28130" xr:uid="{05333B08-6978-4665-85FE-DDB615858AA2}"/>
    <cellStyle name="40% - Accent3 2 4 2 2 4 2 3" xfId="20764" xr:uid="{D6D09785-9234-4D17-B6AA-E2FA660DCF3A}"/>
    <cellStyle name="40% - Accent3 2 4 2 2 4 3" xfId="9714" xr:uid="{BEDFCCA9-6F97-4CFC-8B67-832B1CBBC0A7}"/>
    <cellStyle name="40% - Accent3 2 4 2 2 4 3 2" xfId="24448" xr:uid="{DE092B05-8B66-4008-AE66-95C3881EBF0E}"/>
    <cellStyle name="40% - Accent3 2 4 2 2 4 4" xfId="17082" xr:uid="{8F9D9E69-598F-4AEB-A737-7C42B902E394}"/>
    <cellStyle name="40% - Accent3 2 4 2 2 5" xfId="4189" xr:uid="{E711F99B-C009-4EE3-B060-EDE0444C1EB4}"/>
    <cellStyle name="40% - Accent3 2 4 2 2 5 2" xfId="11555" xr:uid="{19BBC079-FFDD-4A80-B341-19214E0EBBCC}"/>
    <cellStyle name="40% - Accent3 2 4 2 2 5 2 2" xfId="26289" xr:uid="{BA19567E-961D-4924-AAC6-ED92E7F299D4}"/>
    <cellStyle name="40% - Accent3 2 4 2 2 5 3" xfId="18923" xr:uid="{AED24B10-E8C2-4B1D-85BA-340BEDF9AD85}"/>
    <cellStyle name="40% - Accent3 2 4 2 2 6" xfId="7873" xr:uid="{9262F017-78F1-4B92-8269-0C43079461FE}"/>
    <cellStyle name="40% - Accent3 2 4 2 2 6 2" xfId="22607" xr:uid="{8EF3807B-F204-4F50-B6DE-8201E64257B3}"/>
    <cellStyle name="40% - Accent3 2 4 2 2 7" xfId="15241" xr:uid="{8C1A2909-74BA-4D20-B678-7CD558EBDB38}"/>
    <cellStyle name="40% - Accent3 2 4 2 3" xfId="737" xr:uid="{188DE062-E044-4B1F-A783-31F5C686B2CD}"/>
    <cellStyle name="40% - Accent3 2 4 2 3 2" xfId="1657" xr:uid="{2664730B-61C7-40E5-9164-C4C4CCDDE640}"/>
    <cellStyle name="40% - Accent3 2 4 2 3 2 2" xfId="3498" xr:uid="{2601EB33-8CC9-4C0E-889F-B187AB410390}"/>
    <cellStyle name="40% - Accent3 2 4 2 3 2 2 2" xfId="7180" xr:uid="{6D888C45-BFF8-44D3-89CF-64828A6DBEA6}"/>
    <cellStyle name="40% - Accent3 2 4 2 3 2 2 2 2" xfId="14546" xr:uid="{C839A819-3551-4E6C-88B6-D29089760D20}"/>
    <cellStyle name="40% - Accent3 2 4 2 3 2 2 2 2 2" xfId="29280" xr:uid="{ACD6DAE2-FADF-4B55-8F51-27436323A6B1}"/>
    <cellStyle name="40% - Accent3 2 4 2 3 2 2 2 3" xfId="21914" xr:uid="{9A75F1D0-022E-4614-A624-7CA7EBC09F4E}"/>
    <cellStyle name="40% - Accent3 2 4 2 3 2 2 3" xfId="10864" xr:uid="{0021EDC0-1742-4574-9210-E3EC1E3D5FEB}"/>
    <cellStyle name="40% - Accent3 2 4 2 3 2 2 3 2" xfId="25598" xr:uid="{98D40B35-9013-4408-89CF-59EC92F3141E}"/>
    <cellStyle name="40% - Accent3 2 4 2 3 2 2 4" xfId="18232" xr:uid="{DBDA211B-B341-49F9-809A-7FA12ACE4DA6}"/>
    <cellStyle name="40% - Accent3 2 4 2 3 2 3" xfId="5339" xr:uid="{8D743E5F-310E-42FD-895C-4856E18DE183}"/>
    <cellStyle name="40% - Accent3 2 4 2 3 2 3 2" xfId="12705" xr:uid="{B31ECD93-110D-4111-9E16-42BC7FCAC51B}"/>
    <cellStyle name="40% - Accent3 2 4 2 3 2 3 2 2" xfId="27439" xr:uid="{D3C52B4B-DECA-45BA-9D1D-BC3E3C44B14A}"/>
    <cellStyle name="40% - Accent3 2 4 2 3 2 3 3" xfId="20073" xr:uid="{F11F5740-7232-4824-A3F1-76D642DE3D97}"/>
    <cellStyle name="40% - Accent3 2 4 2 3 2 4" xfId="9023" xr:uid="{AD0D935D-9E74-41D5-8471-2D980DA21D7C}"/>
    <cellStyle name="40% - Accent3 2 4 2 3 2 4 2" xfId="23757" xr:uid="{45A090C2-B49D-46C1-ADA6-389945A87F83}"/>
    <cellStyle name="40% - Accent3 2 4 2 3 2 5" xfId="16391" xr:uid="{7C315068-7FCF-450E-ADF8-8802814C8412}"/>
    <cellStyle name="40% - Accent3 2 4 2 3 3" xfId="2578" xr:uid="{F40B12F1-06E4-45DC-A050-9FF8C16B0476}"/>
    <cellStyle name="40% - Accent3 2 4 2 3 3 2" xfId="6260" xr:uid="{5913E1EA-3595-4F6D-8FB5-940CA949AFF1}"/>
    <cellStyle name="40% - Accent3 2 4 2 3 3 2 2" xfId="13626" xr:uid="{AE10577E-68C9-4481-A94F-F48F5274771B}"/>
    <cellStyle name="40% - Accent3 2 4 2 3 3 2 2 2" xfId="28360" xr:uid="{AC553432-F317-498F-B714-FEAA3571E0B2}"/>
    <cellStyle name="40% - Accent3 2 4 2 3 3 2 3" xfId="20994" xr:uid="{6168166E-61AC-4FA2-B2C7-7E96BDD0C2F0}"/>
    <cellStyle name="40% - Accent3 2 4 2 3 3 3" xfId="9944" xr:uid="{5AFD5430-51AE-4161-B35A-7323E57D1942}"/>
    <cellStyle name="40% - Accent3 2 4 2 3 3 3 2" xfId="24678" xr:uid="{6C79770C-FDEA-4071-A048-83B8EBF107C3}"/>
    <cellStyle name="40% - Accent3 2 4 2 3 3 4" xfId="17312" xr:uid="{05C10492-731B-4BD7-80E0-9FD672280C53}"/>
    <cellStyle name="40% - Accent3 2 4 2 3 4" xfId="4419" xr:uid="{DD93F012-D123-4570-9456-BA965D11AC60}"/>
    <cellStyle name="40% - Accent3 2 4 2 3 4 2" xfId="11785" xr:uid="{AE0212F2-F59C-44B9-85A1-1DBD3D7CF00C}"/>
    <cellStyle name="40% - Accent3 2 4 2 3 4 2 2" xfId="26519" xr:uid="{696B6831-AF8C-489B-A4E2-7540592E0450}"/>
    <cellStyle name="40% - Accent3 2 4 2 3 4 3" xfId="19153" xr:uid="{90C45B5C-EF6F-4BA4-9C96-6A07AE03C2B7}"/>
    <cellStyle name="40% - Accent3 2 4 2 3 5" xfId="8103" xr:uid="{62D99E1F-024C-490A-A9AF-7BF958FB8984}"/>
    <cellStyle name="40% - Accent3 2 4 2 3 5 2" xfId="22837" xr:uid="{7153FA83-691E-4C12-972E-6226B420ECC2}"/>
    <cellStyle name="40% - Accent3 2 4 2 3 6" xfId="15471" xr:uid="{61B25732-8047-4E3B-A058-03D0DC5B4EC4}"/>
    <cellStyle name="40% - Accent3 2 4 2 4" xfId="1197" xr:uid="{D7E37EA6-3FA8-40AE-BC85-AD97259BFF0A}"/>
    <cellStyle name="40% - Accent3 2 4 2 4 2" xfId="3038" xr:uid="{3734AD05-14F5-4B69-B00A-A001245ADA39}"/>
    <cellStyle name="40% - Accent3 2 4 2 4 2 2" xfId="6720" xr:uid="{603311E6-A2F4-43F1-9A8F-03F83A425C44}"/>
    <cellStyle name="40% - Accent3 2 4 2 4 2 2 2" xfId="14086" xr:uid="{D1F5C473-4E1B-4F6B-840C-F70D0F846578}"/>
    <cellStyle name="40% - Accent3 2 4 2 4 2 2 2 2" xfId="28820" xr:uid="{562237B9-2F3E-44BC-9A46-6BDE9BF08DE1}"/>
    <cellStyle name="40% - Accent3 2 4 2 4 2 2 3" xfId="21454" xr:uid="{A9CA033A-65E2-4F88-95EA-8F2B1417C1FC}"/>
    <cellStyle name="40% - Accent3 2 4 2 4 2 3" xfId="10404" xr:uid="{34B9FA61-75E2-479F-866E-06E16E92DB90}"/>
    <cellStyle name="40% - Accent3 2 4 2 4 2 3 2" xfId="25138" xr:uid="{15ABF051-2ECE-4B41-9FD8-1A0E899B1436}"/>
    <cellStyle name="40% - Accent3 2 4 2 4 2 4" xfId="17772" xr:uid="{4B47C9F3-9F20-4D02-8221-F2B530B40519}"/>
    <cellStyle name="40% - Accent3 2 4 2 4 3" xfId="4879" xr:uid="{557538F0-5040-4B6E-A176-C81A721032FE}"/>
    <cellStyle name="40% - Accent3 2 4 2 4 3 2" xfId="12245" xr:uid="{61FDA790-C43A-4E0B-B179-D666359D9C3B}"/>
    <cellStyle name="40% - Accent3 2 4 2 4 3 2 2" xfId="26979" xr:uid="{8B79D73E-D097-417E-975E-7ACC2BEA53A9}"/>
    <cellStyle name="40% - Accent3 2 4 2 4 3 3" xfId="19613" xr:uid="{E6AD7EB7-4274-47C5-8C76-B693D0019E2E}"/>
    <cellStyle name="40% - Accent3 2 4 2 4 4" xfId="8563" xr:uid="{3426BAC2-67A8-4619-BA74-481CF5EBFA2C}"/>
    <cellStyle name="40% - Accent3 2 4 2 4 4 2" xfId="23297" xr:uid="{0888BEC7-69EB-459E-925A-D7BDDDFFAE04}"/>
    <cellStyle name="40% - Accent3 2 4 2 4 5" xfId="15931" xr:uid="{5A5C55FD-D049-41F3-A9F1-FD269F28A249}"/>
    <cellStyle name="40% - Accent3 2 4 2 5" xfId="2118" xr:uid="{F0219869-42C7-483A-B93B-F985397975DC}"/>
    <cellStyle name="40% - Accent3 2 4 2 5 2" xfId="5800" xr:uid="{06A69EEF-CF58-4C50-80C8-C5DA8FF817AE}"/>
    <cellStyle name="40% - Accent3 2 4 2 5 2 2" xfId="13166" xr:uid="{D057D96E-7251-4C64-9FE6-7EBFA8BC3B2D}"/>
    <cellStyle name="40% - Accent3 2 4 2 5 2 2 2" xfId="27900" xr:uid="{685A51CD-6933-402C-96BD-DE804CD6FAED}"/>
    <cellStyle name="40% - Accent3 2 4 2 5 2 3" xfId="20534" xr:uid="{32873057-86C4-498A-8CE8-A49E10D0BEB0}"/>
    <cellStyle name="40% - Accent3 2 4 2 5 3" xfId="9484" xr:uid="{116DAB87-D7FB-4E2D-A06E-51DCE8DE6A4A}"/>
    <cellStyle name="40% - Accent3 2 4 2 5 3 2" xfId="24218" xr:uid="{EF165812-7A0D-49B4-B556-9ABAB250C86A}"/>
    <cellStyle name="40% - Accent3 2 4 2 5 4" xfId="16852" xr:uid="{015720A1-2C2A-4A20-828B-6BA7965332D8}"/>
    <cellStyle name="40% - Accent3 2 4 2 6" xfId="3959" xr:uid="{910057B6-737E-4613-836C-BA5032E17FC7}"/>
    <cellStyle name="40% - Accent3 2 4 2 6 2" xfId="11325" xr:uid="{D97DE9F0-0DD1-435D-A0F2-060B18CCCF34}"/>
    <cellStyle name="40% - Accent3 2 4 2 6 2 2" xfId="26059" xr:uid="{C03D45BD-E071-415D-A8B8-C26DE1B42754}"/>
    <cellStyle name="40% - Accent3 2 4 2 6 3" xfId="18693" xr:uid="{3BB54B8D-475E-47BD-AD60-C121688B85DA}"/>
    <cellStyle name="40% - Accent3 2 4 2 7" xfId="7643" xr:uid="{C7C1D0EB-EA5D-41B1-8F7D-A50BEBFB378C}"/>
    <cellStyle name="40% - Accent3 2 4 2 7 2" xfId="22377" xr:uid="{3B501036-D841-43D5-B819-08A0985E0F6E}"/>
    <cellStyle name="40% - Accent3 2 4 2 8" xfId="15011" xr:uid="{A2925610-3AD7-44AC-9A40-41C416544BDA}"/>
    <cellStyle name="40% - Accent3 2 4 3" xfId="392" xr:uid="{46909756-13A6-42B3-9A2C-BC038F65B83A}"/>
    <cellStyle name="40% - Accent3 2 4 3 2" xfId="852" xr:uid="{6E1A4ED3-7755-4321-9942-BCC39F16462D}"/>
    <cellStyle name="40% - Accent3 2 4 3 2 2" xfId="1772" xr:uid="{0AFAC747-EF39-45B5-A07C-7B29B39874BB}"/>
    <cellStyle name="40% - Accent3 2 4 3 2 2 2" xfId="3613" xr:uid="{BB9A0283-C07E-454F-B715-0EA469F2DC42}"/>
    <cellStyle name="40% - Accent3 2 4 3 2 2 2 2" xfId="7295" xr:uid="{960CB0A1-A1C7-4A8B-AD3E-263A0A50C210}"/>
    <cellStyle name="40% - Accent3 2 4 3 2 2 2 2 2" xfId="14661" xr:uid="{5A402084-0BB0-4047-B12D-73A53A376D97}"/>
    <cellStyle name="40% - Accent3 2 4 3 2 2 2 2 2 2" xfId="29395" xr:uid="{E3FF860B-79B4-46B2-994D-FAA0665A9646}"/>
    <cellStyle name="40% - Accent3 2 4 3 2 2 2 2 3" xfId="22029" xr:uid="{BE355F10-91BD-4944-B582-2BC15FF139DD}"/>
    <cellStyle name="40% - Accent3 2 4 3 2 2 2 3" xfId="10979" xr:uid="{158F682F-4C9C-4A98-A992-5880FC9FCC7D}"/>
    <cellStyle name="40% - Accent3 2 4 3 2 2 2 3 2" xfId="25713" xr:uid="{E1FAABB1-6C4F-4365-8106-0F90CCCD80CA}"/>
    <cellStyle name="40% - Accent3 2 4 3 2 2 2 4" xfId="18347" xr:uid="{8B1CC13B-E916-4271-8E85-570A94F2AEF3}"/>
    <cellStyle name="40% - Accent3 2 4 3 2 2 3" xfId="5454" xr:uid="{4E12CCC5-83BE-4D3D-869A-3311EF8601F7}"/>
    <cellStyle name="40% - Accent3 2 4 3 2 2 3 2" xfId="12820" xr:uid="{0D9472FE-848A-456F-B182-BD61CA476FC9}"/>
    <cellStyle name="40% - Accent3 2 4 3 2 2 3 2 2" xfId="27554" xr:uid="{226D89FA-16D3-4261-B16F-0E3ABA04A7FB}"/>
    <cellStyle name="40% - Accent3 2 4 3 2 2 3 3" xfId="20188" xr:uid="{8E2D2C0B-FA3D-41C2-B9F0-6269B29324AF}"/>
    <cellStyle name="40% - Accent3 2 4 3 2 2 4" xfId="9138" xr:uid="{21A4757B-FF6D-45D8-9A25-035D3B5D4603}"/>
    <cellStyle name="40% - Accent3 2 4 3 2 2 4 2" xfId="23872" xr:uid="{9C875C7D-D096-4251-B3B1-F8B8AA074DED}"/>
    <cellStyle name="40% - Accent3 2 4 3 2 2 5" xfId="16506" xr:uid="{39483C96-2402-4A6A-9893-44BB247B0313}"/>
    <cellStyle name="40% - Accent3 2 4 3 2 3" xfId="2693" xr:uid="{3F02BAFA-60A0-45D9-8FE7-3A0F8BF9FAE1}"/>
    <cellStyle name="40% - Accent3 2 4 3 2 3 2" xfId="6375" xr:uid="{0AAB16E9-C53A-42FC-A4C6-43791F693040}"/>
    <cellStyle name="40% - Accent3 2 4 3 2 3 2 2" xfId="13741" xr:uid="{9A6EAAEE-8B1D-40EE-9C45-98031C7048F8}"/>
    <cellStyle name="40% - Accent3 2 4 3 2 3 2 2 2" xfId="28475" xr:uid="{BE48BCD5-73D3-49CE-87A8-064D55B052F0}"/>
    <cellStyle name="40% - Accent3 2 4 3 2 3 2 3" xfId="21109" xr:uid="{1C1F47E7-5EDD-4181-8E64-B985FE28B3B1}"/>
    <cellStyle name="40% - Accent3 2 4 3 2 3 3" xfId="10059" xr:uid="{434E5710-D050-4EAB-ADB4-FDA8CFE9E4F0}"/>
    <cellStyle name="40% - Accent3 2 4 3 2 3 3 2" xfId="24793" xr:uid="{22A2D12E-555A-4A00-B5DC-DBEE4AF4BDB4}"/>
    <cellStyle name="40% - Accent3 2 4 3 2 3 4" xfId="17427" xr:uid="{11A1E9B7-DE95-4875-84F5-C9FDCD207160}"/>
    <cellStyle name="40% - Accent3 2 4 3 2 4" xfId="4534" xr:uid="{EF1C3322-D320-455F-A7BD-39F7142544D3}"/>
    <cellStyle name="40% - Accent3 2 4 3 2 4 2" xfId="11900" xr:uid="{24AB49D2-5311-4399-A8C6-B59CCBAC765A}"/>
    <cellStyle name="40% - Accent3 2 4 3 2 4 2 2" xfId="26634" xr:uid="{8512FD52-C5E9-4B80-A8AC-CCD3E77F839A}"/>
    <cellStyle name="40% - Accent3 2 4 3 2 4 3" xfId="19268" xr:uid="{668F9589-7972-49B6-B235-6E98420C6408}"/>
    <cellStyle name="40% - Accent3 2 4 3 2 5" xfId="8218" xr:uid="{FB25A542-071C-42A7-844F-E67DD8D265C2}"/>
    <cellStyle name="40% - Accent3 2 4 3 2 5 2" xfId="22952" xr:uid="{C96B0449-2CA2-4485-A4E3-0F596A5F4DAF}"/>
    <cellStyle name="40% - Accent3 2 4 3 2 6" xfId="15586" xr:uid="{75D62B10-08A1-45C7-BF6E-18D8E483235A}"/>
    <cellStyle name="40% - Accent3 2 4 3 3" xfId="1312" xr:uid="{7C821313-80B8-40E0-8A72-5652334CCAFE}"/>
    <cellStyle name="40% - Accent3 2 4 3 3 2" xfId="3153" xr:uid="{F918CF37-0881-4987-81A6-4A945CD0CA13}"/>
    <cellStyle name="40% - Accent3 2 4 3 3 2 2" xfId="6835" xr:uid="{B3D1691A-032E-4F60-8628-F6B2754041F0}"/>
    <cellStyle name="40% - Accent3 2 4 3 3 2 2 2" xfId="14201" xr:uid="{95771804-477B-4404-B463-A253A8EAD936}"/>
    <cellStyle name="40% - Accent3 2 4 3 3 2 2 2 2" xfId="28935" xr:uid="{1EEFCCE2-7566-4412-9CBB-270962CAA40F}"/>
    <cellStyle name="40% - Accent3 2 4 3 3 2 2 3" xfId="21569" xr:uid="{8ECBD35E-0677-4E26-840A-0192397E91E5}"/>
    <cellStyle name="40% - Accent3 2 4 3 3 2 3" xfId="10519" xr:uid="{4F645B03-E388-419E-B5EA-0C09134C8222}"/>
    <cellStyle name="40% - Accent3 2 4 3 3 2 3 2" xfId="25253" xr:uid="{88CE0CDE-693C-4BE5-94D8-A24E408D4605}"/>
    <cellStyle name="40% - Accent3 2 4 3 3 2 4" xfId="17887" xr:uid="{71220D36-6B68-4DD2-AE79-D518CC42EDFF}"/>
    <cellStyle name="40% - Accent3 2 4 3 3 3" xfId="4994" xr:uid="{46B1F5F5-4B01-4E60-8F73-610008170CE0}"/>
    <cellStyle name="40% - Accent3 2 4 3 3 3 2" xfId="12360" xr:uid="{8A7D0352-9AED-46EB-B6DF-23A64BC91FC6}"/>
    <cellStyle name="40% - Accent3 2 4 3 3 3 2 2" xfId="27094" xr:uid="{20C8F00B-238A-4FDA-9300-4BBBBCEEE3A4}"/>
    <cellStyle name="40% - Accent3 2 4 3 3 3 3" xfId="19728" xr:uid="{BAB6EFCC-D040-4146-A94A-BE4DFC142431}"/>
    <cellStyle name="40% - Accent3 2 4 3 3 4" xfId="8678" xr:uid="{0DA03C3A-9399-40DF-9BBD-61338A790762}"/>
    <cellStyle name="40% - Accent3 2 4 3 3 4 2" xfId="23412" xr:uid="{B930E3AB-B372-4F87-8F6C-EF25F2F87A1E}"/>
    <cellStyle name="40% - Accent3 2 4 3 3 5" xfId="16046" xr:uid="{9DB0DE5A-F78E-4863-AD66-4ECE4431DDDB}"/>
    <cellStyle name="40% - Accent3 2 4 3 4" xfId="2233" xr:uid="{6E4564AD-FBDE-4CB4-BC71-739A4BFB9999}"/>
    <cellStyle name="40% - Accent3 2 4 3 4 2" xfId="5915" xr:uid="{3AF7EB43-140C-4A7F-85A6-38BFE1D63141}"/>
    <cellStyle name="40% - Accent3 2 4 3 4 2 2" xfId="13281" xr:uid="{FFEA1146-5BDB-48DC-B4B8-2138A1FD752D}"/>
    <cellStyle name="40% - Accent3 2 4 3 4 2 2 2" xfId="28015" xr:uid="{C51BC86B-EDBF-4176-9CEB-B2A9961AEF3A}"/>
    <cellStyle name="40% - Accent3 2 4 3 4 2 3" xfId="20649" xr:uid="{3A288ACB-1C25-4102-A54D-B919A25B1C7A}"/>
    <cellStyle name="40% - Accent3 2 4 3 4 3" xfId="9599" xr:uid="{44A1CB7C-47DC-42DA-A6B3-203C6467581E}"/>
    <cellStyle name="40% - Accent3 2 4 3 4 3 2" xfId="24333" xr:uid="{1B2812C4-CDC4-475B-B5DD-746024D41582}"/>
    <cellStyle name="40% - Accent3 2 4 3 4 4" xfId="16967" xr:uid="{0E78975F-AB2B-414C-9935-104BBF583950}"/>
    <cellStyle name="40% - Accent3 2 4 3 5" xfId="4074" xr:uid="{2602280F-4B5D-4B79-86F1-6B31731FB50C}"/>
    <cellStyle name="40% - Accent3 2 4 3 5 2" xfId="11440" xr:uid="{5ABB712E-1ECC-49A2-BF5F-E4A6C1B8247E}"/>
    <cellStyle name="40% - Accent3 2 4 3 5 2 2" xfId="26174" xr:uid="{737F1864-5834-457A-B2C0-CF0A74DEC6FA}"/>
    <cellStyle name="40% - Accent3 2 4 3 5 3" xfId="18808" xr:uid="{C4762DF7-6370-4221-A492-08E727D60A58}"/>
    <cellStyle name="40% - Accent3 2 4 3 6" xfId="7758" xr:uid="{B4F3D69B-44F1-4864-809A-EF30EE54BAD2}"/>
    <cellStyle name="40% - Accent3 2 4 3 6 2" xfId="22492" xr:uid="{03198AC2-6FD8-41D6-87CF-90BFEECE6207}"/>
    <cellStyle name="40% - Accent3 2 4 3 7" xfId="15126" xr:uid="{1B14D7B8-6807-42B9-8488-A89D0D213E63}"/>
    <cellStyle name="40% - Accent3 2 4 4" xfId="622" xr:uid="{01C09BB1-17CE-4F0B-B304-FBEC59D12EA6}"/>
    <cellStyle name="40% - Accent3 2 4 4 2" xfId="1542" xr:uid="{ADE9232B-4081-4190-8061-EA4FEEFE5F5C}"/>
    <cellStyle name="40% - Accent3 2 4 4 2 2" xfId="3383" xr:uid="{FF880C48-2977-4514-80FE-B4CF12166769}"/>
    <cellStyle name="40% - Accent3 2 4 4 2 2 2" xfId="7065" xr:uid="{133C4A50-ED1B-4B2B-8609-AAB25678FD91}"/>
    <cellStyle name="40% - Accent3 2 4 4 2 2 2 2" xfId="14431" xr:uid="{FA555D2C-0B31-4FF7-BA88-001F107403DE}"/>
    <cellStyle name="40% - Accent3 2 4 4 2 2 2 2 2" xfId="29165" xr:uid="{01DE9E9C-2DB3-4E3B-8150-ED052B694EDF}"/>
    <cellStyle name="40% - Accent3 2 4 4 2 2 2 3" xfId="21799" xr:uid="{C77845A9-C41C-47A2-82FA-00439AEC5FE5}"/>
    <cellStyle name="40% - Accent3 2 4 4 2 2 3" xfId="10749" xr:uid="{EA6D82F3-70B9-4985-BF28-FEF8B0063DF5}"/>
    <cellStyle name="40% - Accent3 2 4 4 2 2 3 2" xfId="25483" xr:uid="{B1234EAE-756A-4C89-91FC-A515930E69E3}"/>
    <cellStyle name="40% - Accent3 2 4 4 2 2 4" xfId="18117" xr:uid="{4A86E0C5-6203-491B-9764-DD83776D27BA}"/>
    <cellStyle name="40% - Accent3 2 4 4 2 3" xfId="5224" xr:uid="{96364C7C-630D-4454-9AD8-A6D5A00064F6}"/>
    <cellStyle name="40% - Accent3 2 4 4 2 3 2" xfId="12590" xr:uid="{68F5AAF5-8AE6-4287-A881-E2C6D83E0025}"/>
    <cellStyle name="40% - Accent3 2 4 4 2 3 2 2" xfId="27324" xr:uid="{BF212B0D-75D9-493C-A81A-86FA32D6312C}"/>
    <cellStyle name="40% - Accent3 2 4 4 2 3 3" xfId="19958" xr:uid="{2EF88E51-8C22-4016-94F0-E764F5B1A94A}"/>
    <cellStyle name="40% - Accent3 2 4 4 2 4" xfId="8908" xr:uid="{089E0304-78DA-4030-9B2A-328B14E34BCF}"/>
    <cellStyle name="40% - Accent3 2 4 4 2 4 2" xfId="23642" xr:uid="{1D3E3F7D-FED0-48A8-AF3E-5293CD53A603}"/>
    <cellStyle name="40% - Accent3 2 4 4 2 5" xfId="16276" xr:uid="{755DA972-9344-49C4-A2A5-B6BD3F48DBF6}"/>
    <cellStyle name="40% - Accent3 2 4 4 3" xfId="2463" xr:uid="{703C25E0-80DE-4CCB-AAB1-795B0160700F}"/>
    <cellStyle name="40% - Accent3 2 4 4 3 2" xfId="6145" xr:uid="{1C38B951-C9B3-4519-9AB0-D5526E3D704D}"/>
    <cellStyle name="40% - Accent3 2 4 4 3 2 2" xfId="13511" xr:uid="{76442D46-A1A1-4F3F-820F-FF49FD022D54}"/>
    <cellStyle name="40% - Accent3 2 4 4 3 2 2 2" xfId="28245" xr:uid="{86A2CB51-8478-4EFD-8551-BCD4742AB8D2}"/>
    <cellStyle name="40% - Accent3 2 4 4 3 2 3" xfId="20879" xr:uid="{19317613-95FD-4B0D-B9EE-B9E8643F4438}"/>
    <cellStyle name="40% - Accent3 2 4 4 3 3" xfId="9829" xr:uid="{D49C9BC4-AD03-47E0-82DD-C611E833C7E1}"/>
    <cellStyle name="40% - Accent3 2 4 4 3 3 2" xfId="24563" xr:uid="{91313245-83DD-46C7-A897-6653E1E74ADF}"/>
    <cellStyle name="40% - Accent3 2 4 4 3 4" xfId="17197" xr:uid="{CFDA1BD5-9ED2-4FCF-9F35-125B791A3173}"/>
    <cellStyle name="40% - Accent3 2 4 4 4" xfId="4304" xr:uid="{614BB726-1C1C-4020-9D07-ABA0CB669437}"/>
    <cellStyle name="40% - Accent3 2 4 4 4 2" xfId="11670" xr:uid="{A05B44F0-4906-443D-9530-6F77BFB0CDF0}"/>
    <cellStyle name="40% - Accent3 2 4 4 4 2 2" xfId="26404" xr:uid="{3791027F-02A0-45EE-8695-FA4526F9BB91}"/>
    <cellStyle name="40% - Accent3 2 4 4 4 3" xfId="19038" xr:uid="{FDE52B3D-0307-4AF5-A097-5830391F31B5}"/>
    <cellStyle name="40% - Accent3 2 4 4 5" xfId="7988" xr:uid="{A4B65061-A560-4766-BD76-4DCE064E8DD6}"/>
    <cellStyle name="40% - Accent3 2 4 4 5 2" xfId="22722" xr:uid="{9FFA44E4-447C-4A21-8C2A-4017CCFCB30A}"/>
    <cellStyle name="40% - Accent3 2 4 4 6" xfId="15356" xr:uid="{389BE0AD-DC93-4216-BB9C-60C16F273F7B}"/>
    <cellStyle name="40% - Accent3 2 4 5" xfId="1082" xr:uid="{0C1835ED-2B73-409F-9804-11F0547E272D}"/>
    <cellStyle name="40% - Accent3 2 4 5 2" xfId="2923" xr:uid="{11621087-DCFF-41C2-B93F-810099C32895}"/>
    <cellStyle name="40% - Accent3 2 4 5 2 2" xfId="6605" xr:uid="{4CC0A849-2971-459A-9691-327B814DA299}"/>
    <cellStyle name="40% - Accent3 2 4 5 2 2 2" xfId="13971" xr:uid="{BCDD6BB9-1407-4B31-813C-F5CC52B991DB}"/>
    <cellStyle name="40% - Accent3 2 4 5 2 2 2 2" xfId="28705" xr:uid="{F3042BEF-0B33-441D-B502-E59DA6341EF7}"/>
    <cellStyle name="40% - Accent3 2 4 5 2 2 3" xfId="21339" xr:uid="{14677BCA-7398-4B76-A016-0E3701747CBA}"/>
    <cellStyle name="40% - Accent3 2 4 5 2 3" xfId="10289" xr:uid="{B4C9FE63-7D54-4A20-9039-115DEAF8FF3F}"/>
    <cellStyle name="40% - Accent3 2 4 5 2 3 2" xfId="25023" xr:uid="{557734EF-FC66-4939-B673-EEEBF2CB3724}"/>
    <cellStyle name="40% - Accent3 2 4 5 2 4" xfId="17657" xr:uid="{D8BD9097-5BDD-4B73-9395-AA3C5E08B251}"/>
    <cellStyle name="40% - Accent3 2 4 5 3" xfId="4764" xr:uid="{FC36C12E-705E-4E7A-97F9-D1C895FCCCA4}"/>
    <cellStyle name="40% - Accent3 2 4 5 3 2" xfId="12130" xr:uid="{DF650332-30FF-457C-B6E1-906CCAC4CF8C}"/>
    <cellStyle name="40% - Accent3 2 4 5 3 2 2" xfId="26864" xr:uid="{627FA39A-9298-43EB-8917-B0E8A6CFA032}"/>
    <cellStyle name="40% - Accent3 2 4 5 3 3" xfId="19498" xr:uid="{CFB36D07-CF3E-4CFB-937D-5AE0313D0553}"/>
    <cellStyle name="40% - Accent3 2 4 5 4" xfId="8448" xr:uid="{A975AC79-F951-44AA-8B25-DA39D77D804F}"/>
    <cellStyle name="40% - Accent3 2 4 5 4 2" xfId="23182" xr:uid="{8C8E0A31-8560-4470-8BF3-6D15B9FB9492}"/>
    <cellStyle name="40% - Accent3 2 4 5 5" xfId="15816" xr:uid="{9DA88F62-524D-4DF7-83A0-627266D400D8}"/>
    <cellStyle name="40% - Accent3 2 4 6" xfId="2003" xr:uid="{1B6FDB0B-85C6-4111-A247-F5FFC6F57BB7}"/>
    <cellStyle name="40% - Accent3 2 4 6 2" xfId="5685" xr:uid="{0B627F47-6D2B-47DE-98D1-AB8CFB2357FC}"/>
    <cellStyle name="40% - Accent3 2 4 6 2 2" xfId="13051" xr:uid="{76333770-6F03-4EE5-A959-DAD4BCC34B42}"/>
    <cellStyle name="40% - Accent3 2 4 6 2 2 2" xfId="27785" xr:uid="{F1C0884E-916A-468D-8F2C-4F33ADF434B6}"/>
    <cellStyle name="40% - Accent3 2 4 6 2 3" xfId="20419" xr:uid="{4C0AE290-D065-4A74-B807-EB4DFF3098DB}"/>
    <cellStyle name="40% - Accent3 2 4 6 3" xfId="9369" xr:uid="{0E9A0A0C-D37F-4FDA-940B-A963D70E2196}"/>
    <cellStyle name="40% - Accent3 2 4 6 3 2" xfId="24103" xr:uid="{B4332B6B-C8B0-46E8-9334-1E97CC548107}"/>
    <cellStyle name="40% - Accent3 2 4 6 4" xfId="16737" xr:uid="{10A96191-5F0A-4087-84B0-8D8F5E4FC7D5}"/>
    <cellStyle name="40% - Accent3 2 4 7" xfId="3844" xr:uid="{9620A636-868E-43DB-A5D1-F5A92BEEE3BE}"/>
    <cellStyle name="40% - Accent3 2 4 7 2" xfId="11210" xr:uid="{44B9B008-B96C-40FB-ABC5-DD2AC8B51FFA}"/>
    <cellStyle name="40% - Accent3 2 4 7 2 2" xfId="25944" xr:uid="{23351DF4-7CBC-4D6A-9CD6-946CD210E1AE}"/>
    <cellStyle name="40% - Accent3 2 4 7 3" xfId="18578" xr:uid="{F16168DF-2F28-4E9E-A006-E845806B40D4}"/>
    <cellStyle name="40% - Accent3 2 4 8" xfId="7528" xr:uid="{AF6965D9-B6AA-47B0-9575-F8DE3A49E0DB}"/>
    <cellStyle name="40% - Accent3 2 4 8 2" xfId="22262" xr:uid="{D35D3589-BFEA-4CCB-9C80-44146512E99B}"/>
    <cellStyle name="40% - Accent3 2 4 9" xfId="14896" xr:uid="{0C6D6E37-8E97-46BC-949B-C87C0A6782CC}"/>
    <cellStyle name="40% - Accent3 2 5" xfId="220" xr:uid="{3CCCA196-DB47-4B79-88EF-B5554D30FB56}"/>
    <cellStyle name="40% - Accent3 2 5 2" xfId="450" xr:uid="{4A4E0639-89EA-4E08-802C-9E59C4339E07}"/>
    <cellStyle name="40% - Accent3 2 5 2 2" xfId="910" xr:uid="{C4F58626-C3EB-4E1F-8BA2-874CB3E09178}"/>
    <cellStyle name="40% - Accent3 2 5 2 2 2" xfId="1830" xr:uid="{DE5AC17E-BC99-4E75-BD0E-FCD73015430A}"/>
    <cellStyle name="40% - Accent3 2 5 2 2 2 2" xfId="3671" xr:uid="{DB1E7C38-591F-4CDF-8F3A-C527213AAE0E}"/>
    <cellStyle name="40% - Accent3 2 5 2 2 2 2 2" xfId="7353" xr:uid="{BB022819-E110-4908-9458-1E0040AB0765}"/>
    <cellStyle name="40% - Accent3 2 5 2 2 2 2 2 2" xfId="14719" xr:uid="{2EA77A1E-6B24-4D8B-BDC4-F9D6749EED12}"/>
    <cellStyle name="40% - Accent3 2 5 2 2 2 2 2 2 2" xfId="29453" xr:uid="{9BA7131A-802F-4B27-A601-6FC3D3D8EDA0}"/>
    <cellStyle name="40% - Accent3 2 5 2 2 2 2 2 3" xfId="22087" xr:uid="{88D71813-CEE5-4A5C-80D4-2377597A28FF}"/>
    <cellStyle name="40% - Accent3 2 5 2 2 2 2 3" xfId="11037" xr:uid="{E9696320-A584-490A-9FBA-5CE608024752}"/>
    <cellStyle name="40% - Accent3 2 5 2 2 2 2 3 2" xfId="25771" xr:uid="{61D83D4F-D06C-48B9-B797-7550A68538D3}"/>
    <cellStyle name="40% - Accent3 2 5 2 2 2 2 4" xfId="18405" xr:uid="{82CED4F7-F4C0-41D9-A3F9-A771FB609C8C}"/>
    <cellStyle name="40% - Accent3 2 5 2 2 2 3" xfId="5512" xr:uid="{504FB82A-44D5-4976-A6B0-F16F69A44B24}"/>
    <cellStyle name="40% - Accent3 2 5 2 2 2 3 2" xfId="12878" xr:uid="{3D1FBFB2-DEC7-4D35-9E30-E215CB0F9B38}"/>
    <cellStyle name="40% - Accent3 2 5 2 2 2 3 2 2" xfId="27612" xr:uid="{0C79662D-1CF6-471F-9F3D-04AFC5E1E5ED}"/>
    <cellStyle name="40% - Accent3 2 5 2 2 2 3 3" xfId="20246" xr:uid="{9BFBA5AD-0591-45D2-897A-1F6C00C079F7}"/>
    <cellStyle name="40% - Accent3 2 5 2 2 2 4" xfId="9196" xr:uid="{FAA49EA3-FDDA-47D9-9343-540C42126EAC}"/>
    <cellStyle name="40% - Accent3 2 5 2 2 2 4 2" xfId="23930" xr:uid="{9B148D9C-314A-4179-A2FA-AF69A5454EBC}"/>
    <cellStyle name="40% - Accent3 2 5 2 2 2 5" xfId="16564" xr:uid="{BFE2D206-9FC2-44FC-A58D-C622A3A9C166}"/>
    <cellStyle name="40% - Accent3 2 5 2 2 3" xfId="2751" xr:uid="{F441A75F-6848-4634-B5B7-21C55867D9D8}"/>
    <cellStyle name="40% - Accent3 2 5 2 2 3 2" xfId="6433" xr:uid="{6CE74348-648D-4A9A-AA3A-9B707BFCA75A}"/>
    <cellStyle name="40% - Accent3 2 5 2 2 3 2 2" xfId="13799" xr:uid="{8D023A6F-04DB-411A-A2C9-33413E263A8F}"/>
    <cellStyle name="40% - Accent3 2 5 2 2 3 2 2 2" xfId="28533" xr:uid="{94BC88DE-F4B1-40C2-A041-1278D3C4F816}"/>
    <cellStyle name="40% - Accent3 2 5 2 2 3 2 3" xfId="21167" xr:uid="{6BB9B754-4C72-4FBF-804C-600860253354}"/>
    <cellStyle name="40% - Accent3 2 5 2 2 3 3" xfId="10117" xr:uid="{3511A98B-E685-4975-AFFD-596ABC0E1BA3}"/>
    <cellStyle name="40% - Accent3 2 5 2 2 3 3 2" xfId="24851" xr:uid="{69F14FB7-5693-485A-BC93-655CAFFD44A0}"/>
    <cellStyle name="40% - Accent3 2 5 2 2 3 4" xfId="17485" xr:uid="{FB0BC1AD-260B-429A-96A2-580611EBC964}"/>
    <cellStyle name="40% - Accent3 2 5 2 2 4" xfId="4592" xr:uid="{33C34BCC-D0AD-4CE4-8218-42944967B012}"/>
    <cellStyle name="40% - Accent3 2 5 2 2 4 2" xfId="11958" xr:uid="{C222A849-6E5A-4300-BE7F-F2C916D1BC36}"/>
    <cellStyle name="40% - Accent3 2 5 2 2 4 2 2" xfId="26692" xr:uid="{47C23DDF-942D-4AE9-8710-5524223675B5}"/>
    <cellStyle name="40% - Accent3 2 5 2 2 4 3" xfId="19326" xr:uid="{520C4FFE-A648-4FDE-B6B0-1D1613381232}"/>
    <cellStyle name="40% - Accent3 2 5 2 2 5" xfId="8276" xr:uid="{4E433EFE-C1E7-4888-8770-C71543BCBF37}"/>
    <cellStyle name="40% - Accent3 2 5 2 2 5 2" xfId="23010" xr:uid="{91F0C0DC-25A8-40B0-93DF-45AEF43E293B}"/>
    <cellStyle name="40% - Accent3 2 5 2 2 6" xfId="15644" xr:uid="{0ED99148-286A-43AB-923F-D48CFD47E707}"/>
    <cellStyle name="40% - Accent3 2 5 2 3" xfId="1370" xr:uid="{D38C7E09-5120-4011-86AC-E949D5F1FD74}"/>
    <cellStyle name="40% - Accent3 2 5 2 3 2" xfId="3211" xr:uid="{DFCEA48C-9EEB-4D2E-8702-DDBA64A8717D}"/>
    <cellStyle name="40% - Accent3 2 5 2 3 2 2" xfId="6893" xr:uid="{F76ED6BE-7F3C-4DFF-8808-ED183064167A}"/>
    <cellStyle name="40% - Accent3 2 5 2 3 2 2 2" xfId="14259" xr:uid="{5EBF1128-773B-4C5F-9077-1657B24CCDEB}"/>
    <cellStyle name="40% - Accent3 2 5 2 3 2 2 2 2" xfId="28993" xr:uid="{9BB4582E-FD3A-4345-B2C7-234483E563D4}"/>
    <cellStyle name="40% - Accent3 2 5 2 3 2 2 3" xfId="21627" xr:uid="{935C8FB2-2847-4003-A5A3-4F4AA33F4767}"/>
    <cellStyle name="40% - Accent3 2 5 2 3 2 3" xfId="10577" xr:uid="{7357B0BA-1587-4913-9C6D-2D1DA8321884}"/>
    <cellStyle name="40% - Accent3 2 5 2 3 2 3 2" xfId="25311" xr:uid="{A3831025-2E02-4ADD-AAEE-152CE8C31D80}"/>
    <cellStyle name="40% - Accent3 2 5 2 3 2 4" xfId="17945" xr:uid="{6ABA169D-CA8B-437B-8CF5-FDF08CEA5A62}"/>
    <cellStyle name="40% - Accent3 2 5 2 3 3" xfId="5052" xr:uid="{ABACC974-5CE5-4103-8599-91BC2FD8899F}"/>
    <cellStyle name="40% - Accent3 2 5 2 3 3 2" xfId="12418" xr:uid="{37F8E490-1A65-4163-9303-056BABCCA35B}"/>
    <cellStyle name="40% - Accent3 2 5 2 3 3 2 2" xfId="27152" xr:uid="{1DFE3BCC-F35D-40DD-9F58-FBFD3D07F32D}"/>
    <cellStyle name="40% - Accent3 2 5 2 3 3 3" xfId="19786" xr:uid="{4E41CA95-94DA-410E-8034-1DF36DE110D1}"/>
    <cellStyle name="40% - Accent3 2 5 2 3 4" xfId="8736" xr:uid="{09347109-6DCA-47EF-9D16-607ECD463C30}"/>
    <cellStyle name="40% - Accent3 2 5 2 3 4 2" xfId="23470" xr:uid="{003777E1-9FFB-4D54-BAA8-6E7D104BF9AA}"/>
    <cellStyle name="40% - Accent3 2 5 2 3 5" xfId="16104" xr:uid="{789C0220-F8A8-4F52-BAF5-FF06765E8492}"/>
    <cellStyle name="40% - Accent3 2 5 2 4" xfId="2291" xr:uid="{1BF4C13F-1C8A-4F0D-B3A9-702BFF4728FF}"/>
    <cellStyle name="40% - Accent3 2 5 2 4 2" xfId="5973" xr:uid="{9993A2F9-4A29-4DFC-A831-53A4362F01F9}"/>
    <cellStyle name="40% - Accent3 2 5 2 4 2 2" xfId="13339" xr:uid="{4303AD7F-135E-4AB6-8B0F-AFF28C27C2B4}"/>
    <cellStyle name="40% - Accent3 2 5 2 4 2 2 2" xfId="28073" xr:uid="{2989633A-7DD1-4202-B7A6-F4B1EC89F161}"/>
    <cellStyle name="40% - Accent3 2 5 2 4 2 3" xfId="20707" xr:uid="{90B0E031-C7A6-41A7-B47E-35EAFB0D1124}"/>
    <cellStyle name="40% - Accent3 2 5 2 4 3" xfId="9657" xr:uid="{A0E19BB2-5E97-4871-BA95-8D7D6A03BF41}"/>
    <cellStyle name="40% - Accent3 2 5 2 4 3 2" xfId="24391" xr:uid="{A2864F2C-BD3A-4DA9-8179-526F903ED804}"/>
    <cellStyle name="40% - Accent3 2 5 2 4 4" xfId="17025" xr:uid="{A44B2A68-8F4B-458A-B20B-E8732B3061E6}"/>
    <cellStyle name="40% - Accent3 2 5 2 5" xfId="4132" xr:uid="{166589F8-E8E9-42A8-A33F-23DAC33992DA}"/>
    <cellStyle name="40% - Accent3 2 5 2 5 2" xfId="11498" xr:uid="{E13F114B-0DB4-450B-84FD-AAD6298DCBB1}"/>
    <cellStyle name="40% - Accent3 2 5 2 5 2 2" xfId="26232" xr:uid="{3D7A7B02-AF82-45BF-AADE-97B578D1C8E6}"/>
    <cellStyle name="40% - Accent3 2 5 2 5 3" xfId="18866" xr:uid="{53FBA2CF-0B4B-4087-B20C-308013C4BB23}"/>
    <cellStyle name="40% - Accent3 2 5 2 6" xfId="7816" xr:uid="{EE5CA90D-5804-48C5-B609-4B6BBBC52531}"/>
    <cellStyle name="40% - Accent3 2 5 2 6 2" xfId="22550" xr:uid="{C2F6A550-0BE4-4433-A278-F4B80C0486C9}"/>
    <cellStyle name="40% - Accent3 2 5 2 7" xfId="15184" xr:uid="{2E0975EA-190F-4C35-B3EE-128EFF782305}"/>
    <cellStyle name="40% - Accent3 2 5 3" xfId="680" xr:uid="{DEE0DD21-BABA-4388-B72A-F66A6C2B0EC0}"/>
    <cellStyle name="40% - Accent3 2 5 3 2" xfId="1600" xr:uid="{5F2F694D-28F6-460D-B379-810F686427C6}"/>
    <cellStyle name="40% - Accent3 2 5 3 2 2" xfId="3441" xr:uid="{8F55063F-242F-476F-8AD0-614763151432}"/>
    <cellStyle name="40% - Accent3 2 5 3 2 2 2" xfId="7123" xr:uid="{1A8B370A-7788-4F81-9664-8CDA528B6292}"/>
    <cellStyle name="40% - Accent3 2 5 3 2 2 2 2" xfId="14489" xr:uid="{3D9FA570-9158-4487-B60D-E9B93151D205}"/>
    <cellStyle name="40% - Accent3 2 5 3 2 2 2 2 2" xfId="29223" xr:uid="{AFB1A9FF-5112-4568-9AD0-0DC95058AB25}"/>
    <cellStyle name="40% - Accent3 2 5 3 2 2 2 3" xfId="21857" xr:uid="{7301D67E-C16E-431D-BF26-42FE56058500}"/>
    <cellStyle name="40% - Accent3 2 5 3 2 2 3" xfId="10807" xr:uid="{99D43023-0F7E-413F-A996-EBE91B693268}"/>
    <cellStyle name="40% - Accent3 2 5 3 2 2 3 2" xfId="25541" xr:uid="{9E74E92F-B6AE-4D40-94CF-871CD074D29A}"/>
    <cellStyle name="40% - Accent3 2 5 3 2 2 4" xfId="18175" xr:uid="{12BA054A-AF51-47A1-8348-D074D05DE88E}"/>
    <cellStyle name="40% - Accent3 2 5 3 2 3" xfId="5282" xr:uid="{4A6C0994-90DD-43CA-A6E9-36EF0A40D2F8}"/>
    <cellStyle name="40% - Accent3 2 5 3 2 3 2" xfId="12648" xr:uid="{D544456B-D008-4423-B5AC-979DBF16DC55}"/>
    <cellStyle name="40% - Accent3 2 5 3 2 3 2 2" xfId="27382" xr:uid="{A6CA733A-811B-464F-9CB2-CC9D3A198250}"/>
    <cellStyle name="40% - Accent3 2 5 3 2 3 3" xfId="20016" xr:uid="{289496FD-B13B-4DF7-BAF5-7E34B149AD04}"/>
    <cellStyle name="40% - Accent3 2 5 3 2 4" xfId="8966" xr:uid="{1256F556-2EB7-45F5-BF25-568127FE01E1}"/>
    <cellStyle name="40% - Accent3 2 5 3 2 4 2" xfId="23700" xr:uid="{6F4E42F4-0336-465E-B0B7-D61CD4D80F18}"/>
    <cellStyle name="40% - Accent3 2 5 3 2 5" xfId="16334" xr:uid="{575C60A4-E29B-45EE-8509-D92D6CA23386}"/>
    <cellStyle name="40% - Accent3 2 5 3 3" xfId="2521" xr:uid="{767803E7-2695-471A-9AC0-B93E05070889}"/>
    <cellStyle name="40% - Accent3 2 5 3 3 2" xfId="6203" xr:uid="{ABDD787E-0081-4B2C-AAF3-5C0E733C5FE4}"/>
    <cellStyle name="40% - Accent3 2 5 3 3 2 2" xfId="13569" xr:uid="{3B7E16E5-F16B-4606-BD5D-29B61352ED26}"/>
    <cellStyle name="40% - Accent3 2 5 3 3 2 2 2" xfId="28303" xr:uid="{9C664042-C64C-41E3-8E45-557E9D51248D}"/>
    <cellStyle name="40% - Accent3 2 5 3 3 2 3" xfId="20937" xr:uid="{136FDD61-0146-4767-A979-F7F955B411B1}"/>
    <cellStyle name="40% - Accent3 2 5 3 3 3" xfId="9887" xr:uid="{0F8E4297-FDC8-4985-9A6C-80C88C0C86C4}"/>
    <cellStyle name="40% - Accent3 2 5 3 3 3 2" xfId="24621" xr:uid="{8D52B68E-3AE8-4C2C-8CDC-063928B97EF4}"/>
    <cellStyle name="40% - Accent3 2 5 3 3 4" xfId="17255" xr:uid="{2264420B-E6D8-4461-80F7-D45E81A411FD}"/>
    <cellStyle name="40% - Accent3 2 5 3 4" xfId="4362" xr:uid="{5A5F8D80-3DD6-4ED1-8A51-D3218DD6B2E0}"/>
    <cellStyle name="40% - Accent3 2 5 3 4 2" xfId="11728" xr:uid="{9C0B2139-8481-4C39-9367-87375BF8585F}"/>
    <cellStyle name="40% - Accent3 2 5 3 4 2 2" xfId="26462" xr:uid="{92859CD0-1051-4397-AEF8-A8B7BA4EC308}"/>
    <cellStyle name="40% - Accent3 2 5 3 4 3" xfId="19096" xr:uid="{4EC36B2D-7547-4912-A363-129DAA9D39BB}"/>
    <cellStyle name="40% - Accent3 2 5 3 5" xfId="8046" xr:uid="{0B7483EE-DCE2-4132-8E7A-69CA75D7CDAF}"/>
    <cellStyle name="40% - Accent3 2 5 3 5 2" xfId="22780" xr:uid="{5A9C9AA5-A68C-4D44-A56D-0FEF9731EFED}"/>
    <cellStyle name="40% - Accent3 2 5 3 6" xfId="15414" xr:uid="{6EDDE85B-0CE8-48BA-BD37-0AEE63AEED31}"/>
    <cellStyle name="40% - Accent3 2 5 4" xfId="1140" xr:uid="{841B5786-B199-4034-BB2E-0142B5E0A521}"/>
    <cellStyle name="40% - Accent3 2 5 4 2" xfId="2981" xr:uid="{97F914E3-9F67-44AF-9B44-DD6C95B2DF0A}"/>
    <cellStyle name="40% - Accent3 2 5 4 2 2" xfId="6663" xr:uid="{A413538D-91F2-46F3-BB89-FB4A1322E1BD}"/>
    <cellStyle name="40% - Accent3 2 5 4 2 2 2" xfId="14029" xr:uid="{EFB87653-1AA0-4D61-9929-7A59C1367C0B}"/>
    <cellStyle name="40% - Accent3 2 5 4 2 2 2 2" xfId="28763" xr:uid="{3C46496A-2F28-4CE9-9D1D-58F1D7E2A320}"/>
    <cellStyle name="40% - Accent3 2 5 4 2 2 3" xfId="21397" xr:uid="{D7A19FFE-959E-4BCE-B367-DF9A8908D253}"/>
    <cellStyle name="40% - Accent3 2 5 4 2 3" xfId="10347" xr:uid="{905675D7-E069-45A5-A3A7-8B2CB0A3C9B8}"/>
    <cellStyle name="40% - Accent3 2 5 4 2 3 2" xfId="25081" xr:uid="{EA58690D-D705-4EDC-9010-A4F7D43A620B}"/>
    <cellStyle name="40% - Accent3 2 5 4 2 4" xfId="17715" xr:uid="{357A265D-51C7-4F4C-B700-2CD84ADD0B8F}"/>
    <cellStyle name="40% - Accent3 2 5 4 3" xfId="4822" xr:uid="{67D023CD-513B-4D68-AB69-7412ECD7D0DD}"/>
    <cellStyle name="40% - Accent3 2 5 4 3 2" xfId="12188" xr:uid="{1D671676-E6AF-483F-812D-EAB75874E8D0}"/>
    <cellStyle name="40% - Accent3 2 5 4 3 2 2" xfId="26922" xr:uid="{5D2C5F55-9FBD-487F-A2FC-04CEBE05A1E1}"/>
    <cellStyle name="40% - Accent3 2 5 4 3 3" xfId="19556" xr:uid="{C5A4D885-AF95-44BC-BC41-54F3F391EF9E}"/>
    <cellStyle name="40% - Accent3 2 5 4 4" xfId="8506" xr:uid="{87BA9EC3-E84C-458D-9ADE-48CE0A7F24EB}"/>
    <cellStyle name="40% - Accent3 2 5 4 4 2" xfId="23240" xr:uid="{BC7C3DEC-2F81-46E0-A3A3-4342EC82E3DF}"/>
    <cellStyle name="40% - Accent3 2 5 4 5" xfId="15874" xr:uid="{B7D59F98-9205-4520-AEF7-5CCA30F67A02}"/>
    <cellStyle name="40% - Accent3 2 5 5" xfId="2061" xr:uid="{418B7405-22DD-4B57-9286-B18D3A3EC86F}"/>
    <cellStyle name="40% - Accent3 2 5 5 2" xfId="5743" xr:uid="{FBDDEE74-D02E-4DC5-90B4-67EF1F7CE0CE}"/>
    <cellStyle name="40% - Accent3 2 5 5 2 2" xfId="13109" xr:uid="{58A93AD8-8EAA-4411-B22C-3075FACE00B2}"/>
    <cellStyle name="40% - Accent3 2 5 5 2 2 2" xfId="27843" xr:uid="{6E5161F6-98F0-4CBC-8F14-86166688F4FD}"/>
    <cellStyle name="40% - Accent3 2 5 5 2 3" xfId="20477" xr:uid="{1CB3B96D-9B7D-4302-9BA4-DB93FDF6144F}"/>
    <cellStyle name="40% - Accent3 2 5 5 3" xfId="9427" xr:uid="{1C08630F-2A2B-458F-9A7E-D748233B571B}"/>
    <cellStyle name="40% - Accent3 2 5 5 3 2" xfId="24161" xr:uid="{88C8AE3B-2EE9-499D-88F7-70A3988C58B7}"/>
    <cellStyle name="40% - Accent3 2 5 5 4" xfId="16795" xr:uid="{287EA63B-0745-4172-BCE3-8BFA969DDB01}"/>
    <cellStyle name="40% - Accent3 2 5 6" xfId="3902" xr:uid="{22B5C765-1529-4324-96A0-D9C89C0E0041}"/>
    <cellStyle name="40% - Accent3 2 5 6 2" xfId="11268" xr:uid="{B4C08AE9-454A-4BFE-8267-ACDFA0AF8888}"/>
    <cellStyle name="40% - Accent3 2 5 6 2 2" xfId="26002" xr:uid="{D2339D49-EA9E-4676-8856-4ADEE9293F43}"/>
    <cellStyle name="40% - Accent3 2 5 6 3" xfId="18636" xr:uid="{06E5F64C-6AA7-450D-8085-D329EC9F44B6}"/>
    <cellStyle name="40% - Accent3 2 5 7" xfId="7586" xr:uid="{F6DAAC18-57AF-4E30-B6D4-463D018F88D0}"/>
    <cellStyle name="40% - Accent3 2 5 7 2" xfId="22320" xr:uid="{1303E094-880A-4625-9EBC-91B045AE541D}"/>
    <cellStyle name="40% - Accent3 2 5 8" xfId="14954" xr:uid="{7973C8D6-3A54-4A4A-8186-98B01FD17F81}"/>
    <cellStyle name="40% - Accent3 2 6" xfId="335" xr:uid="{66BBB42C-89CB-4B38-A80D-D0F3923F5C0C}"/>
    <cellStyle name="40% - Accent3 2 6 2" xfId="795" xr:uid="{3D505866-532F-401E-B6D1-80F3D2F4BC38}"/>
    <cellStyle name="40% - Accent3 2 6 2 2" xfId="1715" xr:uid="{C8FD067B-B5FC-4169-A69E-750052133DF6}"/>
    <cellStyle name="40% - Accent3 2 6 2 2 2" xfId="3556" xr:uid="{B0FC6627-C572-44B8-81DE-E10A5C141010}"/>
    <cellStyle name="40% - Accent3 2 6 2 2 2 2" xfId="7238" xr:uid="{06FA0073-0B00-483A-BF6E-DC42FCC19A7E}"/>
    <cellStyle name="40% - Accent3 2 6 2 2 2 2 2" xfId="14604" xr:uid="{D6E70BE2-64D4-48D2-9E19-B9D24D571E02}"/>
    <cellStyle name="40% - Accent3 2 6 2 2 2 2 2 2" xfId="29338" xr:uid="{C494EBA8-1EEE-4AD9-9A35-A3DF55662068}"/>
    <cellStyle name="40% - Accent3 2 6 2 2 2 2 3" xfId="21972" xr:uid="{C849954C-9D31-46FF-88C8-268849B7928B}"/>
    <cellStyle name="40% - Accent3 2 6 2 2 2 3" xfId="10922" xr:uid="{8916460F-CD26-422C-8E76-8119E5DAE32C}"/>
    <cellStyle name="40% - Accent3 2 6 2 2 2 3 2" xfId="25656" xr:uid="{04AABBAE-CA41-4B99-A272-2B51149C811F}"/>
    <cellStyle name="40% - Accent3 2 6 2 2 2 4" xfId="18290" xr:uid="{D04773FF-CCCF-4638-8B6D-1132245E535A}"/>
    <cellStyle name="40% - Accent3 2 6 2 2 3" xfId="5397" xr:uid="{53F1EBB6-1D65-452C-A1A6-3CDCBDB8FFF1}"/>
    <cellStyle name="40% - Accent3 2 6 2 2 3 2" xfId="12763" xr:uid="{D6260716-B4BD-46F0-A89D-5AC12AC42055}"/>
    <cellStyle name="40% - Accent3 2 6 2 2 3 2 2" xfId="27497" xr:uid="{243F49F6-B5A8-4E7A-BA1A-23A6D892366C}"/>
    <cellStyle name="40% - Accent3 2 6 2 2 3 3" xfId="20131" xr:uid="{6B9935AF-600F-44A8-9AC9-575BC7F8429E}"/>
    <cellStyle name="40% - Accent3 2 6 2 2 4" xfId="9081" xr:uid="{802E30D6-1DB7-4AEA-ABA2-F9F96B110ABB}"/>
    <cellStyle name="40% - Accent3 2 6 2 2 4 2" xfId="23815" xr:uid="{19EE658C-5810-44F0-B575-BDDE3C3ED9B4}"/>
    <cellStyle name="40% - Accent3 2 6 2 2 5" xfId="16449" xr:uid="{0DFD5319-4CA1-4E9C-AE1F-94C99034CE5F}"/>
    <cellStyle name="40% - Accent3 2 6 2 3" xfId="2636" xr:uid="{8EA7D565-C0E9-4935-AEDA-F32E7E949672}"/>
    <cellStyle name="40% - Accent3 2 6 2 3 2" xfId="6318" xr:uid="{D3FAC986-18FC-4EF5-BFB7-9D5DB545D5AB}"/>
    <cellStyle name="40% - Accent3 2 6 2 3 2 2" xfId="13684" xr:uid="{8326FDE2-662D-4F6F-93E8-E6AAEE91BBA7}"/>
    <cellStyle name="40% - Accent3 2 6 2 3 2 2 2" xfId="28418" xr:uid="{E45D9D82-1465-4359-84F3-52DF032114DE}"/>
    <cellStyle name="40% - Accent3 2 6 2 3 2 3" xfId="21052" xr:uid="{367BA657-7007-4155-B16F-80B5B77EDF35}"/>
    <cellStyle name="40% - Accent3 2 6 2 3 3" xfId="10002" xr:uid="{5DF2DE58-E199-4FE3-A656-49F47B4D7E2C}"/>
    <cellStyle name="40% - Accent3 2 6 2 3 3 2" xfId="24736" xr:uid="{9A150F50-998F-4A94-8B34-81C9EB97217E}"/>
    <cellStyle name="40% - Accent3 2 6 2 3 4" xfId="17370" xr:uid="{18FAEA74-CC05-4C56-BEB9-B223566BDFEA}"/>
    <cellStyle name="40% - Accent3 2 6 2 4" xfId="4477" xr:uid="{9E547E87-6F62-41D7-BF92-2DB326264679}"/>
    <cellStyle name="40% - Accent3 2 6 2 4 2" xfId="11843" xr:uid="{3C2BFDCC-AACF-4CA8-8DDC-E68AD2157365}"/>
    <cellStyle name="40% - Accent3 2 6 2 4 2 2" xfId="26577" xr:uid="{0DF3AC88-CB1B-4D5E-A199-D448EEF6417B}"/>
    <cellStyle name="40% - Accent3 2 6 2 4 3" xfId="19211" xr:uid="{51194EE2-92CB-4A5D-B9D1-262C55E1D74D}"/>
    <cellStyle name="40% - Accent3 2 6 2 5" xfId="8161" xr:uid="{32A6882B-C5E6-424E-A486-035637F7034D}"/>
    <cellStyle name="40% - Accent3 2 6 2 5 2" xfId="22895" xr:uid="{7617BF50-96F4-480E-9608-6FC225A3C2A8}"/>
    <cellStyle name="40% - Accent3 2 6 2 6" xfId="15529" xr:uid="{3B72CA9C-1DB4-4FA8-9CCF-85C41152F852}"/>
    <cellStyle name="40% - Accent3 2 6 3" xfId="1255" xr:uid="{86C8AB31-28D0-4C4A-BF59-2CBF5601C8B4}"/>
    <cellStyle name="40% - Accent3 2 6 3 2" xfId="3096" xr:uid="{4878CECC-255C-4E2B-B01D-4E3FA2FA7B44}"/>
    <cellStyle name="40% - Accent3 2 6 3 2 2" xfId="6778" xr:uid="{6B278B41-7822-4EFD-ACF1-28BB4D11CA39}"/>
    <cellStyle name="40% - Accent3 2 6 3 2 2 2" xfId="14144" xr:uid="{1EF669E0-22FE-4367-B5E7-3AF24C0CB7E7}"/>
    <cellStyle name="40% - Accent3 2 6 3 2 2 2 2" xfId="28878" xr:uid="{33B0FF6D-5519-4A39-8288-E80F7AA38B1F}"/>
    <cellStyle name="40% - Accent3 2 6 3 2 2 3" xfId="21512" xr:uid="{431B418D-925A-4B4B-95BF-986ACE08ABD9}"/>
    <cellStyle name="40% - Accent3 2 6 3 2 3" xfId="10462" xr:uid="{EDC4FD53-B416-4F1C-90B8-D8C4E190965D}"/>
    <cellStyle name="40% - Accent3 2 6 3 2 3 2" xfId="25196" xr:uid="{7F438BAD-0163-4325-AE69-8C877F4027D0}"/>
    <cellStyle name="40% - Accent3 2 6 3 2 4" xfId="17830" xr:uid="{AF680615-6ACD-4286-AC01-9E56ADD25825}"/>
    <cellStyle name="40% - Accent3 2 6 3 3" xfId="4937" xr:uid="{5A33A499-CBB5-441C-B43F-75814623BAF1}"/>
    <cellStyle name="40% - Accent3 2 6 3 3 2" xfId="12303" xr:uid="{EF6F5D6D-C5CB-4CF9-B4A9-B706439165D0}"/>
    <cellStyle name="40% - Accent3 2 6 3 3 2 2" xfId="27037" xr:uid="{806DC7AF-B761-420E-BFF7-B58078C203AD}"/>
    <cellStyle name="40% - Accent3 2 6 3 3 3" xfId="19671" xr:uid="{C303E8D8-53B9-4F41-BF61-A3E0E6F6F209}"/>
    <cellStyle name="40% - Accent3 2 6 3 4" xfId="8621" xr:uid="{4C5666D8-A64C-4788-9BA6-820052167204}"/>
    <cellStyle name="40% - Accent3 2 6 3 4 2" xfId="23355" xr:uid="{0C908C67-BC78-45A1-9E55-541B2CEA8AF3}"/>
    <cellStyle name="40% - Accent3 2 6 3 5" xfId="15989" xr:uid="{CBBDCCA8-6121-4447-8B97-1973C5E9056C}"/>
    <cellStyle name="40% - Accent3 2 6 4" xfId="2176" xr:uid="{9DA1EB0C-3B55-4F78-B16D-422656E23E34}"/>
    <cellStyle name="40% - Accent3 2 6 4 2" xfId="5858" xr:uid="{48ED4C60-2197-4DCA-8E6F-6C943BB1C0F0}"/>
    <cellStyle name="40% - Accent3 2 6 4 2 2" xfId="13224" xr:uid="{51341A35-32AA-4EA7-9412-A704095C9F98}"/>
    <cellStyle name="40% - Accent3 2 6 4 2 2 2" xfId="27958" xr:uid="{4FE8DA3A-0781-43D1-AE2B-2F89F051D26B}"/>
    <cellStyle name="40% - Accent3 2 6 4 2 3" xfId="20592" xr:uid="{237471C1-2D3F-4B28-8028-1DFCF80D83E2}"/>
    <cellStyle name="40% - Accent3 2 6 4 3" xfId="9542" xr:uid="{18995F69-2BD7-4501-9157-FDE16E761596}"/>
    <cellStyle name="40% - Accent3 2 6 4 3 2" xfId="24276" xr:uid="{768894AE-36B0-4A04-BAD4-8E8420766ACD}"/>
    <cellStyle name="40% - Accent3 2 6 4 4" xfId="16910" xr:uid="{6B424A9C-19D0-4121-9CB5-E71029706774}"/>
    <cellStyle name="40% - Accent3 2 6 5" xfId="4017" xr:uid="{C7B1723C-717C-4F00-90F3-54495435C87E}"/>
    <cellStyle name="40% - Accent3 2 6 5 2" xfId="11383" xr:uid="{2D09DE92-9582-468E-A616-D2728B81899B}"/>
    <cellStyle name="40% - Accent3 2 6 5 2 2" xfId="26117" xr:uid="{CF3CE220-46AA-4FBD-8D4B-915E9B1D0625}"/>
    <cellStyle name="40% - Accent3 2 6 5 3" xfId="18751" xr:uid="{54120999-3365-4C4E-A397-0D5EF7B62F93}"/>
    <cellStyle name="40% - Accent3 2 6 6" xfId="7701" xr:uid="{24B4107A-7486-44F2-B8D3-A2F345D959A8}"/>
    <cellStyle name="40% - Accent3 2 6 6 2" xfId="22435" xr:uid="{7E66C5CB-1B0C-4366-877E-CF487EED086F}"/>
    <cellStyle name="40% - Accent3 2 6 7" xfId="15069" xr:uid="{8B953535-FDC6-47E7-A6DD-87E63C3EE926}"/>
    <cellStyle name="40% - Accent3 2 7" xfId="565" xr:uid="{677C4839-136F-4FAA-935E-F83AB2F81DB7}"/>
    <cellStyle name="40% - Accent3 2 7 2" xfId="1485" xr:uid="{FD1E44FA-B56E-47D6-9AF0-763930C1779A}"/>
    <cellStyle name="40% - Accent3 2 7 2 2" xfId="3326" xr:uid="{F3B5B116-A7F5-4D6D-B8D6-039D6BBB7BA3}"/>
    <cellStyle name="40% - Accent3 2 7 2 2 2" xfId="7008" xr:uid="{6595AD43-CFD8-49E7-AF1D-6BD05A945F59}"/>
    <cellStyle name="40% - Accent3 2 7 2 2 2 2" xfId="14374" xr:uid="{C9E0D97F-3C70-4BCC-AE46-526A68A70EC0}"/>
    <cellStyle name="40% - Accent3 2 7 2 2 2 2 2" xfId="29108" xr:uid="{C598B918-20EE-4661-A348-10622018F036}"/>
    <cellStyle name="40% - Accent3 2 7 2 2 2 3" xfId="21742" xr:uid="{80E8AC61-31B4-41B6-A393-CE3B352E1751}"/>
    <cellStyle name="40% - Accent3 2 7 2 2 3" xfId="10692" xr:uid="{1AE94A3E-FD00-481C-88EF-14F5FA3043B4}"/>
    <cellStyle name="40% - Accent3 2 7 2 2 3 2" xfId="25426" xr:uid="{72A54490-F061-4437-840D-C60999B0F7CE}"/>
    <cellStyle name="40% - Accent3 2 7 2 2 4" xfId="18060" xr:uid="{7EC4B7EA-81A7-4650-BFCA-8A0DD7D520D8}"/>
    <cellStyle name="40% - Accent3 2 7 2 3" xfId="5167" xr:uid="{AB0C374F-98EB-4A34-9D24-9DC6D76D1FDD}"/>
    <cellStyle name="40% - Accent3 2 7 2 3 2" xfId="12533" xr:uid="{6852AF90-451E-45F3-93D9-1C14E0D9507D}"/>
    <cellStyle name="40% - Accent3 2 7 2 3 2 2" xfId="27267" xr:uid="{C8C98A59-21A7-4126-8269-7A4CF58ED201}"/>
    <cellStyle name="40% - Accent3 2 7 2 3 3" xfId="19901" xr:uid="{F33CD352-6D98-49AE-98EA-A91163BA76FA}"/>
    <cellStyle name="40% - Accent3 2 7 2 4" xfId="8851" xr:uid="{2981478F-2534-4297-834D-1239059DB7FD}"/>
    <cellStyle name="40% - Accent3 2 7 2 4 2" xfId="23585" xr:uid="{928DDB3A-CFE5-44FA-8951-1CDAFA9CE8F1}"/>
    <cellStyle name="40% - Accent3 2 7 2 5" xfId="16219" xr:uid="{896CF7E5-A756-41A6-934A-9CFA6EDE1DC6}"/>
    <cellStyle name="40% - Accent3 2 7 3" xfId="2406" xr:uid="{5949F629-8506-4C19-8DA6-7288C81E4A2D}"/>
    <cellStyle name="40% - Accent3 2 7 3 2" xfId="6088" xr:uid="{8BBAF0A7-4BCB-4F5C-82EB-F3C4F9DA5705}"/>
    <cellStyle name="40% - Accent3 2 7 3 2 2" xfId="13454" xr:uid="{96456074-D2ED-4A0F-8F54-FA12BBA03E99}"/>
    <cellStyle name="40% - Accent3 2 7 3 2 2 2" xfId="28188" xr:uid="{CEBC69DA-A21C-4084-83AB-C268BDE5BEAE}"/>
    <cellStyle name="40% - Accent3 2 7 3 2 3" xfId="20822" xr:uid="{6E8D29D9-EA52-4229-8B1B-89C513CB51CE}"/>
    <cellStyle name="40% - Accent3 2 7 3 3" xfId="9772" xr:uid="{40A1ED84-2F4D-43C1-A68F-6D63C64B21A7}"/>
    <cellStyle name="40% - Accent3 2 7 3 3 2" xfId="24506" xr:uid="{147BD854-563D-423B-901A-33377CB6CF39}"/>
    <cellStyle name="40% - Accent3 2 7 3 4" xfId="17140" xr:uid="{08213E2A-6C70-44CB-8A6E-03A5112BC975}"/>
    <cellStyle name="40% - Accent3 2 7 4" xfId="4247" xr:uid="{81FA8BBB-B7C4-4AF4-8C09-07D73B2DCA76}"/>
    <cellStyle name="40% - Accent3 2 7 4 2" xfId="11613" xr:uid="{7B904C38-4BEE-4DE2-B755-6656A150C7DA}"/>
    <cellStyle name="40% - Accent3 2 7 4 2 2" xfId="26347" xr:uid="{198EBB0A-9D6F-4E1D-8A71-3D07998DFAEA}"/>
    <cellStyle name="40% - Accent3 2 7 4 3" xfId="18981" xr:uid="{A3086ED7-3FBC-4CEF-9C11-9380DDC1A015}"/>
    <cellStyle name="40% - Accent3 2 7 5" xfId="7931" xr:uid="{369A03A0-8F44-43D8-87A0-1A1852391A57}"/>
    <cellStyle name="40% - Accent3 2 7 5 2" xfId="22665" xr:uid="{996DE7B6-21FA-48FC-9D49-999E1941777E}"/>
    <cellStyle name="40% - Accent3 2 7 6" xfId="15299" xr:uid="{95C5C3C2-1721-4354-82FF-4FD8CAAB13FB}"/>
    <cellStyle name="40% - Accent3 2 8" xfId="1025" xr:uid="{5EBBF4E4-CB0A-4AF2-B9E5-B080023DEE11}"/>
    <cellStyle name="40% - Accent3 2 8 2" xfId="2866" xr:uid="{A2384E1D-1BB9-4AE6-B1FB-BED7394BC381}"/>
    <cellStyle name="40% - Accent3 2 8 2 2" xfId="6548" xr:uid="{17BBC0E3-BA30-47F6-9C30-0E9861C03125}"/>
    <cellStyle name="40% - Accent3 2 8 2 2 2" xfId="13914" xr:uid="{E950CCAC-4523-435B-88A3-E726F110F4E0}"/>
    <cellStyle name="40% - Accent3 2 8 2 2 2 2" xfId="28648" xr:uid="{3F7A6FA2-A469-48FF-A41D-72557B8678DD}"/>
    <cellStyle name="40% - Accent3 2 8 2 2 3" xfId="21282" xr:uid="{3F0BC41A-89B5-4379-93A7-C89A0070F3CE}"/>
    <cellStyle name="40% - Accent3 2 8 2 3" xfId="10232" xr:uid="{06177D61-214B-479F-883B-646AC4F3C654}"/>
    <cellStyle name="40% - Accent3 2 8 2 3 2" xfId="24966" xr:uid="{741D3334-3672-4192-9BAB-A2503706D52C}"/>
    <cellStyle name="40% - Accent3 2 8 2 4" xfId="17600" xr:uid="{EDFD3ABE-2D44-44EC-B15C-C8B93E0D2822}"/>
    <cellStyle name="40% - Accent3 2 8 3" xfId="4707" xr:uid="{6DB08DEC-F86D-495A-A75C-0084F062C4DF}"/>
    <cellStyle name="40% - Accent3 2 8 3 2" xfId="12073" xr:uid="{E7E39BBE-668C-497E-B06E-FFE468ABCE8B}"/>
    <cellStyle name="40% - Accent3 2 8 3 2 2" xfId="26807" xr:uid="{FA6A99D8-1C40-487B-A5DE-AC1B1BC3E9D0}"/>
    <cellStyle name="40% - Accent3 2 8 3 3" xfId="19441" xr:uid="{56648C5E-3D0F-4B24-A46C-1CFE8F6FC308}"/>
    <cellStyle name="40% - Accent3 2 8 4" xfId="8391" xr:uid="{D7BBF658-826C-4AC9-ABF6-F8FC03531B00}"/>
    <cellStyle name="40% - Accent3 2 8 4 2" xfId="23125" xr:uid="{C21A9CA3-EEDB-4B61-9B74-50AF2FF7B76A}"/>
    <cellStyle name="40% - Accent3 2 8 5" xfId="15759" xr:uid="{569E003C-681D-4AB6-96DF-04E4C76D6814}"/>
    <cellStyle name="40% - Accent3 2 9" xfId="1946" xr:uid="{5CF4D078-80E3-4631-8FE1-37C1A029EC45}"/>
    <cellStyle name="40% - Accent3 2 9 2" xfId="5628" xr:uid="{2445BC1F-A81D-42D6-95C5-343A11D7675C}"/>
    <cellStyle name="40% - Accent3 2 9 2 2" xfId="12994" xr:uid="{967D1487-0561-4321-B973-8E8DAF4CC5BC}"/>
    <cellStyle name="40% - Accent3 2 9 2 2 2" xfId="27728" xr:uid="{F941CBF8-00C1-475A-82E3-3D5EC58A0398}"/>
    <cellStyle name="40% - Accent3 2 9 2 3" xfId="20362" xr:uid="{47BAB9DD-AEE9-4DE0-97D9-E8F96A4C2FA9}"/>
    <cellStyle name="40% - Accent3 2 9 3" xfId="9312" xr:uid="{AF408158-F91E-4083-A794-43C48742C241}"/>
    <cellStyle name="40% - Accent3 2 9 3 2" xfId="24046" xr:uid="{B1A95807-070E-4E60-A31D-990885AA22A6}"/>
    <cellStyle name="40% - Accent3 2 9 4" xfId="16680" xr:uid="{9D313A2B-C83B-4721-9177-E299FA5313BA}"/>
    <cellStyle name="40% - Accent4 2" xfId="52" xr:uid="{D2383186-E256-44C8-BA9E-3DBA3E18EAEF}"/>
    <cellStyle name="40% - Accent4 2 10" xfId="3791" xr:uid="{ED36081B-8241-4435-B0F4-3186D6E52550}"/>
    <cellStyle name="40% - Accent4 2 10 2" xfId="11157" xr:uid="{8B45883A-CD49-489B-ACBA-7127FC201AD7}"/>
    <cellStyle name="40% - Accent4 2 10 2 2" xfId="25891" xr:uid="{C7572D4E-C4E2-42A6-8A96-B886828E21F6}"/>
    <cellStyle name="40% - Accent4 2 10 3" xfId="18525" xr:uid="{D014846B-34B6-4ABF-B0EB-E31C8BA190E0}"/>
    <cellStyle name="40% - Accent4 2 11" xfId="7475" xr:uid="{7A762BF2-1B04-48E1-AA74-BA2069501879}"/>
    <cellStyle name="40% - Accent4 2 11 2" xfId="22209" xr:uid="{07AEA820-7D0A-4075-9A6B-5CFE84E7C99F}"/>
    <cellStyle name="40% - Accent4 2 12" xfId="14843" xr:uid="{35EC6462-7E24-4B17-A0F6-544355D45927}"/>
    <cellStyle name="40% - Accent4 2 2" xfId="53" xr:uid="{02856CB7-730D-4C5A-8104-D24982BAC8D1}"/>
    <cellStyle name="40% - Accent4 2 2 10" xfId="7476" xr:uid="{05C61BC5-7F9E-4D86-9205-DA090F5E3B2B}"/>
    <cellStyle name="40% - Accent4 2 2 10 2" xfId="22210" xr:uid="{901AEDD9-A137-42E0-84F9-635A7912B1E3}"/>
    <cellStyle name="40% - Accent4 2 2 11" xfId="14844" xr:uid="{D7452B82-6AF1-4017-948F-E41AE64CE6C6}"/>
    <cellStyle name="40% - Accent4 2 2 2" xfId="54" xr:uid="{C259D79D-B572-44E0-B787-43F7B659FE20}"/>
    <cellStyle name="40% - Accent4 2 2 2 10" xfId="14845" xr:uid="{CB5B4979-9A20-4857-A9EA-719ABAAEBC69}"/>
    <cellStyle name="40% - Accent4 2 2 2 2" xfId="151" xr:uid="{FF795AB0-4436-4ED7-AA47-1C79C548209F}"/>
    <cellStyle name="40% - Accent4 2 2 2 2 2" xfId="283" xr:uid="{D5EFAEA2-BD71-4D0C-895E-A31D21B2C769}"/>
    <cellStyle name="40% - Accent4 2 2 2 2 2 2" xfId="513" xr:uid="{4285A547-49E7-46F7-9BEF-1CE878A346F2}"/>
    <cellStyle name="40% - Accent4 2 2 2 2 2 2 2" xfId="973" xr:uid="{4A893905-4556-44B2-BA8C-55BFBACE6784}"/>
    <cellStyle name="40% - Accent4 2 2 2 2 2 2 2 2" xfId="1893" xr:uid="{57595798-F29E-4E43-BCC6-A73D9723879C}"/>
    <cellStyle name="40% - Accent4 2 2 2 2 2 2 2 2 2" xfId="3734" xr:uid="{003440F2-CA11-444E-9B62-E10F6BA310CB}"/>
    <cellStyle name="40% - Accent4 2 2 2 2 2 2 2 2 2 2" xfId="7416" xr:uid="{7D3BA667-ADBA-498F-848F-63EA23CF1E6C}"/>
    <cellStyle name="40% - Accent4 2 2 2 2 2 2 2 2 2 2 2" xfId="14782" xr:uid="{9DE64EA5-7A64-4EC2-9E6B-6E6B263C7DD1}"/>
    <cellStyle name="40% - Accent4 2 2 2 2 2 2 2 2 2 2 2 2" xfId="29516" xr:uid="{D70F1242-C3CF-4AEB-919B-2FCE49B28C81}"/>
    <cellStyle name="40% - Accent4 2 2 2 2 2 2 2 2 2 2 3" xfId="22150" xr:uid="{C491793F-C678-493D-AD98-96FD0CE6E5D4}"/>
    <cellStyle name="40% - Accent4 2 2 2 2 2 2 2 2 2 3" xfId="11100" xr:uid="{FEF055AA-3905-4E70-9184-7680B94F3003}"/>
    <cellStyle name="40% - Accent4 2 2 2 2 2 2 2 2 2 3 2" xfId="25834" xr:uid="{900F046F-A45E-4144-B804-46A8F415B33C}"/>
    <cellStyle name="40% - Accent4 2 2 2 2 2 2 2 2 2 4" xfId="18468" xr:uid="{A74CAA80-1931-4DA9-8BC3-610A7B66092C}"/>
    <cellStyle name="40% - Accent4 2 2 2 2 2 2 2 2 3" xfId="5575" xr:uid="{FCFF0D35-FF36-4EAD-B773-E519A69E956A}"/>
    <cellStyle name="40% - Accent4 2 2 2 2 2 2 2 2 3 2" xfId="12941" xr:uid="{9F2EC36C-3A71-4EFE-83FF-A56F31A1E7A7}"/>
    <cellStyle name="40% - Accent4 2 2 2 2 2 2 2 2 3 2 2" xfId="27675" xr:uid="{C879A51C-8473-4984-93F0-76255D5148E3}"/>
    <cellStyle name="40% - Accent4 2 2 2 2 2 2 2 2 3 3" xfId="20309" xr:uid="{5A4A859F-C116-4F63-9F37-0CA9D4D68DFA}"/>
    <cellStyle name="40% - Accent4 2 2 2 2 2 2 2 2 4" xfId="9259" xr:uid="{632AD67A-1F6F-451A-B597-C4C79B7346FB}"/>
    <cellStyle name="40% - Accent4 2 2 2 2 2 2 2 2 4 2" xfId="23993" xr:uid="{0E8E5ADF-2605-4DB6-B3CD-38ABCC092572}"/>
    <cellStyle name="40% - Accent4 2 2 2 2 2 2 2 2 5" xfId="16627" xr:uid="{8CC3A6BB-97A4-4F77-943B-E9318EF81CB0}"/>
    <cellStyle name="40% - Accent4 2 2 2 2 2 2 2 3" xfId="2814" xr:uid="{97219F3D-9CDD-49F6-84BD-B103126E05AC}"/>
    <cellStyle name="40% - Accent4 2 2 2 2 2 2 2 3 2" xfId="6496" xr:uid="{43F82058-F552-4BDE-B188-303D72B4DB33}"/>
    <cellStyle name="40% - Accent4 2 2 2 2 2 2 2 3 2 2" xfId="13862" xr:uid="{DF554119-A81C-4CFF-B01A-9D0525CD8936}"/>
    <cellStyle name="40% - Accent4 2 2 2 2 2 2 2 3 2 2 2" xfId="28596" xr:uid="{7EE44EC6-00F1-481D-A0F4-8AC109603FC4}"/>
    <cellStyle name="40% - Accent4 2 2 2 2 2 2 2 3 2 3" xfId="21230" xr:uid="{29F6FA3F-3299-42EF-8DD8-11F52F8995FB}"/>
    <cellStyle name="40% - Accent4 2 2 2 2 2 2 2 3 3" xfId="10180" xr:uid="{2245F7F5-6D47-4731-AEFD-BD5D5147103E}"/>
    <cellStyle name="40% - Accent4 2 2 2 2 2 2 2 3 3 2" xfId="24914" xr:uid="{61DA8C71-BE6E-47C4-8365-6FE4E3B5F26F}"/>
    <cellStyle name="40% - Accent4 2 2 2 2 2 2 2 3 4" xfId="17548" xr:uid="{896E500C-8082-4CFD-98B7-9A86E1A41067}"/>
    <cellStyle name="40% - Accent4 2 2 2 2 2 2 2 4" xfId="4655" xr:uid="{06D4E627-1699-40AC-8600-5B606C72CE00}"/>
    <cellStyle name="40% - Accent4 2 2 2 2 2 2 2 4 2" xfId="12021" xr:uid="{AEBC6C2D-1CDC-4A70-8D00-F71A9DCE83C2}"/>
    <cellStyle name="40% - Accent4 2 2 2 2 2 2 2 4 2 2" xfId="26755" xr:uid="{2AAE788B-77FE-4135-A84D-13287175493D}"/>
    <cellStyle name="40% - Accent4 2 2 2 2 2 2 2 4 3" xfId="19389" xr:uid="{36AFEE9A-350D-4D6B-99D9-8518F63C24CC}"/>
    <cellStyle name="40% - Accent4 2 2 2 2 2 2 2 5" xfId="8339" xr:uid="{40C482A7-0AC9-4B32-BCF2-55B43706BAFB}"/>
    <cellStyle name="40% - Accent4 2 2 2 2 2 2 2 5 2" xfId="23073" xr:uid="{664F0FF4-2FAD-46FC-9DB2-BC316B494C08}"/>
    <cellStyle name="40% - Accent4 2 2 2 2 2 2 2 6" xfId="15707" xr:uid="{4C3F7D35-3286-467C-9429-F7CEB956E444}"/>
    <cellStyle name="40% - Accent4 2 2 2 2 2 2 3" xfId="1433" xr:uid="{C038B32C-7A2F-44CE-AD6B-EE2F2B02F735}"/>
    <cellStyle name="40% - Accent4 2 2 2 2 2 2 3 2" xfId="3274" xr:uid="{804023A1-BFE8-4616-81C2-8373BB70CE55}"/>
    <cellStyle name="40% - Accent4 2 2 2 2 2 2 3 2 2" xfId="6956" xr:uid="{A3C1472F-1648-441B-87C5-1DB2E2284516}"/>
    <cellStyle name="40% - Accent4 2 2 2 2 2 2 3 2 2 2" xfId="14322" xr:uid="{68FBBF36-B47F-442B-8653-B05F5BA936FE}"/>
    <cellStyle name="40% - Accent4 2 2 2 2 2 2 3 2 2 2 2" xfId="29056" xr:uid="{C0E926BE-575F-4153-B865-511FEE4EAD45}"/>
    <cellStyle name="40% - Accent4 2 2 2 2 2 2 3 2 2 3" xfId="21690" xr:uid="{D5774835-C5C9-45E7-B45A-C7066908D391}"/>
    <cellStyle name="40% - Accent4 2 2 2 2 2 2 3 2 3" xfId="10640" xr:uid="{95A30DF8-9CAE-473B-B4A9-54E2A8FD6F3B}"/>
    <cellStyle name="40% - Accent4 2 2 2 2 2 2 3 2 3 2" xfId="25374" xr:uid="{794EAA09-76F7-4F6A-A9C5-83688AC5663E}"/>
    <cellStyle name="40% - Accent4 2 2 2 2 2 2 3 2 4" xfId="18008" xr:uid="{BB88878B-6987-44A0-9990-BD3579C0C690}"/>
    <cellStyle name="40% - Accent4 2 2 2 2 2 2 3 3" xfId="5115" xr:uid="{01F0298B-1981-4166-87C5-63F8BCDFBCE0}"/>
    <cellStyle name="40% - Accent4 2 2 2 2 2 2 3 3 2" xfId="12481" xr:uid="{F1FA7519-D89F-4D81-8D6F-424E0BD20100}"/>
    <cellStyle name="40% - Accent4 2 2 2 2 2 2 3 3 2 2" xfId="27215" xr:uid="{64B23458-4101-4693-88AC-63D38210C51E}"/>
    <cellStyle name="40% - Accent4 2 2 2 2 2 2 3 3 3" xfId="19849" xr:uid="{66E6C0FC-358C-45BA-B345-89846CB58FB5}"/>
    <cellStyle name="40% - Accent4 2 2 2 2 2 2 3 4" xfId="8799" xr:uid="{48ADB2D2-E70A-4482-94D9-9BB2D572C14E}"/>
    <cellStyle name="40% - Accent4 2 2 2 2 2 2 3 4 2" xfId="23533" xr:uid="{E683FD44-57A6-4CAF-8BE9-E7C2B9C3C520}"/>
    <cellStyle name="40% - Accent4 2 2 2 2 2 2 3 5" xfId="16167" xr:uid="{9B52A439-43EC-4E96-A2B1-A85386786ACE}"/>
    <cellStyle name="40% - Accent4 2 2 2 2 2 2 4" xfId="2354" xr:uid="{580D257A-A8B5-487F-AC63-8C8202A0F184}"/>
    <cellStyle name="40% - Accent4 2 2 2 2 2 2 4 2" xfId="6036" xr:uid="{8331F31E-B7BE-4716-8764-9F7DD87DDFE9}"/>
    <cellStyle name="40% - Accent4 2 2 2 2 2 2 4 2 2" xfId="13402" xr:uid="{80519BFE-F714-4981-BF18-607B9B0489D0}"/>
    <cellStyle name="40% - Accent4 2 2 2 2 2 2 4 2 2 2" xfId="28136" xr:uid="{A895EF04-7766-405E-8127-2746553F3737}"/>
    <cellStyle name="40% - Accent4 2 2 2 2 2 2 4 2 3" xfId="20770" xr:uid="{74D575F3-7FAA-48E7-A16F-0A17D4850259}"/>
    <cellStyle name="40% - Accent4 2 2 2 2 2 2 4 3" xfId="9720" xr:uid="{A20D11A1-F176-4EEC-9FB9-944F8C46ADBC}"/>
    <cellStyle name="40% - Accent4 2 2 2 2 2 2 4 3 2" xfId="24454" xr:uid="{CCCA2327-6C2E-4C29-95D6-BB4D993EE1A0}"/>
    <cellStyle name="40% - Accent4 2 2 2 2 2 2 4 4" xfId="17088" xr:uid="{983968B0-4C7B-4AB6-86AC-C8B2C60E89B6}"/>
    <cellStyle name="40% - Accent4 2 2 2 2 2 2 5" xfId="4195" xr:uid="{EFFE8359-DA39-4BE3-A20C-C155DD7E77D3}"/>
    <cellStyle name="40% - Accent4 2 2 2 2 2 2 5 2" xfId="11561" xr:uid="{B1CAE998-8ADA-4F4A-BA29-67671F0A1C22}"/>
    <cellStyle name="40% - Accent4 2 2 2 2 2 2 5 2 2" xfId="26295" xr:uid="{468F6E21-751A-4AD5-83DC-BC76CC5ECBB0}"/>
    <cellStyle name="40% - Accent4 2 2 2 2 2 2 5 3" xfId="18929" xr:uid="{1C5E3FA1-6CB3-42DB-97D3-A4B83863CE1B}"/>
    <cellStyle name="40% - Accent4 2 2 2 2 2 2 6" xfId="7879" xr:uid="{C8A1725B-1E89-4A30-8CAA-0B46BC62A7C3}"/>
    <cellStyle name="40% - Accent4 2 2 2 2 2 2 6 2" xfId="22613" xr:uid="{4EA489DD-6249-4E69-8632-C031E33A5EFA}"/>
    <cellStyle name="40% - Accent4 2 2 2 2 2 2 7" xfId="15247" xr:uid="{C379B08D-84A8-41BE-8F60-50480D3F4B1A}"/>
    <cellStyle name="40% - Accent4 2 2 2 2 2 3" xfId="743" xr:uid="{B1818DB0-C00C-4D34-8FC1-877012BAB2E8}"/>
    <cellStyle name="40% - Accent4 2 2 2 2 2 3 2" xfId="1663" xr:uid="{9F866FDC-AB78-4FD5-AD99-1BC8BFBE9FFE}"/>
    <cellStyle name="40% - Accent4 2 2 2 2 2 3 2 2" xfId="3504" xr:uid="{33CBA1BB-9C99-48F3-AE72-0BE89BCC5D5B}"/>
    <cellStyle name="40% - Accent4 2 2 2 2 2 3 2 2 2" xfId="7186" xr:uid="{DF8C3E75-6954-4613-82CE-52A5A237A369}"/>
    <cellStyle name="40% - Accent4 2 2 2 2 2 3 2 2 2 2" xfId="14552" xr:uid="{560E04FF-3C7A-4A60-9045-3C9DDBF39579}"/>
    <cellStyle name="40% - Accent4 2 2 2 2 2 3 2 2 2 2 2" xfId="29286" xr:uid="{099BEE4A-8E1A-4AB9-818D-6D0FF477D490}"/>
    <cellStyle name="40% - Accent4 2 2 2 2 2 3 2 2 2 3" xfId="21920" xr:uid="{AA78305D-3049-4034-B2F9-5AD627A50124}"/>
    <cellStyle name="40% - Accent4 2 2 2 2 2 3 2 2 3" xfId="10870" xr:uid="{FCDB825F-EEB8-436E-A9C3-250A1C40F9F8}"/>
    <cellStyle name="40% - Accent4 2 2 2 2 2 3 2 2 3 2" xfId="25604" xr:uid="{2FCD7D6F-DF63-4126-9885-068B08F43747}"/>
    <cellStyle name="40% - Accent4 2 2 2 2 2 3 2 2 4" xfId="18238" xr:uid="{7C08D171-D0C6-47A1-A71F-DCA92BD15945}"/>
    <cellStyle name="40% - Accent4 2 2 2 2 2 3 2 3" xfId="5345" xr:uid="{4131B96F-D33E-4099-91E1-8581B2B8E79A}"/>
    <cellStyle name="40% - Accent4 2 2 2 2 2 3 2 3 2" xfId="12711" xr:uid="{205415A4-08E2-4609-A154-520EF0EF1CD7}"/>
    <cellStyle name="40% - Accent4 2 2 2 2 2 3 2 3 2 2" xfId="27445" xr:uid="{B8211654-DC19-432B-AA1A-C5057E554BE1}"/>
    <cellStyle name="40% - Accent4 2 2 2 2 2 3 2 3 3" xfId="20079" xr:uid="{7975ACAA-F550-4F70-A0F4-0DCE0C268129}"/>
    <cellStyle name="40% - Accent4 2 2 2 2 2 3 2 4" xfId="9029" xr:uid="{0A4FBD26-6444-40FF-AA8E-FFE395D2B0ED}"/>
    <cellStyle name="40% - Accent4 2 2 2 2 2 3 2 4 2" xfId="23763" xr:uid="{C342385B-4EEA-4ACB-9DAE-AD188D910ED6}"/>
    <cellStyle name="40% - Accent4 2 2 2 2 2 3 2 5" xfId="16397" xr:uid="{4374BB34-1D28-490C-9A8E-542D73B2713F}"/>
    <cellStyle name="40% - Accent4 2 2 2 2 2 3 3" xfId="2584" xr:uid="{51412D1E-D66F-4854-B719-08E306C46B85}"/>
    <cellStyle name="40% - Accent4 2 2 2 2 2 3 3 2" xfId="6266" xr:uid="{4E031223-332B-43C0-A8B2-6986C8C755BD}"/>
    <cellStyle name="40% - Accent4 2 2 2 2 2 3 3 2 2" xfId="13632" xr:uid="{4B804123-4EA3-4B9B-9F5B-B5A58741DB0C}"/>
    <cellStyle name="40% - Accent4 2 2 2 2 2 3 3 2 2 2" xfId="28366" xr:uid="{2102CA47-5655-464A-83EB-F619380F3BDB}"/>
    <cellStyle name="40% - Accent4 2 2 2 2 2 3 3 2 3" xfId="21000" xr:uid="{A018B4B2-5264-4296-90D2-E7B2086FFA66}"/>
    <cellStyle name="40% - Accent4 2 2 2 2 2 3 3 3" xfId="9950" xr:uid="{29186EAB-4115-4BBF-838E-2F720698AA73}"/>
    <cellStyle name="40% - Accent4 2 2 2 2 2 3 3 3 2" xfId="24684" xr:uid="{FA014B6F-FAE2-451F-97FC-1350D0609281}"/>
    <cellStyle name="40% - Accent4 2 2 2 2 2 3 3 4" xfId="17318" xr:uid="{A15996A9-6D50-47C8-B9F2-5AE5EC50360D}"/>
    <cellStyle name="40% - Accent4 2 2 2 2 2 3 4" xfId="4425" xr:uid="{4646037D-4D6A-4972-8543-68745BC6404D}"/>
    <cellStyle name="40% - Accent4 2 2 2 2 2 3 4 2" xfId="11791" xr:uid="{9635C4B4-2A7B-4B89-8007-2341B1866FCA}"/>
    <cellStyle name="40% - Accent4 2 2 2 2 2 3 4 2 2" xfId="26525" xr:uid="{B7024D0E-75A3-47D2-82E4-4AF08A1CA40C}"/>
    <cellStyle name="40% - Accent4 2 2 2 2 2 3 4 3" xfId="19159" xr:uid="{BC3992BF-3D8F-430F-A58C-5B267C42F28D}"/>
    <cellStyle name="40% - Accent4 2 2 2 2 2 3 5" xfId="8109" xr:uid="{84C0C645-8F6E-48A2-9D42-8C3EB378C274}"/>
    <cellStyle name="40% - Accent4 2 2 2 2 2 3 5 2" xfId="22843" xr:uid="{CAD6E05C-2C76-4F74-9273-5BBE748FBBDF}"/>
    <cellStyle name="40% - Accent4 2 2 2 2 2 3 6" xfId="15477" xr:uid="{930DF497-0276-40BC-BD2A-79CF0927C145}"/>
    <cellStyle name="40% - Accent4 2 2 2 2 2 4" xfId="1203" xr:uid="{9AA7C5E7-E052-41A9-848A-5F66CBBCE5A9}"/>
    <cellStyle name="40% - Accent4 2 2 2 2 2 4 2" xfId="3044" xr:uid="{7D63ABB8-1FB7-45BE-BB20-623BDDA4E59D}"/>
    <cellStyle name="40% - Accent4 2 2 2 2 2 4 2 2" xfId="6726" xr:uid="{010DFE61-7FC9-4921-8372-643640ADE611}"/>
    <cellStyle name="40% - Accent4 2 2 2 2 2 4 2 2 2" xfId="14092" xr:uid="{3D5AF9E0-56A8-4069-B6D0-091DA03D8AA8}"/>
    <cellStyle name="40% - Accent4 2 2 2 2 2 4 2 2 2 2" xfId="28826" xr:uid="{9CEAB2B7-37A5-40FF-8137-ED9FB2021A03}"/>
    <cellStyle name="40% - Accent4 2 2 2 2 2 4 2 2 3" xfId="21460" xr:uid="{739A43CA-6952-4B82-A7CF-245FBDF38C96}"/>
    <cellStyle name="40% - Accent4 2 2 2 2 2 4 2 3" xfId="10410" xr:uid="{2916DBB9-89B7-4092-9807-8391E1B867CB}"/>
    <cellStyle name="40% - Accent4 2 2 2 2 2 4 2 3 2" xfId="25144" xr:uid="{288A840C-CE25-43A8-8A02-5D1B9C5C4267}"/>
    <cellStyle name="40% - Accent4 2 2 2 2 2 4 2 4" xfId="17778" xr:uid="{8B83F3C7-ED61-42DB-8421-A653527F6B71}"/>
    <cellStyle name="40% - Accent4 2 2 2 2 2 4 3" xfId="4885" xr:uid="{C831B459-5988-4EA3-8ACE-2943EB3240F9}"/>
    <cellStyle name="40% - Accent4 2 2 2 2 2 4 3 2" xfId="12251" xr:uid="{AC81D92A-DBBC-4748-99B5-EF8EFC886EC7}"/>
    <cellStyle name="40% - Accent4 2 2 2 2 2 4 3 2 2" xfId="26985" xr:uid="{8029055A-F64B-4680-B450-DD4AFC45DA8B}"/>
    <cellStyle name="40% - Accent4 2 2 2 2 2 4 3 3" xfId="19619" xr:uid="{5BA7E00F-8CFD-4871-B2F4-7E294F9B3D13}"/>
    <cellStyle name="40% - Accent4 2 2 2 2 2 4 4" xfId="8569" xr:uid="{EB57B68A-6593-4E9C-A261-4B2E7A2CF329}"/>
    <cellStyle name="40% - Accent4 2 2 2 2 2 4 4 2" xfId="23303" xr:uid="{C59744C8-4FAD-436A-AFFF-883BAB9C79F9}"/>
    <cellStyle name="40% - Accent4 2 2 2 2 2 4 5" xfId="15937" xr:uid="{610D8C3E-F565-4DE0-98C3-EF655A0790A6}"/>
    <cellStyle name="40% - Accent4 2 2 2 2 2 5" xfId="2124" xr:uid="{5AEC7991-EE16-4EAF-A6AF-361D8B38FCBE}"/>
    <cellStyle name="40% - Accent4 2 2 2 2 2 5 2" xfId="5806" xr:uid="{5BD76294-1478-4E13-B96A-2F1A01F8A898}"/>
    <cellStyle name="40% - Accent4 2 2 2 2 2 5 2 2" xfId="13172" xr:uid="{92895F75-87F0-4D77-AD01-AF95299F43DD}"/>
    <cellStyle name="40% - Accent4 2 2 2 2 2 5 2 2 2" xfId="27906" xr:uid="{9FC2ABA8-3C2C-4F2E-8BEA-C9114A9F141E}"/>
    <cellStyle name="40% - Accent4 2 2 2 2 2 5 2 3" xfId="20540" xr:uid="{22FF346C-B753-4D14-965D-818E2322523B}"/>
    <cellStyle name="40% - Accent4 2 2 2 2 2 5 3" xfId="9490" xr:uid="{8A903832-BDB1-4871-AC14-1993A5F061B5}"/>
    <cellStyle name="40% - Accent4 2 2 2 2 2 5 3 2" xfId="24224" xr:uid="{12BC4537-0397-46A1-9250-0ED2EBC327C2}"/>
    <cellStyle name="40% - Accent4 2 2 2 2 2 5 4" xfId="16858" xr:uid="{55C80AAF-A513-4917-9323-083943981662}"/>
    <cellStyle name="40% - Accent4 2 2 2 2 2 6" xfId="3965" xr:uid="{4B0CF551-80A8-4124-8E06-C513E889FE65}"/>
    <cellStyle name="40% - Accent4 2 2 2 2 2 6 2" xfId="11331" xr:uid="{E6107F61-C6D9-4853-9AF1-D5088B795227}"/>
    <cellStyle name="40% - Accent4 2 2 2 2 2 6 2 2" xfId="26065" xr:uid="{2FE18BBE-98DB-4AF4-B530-B50F256891DA}"/>
    <cellStyle name="40% - Accent4 2 2 2 2 2 6 3" xfId="18699" xr:uid="{358A4516-7565-43CC-AD23-D728CA8E6B28}"/>
    <cellStyle name="40% - Accent4 2 2 2 2 2 7" xfId="7649" xr:uid="{2A7A20B5-C5B6-4153-A828-C2EABAE35AD4}"/>
    <cellStyle name="40% - Accent4 2 2 2 2 2 7 2" xfId="22383" xr:uid="{AE86BC7A-E116-4091-B908-44FF07932251}"/>
    <cellStyle name="40% - Accent4 2 2 2 2 2 8" xfId="15017" xr:uid="{9FA7287E-ED57-4C01-A697-39B057CDD464}"/>
    <cellStyle name="40% - Accent4 2 2 2 2 3" xfId="398" xr:uid="{9BFAD6ED-0336-435B-B892-9A818896B0F7}"/>
    <cellStyle name="40% - Accent4 2 2 2 2 3 2" xfId="858" xr:uid="{E272D6BF-8669-4567-BDCD-F70BD372C69B}"/>
    <cellStyle name="40% - Accent4 2 2 2 2 3 2 2" xfId="1778" xr:uid="{C5B8FA61-F909-4EF7-BD63-0332227763BF}"/>
    <cellStyle name="40% - Accent4 2 2 2 2 3 2 2 2" xfId="3619" xr:uid="{294197E4-82B6-4DEE-A29F-2099CDFA3609}"/>
    <cellStyle name="40% - Accent4 2 2 2 2 3 2 2 2 2" xfId="7301" xr:uid="{4F209159-F94A-45D5-9126-5CFEA1E52FCD}"/>
    <cellStyle name="40% - Accent4 2 2 2 2 3 2 2 2 2 2" xfId="14667" xr:uid="{CE3C169A-946A-4F7B-B8A0-DCDFA673C02B}"/>
    <cellStyle name="40% - Accent4 2 2 2 2 3 2 2 2 2 2 2" xfId="29401" xr:uid="{C2DFBCF5-5672-4327-9FDE-3DD2994AE448}"/>
    <cellStyle name="40% - Accent4 2 2 2 2 3 2 2 2 2 3" xfId="22035" xr:uid="{D95F76CC-533B-4FFA-9D39-BBCD08997C42}"/>
    <cellStyle name="40% - Accent4 2 2 2 2 3 2 2 2 3" xfId="10985" xr:uid="{8C94DBA3-C1AE-4816-9E06-6928BAC1A66E}"/>
    <cellStyle name="40% - Accent4 2 2 2 2 3 2 2 2 3 2" xfId="25719" xr:uid="{671F1806-C08A-4EEE-9736-8E45EEE1677F}"/>
    <cellStyle name="40% - Accent4 2 2 2 2 3 2 2 2 4" xfId="18353" xr:uid="{80E10592-0A4F-4951-BDF0-3193ECF03B87}"/>
    <cellStyle name="40% - Accent4 2 2 2 2 3 2 2 3" xfId="5460" xr:uid="{E5AE740D-BB40-4210-AEF5-F32DCD785640}"/>
    <cellStyle name="40% - Accent4 2 2 2 2 3 2 2 3 2" xfId="12826" xr:uid="{234CC834-BF7A-417A-BB33-AC75195A9D8C}"/>
    <cellStyle name="40% - Accent4 2 2 2 2 3 2 2 3 2 2" xfId="27560" xr:uid="{9C985D56-DA57-490C-B2DA-473826D61FC2}"/>
    <cellStyle name="40% - Accent4 2 2 2 2 3 2 2 3 3" xfId="20194" xr:uid="{CC8266F7-AF4F-4E2D-ADCF-D171853351BB}"/>
    <cellStyle name="40% - Accent4 2 2 2 2 3 2 2 4" xfId="9144" xr:uid="{3B1D0106-E564-405F-92AA-E4DEC95E32DF}"/>
    <cellStyle name="40% - Accent4 2 2 2 2 3 2 2 4 2" xfId="23878" xr:uid="{AF238CD3-FC13-46CF-A250-115E98EB0B49}"/>
    <cellStyle name="40% - Accent4 2 2 2 2 3 2 2 5" xfId="16512" xr:uid="{3ACA7650-CFB4-4E09-ABCC-C20B9C61D36B}"/>
    <cellStyle name="40% - Accent4 2 2 2 2 3 2 3" xfId="2699" xr:uid="{B35D632E-025C-4D1A-BE2A-87B5700B8603}"/>
    <cellStyle name="40% - Accent4 2 2 2 2 3 2 3 2" xfId="6381" xr:uid="{E589F504-9241-49C2-B298-6FB2625A730F}"/>
    <cellStyle name="40% - Accent4 2 2 2 2 3 2 3 2 2" xfId="13747" xr:uid="{2203D933-C687-49FB-AE68-3A5AD75EDBB3}"/>
    <cellStyle name="40% - Accent4 2 2 2 2 3 2 3 2 2 2" xfId="28481" xr:uid="{658127A0-2B9B-4A41-B1E8-99E4F53AB7CD}"/>
    <cellStyle name="40% - Accent4 2 2 2 2 3 2 3 2 3" xfId="21115" xr:uid="{8AB50827-9450-4193-AEC8-9BFCB61D5D6E}"/>
    <cellStyle name="40% - Accent4 2 2 2 2 3 2 3 3" xfId="10065" xr:uid="{9A554B77-12F3-4467-9B34-4D49C8D5EBF7}"/>
    <cellStyle name="40% - Accent4 2 2 2 2 3 2 3 3 2" xfId="24799" xr:uid="{A14B47EB-6DF0-4BA2-A373-4C848FC91157}"/>
    <cellStyle name="40% - Accent4 2 2 2 2 3 2 3 4" xfId="17433" xr:uid="{B38A6CC7-8FAD-4E78-A658-6FC3FD16E84C}"/>
    <cellStyle name="40% - Accent4 2 2 2 2 3 2 4" xfId="4540" xr:uid="{5D2EE4ED-9EDE-4CB6-BA5A-9C38272844D2}"/>
    <cellStyle name="40% - Accent4 2 2 2 2 3 2 4 2" xfId="11906" xr:uid="{9792B528-ECF2-45D0-A7AE-30247045D58C}"/>
    <cellStyle name="40% - Accent4 2 2 2 2 3 2 4 2 2" xfId="26640" xr:uid="{305AB3F7-E7FB-4AAB-BA35-075AD4348363}"/>
    <cellStyle name="40% - Accent4 2 2 2 2 3 2 4 3" xfId="19274" xr:uid="{1E9BDDFE-47E3-4A44-ACEC-2FD207BE68F9}"/>
    <cellStyle name="40% - Accent4 2 2 2 2 3 2 5" xfId="8224" xr:uid="{194D40E4-B674-442A-98D4-1B7953BDDB32}"/>
    <cellStyle name="40% - Accent4 2 2 2 2 3 2 5 2" xfId="22958" xr:uid="{4DEAFF56-85B8-4210-B639-E892833BCCC1}"/>
    <cellStyle name="40% - Accent4 2 2 2 2 3 2 6" xfId="15592" xr:uid="{16F7476B-C429-496B-8DEE-DC570B8CADB5}"/>
    <cellStyle name="40% - Accent4 2 2 2 2 3 3" xfId="1318" xr:uid="{8651C3F8-09D1-4552-9715-8FA5306CC0F4}"/>
    <cellStyle name="40% - Accent4 2 2 2 2 3 3 2" xfId="3159" xr:uid="{BB34DBA3-A4CB-49C8-9649-DCA893B53633}"/>
    <cellStyle name="40% - Accent4 2 2 2 2 3 3 2 2" xfId="6841" xr:uid="{FD585655-34C1-4DF6-84A0-0543A4635FB3}"/>
    <cellStyle name="40% - Accent4 2 2 2 2 3 3 2 2 2" xfId="14207" xr:uid="{93FF1B17-63C0-43A1-ABC5-9234835EA51C}"/>
    <cellStyle name="40% - Accent4 2 2 2 2 3 3 2 2 2 2" xfId="28941" xr:uid="{E56B579E-75A1-49B6-862F-912739F0A436}"/>
    <cellStyle name="40% - Accent4 2 2 2 2 3 3 2 2 3" xfId="21575" xr:uid="{D5022C18-C43A-421E-BF3F-1178169228B9}"/>
    <cellStyle name="40% - Accent4 2 2 2 2 3 3 2 3" xfId="10525" xr:uid="{4197E532-6274-4006-806A-F48693973CD3}"/>
    <cellStyle name="40% - Accent4 2 2 2 2 3 3 2 3 2" xfId="25259" xr:uid="{3452A424-B3A6-4687-9EC8-7407543620C3}"/>
    <cellStyle name="40% - Accent4 2 2 2 2 3 3 2 4" xfId="17893" xr:uid="{43B03BBB-7A60-4EDE-A6E7-5CC712A3A46C}"/>
    <cellStyle name="40% - Accent4 2 2 2 2 3 3 3" xfId="5000" xr:uid="{B2F5EC18-CD7A-448B-AA8C-C57448725911}"/>
    <cellStyle name="40% - Accent4 2 2 2 2 3 3 3 2" xfId="12366" xr:uid="{8AACC22F-655C-470B-BC15-BFF05CB98AF5}"/>
    <cellStyle name="40% - Accent4 2 2 2 2 3 3 3 2 2" xfId="27100" xr:uid="{1EEB736F-FA4B-4631-BE55-DB5D9565E297}"/>
    <cellStyle name="40% - Accent4 2 2 2 2 3 3 3 3" xfId="19734" xr:uid="{96AE34E7-4BA8-4397-879B-156CD1271815}"/>
    <cellStyle name="40% - Accent4 2 2 2 2 3 3 4" xfId="8684" xr:uid="{AB64BFB0-B67A-455E-AD48-21AAAF69D78F}"/>
    <cellStyle name="40% - Accent4 2 2 2 2 3 3 4 2" xfId="23418" xr:uid="{B031E398-F74A-4909-BF12-37B9C93353CE}"/>
    <cellStyle name="40% - Accent4 2 2 2 2 3 3 5" xfId="16052" xr:uid="{47268576-AD0E-42CD-B1C8-4B22D4B116E2}"/>
    <cellStyle name="40% - Accent4 2 2 2 2 3 4" xfId="2239" xr:uid="{1183B4F6-0472-460F-8E81-3FBB14CD1027}"/>
    <cellStyle name="40% - Accent4 2 2 2 2 3 4 2" xfId="5921" xr:uid="{DD31F14C-68BD-46F7-90BA-6D8C05C25787}"/>
    <cellStyle name="40% - Accent4 2 2 2 2 3 4 2 2" xfId="13287" xr:uid="{A6191146-7C34-449B-B3A9-E36766F6506D}"/>
    <cellStyle name="40% - Accent4 2 2 2 2 3 4 2 2 2" xfId="28021" xr:uid="{D10D0AF0-52AA-426A-8784-69ABF12AABCF}"/>
    <cellStyle name="40% - Accent4 2 2 2 2 3 4 2 3" xfId="20655" xr:uid="{9E8D3CA1-E917-4933-B657-740127F6D6FF}"/>
    <cellStyle name="40% - Accent4 2 2 2 2 3 4 3" xfId="9605" xr:uid="{2429D604-262F-490E-A3CF-35F586DAC6BD}"/>
    <cellStyle name="40% - Accent4 2 2 2 2 3 4 3 2" xfId="24339" xr:uid="{9AC2EDBD-7446-4C8F-AB68-FB61E355F206}"/>
    <cellStyle name="40% - Accent4 2 2 2 2 3 4 4" xfId="16973" xr:uid="{B8A5DF06-191B-4815-87C3-389ECDC16F47}"/>
    <cellStyle name="40% - Accent4 2 2 2 2 3 5" xfId="4080" xr:uid="{A4F09FA9-AF78-496C-8923-998F84BADCB6}"/>
    <cellStyle name="40% - Accent4 2 2 2 2 3 5 2" xfId="11446" xr:uid="{27184F08-A751-40CD-B068-D09DE3DE660A}"/>
    <cellStyle name="40% - Accent4 2 2 2 2 3 5 2 2" xfId="26180" xr:uid="{D4BA42BB-8725-40A4-8238-E7AEC01CD319}"/>
    <cellStyle name="40% - Accent4 2 2 2 2 3 5 3" xfId="18814" xr:uid="{2507D1D8-47BB-4794-824C-6126FD0AB79C}"/>
    <cellStyle name="40% - Accent4 2 2 2 2 3 6" xfId="7764" xr:uid="{C013DE31-E1C5-421C-834C-0DDD9550783E}"/>
    <cellStyle name="40% - Accent4 2 2 2 2 3 6 2" xfId="22498" xr:uid="{1221665E-D1F8-4636-827F-A6FAB181BD27}"/>
    <cellStyle name="40% - Accent4 2 2 2 2 3 7" xfId="15132" xr:uid="{0CB45CF3-A34C-4C53-B398-523F9B3E38BA}"/>
    <cellStyle name="40% - Accent4 2 2 2 2 4" xfId="628" xr:uid="{99824970-AB2D-4434-B31B-A8BF9330911E}"/>
    <cellStyle name="40% - Accent4 2 2 2 2 4 2" xfId="1548" xr:uid="{D439F60C-B9B1-4D75-9E59-1546CC0F01E9}"/>
    <cellStyle name="40% - Accent4 2 2 2 2 4 2 2" xfId="3389" xr:uid="{76DD6793-DFF4-4FBC-945D-E4DCEAD79C9B}"/>
    <cellStyle name="40% - Accent4 2 2 2 2 4 2 2 2" xfId="7071" xr:uid="{B6C33052-1A84-4A20-90D9-4E2B8A4D5D33}"/>
    <cellStyle name="40% - Accent4 2 2 2 2 4 2 2 2 2" xfId="14437" xr:uid="{9BD860DE-8038-4369-8999-F8D4D79A47C6}"/>
    <cellStyle name="40% - Accent4 2 2 2 2 4 2 2 2 2 2" xfId="29171" xr:uid="{B920C3B4-B480-4A37-9B45-C4D559C39AA3}"/>
    <cellStyle name="40% - Accent4 2 2 2 2 4 2 2 2 3" xfId="21805" xr:uid="{B5E05D13-3127-484A-BE9A-0755B7BE05BC}"/>
    <cellStyle name="40% - Accent4 2 2 2 2 4 2 2 3" xfId="10755" xr:uid="{951466D2-9E5A-4BED-8295-E9B6583D7EF9}"/>
    <cellStyle name="40% - Accent4 2 2 2 2 4 2 2 3 2" xfId="25489" xr:uid="{DE7F7778-F275-47D2-8617-2C1AA03131F5}"/>
    <cellStyle name="40% - Accent4 2 2 2 2 4 2 2 4" xfId="18123" xr:uid="{D867B3F7-6BE2-486B-B884-07DC2C9786F4}"/>
    <cellStyle name="40% - Accent4 2 2 2 2 4 2 3" xfId="5230" xr:uid="{CB40E64D-5321-4486-BD57-E7AC47054CAE}"/>
    <cellStyle name="40% - Accent4 2 2 2 2 4 2 3 2" xfId="12596" xr:uid="{48E17A3B-C632-4A70-9F29-023CC4F902B1}"/>
    <cellStyle name="40% - Accent4 2 2 2 2 4 2 3 2 2" xfId="27330" xr:uid="{D29FC31D-A90A-4CE5-AFD3-2EC25304929E}"/>
    <cellStyle name="40% - Accent4 2 2 2 2 4 2 3 3" xfId="19964" xr:uid="{6E5CCEF7-750E-4456-A90C-AF85BCAB02AC}"/>
    <cellStyle name="40% - Accent4 2 2 2 2 4 2 4" xfId="8914" xr:uid="{2CC28D86-46C1-407A-98C8-38F5E895E398}"/>
    <cellStyle name="40% - Accent4 2 2 2 2 4 2 4 2" xfId="23648" xr:uid="{F362CDF8-36E9-42B4-BA44-EF3067A15DA7}"/>
    <cellStyle name="40% - Accent4 2 2 2 2 4 2 5" xfId="16282" xr:uid="{9DBA655C-9F11-4F7C-A991-C67BF0CEA1C3}"/>
    <cellStyle name="40% - Accent4 2 2 2 2 4 3" xfId="2469" xr:uid="{598CF5C4-C920-4947-9BC3-D8488C7DCCFE}"/>
    <cellStyle name="40% - Accent4 2 2 2 2 4 3 2" xfId="6151" xr:uid="{9556CDC9-BF72-41EC-8D17-D337B35F24A5}"/>
    <cellStyle name="40% - Accent4 2 2 2 2 4 3 2 2" xfId="13517" xr:uid="{456A348A-DC16-4189-8CE8-92148C32439E}"/>
    <cellStyle name="40% - Accent4 2 2 2 2 4 3 2 2 2" xfId="28251" xr:uid="{9259853E-A4B0-4022-A39E-1F02841232BC}"/>
    <cellStyle name="40% - Accent4 2 2 2 2 4 3 2 3" xfId="20885" xr:uid="{8C76ABF0-16ED-4DF9-A016-6DA87414E8D0}"/>
    <cellStyle name="40% - Accent4 2 2 2 2 4 3 3" xfId="9835" xr:uid="{35D254CC-1FFC-43B3-9B56-285FF2DF98A3}"/>
    <cellStyle name="40% - Accent4 2 2 2 2 4 3 3 2" xfId="24569" xr:uid="{94E05223-11E3-4F92-A8C4-62CD22935CD7}"/>
    <cellStyle name="40% - Accent4 2 2 2 2 4 3 4" xfId="17203" xr:uid="{2D5328DF-A768-40DC-9457-EF84C5715039}"/>
    <cellStyle name="40% - Accent4 2 2 2 2 4 4" xfId="4310" xr:uid="{5F88D248-E237-4BA3-93A1-C8EE6045DA36}"/>
    <cellStyle name="40% - Accent4 2 2 2 2 4 4 2" xfId="11676" xr:uid="{30BB2B0C-3368-4D21-819C-1D47465838B6}"/>
    <cellStyle name="40% - Accent4 2 2 2 2 4 4 2 2" xfId="26410" xr:uid="{F26320D2-9399-4E89-A9A1-6A900FE29E68}"/>
    <cellStyle name="40% - Accent4 2 2 2 2 4 4 3" xfId="19044" xr:uid="{0CB41751-C51A-4F40-A849-D774E8C69250}"/>
    <cellStyle name="40% - Accent4 2 2 2 2 4 5" xfId="7994" xr:uid="{4C1A0167-AC96-4BDD-A155-F4782E88F071}"/>
    <cellStyle name="40% - Accent4 2 2 2 2 4 5 2" xfId="22728" xr:uid="{5354C6EB-518D-415F-8ED2-B9B3F16748A7}"/>
    <cellStyle name="40% - Accent4 2 2 2 2 4 6" xfId="15362" xr:uid="{B38ABDC1-6F53-4259-A0FE-DD2A5A66E5F4}"/>
    <cellStyle name="40% - Accent4 2 2 2 2 5" xfId="1088" xr:uid="{995CB0AC-3DB5-4304-BB51-C6439C268E1E}"/>
    <cellStyle name="40% - Accent4 2 2 2 2 5 2" xfId="2929" xr:uid="{0C3146C9-CC1C-4511-9E31-3B02FF9BD7B8}"/>
    <cellStyle name="40% - Accent4 2 2 2 2 5 2 2" xfId="6611" xr:uid="{8BC6CF73-FADA-406C-9D74-EB41F49E74D7}"/>
    <cellStyle name="40% - Accent4 2 2 2 2 5 2 2 2" xfId="13977" xr:uid="{0C8431AC-0B86-43AA-B5B2-B2BC10835BA2}"/>
    <cellStyle name="40% - Accent4 2 2 2 2 5 2 2 2 2" xfId="28711" xr:uid="{C172A0FE-E49E-416D-936B-FF086523C187}"/>
    <cellStyle name="40% - Accent4 2 2 2 2 5 2 2 3" xfId="21345" xr:uid="{901EFFF4-6331-4FEE-B514-CE26C9467E85}"/>
    <cellStyle name="40% - Accent4 2 2 2 2 5 2 3" xfId="10295" xr:uid="{50F597AC-7B65-484D-9181-596CE9E621DC}"/>
    <cellStyle name="40% - Accent4 2 2 2 2 5 2 3 2" xfId="25029" xr:uid="{4286F693-FC92-4963-AE67-70A029E7E64E}"/>
    <cellStyle name="40% - Accent4 2 2 2 2 5 2 4" xfId="17663" xr:uid="{50977065-4FAA-4B0A-86AD-AE5D0153366C}"/>
    <cellStyle name="40% - Accent4 2 2 2 2 5 3" xfId="4770" xr:uid="{0F989C4F-465E-4AEF-896C-CE2FA849B844}"/>
    <cellStyle name="40% - Accent4 2 2 2 2 5 3 2" xfId="12136" xr:uid="{A2E06561-98F3-4AC5-B8E4-24F67265DAB5}"/>
    <cellStyle name="40% - Accent4 2 2 2 2 5 3 2 2" xfId="26870" xr:uid="{C45D5D20-A0BF-454E-82FA-5514A3406592}"/>
    <cellStyle name="40% - Accent4 2 2 2 2 5 3 3" xfId="19504" xr:uid="{480CE012-FB83-446F-B16A-C8911C6FF891}"/>
    <cellStyle name="40% - Accent4 2 2 2 2 5 4" xfId="8454" xr:uid="{64449B6B-A35D-4370-93B5-A0B3ED1C98CD}"/>
    <cellStyle name="40% - Accent4 2 2 2 2 5 4 2" xfId="23188" xr:uid="{E2801F8E-7583-43A7-96B8-C86FB2E19936}"/>
    <cellStyle name="40% - Accent4 2 2 2 2 5 5" xfId="15822" xr:uid="{57D5E487-4235-41CE-AE30-B814D26E6BF8}"/>
    <cellStyle name="40% - Accent4 2 2 2 2 6" xfId="2009" xr:uid="{DEAFF6F2-52D1-47B3-B7B7-4217CE029171}"/>
    <cellStyle name="40% - Accent4 2 2 2 2 6 2" xfId="5691" xr:uid="{C66C70EC-9DBB-43C5-B098-45282D80C4DB}"/>
    <cellStyle name="40% - Accent4 2 2 2 2 6 2 2" xfId="13057" xr:uid="{E1AB78E9-4306-44C6-8B9D-C6F3EF695057}"/>
    <cellStyle name="40% - Accent4 2 2 2 2 6 2 2 2" xfId="27791" xr:uid="{F2FB7BBB-AC86-48EC-9613-D7DAAD0A853C}"/>
    <cellStyle name="40% - Accent4 2 2 2 2 6 2 3" xfId="20425" xr:uid="{6DCED954-73E7-40E0-9ECC-60B9358C1352}"/>
    <cellStyle name="40% - Accent4 2 2 2 2 6 3" xfId="9375" xr:uid="{95C02E4E-68AC-4E29-8940-05EF9C149D21}"/>
    <cellStyle name="40% - Accent4 2 2 2 2 6 3 2" xfId="24109" xr:uid="{841A9920-5DA2-4DD7-8F01-BC567D6EC112}"/>
    <cellStyle name="40% - Accent4 2 2 2 2 6 4" xfId="16743" xr:uid="{EDCAD3E4-3C66-4459-A77E-48DD34F43995}"/>
    <cellStyle name="40% - Accent4 2 2 2 2 7" xfId="3850" xr:uid="{F2E8B3AF-CDE6-4304-A7BC-99F4720873D5}"/>
    <cellStyle name="40% - Accent4 2 2 2 2 7 2" xfId="11216" xr:uid="{A660C21D-8FF8-40EE-B00D-F05FAB0C3140}"/>
    <cellStyle name="40% - Accent4 2 2 2 2 7 2 2" xfId="25950" xr:uid="{1F3B23D7-F116-4B75-837E-1B6F8166B52D}"/>
    <cellStyle name="40% - Accent4 2 2 2 2 7 3" xfId="18584" xr:uid="{19C9F407-AAE8-4AEE-8B4B-2DD4A6D09B85}"/>
    <cellStyle name="40% - Accent4 2 2 2 2 8" xfId="7534" xr:uid="{93282F83-27F1-437E-B321-CE6FE3CAB15D}"/>
    <cellStyle name="40% - Accent4 2 2 2 2 8 2" xfId="22268" xr:uid="{9DC7E965-2AA7-4CED-BAB1-42F0A0842EC6}"/>
    <cellStyle name="40% - Accent4 2 2 2 2 9" xfId="14902" xr:uid="{8B79C6E5-DBCE-4AB6-8B51-DA9033679886}"/>
    <cellStyle name="40% - Accent4 2 2 2 3" xfId="226" xr:uid="{EEF39E64-2F17-470B-9E49-45A52B8441F2}"/>
    <cellStyle name="40% - Accent4 2 2 2 3 2" xfId="456" xr:uid="{5415F210-E051-411D-8407-706F05EB28BC}"/>
    <cellStyle name="40% - Accent4 2 2 2 3 2 2" xfId="916" xr:uid="{1EA4EA2C-009E-4C92-AB1F-638B5744D605}"/>
    <cellStyle name="40% - Accent4 2 2 2 3 2 2 2" xfId="1836" xr:uid="{90059E89-1EDD-4564-BAB5-99E1A4F02E85}"/>
    <cellStyle name="40% - Accent4 2 2 2 3 2 2 2 2" xfId="3677" xr:uid="{A118F12E-EC4D-49A0-997F-0097AEDC7243}"/>
    <cellStyle name="40% - Accent4 2 2 2 3 2 2 2 2 2" xfId="7359" xr:uid="{FBE4DD1B-A677-4E65-97A2-019BF86424F5}"/>
    <cellStyle name="40% - Accent4 2 2 2 3 2 2 2 2 2 2" xfId="14725" xr:uid="{48A574FB-AA79-43D3-A9D6-10692D7F6908}"/>
    <cellStyle name="40% - Accent4 2 2 2 3 2 2 2 2 2 2 2" xfId="29459" xr:uid="{E9282ABC-4075-41A4-8743-F4D63449A20C}"/>
    <cellStyle name="40% - Accent4 2 2 2 3 2 2 2 2 2 3" xfId="22093" xr:uid="{9E2E2EA4-6501-4A02-BA7C-6397B5EB99C0}"/>
    <cellStyle name="40% - Accent4 2 2 2 3 2 2 2 2 3" xfId="11043" xr:uid="{D01E7820-EC76-44B8-829B-11491849A8EB}"/>
    <cellStyle name="40% - Accent4 2 2 2 3 2 2 2 2 3 2" xfId="25777" xr:uid="{38095018-3D58-4924-B6C9-775783866511}"/>
    <cellStyle name="40% - Accent4 2 2 2 3 2 2 2 2 4" xfId="18411" xr:uid="{70085D44-69EF-4EF5-BB98-69F1854F2029}"/>
    <cellStyle name="40% - Accent4 2 2 2 3 2 2 2 3" xfId="5518" xr:uid="{AF87D6EF-ADEC-4C07-AB4E-CA77C38E2B6D}"/>
    <cellStyle name="40% - Accent4 2 2 2 3 2 2 2 3 2" xfId="12884" xr:uid="{B8E0B3D1-4BC3-4A87-A5DE-1741B236AC09}"/>
    <cellStyle name="40% - Accent4 2 2 2 3 2 2 2 3 2 2" xfId="27618" xr:uid="{70945ACA-A533-4F92-805E-C2E938A49321}"/>
    <cellStyle name="40% - Accent4 2 2 2 3 2 2 2 3 3" xfId="20252" xr:uid="{0A0D3D72-9488-4500-B74D-57A5BED5ED3A}"/>
    <cellStyle name="40% - Accent4 2 2 2 3 2 2 2 4" xfId="9202" xr:uid="{4C2AFE0A-E91D-4EEF-A6E5-3ABF8C3CC896}"/>
    <cellStyle name="40% - Accent4 2 2 2 3 2 2 2 4 2" xfId="23936" xr:uid="{4CE6E775-44AC-487E-AB52-84162D7A65D7}"/>
    <cellStyle name="40% - Accent4 2 2 2 3 2 2 2 5" xfId="16570" xr:uid="{BE3D0B41-A2EF-40C2-B951-A2846C954940}"/>
    <cellStyle name="40% - Accent4 2 2 2 3 2 2 3" xfId="2757" xr:uid="{786B5E85-5C0D-4D02-B0C2-96C1C15D5F2C}"/>
    <cellStyle name="40% - Accent4 2 2 2 3 2 2 3 2" xfId="6439" xr:uid="{E965D2FB-DD11-426E-AE50-1A864E368F48}"/>
    <cellStyle name="40% - Accent4 2 2 2 3 2 2 3 2 2" xfId="13805" xr:uid="{0972E0B1-D79E-49BC-87CF-8988038FE4D4}"/>
    <cellStyle name="40% - Accent4 2 2 2 3 2 2 3 2 2 2" xfId="28539" xr:uid="{07499FB0-CA0D-41E2-8FE8-A7E38589B613}"/>
    <cellStyle name="40% - Accent4 2 2 2 3 2 2 3 2 3" xfId="21173" xr:uid="{FC4D7DD2-9A88-44E6-A919-B6353716D144}"/>
    <cellStyle name="40% - Accent4 2 2 2 3 2 2 3 3" xfId="10123" xr:uid="{C5617295-C560-4789-8F5A-B5A6AEFF0AFB}"/>
    <cellStyle name="40% - Accent4 2 2 2 3 2 2 3 3 2" xfId="24857" xr:uid="{9899D14F-7916-401F-A475-DC09F58C4A31}"/>
    <cellStyle name="40% - Accent4 2 2 2 3 2 2 3 4" xfId="17491" xr:uid="{786D516B-0FF1-4D8A-9F29-DB011379CB5B}"/>
    <cellStyle name="40% - Accent4 2 2 2 3 2 2 4" xfId="4598" xr:uid="{824E0122-3097-471A-970E-BF335FDCEC29}"/>
    <cellStyle name="40% - Accent4 2 2 2 3 2 2 4 2" xfId="11964" xr:uid="{2C599D08-95A1-4705-96B4-EF46C0F17A4A}"/>
    <cellStyle name="40% - Accent4 2 2 2 3 2 2 4 2 2" xfId="26698" xr:uid="{6D4A5219-B59B-4107-8A79-9D692E7E3197}"/>
    <cellStyle name="40% - Accent4 2 2 2 3 2 2 4 3" xfId="19332" xr:uid="{4363CAFF-9825-4410-9963-8DED50B5760E}"/>
    <cellStyle name="40% - Accent4 2 2 2 3 2 2 5" xfId="8282" xr:uid="{87F12E4C-87C7-4633-8D03-DE071C2C394C}"/>
    <cellStyle name="40% - Accent4 2 2 2 3 2 2 5 2" xfId="23016" xr:uid="{9C862676-5F52-4735-A197-FB400C103868}"/>
    <cellStyle name="40% - Accent4 2 2 2 3 2 2 6" xfId="15650" xr:uid="{12DC18A0-728C-4771-828D-2A121337D9A8}"/>
    <cellStyle name="40% - Accent4 2 2 2 3 2 3" xfId="1376" xr:uid="{6BF5B6A2-D592-4FC4-8B5C-CD75C174FFA0}"/>
    <cellStyle name="40% - Accent4 2 2 2 3 2 3 2" xfId="3217" xr:uid="{056D68A8-5010-4275-B5AD-9349CEDA3DD5}"/>
    <cellStyle name="40% - Accent4 2 2 2 3 2 3 2 2" xfId="6899" xr:uid="{B410A611-9458-4C60-93F6-B9759AEC1C85}"/>
    <cellStyle name="40% - Accent4 2 2 2 3 2 3 2 2 2" xfId="14265" xr:uid="{83401A47-9C33-4427-8F58-1FB31D4017B9}"/>
    <cellStyle name="40% - Accent4 2 2 2 3 2 3 2 2 2 2" xfId="28999" xr:uid="{AFCDF544-7890-4B75-96F8-389841117EB4}"/>
    <cellStyle name="40% - Accent4 2 2 2 3 2 3 2 2 3" xfId="21633" xr:uid="{5B70C9B3-7EE7-429C-AA11-0EABD495F59B}"/>
    <cellStyle name="40% - Accent4 2 2 2 3 2 3 2 3" xfId="10583" xr:uid="{6C5BCF2A-1C0F-4249-9453-136EBBCFA7F6}"/>
    <cellStyle name="40% - Accent4 2 2 2 3 2 3 2 3 2" xfId="25317" xr:uid="{D3C2E6B2-FD0C-4114-B73F-F9CCD7FE18AD}"/>
    <cellStyle name="40% - Accent4 2 2 2 3 2 3 2 4" xfId="17951" xr:uid="{42B45F52-29E1-4AE9-B11B-E62826CD6FBA}"/>
    <cellStyle name="40% - Accent4 2 2 2 3 2 3 3" xfId="5058" xr:uid="{ADEF8D20-ED00-4794-AC8C-35CB46F1C3A1}"/>
    <cellStyle name="40% - Accent4 2 2 2 3 2 3 3 2" xfId="12424" xr:uid="{9811A470-D804-4229-8B71-E03F80C2EECC}"/>
    <cellStyle name="40% - Accent4 2 2 2 3 2 3 3 2 2" xfId="27158" xr:uid="{7B45B338-918E-43C2-AFC0-F877DE51BB37}"/>
    <cellStyle name="40% - Accent4 2 2 2 3 2 3 3 3" xfId="19792" xr:uid="{0DED099D-180D-4409-9427-B1FC7448C812}"/>
    <cellStyle name="40% - Accent4 2 2 2 3 2 3 4" xfId="8742" xr:uid="{863231B5-5CD6-4731-98AD-A64BE43E0FE7}"/>
    <cellStyle name="40% - Accent4 2 2 2 3 2 3 4 2" xfId="23476" xr:uid="{E6A30EE5-49CD-49DF-99DA-C13F55DBD03E}"/>
    <cellStyle name="40% - Accent4 2 2 2 3 2 3 5" xfId="16110" xr:uid="{D82BCD59-06B0-46DD-A30D-10585A138F2B}"/>
    <cellStyle name="40% - Accent4 2 2 2 3 2 4" xfId="2297" xr:uid="{D799B864-41E0-4874-8059-6AA796D23301}"/>
    <cellStyle name="40% - Accent4 2 2 2 3 2 4 2" xfId="5979" xr:uid="{59694786-6D03-4A15-9DB5-0EE8499F7A72}"/>
    <cellStyle name="40% - Accent4 2 2 2 3 2 4 2 2" xfId="13345" xr:uid="{E1B23736-9C16-4179-8CB3-835A1EEFBFCB}"/>
    <cellStyle name="40% - Accent4 2 2 2 3 2 4 2 2 2" xfId="28079" xr:uid="{4C3C23C4-03DC-41BE-AC7D-BE832BD562CF}"/>
    <cellStyle name="40% - Accent4 2 2 2 3 2 4 2 3" xfId="20713" xr:uid="{E14F80C5-DABB-4BC8-8DF8-62ABDDF3E856}"/>
    <cellStyle name="40% - Accent4 2 2 2 3 2 4 3" xfId="9663" xr:uid="{D278EECD-898B-41E6-89F3-FC91079355BF}"/>
    <cellStyle name="40% - Accent4 2 2 2 3 2 4 3 2" xfId="24397" xr:uid="{7A20242B-79DD-4D12-B688-C970B6F0B060}"/>
    <cellStyle name="40% - Accent4 2 2 2 3 2 4 4" xfId="17031" xr:uid="{4029EA01-E735-4768-BC2C-A4631CC74702}"/>
    <cellStyle name="40% - Accent4 2 2 2 3 2 5" xfId="4138" xr:uid="{2695730E-729B-43A2-9D04-917469BB0EDB}"/>
    <cellStyle name="40% - Accent4 2 2 2 3 2 5 2" xfId="11504" xr:uid="{5F69AB06-25FF-414C-AA49-D106860FEB59}"/>
    <cellStyle name="40% - Accent4 2 2 2 3 2 5 2 2" xfId="26238" xr:uid="{BB600394-7ED4-4938-B4E2-641E471FF867}"/>
    <cellStyle name="40% - Accent4 2 2 2 3 2 5 3" xfId="18872" xr:uid="{3460F3ED-6042-4BAB-9B34-1466A5AE8AA3}"/>
    <cellStyle name="40% - Accent4 2 2 2 3 2 6" xfId="7822" xr:uid="{714ECF64-EA1B-4E34-8415-AF040E9AEB49}"/>
    <cellStyle name="40% - Accent4 2 2 2 3 2 6 2" xfId="22556" xr:uid="{01D9203A-9032-4592-A15A-65D18CDF3EA5}"/>
    <cellStyle name="40% - Accent4 2 2 2 3 2 7" xfId="15190" xr:uid="{06F1D9F0-99DB-467A-A1F5-ACFBA070FAB2}"/>
    <cellStyle name="40% - Accent4 2 2 2 3 3" xfId="686" xr:uid="{DCFF912F-F58A-4ECF-9A3E-93FD2A99252F}"/>
    <cellStyle name="40% - Accent4 2 2 2 3 3 2" xfId="1606" xr:uid="{5569FC16-D891-48D5-B0B4-B70856C82D00}"/>
    <cellStyle name="40% - Accent4 2 2 2 3 3 2 2" xfId="3447" xr:uid="{43D59237-0938-4A7A-8D73-7540DFD2843C}"/>
    <cellStyle name="40% - Accent4 2 2 2 3 3 2 2 2" xfId="7129" xr:uid="{940028AF-7847-4CA4-A353-5FB78BE46BD9}"/>
    <cellStyle name="40% - Accent4 2 2 2 3 3 2 2 2 2" xfId="14495" xr:uid="{D3E3B001-FAEA-4D1B-A2DF-8FF812D7B311}"/>
    <cellStyle name="40% - Accent4 2 2 2 3 3 2 2 2 2 2" xfId="29229" xr:uid="{CF44B0F9-F6F1-4882-91BB-D3826D71E6AA}"/>
    <cellStyle name="40% - Accent4 2 2 2 3 3 2 2 2 3" xfId="21863" xr:uid="{24952D1D-C34F-49EA-88E6-2F6DF55C8A3E}"/>
    <cellStyle name="40% - Accent4 2 2 2 3 3 2 2 3" xfId="10813" xr:uid="{2312816B-9F35-490D-8D55-99D7D67542E3}"/>
    <cellStyle name="40% - Accent4 2 2 2 3 3 2 2 3 2" xfId="25547" xr:uid="{F9802594-748E-474F-8546-B77E48F64A71}"/>
    <cellStyle name="40% - Accent4 2 2 2 3 3 2 2 4" xfId="18181" xr:uid="{330D36B6-9B93-48DD-9B58-AB0BDB31EFCC}"/>
    <cellStyle name="40% - Accent4 2 2 2 3 3 2 3" xfId="5288" xr:uid="{AB7A16A5-208D-418A-9990-EDE07F3C2856}"/>
    <cellStyle name="40% - Accent4 2 2 2 3 3 2 3 2" xfId="12654" xr:uid="{A13F6D9C-AF85-40A2-AC9B-30FC7830C018}"/>
    <cellStyle name="40% - Accent4 2 2 2 3 3 2 3 2 2" xfId="27388" xr:uid="{2EFDC7A8-5B9D-40B7-939C-9D40124E3F8D}"/>
    <cellStyle name="40% - Accent4 2 2 2 3 3 2 3 3" xfId="20022" xr:uid="{93475090-A99B-463E-B91E-EB4D72DEACF5}"/>
    <cellStyle name="40% - Accent4 2 2 2 3 3 2 4" xfId="8972" xr:uid="{1EBA6E99-6D2F-4BC0-94C8-390F17F6A98D}"/>
    <cellStyle name="40% - Accent4 2 2 2 3 3 2 4 2" xfId="23706" xr:uid="{3AB26596-2B50-4102-BAC3-54EE41EA8B0D}"/>
    <cellStyle name="40% - Accent4 2 2 2 3 3 2 5" xfId="16340" xr:uid="{A6902034-7E06-455E-AFFA-8DE3B9E210A2}"/>
    <cellStyle name="40% - Accent4 2 2 2 3 3 3" xfId="2527" xr:uid="{8915E4CA-4A48-48DD-9AD1-882FA40D2966}"/>
    <cellStyle name="40% - Accent4 2 2 2 3 3 3 2" xfId="6209" xr:uid="{3FD6CF03-4F1F-467B-B28F-DFB7D547A9BB}"/>
    <cellStyle name="40% - Accent4 2 2 2 3 3 3 2 2" xfId="13575" xr:uid="{C7290ACD-6FD5-487B-98DE-C75E48FFBD11}"/>
    <cellStyle name="40% - Accent4 2 2 2 3 3 3 2 2 2" xfId="28309" xr:uid="{38386BFC-F0B6-41AA-9183-C3EEAC296E44}"/>
    <cellStyle name="40% - Accent4 2 2 2 3 3 3 2 3" xfId="20943" xr:uid="{324B5DF7-44BA-4624-BFC1-C73106C62B7F}"/>
    <cellStyle name="40% - Accent4 2 2 2 3 3 3 3" xfId="9893" xr:uid="{FEDABE5D-B32C-4612-838B-D689E0B12745}"/>
    <cellStyle name="40% - Accent4 2 2 2 3 3 3 3 2" xfId="24627" xr:uid="{A47ACEDE-27D1-4242-A2BF-E87FA31C8C45}"/>
    <cellStyle name="40% - Accent4 2 2 2 3 3 3 4" xfId="17261" xr:uid="{3117C217-E549-4C70-9FDF-6A41E07C5112}"/>
    <cellStyle name="40% - Accent4 2 2 2 3 3 4" xfId="4368" xr:uid="{94F6DD07-1E92-4CB7-9B66-C8AD4C165FBB}"/>
    <cellStyle name="40% - Accent4 2 2 2 3 3 4 2" xfId="11734" xr:uid="{5F37BC52-3931-417D-A5D0-F7D5BBB47236}"/>
    <cellStyle name="40% - Accent4 2 2 2 3 3 4 2 2" xfId="26468" xr:uid="{BFCBAFE7-1955-4443-8951-564FBFB3EB54}"/>
    <cellStyle name="40% - Accent4 2 2 2 3 3 4 3" xfId="19102" xr:uid="{C9963C76-04D3-43A6-AAFA-9351345EFC13}"/>
    <cellStyle name="40% - Accent4 2 2 2 3 3 5" xfId="8052" xr:uid="{6E006D9D-9C78-43CC-8C91-7EC03A75A6FD}"/>
    <cellStyle name="40% - Accent4 2 2 2 3 3 5 2" xfId="22786" xr:uid="{D359742B-5185-4D21-83D0-5BC6886FE4AA}"/>
    <cellStyle name="40% - Accent4 2 2 2 3 3 6" xfId="15420" xr:uid="{6BE7228A-618B-4D2C-92F4-5E5F80ACD265}"/>
    <cellStyle name="40% - Accent4 2 2 2 3 4" xfId="1146" xr:uid="{2E35F7B4-DC03-4163-85A2-D0DF663918A7}"/>
    <cellStyle name="40% - Accent4 2 2 2 3 4 2" xfId="2987" xr:uid="{E13CC956-4D56-4C66-A120-54E09DCDC061}"/>
    <cellStyle name="40% - Accent4 2 2 2 3 4 2 2" xfId="6669" xr:uid="{991AAE7D-11F3-4F48-852D-DB6EDB114DA9}"/>
    <cellStyle name="40% - Accent4 2 2 2 3 4 2 2 2" xfId="14035" xr:uid="{5ACA8DDB-B611-4E3A-B5D0-875C2700A168}"/>
    <cellStyle name="40% - Accent4 2 2 2 3 4 2 2 2 2" xfId="28769" xr:uid="{8E97B668-84D4-4283-BDDD-A77B6C686729}"/>
    <cellStyle name="40% - Accent4 2 2 2 3 4 2 2 3" xfId="21403" xr:uid="{90FE75FD-DB2E-4DAB-8A52-567D6223B0F9}"/>
    <cellStyle name="40% - Accent4 2 2 2 3 4 2 3" xfId="10353" xr:uid="{73AE76FF-7F1E-41CC-B7F1-17997D92EE0E}"/>
    <cellStyle name="40% - Accent4 2 2 2 3 4 2 3 2" xfId="25087" xr:uid="{CA2F0803-A737-43B1-B29F-69353D138034}"/>
    <cellStyle name="40% - Accent4 2 2 2 3 4 2 4" xfId="17721" xr:uid="{0FAD6BD6-C090-4B82-9D6F-EF0C959E276A}"/>
    <cellStyle name="40% - Accent4 2 2 2 3 4 3" xfId="4828" xr:uid="{C93A8878-C9F3-4CB5-BBE7-B8F70A8F50BC}"/>
    <cellStyle name="40% - Accent4 2 2 2 3 4 3 2" xfId="12194" xr:uid="{8BCC26FE-0EFD-4E2E-98FF-3223E4DB2A51}"/>
    <cellStyle name="40% - Accent4 2 2 2 3 4 3 2 2" xfId="26928" xr:uid="{C782E656-B4CD-482F-96FB-6D9467AD0E2B}"/>
    <cellStyle name="40% - Accent4 2 2 2 3 4 3 3" xfId="19562" xr:uid="{BB71B4A7-6E8B-48C7-8B2B-2A6779F01FA5}"/>
    <cellStyle name="40% - Accent4 2 2 2 3 4 4" xfId="8512" xr:uid="{C9357E8F-9CD2-45EE-A686-E5A4CB0C4F04}"/>
    <cellStyle name="40% - Accent4 2 2 2 3 4 4 2" xfId="23246" xr:uid="{C4275E64-7DB2-4C40-ADB8-E4267E2128FE}"/>
    <cellStyle name="40% - Accent4 2 2 2 3 4 5" xfId="15880" xr:uid="{559EE8EC-9E76-441A-A7EC-12E4C774EBE1}"/>
    <cellStyle name="40% - Accent4 2 2 2 3 5" xfId="2067" xr:uid="{DEA1E122-E9C4-447C-AF0C-759F348BE8AE}"/>
    <cellStyle name="40% - Accent4 2 2 2 3 5 2" xfId="5749" xr:uid="{6345A306-96CE-43E6-89BE-EC8669764748}"/>
    <cellStyle name="40% - Accent4 2 2 2 3 5 2 2" xfId="13115" xr:uid="{4FCEB6AB-CE59-468C-8F6F-06BC3575A8F0}"/>
    <cellStyle name="40% - Accent4 2 2 2 3 5 2 2 2" xfId="27849" xr:uid="{719C35C9-3E84-4ABA-B003-EF34C472070E}"/>
    <cellStyle name="40% - Accent4 2 2 2 3 5 2 3" xfId="20483" xr:uid="{5DA47DD5-37AC-4DAC-BDCA-EB6D0A915F2D}"/>
    <cellStyle name="40% - Accent4 2 2 2 3 5 3" xfId="9433" xr:uid="{61C58D75-4E02-4C24-BB48-51CA2109144E}"/>
    <cellStyle name="40% - Accent4 2 2 2 3 5 3 2" xfId="24167" xr:uid="{308AF380-057D-4BFD-9EBD-3ACF2E5CBB68}"/>
    <cellStyle name="40% - Accent4 2 2 2 3 5 4" xfId="16801" xr:uid="{5883413B-7F29-4190-8F31-6A5BE0743902}"/>
    <cellStyle name="40% - Accent4 2 2 2 3 6" xfId="3908" xr:uid="{81AFD275-B2DF-48AD-BC58-0FB57E58D1E3}"/>
    <cellStyle name="40% - Accent4 2 2 2 3 6 2" xfId="11274" xr:uid="{4FD76BAB-568E-4278-90F7-3FA4EFCF66ED}"/>
    <cellStyle name="40% - Accent4 2 2 2 3 6 2 2" xfId="26008" xr:uid="{0B38F2AB-509F-4A04-9346-351B6706751D}"/>
    <cellStyle name="40% - Accent4 2 2 2 3 6 3" xfId="18642" xr:uid="{CB1E0CA6-8792-4891-BB98-8BBD4C1AA33D}"/>
    <cellStyle name="40% - Accent4 2 2 2 3 7" xfId="7592" xr:uid="{69C3CC48-0A89-4925-B3AB-9A4D4AB3A658}"/>
    <cellStyle name="40% - Accent4 2 2 2 3 7 2" xfId="22326" xr:uid="{01525C78-DC0A-4AF5-A90D-2394CE59A38D}"/>
    <cellStyle name="40% - Accent4 2 2 2 3 8" xfId="14960" xr:uid="{92901809-7251-46AF-A07C-CB87D2C5F0E5}"/>
    <cellStyle name="40% - Accent4 2 2 2 4" xfId="341" xr:uid="{E6FD4BE2-222D-46AC-9377-A619AEFE7BAD}"/>
    <cellStyle name="40% - Accent4 2 2 2 4 2" xfId="801" xr:uid="{AE671891-1EDB-4368-B853-362CB8DB1179}"/>
    <cellStyle name="40% - Accent4 2 2 2 4 2 2" xfId="1721" xr:uid="{D4D48D6B-0EB8-405C-BC3C-F8F9AA13716F}"/>
    <cellStyle name="40% - Accent4 2 2 2 4 2 2 2" xfId="3562" xr:uid="{6CEEFEBC-55C5-4A41-B414-7379C4A9F715}"/>
    <cellStyle name="40% - Accent4 2 2 2 4 2 2 2 2" xfId="7244" xr:uid="{C52E9A38-F21C-4A67-A48A-4656E55C597C}"/>
    <cellStyle name="40% - Accent4 2 2 2 4 2 2 2 2 2" xfId="14610" xr:uid="{6B2CD342-28F7-4409-9DE3-78E859A27CC7}"/>
    <cellStyle name="40% - Accent4 2 2 2 4 2 2 2 2 2 2" xfId="29344" xr:uid="{7B76524F-FBFE-4EC4-B1A6-D88D9550FEF0}"/>
    <cellStyle name="40% - Accent4 2 2 2 4 2 2 2 2 3" xfId="21978" xr:uid="{2C0721E9-4BB5-464E-940F-27494B4A943F}"/>
    <cellStyle name="40% - Accent4 2 2 2 4 2 2 2 3" xfId="10928" xr:uid="{4740FCF7-4618-47B9-934C-A87FC1B241A9}"/>
    <cellStyle name="40% - Accent4 2 2 2 4 2 2 2 3 2" xfId="25662" xr:uid="{249BD770-A5C4-4FBA-B251-3B6636602861}"/>
    <cellStyle name="40% - Accent4 2 2 2 4 2 2 2 4" xfId="18296" xr:uid="{AF65202C-00EF-4E75-9D9B-0C943B577E40}"/>
    <cellStyle name="40% - Accent4 2 2 2 4 2 2 3" xfId="5403" xr:uid="{BB39573D-9F2C-4E7D-8BB7-7D0CB42AC277}"/>
    <cellStyle name="40% - Accent4 2 2 2 4 2 2 3 2" xfId="12769" xr:uid="{46435CAC-75CB-45F5-9284-EA3666E89F1A}"/>
    <cellStyle name="40% - Accent4 2 2 2 4 2 2 3 2 2" xfId="27503" xr:uid="{A83BE3E7-B612-40F8-8714-906D23B579B2}"/>
    <cellStyle name="40% - Accent4 2 2 2 4 2 2 3 3" xfId="20137" xr:uid="{C88CC943-5684-4A9E-A623-B7B6B3854934}"/>
    <cellStyle name="40% - Accent4 2 2 2 4 2 2 4" xfId="9087" xr:uid="{DF5E1202-9137-40DB-8D08-9F89669D828A}"/>
    <cellStyle name="40% - Accent4 2 2 2 4 2 2 4 2" xfId="23821" xr:uid="{E6B0EBF3-D466-4B40-8E4F-1D228085727C}"/>
    <cellStyle name="40% - Accent4 2 2 2 4 2 2 5" xfId="16455" xr:uid="{5224D39A-03A9-40A7-9CAD-D8DAB3028F8D}"/>
    <cellStyle name="40% - Accent4 2 2 2 4 2 3" xfId="2642" xr:uid="{6E87E45B-70CE-4C17-AFC3-85736445BF72}"/>
    <cellStyle name="40% - Accent4 2 2 2 4 2 3 2" xfId="6324" xr:uid="{37CC7F19-03CF-42D5-A04D-E11237E8720F}"/>
    <cellStyle name="40% - Accent4 2 2 2 4 2 3 2 2" xfId="13690" xr:uid="{B2DF8E81-78E7-48ED-A2C3-50B4EEB0A6C7}"/>
    <cellStyle name="40% - Accent4 2 2 2 4 2 3 2 2 2" xfId="28424" xr:uid="{D4740717-A5C6-40CB-A585-8941DE12510B}"/>
    <cellStyle name="40% - Accent4 2 2 2 4 2 3 2 3" xfId="21058" xr:uid="{8B0746D2-7A87-4BD6-99C9-7F29904D0D30}"/>
    <cellStyle name="40% - Accent4 2 2 2 4 2 3 3" xfId="10008" xr:uid="{39E21555-AFDC-4F74-8439-CC17A3A1BE02}"/>
    <cellStyle name="40% - Accent4 2 2 2 4 2 3 3 2" xfId="24742" xr:uid="{4AA19619-61F1-429D-917A-FB658E95F713}"/>
    <cellStyle name="40% - Accent4 2 2 2 4 2 3 4" xfId="17376" xr:uid="{381FFAA5-BB99-4EE0-8981-CBF859A6BB68}"/>
    <cellStyle name="40% - Accent4 2 2 2 4 2 4" xfId="4483" xr:uid="{D675C3B2-D689-47F5-81C2-0D96DD2660FB}"/>
    <cellStyle name="40% - Accent4 2 2 2 4 2 4 2" xfId="11849" xr:uid="{1ABDCC62-857D-4D2F-8728-1B8C4C53CF94}"/>
    <cellStyle name="40% - Accent4 2 2 2 4 2 4 2 2" xfId="26583" xr:uid="{E2402E50-2400-4BF6-95CB-8A8142DD17A6}"/>
    <cellStyle name="40% - Accent4 2 2 2 4 2 4 3" xfId="19217" xr:uid="{97A82123-F30E-4406-A42B-78009D81AB50}"/>
    <cellStyle name="40% - Accent4 2 2 2 4 2 5" xfId="8167" xr:uid="{36414A3F-27E6-4AC6-AACD-A492CC8FB514}"/>
    <cellStyle name="40% - Accent4 2 2 2 4 2 5 2" xfId="22901" xr:uid="{FDF2C343-F356-4832-B126-F0833916ADA1}"/>
    <cellStyle name="40% - Accent4 2 2 2 4 2 6" xfId="15535" xr:uid="{F58DD145-C98C-4316-8F7C-9A0B52372BC0}"/>
    <cellStyle name="40% - Accent4 2 2 2 4 3" xfId="1261" xr:uid="{DA8D28BB-433B-48FB-B6DA-5C06C9C81A73}"/>
    <cellStyle name="40% - Accent4 2 2 2 4 3 2" xfId="3102" xr:uid="{0D0A68A8-F981-4A78-A205-50FF7506FDB4}"/>
    <cellStyle name="40% - Accent4 2 2 2 4 3 2 2" xfId="6784" xr:uid="{2249A3F5-8224-44D7-8D08-3F3804E4E5F6}"/>
    <cellStyle name="40% - Accent4 2 2 2 4 3 2 2 2" xfId="14150" xr:uid="{0E4F7DC3-FE88-4BEE-937A-88CE54922EFB}"/>
    <cellStyle name="40% - Accent4 2 2 2 4 3 2 2 2 2" xfId="28884" xr:uid="{343A89A8-8A0F-4180-892C-0E514811FA53}"/>
    <cellStyle name="40% - Accent4 2 2 2 4 3 2 2 3" xfId="21518" xr:uid="{5D4013F6-A7AA-4AA7-93D9-0AF0ED666CDC}"/>
    <cellStyle name="40% - Accent4 2 2 2 4 3 2 3" xfId="10468" xr:uid="{BA9E3E99-5921-4C0D-A5C1-CF65FEACBB05}"/>
    <cellStyle name="40% - Accent4 2 2 2 4 3 2 3 2" xfId="25202" xr:uid="{3B39DFB0-BF55-464E-A39F-BB71BF9A3EFA}"/>
    <cellStyle name="40% - Accent4 2 2 2 4 3 2 4" xfId="17836" xr:uid="{D7E0A0FC-E19D-499A-AD9D-BB5AB5E97803}"/>
    <cellStyle name="40% - Accent4 2 2 2 4 3 3" xfId="4943" xr:uid="{A29459EE-A873-4E10-85CF-0BB0E7F6BFFC}"/>
    <cellStyle name="40% - Accent4 2 2 2 4 3 3 2" xfId="12309" xr:uid="{09A0288C-185C-4212-B044-3E13D539EFEA}"/>
    <cellStyle name="40% - Accent4 2 2 2 4 3 3 2 2" xfId="27043" xr:uid="{C14518AD-3E42-431A-8B94-FFC383A94E92}"/>
    <cellStyle name="40% - Accent4 2 2 2 4 3 3 3" xfId="19677" xr:uid="{97566286-E5F9-4175-9853-686313716920}"/>
    <cellStyle name="40% - Accent4 2 2 2 4 3 4" xfId="8627" xr:uid="{13E06301-050F-49F0-98A4-A2F85755F7CB}"/>
    <cellStyle name="40% - Accent4 2 2 2 4 3 4 2" xfId="23361" xr:uid="{2FE78DE6-AF50-4C38-A7AF-8282F54A2D47}"/>
    <cellStyle name="40% - Accent4 2 2 2 4 3 5" xfId="15995" xr:uid="{CD7D5784-0B08-4879-89F8-47FBF5823153}"/>
    <cellStyle name="40% - Accent4 2 2 2 4 4" xfId="2182" xr:uid="{D8612514-B9FD-49C3-9001-7A9F49005555}"/>
    <cellStyle name="40% - Accent4 2 2 2 4 4 2" xfId="5864" xr:uid="{23685B08-C38C-4651-A4E7-8ED1D50FD99B}"/>
    <cellStyle name="40% - Accent4 2 2 2 4 4 2 2" xfId="13230" xr:uid="{DDAF8359-EFDE-4324-9588-854D74BD756A}"/>
    <cellStyle name="40% - Accent4 2 2 2 4 4 2 2 2" xfId="27964" xr:uid="{6B6DEA49-60C8-4699-8419-8E195266498E}"/>
    <cellStyle name="40% - Accent4 2 2 2 4 4 2 3" xfId="20598" xr:uid="{CA4B9911-1ADC-48AE-878A-18D781C7A9C7}"/>
    <cellStyle name="40% - Accent4 2 2 2 4 4 3" xfId="9548" xr:uid="{09CB2A38-375F-4026-ACD4-F82F8F30D2B6}"/>
    <cellStyle name="40% - Accent4 2 2 2 4 4 3 2" xfId="24282" xr:uid="{65C229A9-B325-4F53-835E-F0CA191671AD}"/>
    <cellStyle name="40% - Accent4 2 2 2 4 4 4" xfId="16916" xr:uid="{7A887D2C-510F-435E-9C8C-5AE31082D672}"/>
    <cellStyle name="40% - Accent4 2 2 2 4 5" xfId="4023" xr:uid="{A6C3B3D2-4F29-4CA5-9E0F-286F58FA0597}"/>
    <cellStyle name="40% - Accent4 2 2 2 4 5 2" xfId="11389" xr:uid="{7715B993-125F-47E6-AFC2-A432BCB4FA4D}"/>
    <cellStyle name="40% - Accent4 2 2 2 4 5 2 2" xfId="26123" xr:uid="{D7B04C01-D341-4433-A682-F943F4236F99}"/>
    <cellStyle name="40% - Accent4 2 2 2 4 5 3" xfId="18757" xr:uid="{4028CE24-D5F6-4220-ACAB-B7AA6C07599D}"/>
    <cellStyle name="40% - Accent4 2 2 2 4 6" xfId="7707" xr:uid="{FC411F53-7E5E-4745-B876-EF0846BC3A58}"/>
    <cellStyle name="40% - Accent4 2 2 2 4 6 2" xfId="22441" xr:uid="{586C8286-173B-4A53-8113-F38DE3B5E47C}"/>
    <cellStyle name="40% - Accent4 2 2 2 4 7" xfId="15075" xr:uid="{836182CC-E083-4119-B772-A8EE7B3AC7B3}"/>
    <cellStyle name="40% - Accent4 2 2 2 5" xfId="571" xr:uid="{643C5139-363C-47F7-B1BE-8ECD65DEDEA0}"/>
    <cellStyle name="40% - Accent4 2 2 2 5 2" xfId="1491" xr:uid="{688F9667-A98B-4EFA-A78D-B25AA11797F9}"/>
    <cellStyle name="40% - Accent4 2 2 2 5 2 2" xfId="3332" xr:uid="{180557BA-C268-4BDF-9734-EB3E5674028B}"/>
    <cellStyle name="40% - Accent4 2 2 2 5 2 2 2" xfId="7014" xr:uid="{15B55955-CB30-4179-AF9D-43D1C749934F}"/>
    <cellStyle name="40% - Accent4 2 2 2 5 2 2 2 2" xfId="14380" xr:uid="{21FEC84B-DAAA-458A-8EA0-C3A746C7CD50}"/>
    <cellStyle name="40% - Accent4 2 2 2 5 2 2 2 2 2" xfId="29114" xr:uid="{38FDD08D-151B-4E4A-B36F-E17623D103AA}"/>
    <cellStyle name="40% - Accent4 2 2 2 5 2 2 2 3" xfId="21748" xr:uid="{572EB0AD-E154-4CF8-AEC9-4A02E68941CC}"/>
    <cellStyle name="40% - Accent4 2 2 2 5 2 2 3" xfId="10698" xr:uid="{CD5B20D8-9AA6-4DC1-AD79-400D6382FC11}"/>
    <cellStyle name="40% - Accent4 2 2 2 5 2 2 3 2" xfId="25432" xr:uid="{6711C7F4-CF18-44E3-9C4C-DD6C4567CCCD}"/>
    <cellStyle name="40% - Accent4 2 2 2 5 2 2 4" xfId="18066" xr:uid="{714B4AF9-65BD-4FE5-B1FD-ED648B9C253A}"/>
    <cellStyle name="40% - Accent4 2 2 2 5 2 3" xfId="5173" xr:uid="{641D9546-E61A-43C7-90F6-85037678E925}"/>
    <cellStyle name="40% - Accent4 2 2 2 5 2 3 2" xfId="12539" xr:uid="{0CBA6353-D058-4322-B917-7E71A4C96F21}"/>
    <cellStyle name="40% - Accent4 2 2 2 5 2 3 2 2" xfId="27273" xr:uid="{7882CAC3-72CD-421E-89DD-1B968E6E1E8A}"/>
    <cellStyle name="40% - Accent4 2 2 2 5 2 3 3" xfId="19907" xr:uid="{E0EA4B08-A096-400C-9B5C-91E8F7163B39}"/>
    <cellStyle name="40% - Accent4 2 2 2 5 2 4" xfId="8857" xr:uid="{8CE3223F-1BBA-415D-9FEC-CA36229E44FF}"/>
    <cellStyle name="40% - Accent4 2 2 2 5 2 4 2" xfId="23591" xr:uid="{D69B82F9-ABAE-4D18-86A8-AA5C8B6701DA}"/>
    <cellStyle name="40% - Accent4 2 2 2 5 2 5" xfId="16225" xr:uid="{34691A2A-D137-4F80-9F6B-680AB9DE9909}"/>
    <cellStyle name="40% - Accent4 2 2 2 5 3" xfId="2412" xr:uid="{10474CCF-6486-498A-A73E-390858D21C88}"/>
    <cellStyle name="40% - Accent4 2 2 2 5 3 2" xfId="6094" xr:uid="{E404CBBB-5AC6-4B49-B019-7582ECF162E0}"/>
    <cellStyle name="40% - Accent4 2 2 2 5 3 2 2" xfId="13460" xr:uid="{DA99700F-9362-485F-BCD1-358700AAEB88}"/>
    <cellStyle name="40% - Accent4 2 2 2 5 3 2 2 2" xfId="28194" xr:uid="{6B18514E-8B43-4FE6-BD0C-7BAFA5F38A9A}"/>
    <cellStyle name="40% - Accent4 2 2 2 5 3 2 3" xfId="20828" xr:uid="{94051639-9E94-4CA8-92D6-B027CF877178}"/>
    <cellStyle name="40% - Accent4 2 2 2 5 3 3" xfId="9778" xr:uid="{AFF7C796-DCDA-4AEB-B8C3-0B857D1D248B}"/>
    <cellStyle name="40% - Accent4 2 2 2 5 3 3 2" xfId="24512" xr:uid="{435EA2FF-C28C-4CB8-8A29-715841A72B85}"/>
    <cellStyle name="40% - Accent4 2 2 2 5 3 4" xfId="17146" xr:uid="{D9156DA6-A43A-49AD-A1EE-D7FB819BCC5A}"/>
    <cellStyle name="40% - Accent4 2 2 2 5 4" xfId="4253" xr:uid="{CE257886-BDB7-4348-950F-C4442B03027A}"/>
    <cellStyle name="40% - Accent4 2 2 2 5 4 2" xfId="11619" xr:uid="{B1D2C643-2B6B-45D4-B485-A124E2EFE2F3}"/>
    <cellStyle name="40% - Accent4 2 2 2 5 4 2 2" xfId="26353" xr:uid="{328089C5-AFFF-439D-9E30-1C0BF34314B6}"/>
    <cellStyle name="40% - Accent4 2 2 2 5 4 3" xfId="18987" xr:uid="{74AA6BDB-A6E5-4D60-A9BD-66765A402C6D}"/>
    <cellStyle name="40% - Accent4 2 2 2 5 5" xfId="7937" xr:uid="{584E2AAB-ADED-42AA-8C44-C0101A2A4F62}"/>
    <cellStyle name="40% - Accent4 2 2 2 5 5 2" xfId="22671" xr:uid="{70C1947B-6166-49A5-9D6B-7ACE98980885}"/>
    <cellStyle name="40% - Accent4 2 2 2 5 6" xfId="15305" xr:uid="{D7FBD66C-D41D-4125-BAC0-38DAEF885D93}"/>
    <cellStyle name="40% - Accent4 2 2 2 6" xfId="1031" xr:uid="{CDD1AA6D-CE60-4F3D-B7DE-2D155753DF3C}"/>
    <cellStyle name="40% - Accent4 2 2 2 6 2" xfId="2872" xr:uid="{FBE52918-1D61-402A-AFAB-277CA4F3D724}"/>
    <cellStyle name="40% - Accent4 2 2 2 6 2 2" xfId="6554" xr:uid="{BD55F3FE-5AB8-4ACF-9E20-52775E53BD67}"/>
    <cellStyle name="40% - Accent4 2 2 2 6 2 2 2" xfId="13920" xr:uid="{FC037A51-ECEF-41C8-89C8-DA0119C1E2AA}"/>
    <cellStyle name="40% - Accent4 2 2 2 6 2 2 2 2" xfId="28654" xr:uid="{85BA81B5-2A61-4D6F-ACB0-945403D30333}"/>
    <cellStyle name="40% - Accent4 2 2 2 6 2 2 3" xfId="21288" xr:uid="{F57AC9EE-6F11-499C-8D01-0310BDC2F643}"/>
    <cellStyle name="40% - Accent4 2 2 2 6 2 3" xfId="10238" xr:uid="{327784C1-93DD-4A66-BA0B-E2EC71962999}"/>
    <cellStyle name="40% - Accent4 2 2 2 6 2 3 2" xfId="24972" xr:uid="{E7A65B2C-CA81-4AC8-955A-482AF314AC21}"/>
    <cellStyle name="40% - Accent4 2 2 2 6 2 4" xfId="17606" xr:uid="{D317ED80-D0A1-4249-BEC6-DBF20DF4B2A4}"/>
    <cellStyle name="40% - Accent4 2 2 2 6 3" xfId="4713" xr:uid="{2E002DBD-9E6A-4024-BD9F-982B48910350}"/>
    <cellStyle name="40% - Accent4 2 2 2 6 3 2" xfId="12079" xr:uid="{064E914C-219A-44E7-B9D6-1045237AD120}"/>
    <cellStyle name="40% - Accent4 2 2 2 6 3 2 2" xfId="26813" xr:uid="{BF7319C1-B43A-402F-9A11-B4E18B925BB1}"/>
    <cellStyle name="40% - Accent4 2 2 2 6 3 3" xfId="19447" xr:uid="{0B2CE081-47E8-46F7-835B-A5DB679B8778}"/>
    <cellStyle name="40% - Accent4 2 2 2 6 4" xfId="8397" xr:uid="{8FE21E4B-85E7-41DB-9CE1-8BCB8DCF3A8C}"/>
    <cellStyle name="40% - Accent4 2 2 2 6 4 2" xfId="23131" xr:uid="{DBE67984-58DD-42F1-859E-061640A8150D}"/>
    <cellStyle name="40% - Accent4 2 2 2 6 5" xfId="15765" xr:uid="{2A7CE8B2-9B9F-48B8-8804-BF26CCA007FF}"/>
    <cellStyle name="40% - Accent4 2 2 2 7" xfId="1952" xr:uid="{067E6424-C3E7-4F2D-BA21-51C6C02BF399}"/>
    <cellStyle name="40% - Accent4 2 2 2 7 2" xfId="5634" xr:uid="{8F467771-6265-4740-8069-5779F6495055}"/>
    <cellStyle name="40% - Accent4 2 2 2 7 2 2" xfId="13000" xr:uid="{CAD0D796-21AB-413D-B450-19ED315DBC50}"/>
    <cellStyle name="40% - Accent4 2 2 2 7 2 2 2" xfId="27734" xr:uid="{5392EBFC-09E2-42BA-A7CD-FC58BCBD0954}"/>
    <cellStyle name="40% - Accent4 2 2 2 7 2 3" xfId="20368" xr:uid="{651C7840-94D8-446B-B400-095764AFB6D1}"/>
    <cellStyle name="40% - Accent4 2 2 2 7 3" xfId="9318" xr:uid="{D1697435-AFAB-471C-8DA4-C3415A7920C9}"/>
    <cellStyle name="40% - Accent4 2 2 2 7 3 2" xfId="24052" xr:uid="{6A4BCA34-E248-4DB4-8E5F-F27C517C3177}"/>
    <cellStyle name="40% - Accent4 2 2 2 7 4" xfId="16686" xr:uid="{F6D7B171-5AC4-4E43-9CF0-FB80C24CE8B8}"/>
    <cellStyle name="40% - Accent4 2 2 2 8" xfId="3793" xr:uid="{386EE854-364D-47AC-AA75-059F4B8E07F8}"/>
    <cellStyle name="40% - Accent4 2 2 2 8 2" xfId="11159" xr:uid="{0FE44C13-BEC3-4DD2-AC8B-45F252A14BB8}"/>
    <cellStyle name="40% - Accent4 2 2 2 8 2 2" xfId="25893" xr:uid="{C29042CE-FD04-4A23-8209-D33D74709F03}"/>
    <cellStyle name="40% - Accent4 2 2 2 8 3" xfId="18527" xr:uid="{4610F9E1-3ED8-41BE-AA2F-200F906F2888}"/>
    <cellStyle name="40% - Accent4 2 2 2 9" xfId="7477" xr:uid="{49F8BAC3-4EF4-4D50-8626-49217F26F52C}"/>
    <cellStyle name="40% - Accent4 2 2 2 9 2" xfId="22211" xr:uid="{AD51A43F-9146-4458-A766-820ADBCDF337}"/>
    <cellStyle name="40% - Accent4 2 2 3" xfId="150" xr:uid="{052C99FF-532C-4E2A-AAD1-9FAE81F4E8F2}"/>
    <cellStyle name="40% - Accent4 2 2 3 2" xfId="282" xr:uid="{E160CDBB-BEF4-45E3-9687-7F691A0DA682}"/>
    <cellStyle name="40% - Accent4 2 2 3 2 2" xfId="512" xr:uid="{221FC7C8-D3E6-44BF-ADCF-4505119411CA}"/>
    <cellStyle name="40% - Accent4 2 2 3 2 2 2" xfId="972" xr:uid="{8E45E8DB-ABAF-486A-9201-7B42536F346D}"/>
    <cellStyle name="40% - Accent4 2 2 3 2 2 2 2" xfId="1892" xr:uid="{715BF62F-0441-4CB6-BE26-B29DE013B151}"/>
    <cellStyle name="40% - Accent4 2 2 3 2 2 2 2 2" xfId="3733" xr:uid="{A4382F96-CF26-4955-B08C-581DA6C82B4E}"/>
    <cellStyle name="40% - Accent4 2 2 3 2 2 2 2 2 2" xfId="7415" xr:uid="{F4B2345D-DE94-41CF-85C0-C4E4862A672C}"/>
    <cellStyle name="40% - Accent4 2 2 3 2 2 2 2 2 2 2" xfId="14781" xr:uid="{1EDA3778-F745-415D-9B59-05CD7AC1EC35}"/>
    <cellStyle name="40% - Accent4 2 2 3 2 2 2 2 2 2 2 2" xfId="29515" xr:uid="{BD06EF6C-69A2-4AB0-8878-AD14DC1396FB}"/>
    <cellStyle name="40% - Accent4 2 2 3 2 2 2 2 2 2 3" xfId="22149" xr:uid="{95255542-5807-4B6B-954A-C27DF03DC97B}"/>
    <cellStyle name="40% - Accent4 2 2 3 2 2 2 2 2 3" xfId="11099" xr:uid="{E457002F-9773-4230-9F91-28454D6286AB}"/>
    <cellStyle name="40% - Accent4 2 2 3 2 2 2 2 2 3 2" xfId="25833" xr:uid="{99B9B7FA-E458-4E04-9761-055AA5163654}"/>
    <cellStyle name="40% - Accent4 2 2 3 2 2 2 2 2 4" xfId="18467" xr:uid="{CBE98779-17A7-4ED0-ACEA-067F0E3591D0}"/>
    <cellStyle name="40% - Accent4 2 2 3 2 2 2 2 3" xfId="5574" xr:uid="{AEC7967C-735E-45F6-9526-AEC4CD946263}"/>
    <cellStyle name="40% - Accent4 2 2 3 2 2 2 2 3 2" xfId="12940" xr:uid="{6177B3E7-B613-4DF2-9F8E-EBB46E687461}"/>
    <cellStyle name="40% - Accent4 2 2 3 2 2 2 2 3 2 2" xfId="27674" xr:uid="{42D4705F-B263-4D81-96EE-F93844354BF6}"/>
    <cellStyle name="40% - Accent4 2 2 3 2 2 2 2 3 3" xfId="20308" xr:uid="{FE78B854-FB92-4B29-AEB0-6A6E2AA94E76}"/>
    <cellStyle name="40% - Accent4 2 2 3 2 2 2 2 4" xfId="9258" xr:uid="{9CD81167-88A2-4BD5-9253-B78C036AD022}"/>
    <cellStyle name="40% - Accent4 2 2 3 2 2 2 2 4 2" xfId="23992" xr:uid="{04A6B7A2-77C9-43AC-B288-2810E194838C}"/>
    <cellStyle name="40% - Accent4 2 2 3 2 2 2 2 5" xfId="16626" xr:uid="{35B93BAC-6380-4171-B2D3-05F70EB6A4C7}"/>
    <cellStyle name="40% - Accent4 2 2 3 2 2 2 3" xfId="2813" xr:uid="{478EF6EC-CA2A-4037-991C-59F9628E1D7B}"/>
    <cellStyle name="40% - Accent4 2 2 3 2 2 2 3 2" xfId="6495" xr:uid="{AAEED476-CD2B-4032-90E6-415B0D733361}"/>
    <cellStyle name="40% - Accent4 2 2 3 2 2 2 3 2 2" xfId="13861" xr:uid="{E83748E8-0838-4A27-BF84-C0910761AFD8}"/>
    <cellStyle name="40% - Accent4 2 2 3 2 2 2 3 2 2 2" xfId="28595" xr:uid="{1971978F-DDB0-43F0-8D93-E439A0B01F1C}"/>
    <cellStyle name="40% - Accent4 2 2 3 2 2 2 3 2 3" xfId="21229" xr:uid="{25910BFC-6390-42AB-9368-8367523C4C57}"/>
    <cellStyle name="40% - Accent4 2 2 3 2 2 2 3 3" xfId="10179" xr:uid="{F2E48B49-9F8D-4693-9A91-3149095392E0}"/>
    <cellStyle name="40% - Accent4 2 2 3 2 2 2 3 3 2" xfId="24913" xr:uid="{180C945B-F7FD-427A-ABD3-E84F446B3387}"/>
    <cellStyle name="40% - Accent4 2 2 3 2 2 2 3 4" xfId="17547" xr:uid="{81856E8F-2941-4F8C-8894-72BC12580390}"/>
    <cellStyle name="40% - Accent4 2 2 3 2 2 2 4" xfId="4654" xr:uid="{0BD5C88F-9B2F-4009-8B6E-9295A14C2977}"/>
    <cellStyle name="40% - Accent4 2 2 3 2 2 2 4 2" xfId="12020" xr:uid="{BDFAEC98-0470-403F-858E-39981DF985E6}"/>
    <cellStyle name="40% - Accent4 2 2 3 2 2 2 4 2 2" xfId="26754" xr:uid="{726F85CE-AD2F-4192-85B3-DC73116FAA3C}"/>
    <cellStyle name="40% - Accent4 2 2 3 2 2 2 4 3" xfId="19388" xr:uid="{58FC8854-7343-4314-89CD-8580086FBF73}"/>
    <cellStyle name="40% - Accent4 2 2 3 2 2 2 5" xfId="8338" xr:uid="{609A0CCB-A9F4-4FBB-8B25-8D6FB9524E49}"/>
    <cellStyle name="40% - Accent4 2 2 3 2 2 2 5 2" xfId="23072" xr:uid="{BCB0A598-BDC2-44BF-BDF1-89B632AF2B88}"/>
    <cellStyle name="40% - Accent4 2 2 3 2 2 2 6" xfId="15706" xr:uid="{54B346AD-1BEC-4E19-A4DA-191D0BC20F77}"/>
    <cellStyle name="40% - Accent4 2 2 3 2 2 3" xfId="1432" xr:uid="{F7E98F1B-A61C-4358-B933-0CE9B629F1C4}"/>
    <cellStyle name="40% - Accent4 2 2 3 2 2 3 2" xfId="3273" xr:uid="{1ED2554A-B31C-4BB2-9433-57E2FD1D24E0}"/>
    <cellStyle name="40% - Accent4 2 2 3 2 2 3 2 2" xfId="6955" xr:uid="{3692E58D-8E58-430F-AAC4-42DE0FDD77E6}"/>
    <cellStyle name="40% - Accent4 2 2 3 2 2 3 2 2 2" xfId="14321" xr:uid="{98A9217D-B189-406E-8468-1388C37B0B1D}"/>
    <cellStyle name="40% - Accent4 2 2 3 2 2 3 2 2 2 2" xfId="29055" xr:uid="{7F776E47-447B-4BF4-A8B5-55DAE4310412}"/>
    <cellStyle name="40% - Accent4 2 2 3 2 2 3 2 2 3" xfId="21689" xr:uid="{F4A975C5-CCFC-4C34-A04F-DE69841366FF}"/>
    <cellStyle name="40% - Accent4 2 2 3 2 2 3 2 3" xfId="10639" xr:uid="{A0D6CCC7-55F5-4050-B138-140BA0BF4F3D}"/>
    <cellStyle name="40% - Accent4 2 2 3 2 2 3 2 3 2" xfId="25373" xr:uid="{CD94E51D-1957-485B-86B0-4E3C30BEBEAB}"/>
    <cellStyle name="40% - Accent4 2 2 3 2 2 3 2 4" xfId="18007" xr:uid="{56DC9AC2-729B-474E-9DFA-BA3F2F0603AB}"/>
    <cellStyle name="40% - Accent4 2 2 3 2 2 3 3" xfId="5114" xr:uid="{818BDCE4-D2DF-4F77-9356-78B7DA39D2F8}"/>
    <cellStyle name="40% - Accent4 2 2 3 2 2 3 3 2" xfId="12480" xr:uid="{76E4E47D-1741-43CB-BDFC-821081D08542}"/>
    <cellStyle name="40% - Accent4 2 2 3 2 2 3 3 2 2" xfId="27214" xr:uid="{82AEB5E3-AB65-43E1-9189-89C35EEB7752}"/>
    <cellStyle name="40% - Accent4 2 2 3 2 2 3 3 3" xfId="19848" xr:uid="{E21479A2-201D-4DDA-B9C9-084C1D24FFE0}"/>
    <cellStyle name="40% - Accent4 2 2 3 2 2 3 4" xfId="8798" xr:uid="{D5D765A5-E028-4A6F-A2FA-A5B83D536DB9}"/>
    <cellStyle name="40% - Accent4 2 2 3 2 2 3 4 2" xfId="23532" xr:uid="{8FB4C69C-3F06-4463-A5E7-88D61586522E}"/>
    <cellStyle name="40% - Accent4 2 2 3 2 2 3 5" xfId="16166" xr:uid="{ECD0D72F-51BB-4153-A936-BBEE23A0557D}"/>
    <cellStyle name="40% - Accent4 2 2 3 2 2 4" xfId="2353" xr:uid="{3D608BF7-0B79-46BE-85EC-3F252C818270}"/>
    <cellStyle name="40% - Accent4 2 2 3 2 2 4 2" xfId="6035" xr:uid="{39926607-6642-4E4B-BDA0-C1B93F817CB0}"/>
    <cellStyle name="40% - Accent4 2 2 3 2 2 4 2 2" xfId="13401" xr:uid="{DE244F06-99EC-48FD-8554-1E6BFB860AAD}"/>
    <cellStyle name="40% - Accent4 2 2 3 2 2 4 2 2 2" xfId="28135" xr:uid="{B8F67AF0-F984-4CA6-82E8-DB3783E3728C}"/>
    <cellStyle name="40% - Accent4 2 2 3 2 2 4 2 3" xfId="20769" xr:uid="{CC8D7D5B-24E9-46D3-BD92-9D5D9CE1DA42}"/>
    <cellStyle name="40% - Accent4 2 2 3 2 2 4 3" xfId="9719" xr:uid="{A924449E-92DE-461D-921C-56871607481D}"/>
    <cellStyle name="40% - Accent4 2 2 3 2 2 4 3 2" xfId="24453" xr:uid="{CB662AA5-3804-4210-9831-057A25FC384E}"/>
    <cellStyle name="40% - Accent4 2 2 3 2 2 4 4" xfId="17087" xr:uid="{2E7A41E9-4B73-4445-BB59-24638717A1F9}"/>
    <cellStyle name="40% - Accent4 2 2 3 2 2 5" xfId="4194" xr:uid="{6125FC39-AC91-408B-92B8-A36314600AAB}"/>
    <cellStyle name="40% - Accent4 2 2 3 2 2 5 2" xfId="11560" xr:uid="{6CE4567A-F848-48A5-806A-EC443DE1CF2F}"/>
    <cellStyle name="40% - Accent4 2 2 3 2 2 5 2 2" xfId="26294" xr:uid="{AB4D5A41-040D-4A74-9D5F-6DD871AE83B2}"/>
    <cellStyle name="40% - Accent4 2 2 3 2 2 5 3" xfId="18928" xr:uid="{1409A75F-1E28-4154-B77C-E61A6A629553}"/>
    <cellStyle name="40% - Accent4 2 2 3 2 2 6" xfId="7878" xr:uid="{214EE299-6CFA-48E3-98F9-02385F4E46CD}"/>
    <cellStyle name="40% - Accent4 2 2 3 2 2 6 2" xfId="22612" xr:uid="{F6D60EA4-A153-4F4A-847D-84D785F25AAA}"/>
    <cellStyle name="40% - Accent4 2 2 3 2 2 7" xfId="15246" xr:uid="{74B0623D-4C52-4295-8575-E9F1AAE45E78}"/>
    <cellStyle name="40% - Accent4 2 2 3 2 3" xfId="742" xr:uid="{30EAC6A4-8178-4E2A-B840-FD9C50773DF8}"/>
    <cellStyle name="40% - Accent4 2 2 3 2 3 2" xfId="1662" xr:uid="{41830F89-5D48-4462-BE26-47D9C1B5E810}"/>
    <cellStyle name="40% - Accent4 2 2 3 2 3 2 2" xfId="3503" xr:uid="{FB0D9889-84D3-49D9-A46F-A2D9EF4D17B6}"/>
    <cellStyle name="40% - Accent4 2 2 3 2 3 2 2 2" xfId="7185" xr:uid="{CAAC34CA-B38A-4DD7-ADCD-AF4E934B9D11}"/>
    <cellStyle name="40% - Accent4 2 2 3 2 3 2 2 2 2" xfId="14551" xr:uid="{B90C88D1-355C-498A-8100-584BBFBEA229}"/>
    <cellStyle name="40% - Accent4 2 2 3 2 3 2 2 2 2 2" xfId="29285" xr:uid="{B7772859-3BBB-480A-AD70-1CAAB81DD93F}"/>
    <cellStyle name="40% - Accent4 2 2 3 2 3 2 2 2 3" xfId="21919" xr:uid="{3D21AEF4-996D-4AE4-AC14-EC154C3E6020}"/>
    <cellStyle name="40% - Accent4 2 2 3 2 3 2 2 3" xfId="10869" xr:uid="{9AF2E25E-1115-4E81-B4A1-B74687A663CA}"/>
    <cellStyle name="40% - Accent4 2 2 3 2 3 2 2 3 2" xfId="25603" xr:uid="{3EB57623-83FD-45D6-930B-D7CA2BED941A}"/>
    <cellStyle name="40% - Accent4 2 2 3 2 3 2 2 4" xfId="18237" xr:uid="{B88C46F8-729C-48CF-9D23-1127BF63F716}"/>
    <cellStyle name="40% - Accent4 2 2 3 2 3 2 3" xfId="5344" xr:uid="{C0A6248D-4115-46F2-AAA9-0E328CD69D8D}"/>
    <cellStyle name="40% - Accent4 2 2 3 2 3 2 3 2" xfId="12710" xr:uid="{9FF803E9-9002-4518-B820-D11FDF721869}"/>
    <cellStyle name="40% - Accent4 2 2 3 2 3 2 3 2 2" xfId="27444" xr:uid="{EDE77367-40E4-4597-8C50-2A1E37F89897}"/>
    <cellStyle name="40% - Accent4 2 2 3 2 3 2 3 3" xfId="20078" xr:uid="{457D2F17-E6BE-4B87-B14A-1AAB63C8DF2A}"/>
    <cellStyle name="40% - Accent4 2 2 3 2 3 2 4" xfId="9028" xr:uid="{26C4CF73-A50B-4508-9C09-4ED394C96684}"/>
    <cellStyle name="40% - Accent4 2 2 3 2 3 2 4 2" xfId="23762" xr:uid="{92B27624-1B26-456F-A242-FEDE3A8C606A}"/>
    <cellStyle name="40% - Accent4 2 2 3 2 3 2 5" xfId="16396" xr:uid="{3437FAF4-3EF8-4868-A13F-A440FD8978EF}"/>
    <cellStyle name="40% - Accent4 2 2 3 2 3 3" xfId="2583" xr:uid="{1BF3E760-5A8F-4FCF-855F-7E5BDF14AF57}"/>
    <cellStyle name="40% - Accent4 2 2 3 2 3 3 2" xfId="6265" xr:uid="{FF0C40CB-ED09-416B-904E-4361BD27E1C1}"/>
    <cellStyle name="40% - Accent4 2 2 3 2 3 3 2 2" xfId="13631" xr:uid="{3307FFC0-4FF2-4DC4-AB89-D59465115DF8}"/>
    <cellStyle name="40% - Accent4 2 2 3 2 3 3 2 2 2" xfId="28365" xr:uid="{CAF1F7B1-6231-474C-9460-BADF1A1DBDCF}"/>
    <cellStyle name="40% - Accent4 2 2 3 2 3 3 2 3" xfId="20999" xr:uid="{971E079E-B805-41CD-8EAA-C56A80572984}"/>
    <cellStyle name="40% - Accent4 2 2 3 2 3 3 3" xfId="9949" xr:uid="{F6B2EEEE-F1E1-4BF6-91B5-DFDA349688A3}"/>
    <cellStyle name="40% - Accent4 2 2 3 2 3 3 3 2" xfId="24683" xr:uid="{53AA088F-202F-4261-8FF0-F53FEB8EE662}"/>
    <cellStyle name="40% - Accent4 2 2 3 2 3 3 4" xfId="17317" xr:uid="{36599319-3B08-404E-B4EA-CCF8D654FFD8}"/>
    <cellStyle name="40% - Accent4 2 2 3 2 3 4" xfId="4424" xr:uid="{F14C0DF3-0483-47C3-8A9F-0BC1324897A1}"/>
    <cellStyle name="40% - Accent4 2 2 3 2 3 4 2" xfId="11790" xr:uid="{0986645C-B56E-4D78-AAD7-2233153EEA41}"/>
    <cellStyle name="40% - Accent4 2 2 3 2 3 4 2 2" xfId="26524" xr:uid="{F985D673-83E7-45B6-BAA3-62EA31ACB7D0}"/>
    <cellStyle name="40% - Accent4 2 2 3 2 3 4 3" xfId="19158" xr:uid="{82F7C779-7E25-4771-8865-B017482719CB}"/>
    <cellStyle name="40% - Accent4 2 2 3 2 3 5" xfId="8108" xr:uid="{E4FB0DC5-6371-405E-A93E-6FE7CCCAABD2}"/>
    <cellStyle name="40% - Accent4 2 2 3 2 3 5 2" xfId="22842" xr:uid="{FFB74A6C-19ED-48B3-9C13-D17B4FD105AD}"/>
    <cellStyle name="40% - Accent4 2 2 3 2 3 6" xfId="15476" xr:uid="{7EA73689-BCE8-43CA-B750-E60A0A173BCE}"/>
    <cellStyle name="40% - Accent4 2 2 3 2 4" xfId="1202" xr:uid="{67547C8D-9F41-48B7-9806-CA6C9B3F318C}"/>
    <cellStyle name="40% - Accent4 2 2 3 2 4 2" xfId="3043" xr:uid="{33420B47-382E-487A-86EB-879BBC6DAE7D}"/>
    <cellStyle name="40% - Accent4 2 2 3 2 4 2 2" xfId="6725" xr:uid="{2D19AA57-BA91-4530-A871-5B3DACB6E179}"/>
    <cellStyle name="40% - Accent4 2 2 3 2 4 2 2 2" xfId="14091" xr:uid="{3B579871-8609-4851-AD66-CE9CEB766F2E}"/>
    <cellStyle name="40% - Accent4 2 2 3 2 4 2 2 2 2" xfId="28825" xr:uid="{C25E0A1C-1D29-4EEB-913D-8220E25EFD16}"/>
    <cellStyle name="40% - Accent4 2 2 3 2 4 2 2 3" xfId="21459" xr:uid="{36F32EB6-9CC7-40C9-8339-6D7A0A6FE910}"/>
    <cellStyle name="40% - Accent4 2 2 3 2 4 2 3" xfId="10409" xr:uid="{6B3FAA80-DF85-42D1-A2B4-771327A9DAD3}"/>
    <cellStyle name="40% - Accent4 2 2 3 2 4 2 3 2" xfId="25143" xr:uid="{91D7E408-4F46-492F-9AB4-BB2042BA9A67}"/>
    <cellStyle name="40% - Accent4 2 2 3 2 4 2 4" xfId="17777" xr:uid="{4C2BC520-E5EC-4E3B-B724-28425E57985C}"/>
    <cellStyle name="40% - Accent4 2 2 3 2 4 3" xfId="4884" xr:uid="{EE982377-10CB-491E-8DCB-182779CE4902}"/>
    <cellStyle name="40% - Accent4 2 2 3 2 4 3 2" xfId="12250" xr:uid="{520ED5EA-71BE-4CB0-9B14-F91088728936}"/>
    <cellStyle name="40% - Accent4 2 2 3 2 4 3 2 2" xfId="26984" xr:uid="{A6BE4F01-5C8A-48AC-865C-57E10C063478}"/>
    <cellStyle name="40% - Accent4 2 2 3 2 4 3 3" xfId="19618" xr:uid="{12560DD5-C7F0-47D0-92E2-7F985ABF23CD}"/>
    <cellStyle name="40% - Accent4 2 2 3 2 4 4" xfId="8568" xr:uid="{7EDB67D5-68E4-401A-9D4F-C794C1696EFE}"/>
    <cellStyle name="40% - Accent4 2 2 3 2 4 4 2" xfId="23302" xr:uid="{811FB242-1F17-4180-910B-DEBB2905C6B4}"/>
    <cellStyle name="40% - Accent4 2 2 3 2 4 5" xfId="15936" xr:uid="{C2F31309-15E9-4684-9F5E-C2DC5F040BF7}"/>
    <cellStyle name="40% - Accent4 2 2 3 2 5" xfId="2123" xr:uid="{32F29A42-5B7A-4776-8ED7-0FD0A04381B9}"/>
    <cellStyle name="40% - Accent4 2 2 3 2 5 2" xfId="5805" xr:uid="{B53A5325-0E99-476A-8305-9BFE092D4218}"/>
    <cellStyle name="40% - Accent4 2 2 3 2 5 2 2" xfId="13171" xr:uid="{2AEEE794-DE2E-419E-A673-7DDE2FF94AD5}"/>
    <cellStyle name="40% - Accent4 2 2 3 2 5 2 2 2" xfId="27905" xr:uid="{EF31F5F2-7657-4CD7-B892-0014E8686489}"/>
    <cellStyle name="40% - Accent4 2 2 3 2 5 2 3" xfId="20539" xr:uid="{FC3E2A02-1F7B-4234-B77E-C4FA2ACB00E7}"/>
    <cellStyle name="40% - Accent4 2 2 3 2 5 3" xfId="9489" xr:uid="{5015455E-3EBB-4498-BCFD-42A58AB922E7}"/>
    <cellStyle name="40% - Accent4 2 2 3 2 5 3 2" xfId="24223" xr:uid="{BD84E2BD-004F-413B-9EA6-2C91BDCC4455}"/>
    <cellStyle name="40% - Accent4 2 2 3 2 5 4" xfId="16857" xr:uid="{EDA8E9E1-1A3A-423C-82EF-D6CFCDC63CF3}"/>
    <cellStyle name="40% - Accent4 2 2 3 2 6" xfId="3964" xr:uid="{5B2DAFE1-EA38-4315-BD90-F704E29D59B4}"/>
    <cellStyle name="40% - Accent4 2 2 3 2 6 2" xfId="11330" xr:uid="{5FE97F96-4C53-4EDE-B8FB-F2E22ADC4025}"/>
    <cellStyle name="40% - Accent4 2 2 3 2 6 2 2" xfId="26064" xr:uid="{C1B5BA12-7A7E-4B2A-BDFF-6EA2C2A2A936}"/>
    <cellStyle name="40% - Accent4 2 2 3 2 6 3" xfId="18698" xr:uid="{46D40386-142E-4B50-81BC-9DFB4702D4BB}"/>
    <cellStyle name="40% - Accent4 2 2 3 2 7" xfId="7648" xr:uid="{40706F41-6D7D-474F-A79D-1800A3804477}"/>
    <cellStyle name="40% - Accent4 2 2 3 2 7 2" xfId="22382" xr:uid="{FFDB6F04-977E-4969-854E-3DA14EC2A8D5}"/>
    <cellStyle name="40% - Accent4 2 2 3 2 8" xfId="15016" xr:uid="{0C51E213-4518-4AA2-AF80-28B338E35DE0}"/>
    <cellStyle name="40% - Accent4 2 2 3 3" xfId="397" xr:uid="{7FD09036-FF29-4ED2-9582-4776994FC898}"/>
    <cellStyle name="40% - Accent4 2 2 3 3 2" xfId="857" xr:uid="{925E1829-C265-43BE-9AAE-9A4A884B86DB}"/>
    <cellStyle name="40% - Accent4 2 2 3 3 2 2" xfId="1777" xr:uid="{F312B1F1-DDBE-4C81-A5C5-D6B71A02DAAB}"/>
    <cellStyle name="40% - Accent4 2 2 3 3 2 2 2" xfId="3618" xr:uid="{C2729BE2-5F10-453A-9E0C-BDFCFD01D2C9}"/>
    <cellStyle name="40% - Accent4 2 2 3 3 2 2 2 2" xfId="7300" xr:uid="{2C4C0FD1-F7F1-41FD-9E07-5D66530CD45B}"/>
    <cellStyle name="40% - Accent4 2 2 3 3 2 2 2 2 2" xfId="14666" xr:uid="{9DF66AEF-C6ED-4826-BFCD-E3E0D1C177AD}"/>
    <cellStyle name="40% - Accent4 2 2 3 3 2 2 2 2 2 2" xfId="29400" xr:uid="{69B2D1EC-265F-4489-9E39-92786C1F09F8}"/>
    <cellStyle name="40% - Accent4 2 2 3 3 2 2 2 2 3" xfId="22034" xr:uid="{C0C6A1AB-B8AB-41DA-9584-0DEE6A4F79D6}"/>
    <cellStyle name="40% - Accent4 2 2 3 3 2 2 2 3" xfId="10984" xr:uid="{3F580B17-A297-4437-8A94-629BE4C518B0}"/>
    <cellStyle name="40% - Accent4 2 2 3 3 2 2 2 3 2" xfId="25718" xr:uid="{6ABDE187-13E2-43A6-A888-6DA73EBE4134}"/>
    <cellStyle name="40% - Accent4 2 2 3 3 2 2 2 4" xfId="18352" xr:uid="{75D5B447-AC3E-4A73-8D2C-F0E05859D9C4}"/>
    <cellStyle name="40% - Accent4 2 2 3 3 2 2 3" xfId="5459" xr:uid="{A6F525EC-EBDC-4CBB-9B4B-2FFD34541F4C}"/>
    <cellStyle name="40% - Accent4 2 2 3 3 2 2 3 2" xfId="12825" xr:uid="{B14A1FC2-B41D-431C-AF92-C0EA0E86B16D}"/>
    <cellStyle name="40% - Accent4 2 2 3 3 2 2 3 2 2" xfId="27559" xr:uid="{4B5BB707-C2F4-4045-9C33-E966B29571C1}"/>
    <cellStyle name="40% - Accent4 2 2 3 3 2 2 3 3" xfId="20193" xr:uid="{F179930B-7348-4618-808A-57C40ADA47E1}"/>
    <cellStyle name="40% - Accent4 2 2 3 3 2 2 4" xfId="9143" xr:uid="{CB38F835-8095-4430-9576-FF6613CD4EB4}"/>
    <cellStyle name="40% - Accent4 2 2 3 3 2 2 4 2" xfId="23877" xr:uid="{90BB9A51-396B-40B6-9130-AEFD5D09A87E}"/>
    <cellStyle name="40% - Accent4 2 2 3 3 2 2 5" xfId="16511" xr:uid="{058E3F0F-F190-433C-95E3-1D182EAE4308}"/>
    <cellStyle name="40% - Accent4 2 2 3 3 2 3" xfId="2698" xr:uid="{AF126CC3-0545-40ED-8408-70484BC36C80}"/>
    <cellStyle name="40% - Accent4 2 2 3 3 2 3 2" xfId="6380" xr:uid="{B10BC4C7-7E28-4486-9612-CB5BE1BE5B00}"/>
    <cellStyle name="40% - Accent4 2 2 3 3 2 3 2 2" xfId="13746" xr:uid="{D5E87DE6-9654-476A-894C-F66B2D4BDA82}"/>
    <cellStyle name="40% - Accent4 2 2 3 3 2 3 2 2 2" xfId="28480" xr:uid="{4CA1DD2B-96FB-46CB-84E9-E8DDB884B358}"/>
    <cellStyle name="40% - Accent4 2 2 3 3 2 3 2 3" xfId="21114" xr:uid="{A3917F8F-0B49-4801-9926-0DC74FB31656}"/>
    <cellStyle name="40% - Accent4 2 2 3 3 2 3 3" xfId="10064" xr:uid="{F5001C2A-1585-4754-AE15-FFC9AF191844}"/>
    <cellStyle name="40% - Accent4 2 2 3 3 2 3 3 2" xfId="24798" xr:uid="{61163380-FE9A-43F2-ACA9-EA0069A867A7}"/>
    <cellStyle name="40% - Accent4 2 2 3 3 2 3 4" xfId="17432" xr:uid="{B7AED871-2AFA-4227-976E-5DE2A5524834}"/>
    <cellStyle name="40% - Accent4 2 2 3 3 2 4" xfId="4539" xr:uid="{F0329424-0F79-4555-B4C5-CDFDE25204FF}"/>
    <cellStyle name="40% - Accent4 2 2 3 3 2 4 2" xfId="11905" xr:uid="{6DF960A0-49DF-4711-8F67-BBE6F47D0AC0}"/>
    <cellStyle name="40% - Accent4 2 2 3 3 2 4 2 2" xfId="26639" xr:uid="{5A241B85-BBC6-4B4B-84DD-8BE694D4BE88}"/>
    <cellStyle name="40% - Accent4 2 2 3 3 2 4 3" xfId="19273" xr:uid="{D88520DB-4773-48B7-9AC1-42C365F39551}"/>
    <cellStyle name="40% - Accent4 2 2 3 3 2 5" xfId="8223" xr:uid="{A914F344-05FE-46BF-8CFC-CC2DADCA96D6}"/>
    <cellStyle name="40% - Accent4 2 2 3 3 2 5 2" xfId="22957" xr:uid="{DBB1C924-5EA0-4E0F-8FE9-88F5C3166C33}"/>
    <cellStyle name="40% - Accent4 2 2 3 3 2 6" xfId="15591" xr:uid="{47360FAD-5223-444B-BBF0-84F9C46268A5}"/>
    <cellStyle name="40% - Accent4 2 2 3 3 3" xfId="1317" xr:uid="{D6592FDE-8BF5-4CE2-881A-831D3C69B389}"/>
    <cellStyle name="40% - Accent4 2 2 3 3 3 2" xfId="3158" xr:uid="{3FB6A6BE-D677-495C-A337-6609CEFD199D}"/>
    <cellStyle name="40% - Accent4 2 2 3 3 3 2 2" xfId="6840" xr:uid="{B0A57445-048B-415B-AB5E-75339DA48EDE}"/>
    <cellStyle name="40% - Accent4 2 2 3 3 3 2 2 2" xfId="14206" xr:uid="{076A419E-61B3-428B-856F-BD0283E95208}"/>
    <cellStyle name="40% - Accent4 2 2 3 3 3 2 2 2 2" xfId="28940" xr:uid="{0DECA6F6-5F48-4CAD-849B-068CED08F7BB}"/>
    <cellStyle name="40% - Accent4 2 2 3 3 3 2 2 3" xfId="21574" xr:uid="{102D3B1D-5EB6-4E29-B1B1-E26A7DA590D2}"/>
    <cellStyle name="40% - Accent4 2 2 3 3 3 2 3" xfId="10524" xr:uid="{E510B497-3A55-43A4-A08B-F7C7D3C7C16F}"/>
    <cellStyle name="40% - Accent4 2 2 3 3 3 2 3 2" xfId="25258" xr:uid="{3B46FEDF-50ED-40C4-900A-6B22981D27C2}"/>
    <cellStyle name="40% - Accent4 2 2 3 3 3 2 4" xfId="17892" xr:uid="{635FBF49-996A-48E0-A430-D804D9A3E3EF}"/>
    <cellStyle name="40% - Accent4 2 2 3 3 3 3" xfId="4999" xr:uid="{2A5135A0-8367-46D3-AC7B-2FCCEEDAC2D2}"/>
    <cellStyle name="40% - Accent4 2 2 3 3 3 3 2" xfId="12365" xr:uid="{B9FD36EA-3136-46F5-9DA6-8C6B6594B0F9}"/>
    <cellStyle name="40% - Accent4 2 2 3 3 3 3 2 2" xfId="27099" xr:uid="{1F1F0892-08AB-4405-B8B5-9E4617794661}"/>
    <cellStyle name="40% - Accent4 2 2 3 3 3 3 3" xfId="19733" xr:uid="{9186348D-A6F8-4F89-B183-8589B844416A}"/>
    <cellStyle name="40% - Accent4 2 2 3 3 3 4" xfId="8683" xr:uid="{52F7A345-CC33-4527-A944-63BE869E3BDD}"/>
    <cellStyle name="40% - Accent4 2 2 3 3 3 4 2" xfId="23417" xr:uid="{C1D31D5B-3A0C-4F41-80FC-7B92EA4A1C0A}"/>
    <cellStyle name="40% - Accent4 2 2 3 3 3 5" xfId="16051" xr:uid="{F2B93169-9690-46E9-8417-F4477A991948}"/>
    <cellStyle name="40% - Accent4 2 2 3 3 4" xfId="2238" xr:uid="{B02C3859-D319-4ED0-8CA1-52C9FB1CE9E0}"/>
    <cellStyle name="40% - Accent4 2 2 3 3 4 2" xfId="5920" xr:uid="{FD2448F0-CCD1-4F69-B695-675D93E78E8A}"/>
    <cellStyle name="40% - Accent4 2 2 3 3 4 2 2" xfId="13286" xr:uid="{21C47610-B536-47E2-9CD2-15ED1A47FD2A}"/>
    <cellStyle name="40% - Accent4 2 2 3 3 4 2 2 2" xfId="28020" xr:uid="{B7B77AC9-B8A4-42FB-97AD-09EC56AECF85}"/>
    <cellStyle name="40% - Accent4 2 2 3 3 4 2 3" xfId="20654" xr:uid="{3E9DB425-DABC-4E56-883C-DF583EE1CDE9}"/>
    <cellStyle name="40% - Accent4 2 2 3 3 4 3" xfId="9604" xr:uid="{CC297233-9106-4375-BC43-F6AF8B2EC530}"/>
    <cellStyle name="40% - Accent4 2 2 3 3 4 3 2" xfId="24338" xr:uid="{C0CE28A4-DE92-4530-ACAF-3C84A0B97B2B}"/>
    <cellStyle name="40% - Accent4 2 2 3 3 4 4" xfId="16972" xr:uid="{5782BF40-D73F-43EC-82F3-3526F41A866F}"/>
    <cellStyle name="40% - Accent4 2 2 3 3 5" xfId="4079" xr:uid="{98C8050C-6A17-4B1D-8313-B6080ACC87C6}"/>
    <cellStyle name="40% - Accent4 2 2 3 3 5 2" xfId="11445" xr:uid="{C25511E9-90D9-4C04-807F-89753CF19993}"/>
    <cellStyle name="40% - Accent4 2 2 3 3 5 2 2" xfId="26179" xr:uid="{4F1E7EDB-F862-486B-8D3B-9C8D76930E16}"/>
    <cellStyle name="40% - Accent4 2 2 3 3 5 3" xfId="18813" xr:uid="{3C737794-814A-4598-B7DF-5B7F28C571B4}"/>
    <cellStyle name="40% - Accent4 2 2 3 3 6" xfId="7763" xr:uid="{B821AF7B-81D7-4F65-96E5-3BB92F65FAB9}"/>
    <cellStyle name="40% - Accent4 2 2 3 3 6 2" xfId="22497" xr:uid="{592E46A7-4ECA-4443-8E9F-4D2F055A06D7}"/>
    <cellStyle name="40% - Accent4 2 2 3 3 7" xfId="15131" xr:uid="{3A9A1521-7E58-4E81-9188-702B34C80075}"/>
    <cellStyle name="40% - Accent4 2 2 3 4" xfId="627" xr:uid="{362C4154-CB42-4D74-AF50-039CAE85E8C8}"/>
    <cellStyle name="40% - Accent4 2 2 3 4 2" xfId="1547" xr:uid="{7F6D7E88-C475-4190-B676-0FB2148B9D21}"/>
    <cellStyle name="40% - Accent4 2 2 3 4 2 2" xfId="3388" xr:uid="{26906178-82D9-43CF-A906-6505D88696DB}"/>
    <cellStyle name="40% - Accent4 2 2 3 4 2 2 2" xfId="7070" xr:uid="{30540AAB-8354-43C8-9A7D-375D9F3C0A5F}"/>
    <cellStyle name="40% - Accent4 2 2 3 4 2 2 2 2" xfId="14436" xr:uid="{D195E8F4-35E3-45E2-B1A2-5E95ECB9D4C6}"/>
    <cellStyle name="40% - Accent4 2 2 3 4 2 2 2 2 2" xfId="29170" xr:uid="{D8DB4093-48E8-4539-A130-02B23785E9D6}"/>
    <cellStyle name="40% - Accent4 2 2 3 4 2 2 2 3" xfId="21804" xr:uid="{B5D8020D-8879-42AB-AB9F-3C80585BF012}"/>
    <cellStyle name="40% - Accent4 2 2 3 4 2 2 3" xfId="10754" xr:uid="{0C15557E-6378-4B97-A4EA-B8C30288C2CA}"/>
    <cellStyle name="40% - Accent4 2 2 3 4 2 2 3 2" xfId="25488" xr:uid="{5843D216-7B0D-466E-AAE3-3007DB7443F0}"/>
    <cellStyle name="40% - Accent4 2 2 3 4 2 2 4" xfId="18122" xr:uid="{C119FF19-8537-4D2D-AD7A-DF3E3855F029}"/>
    <cellStyle name="40% - Accent4 2 2 3 4 2 3" xfId="5229" xr:uid="{589D98D2-6AAA-44C2-8988-BCE7E4F50644}"/>
    <cellStyle name="40% - Accent4 2 2 3 4 2 3 2" xfId="12595" xr:uid="{5417F09F-F94A-434C-A963-FBEF1A0D587A}"/>
    <cellStyle name="40% - Accent4 2 2 3 4 2 3 2 2" xfId="27329" xr:uid="{447BA2AB-D682-48FD-BE68-3AE1CFD50D7B}"/>
    <cellStyle name="40% - Accent4 2 2 3 4 2 3 3" xfId="19963" xr:uid="{FE3CF6D4-B94C-425E-A27E-E79A4E4C084E}"/>
    <cellStyle name="40% - Accent4 2 2 3 4 2 4" xfId="8913" xr:uid="{29B55788-A451-467D-B9D8-F31E0BF2108D}"/>
    <cellStyle name="40% - Accent4 2 2 3 4 2 4 2" xfId="23647" xr:uid="{AC3E8F39-F7F9-4E4B-8C6E-562FA9C07E8E}"/>
    <cellStyle name="40% - Accent4 2 2 3 4 2 5" xfId="16281" xr:uid="{70D8A7E5-A878-4A59-945F-472F635F1BBA}"/>
    <cellStyle name="40% - Accent4 2 2 3 4 3" xfId="2468" xr:uid="{0746DA00-C353-40C6-B524-0A6D9D01B4A0}"/>
    <cellStyle name="40% - Accent4 2 2 3 4 3 2" xfId="6150" xr:uid="{C7FEB4F2-FEF1-4A03-B4C4-7E4C3C69E8FA}"/>
    <cellStyle name="40% - Accent4 2 2 3 4 3 2 2" xfId="13516" xr:uid="{FDB34376-EEF5-429A-9870-4132B2E6996F}"/>
    <cellStyle name="40% - Accent4 2 2 3 4 3 2 2 2" xfId="28250" xr:uid="{AD0DE88C-6F07-4786-AC89-BDC5796BD546}"/>
    <cellStyle name="40% - Accent4 2 2 3 4 3 2 3" xfId="20884" xr:uid="{AE0A52BD-F39C-4679-89C0-8101435945A9}"/>
    <cellStyle name="40% - Accent4 2 2 3 4 3 3" xfId="9834" xr:uid="{3288F723-355A-4EE9-8C73-9A288BDFE3A2}"/>
    <cellStyle name="40% - Accent4 2 2 3 4 3 3 2" xfId="24568" xr:uid="{90083B2D-3A87-4AAD-A8B5-F7C6E89F188A}"/>
    <cellStyle name="40% - Accent4 2 2 3 4 3 4" xfId="17202" xr:uid="{EEE1CCF1-6D1C-4CF1-9746-47C2A06F4634}"/>
    <cellStyle name="40% - Accent4 2 2 3 4 4" xfId="4309" xr:uid="{C4D927F3-0C4D-4E35-8E06-BA4CA4A9F6B3}"/>
    <cellStyle name="40% - Accent4 2 2 3 4 4 2" xfId="11675" xr:uid="{08C5AC55-B42B-44CD-BF07-6CB4023E9278}"/>
    <cellStyle name="40% - Accent4 2 2 3 4 4 2 2" xfId="26409" xr:uid="{AC8C7551-C07F-4F61-95CA-93A5FE756565}"/>
    <cellStyle name="40% - Accent4 2 2 3 4 4 3" xfId="19043" xr:uid="{54255C68-8F94-4584-A2CC-DA3FB0D42FDF}"/>
    <cellStyle name="40% - Accent4 2 2 3 4 5" xfId="7993" xr:uid="{15A5F070-9065-42FB-B92D-24E6859BA248}"/>
    <cellStyle name="40% - Accent4 2 2 3 4 5 2" xfId="22727" xr:uid="{F3EA6A09-0595-48FC-9DE1-4390458B088A}"/>
    <cellStyle name="40% - Accent4 2 2 3 4 6" xfId="15361" xr:uid="{DE781F03-FE2F-4312-8F95-F884CB01F860}"/>
    <cellStyle name="40% - Accent4 2 2 3 5" xfId="1087" xr:uid="{798B8D0E-3F84-4775-9F88-2C3885BA1DED}"/>
    <cellStyle name="40% - Accent4 2 2 3 5 2" xfId="2928" xr:uid="{2D49B525-4D66-4DFD-B592-F629226A1135}"/>
    <cellStyle name="40% - Accent4 2 2 3 5 2 2" xfId="6610" xr:uid="{B9E71060-D182-4D10-8A76-3BCE8AD4810C}"/>
    <cellStyle name="40% - Accent4 2 2 3 5 2 2 2" xfId="13976" xr:uid="{C0FF3E7B-E159-4584-9EA9-3D0616C3104B}"/>
    <cellStyle name="40% - Accent4 2 2 3 5 2 2 2 2" xfId="28710" xr:uid="{700B02A4-FC35-4B11-9C31-958EC744BEF9}"/>
    <cellStyle name="40% - Accent4 2 2 3 5 2 2 3" xfId="21344" xr:uid="{03B0EA06-AEAB-472D-8BC5-E051EA91EB57}"/>
    <cellStyle name="40% - Accent4 2 2 3 5 2 3" xfId="10294" xr:uid="{F353D5C0-FFAD-444D-AF60-38ED98862737}"/>
    <cellStyle name="40% - Accent4 2 2 3 5 2 3 2" xfId="25028" xr:uid="{87F731B5-49D6-47B6-A1D5-29175FA25B6E}"/>
    <cellStyle name="40% - Accent4 2 2 3 5 2 4" xfId="17662" xr:uid="{449647F8-3B54-4903-8D24-337EC67FB9CD}"/>
    <cellStyle name="40% - Accent4 2 2 3 5 3" xfId="4769" xr:uid="{07A30526-BEDC-4C53-ACE3-0FFF9AF6016E}"/>
    <cellStyle name="40% - Accent4 2 2 3 5 3 2" xfId="12135" xr:uid="{838C834A-6503-4966-83DC-3BFEB2A345AA}"/>
    <cellStyle name="40% - Accent4 2 2 3 5 3 2 2" xfId="26869" xr:uid="{D1D10D5A-8942-4777-9AF1-442B20B8C3E2}"/>
    <cellStyle name="40% - Accent4 2 2 3 5 3 3" xfId="19503" xr:uid="{F54BB660-7FB5-437F-A8BF-39A328509307}"/>
    <cellStyle name="40% - Accent4 2 2 3 5 4" xfId="8453" xr:uid="{0BDC3A14-204B-4DD5-8F46-9BF57D5DE661}"/>
    <cellStyle name="40% - Accent4 2 2 3 5 4 2" xfId="23187" xr:uid="{638EDD64-8477-4E76-880A-F044F1587C3F}"/>
    <cellStyle name="40% - Accent4 2 2 3 5 5" xfId="15821" xr:uid="{F099813C-6F62-46D5-A5ED-93D2E102D24A}"/>
    <cellStyle name="40% - Accent4 2 2 3 6" xfId="2008" xr:uid="{899F1288-DB61-4D2D-8A07-2A13A9BEEFFB}"/>
    <cellStyle name="40% - Accent4 2 2 3 6 2" xfId="5690" xr:uid="{9B0359C3-6DCC-452B-9676-579B34721873}"/>
    <cellStyle name="40% - Accent4 2 2 3 6 2 2" xfId="13056" xr:uid="{854DFB17-AC9F-4A18-AC4B-27CF14D104FD}"/>
    <cellStyle name="40% - Accent4 2 2 3 6 2 2 2" xfId="27790" xr:uid="{EDD9756F-F249-4632-A8D5-B7D13205900F}"/>
    <cellStyle name="40% - Accent4 2 2 3 6 2 3" xfId="20424" xr:uid="{B237EAEF-CA1E-44AB-9637-0F24A467AD88}"/>
    <cellStyle name="40% - Accent4 2 2 3 6 3" xfId="9374" xr:uid="{52044128-9ED3-4F68-B3DD-DE0DC9CE6973}"/>
    <cellStyle name="40% - Accent4 2 2 3 6 3 2" xfId="24108" xr:uid="{2C00B8AC-A4C6-4287-B8D3-33A1F5151328}"/>
    <cellStyle name="40% - Accent4 2 2 3 6 4" xfId="16742" xr:uid="{259391E2-1E1F-47D4-808C-62D7D573C4FC}"/>
    <cellStyle name="40% - Accent4 2 2 3 7" xfId="3849" xr:uid="{F74D247F-5D2B-4C12-B102-8C09C080ABB1}"/>
    <cellStyle name="40% - Accent4 2 2 3 7 2" xfId="11215" xr:uid="{72C2780D-8D75-46A7-B20D-FF77736E3AE3}"/>
    <cellStyle name="40% - Accent4 2 2 3 7 2 2" xfId="25949" xr:uid="{4664732F-C0D5-43EB-B289-7C3FEAF0E854}"/>
    <cellStyle name="40% - Accent4 2 2 3 7 3" xfId="18583" xr:uid="{DC954F5A-6F4E-4262-A9E3-45231DACD19C}"/>
    <cellStyle name="40% - Accent4 2 2 3 8" xfId="7533" xr:uid="{269ED6CB-28BE-40C7-824B-49A0EAC8E90A}"/>
    <cellStyle name="40% - Accent4 2 2 3 8 2" xfId="22267" xr:uid="{95A68322-2348-4904-90E2-320EC89586DF}"/>
    <cellStyle name="40% - Accent4 2 2 3 9" xfId="14901" xr:uid="{87492010-961E-4DF6-B720-3EB375AF3E15}"/>
    <cellStyle name="40% - Accent4 2 2 4" xfId="225" xr:uid="{80010278-241F-4CFB-B14E-E279F96562C3}"/>
    <cellStyle name="40% - Accent4 2 2 4 2" xfId="455" xr:uid="{46254854-F1C7-4DE0-9462-CB495CA4BDAF}"/>
    <cellStyle name="40% - Accent4 2 2 4 2 2" xfId="915" xr:uid="{29BC3D07-D261-4367-9401-11FD2D510370}"/>
    <cellStyle name="40% - Accent4 2 2 4 2 2 2" xfId="1835" xr:uid="{79B2C8A5-5982-4617-9D6A-CA8CE0F6A31E}"/>
    <cellStyle name="40% - Accent4 2 2 4 2 2 2 2" xfId="3676" xr:uid="{1993AF01-9F87-4C42-8909-EF1F1128AA52}"/>
    <cellStyle name="40% - Accent4 2 2 4 2 2 2 2 2" xfId="7358" xr:uid="{EE2D8E1A-474A-4BFF-B159-372704CDB7D3}"/>
    <cellStyle name="40% - Accent4 2 2 4 2 2 2 2 2 2" xfId="14724" xr:uid="{C4F14E89-F0D1-4BE4-9A95-55C22739E8DE}"/>
    <cellStyle name="40% - Accent4 2 2 4 2 2 2 2 2 2 2" xfId="29458" xr:uid="{349529B9-EDAA-4D88-BC42-A0D8F659D518}"/>
    <cellStyle name="40% - Accent4 2 2 4 2 2 2 2 2 3" xfId="22092" xr:uid="{5554DFAF-24D6-4DB7-A13C-ACD564408776}"/>
    <cellStyle name="40% - Accent4 2 2 4 2 2 2 2 3" xfId="11042" xr:uid="{2B428074-4123-4998-8000-CC1FA99292E9}"/>
    <cellStyle name="40% - Accent4 2 2 4 2 2 2 2 3 2" xfId="25776" xr:uid="{8BA3E23C-082F-4A54-B062-9748ABC4D3D2}"/>
    <cellStyle name="40% - Accent4 2 2 4 2 2 2 2 4" xfId="18410" xr:uid="{D3E7883B-8DE2-43EB-8D91-0FA05CD0173E}"/>
    <cellStyle name="40% - Accent4 2 2 4 2 2 2 3" xfId="5517" xr:uid="{D9F87D87-34E8-4569-8293-0236866BC4FB}"/>
    <cellStyle name="40% - Accent4 2 2 4 2 2 2 3 2" xfId="12883" xr:uid="{96F9A559-EAEF-47D9-BBC6-DCB9D0532267}"/>
    <cellStyle name="40% - Accent4 2 2 4 2 2 2 3 2 2" xfId="27617" xr:uid="{627708FC-81BE-49DB-8D13-1AC78F87911F}"/>
    <cellStyle name="40% - Accent4 2 2 4 2 2 2 3 3" xfId="20251" xr:uid="{D1F585DA-F445-471F-84A4-366495C05FF3}"/>
    <cellStyle name="40% - Accent4 2 2 4 2 2 2 4" xfId="9201" xr:uid="{A4D33F6F-0253-45B0-9055-B5005D488E60}"/>
    <cellStyle name="40% - Accent4 2 2 4 2 2 2 4 2" xfId="23935" xr:uid="{D9ECD24C-6E51-42A4-871A-48490A57E4A3}"/>
    <cellStyle name="40% - Accent4 2 2 4 2 2 2 5" xfId="16569" xr:uid="{1F1E4BD7-D613-4D4F-A99E-445919E71BFF}"/>
    <cellStyle name="40% - Accent4 2 2 4 2 2 3" xfId="2756" xr:uid="{8E62D39A-31AA-4C47-9D71-19FA997F84AD}"/>
    <cellStyle name="40% - Accent4 2 2 4 2 2 3 2" xfId="6438" xr:uid="{6619AF0B-9213-41B0-9FFC-930FA37F0ACF}"/>
    <cellStyle name="40% - Accent4 2 2 4 2 2 3 2 2" xfId="13804" xr:uid="{3A9ADC15-4AAB-4323-A676-42ED72EF84B0}"/>
    <cellStyle name="40% - Accent4 2 2 4 2 2 3 2 2 2" xfId="28538" xr:uid="{079AF249-CB83-400E-8A63-050BAE9D2EB7}"/>
    <cellStyle name="40% - Accent4 2 2 4 2 2 3 2 3" xfId="21172" xr:uid="{33D994BE-08C7-4ED3-A65A-5993C12EE13F}"/>
    <cellStyle name="40% - Accent4 2 2 4 2 2 3 3" xfId="10122" xr:uid="{CA95A149-539D-4DE6-BF63-05A62EDE2FBA}"/>
    <cellStyle name="40% - Accent4 2 2 4 2 2 3 3 2" xfId="24856" xr:uid="{89F4E5D8-FF45-4229-8F56-A93FE046AB66}"/>
    <cellStyle name="40% - Accent4 2 2 4 2 2 3 4" xfId="17490" xr:uid="{A61992D6-9712-4185-8AAF-AFE43AF0A340}"/>
    <cellStyle name="40% - Accent4 2 2 4 2 2 4" xfId="4597" xr:uid="{7E5D062E-FC2E-479F-ACB0-14CEFB0F50C4}"/>
    <cellStyle name="40% - Accent4 2 2 4 2 2 4 2" xfId="11963" xr:uid="{34D4A9F1-8FDE-479C-85F0-4483DCB450DE}"/>
    <cellStyle name="40% - Accent4 2 2 4 2 2 4 2 2" xfId="26697" xr:uid="{F6F47D38-9F92-4E49-9E94-9AD2FA473A95}"/>
    <cellStyle name="40% - Accent4 2 2 4 2 2 4 3" xfId="19331" xr:uid="{E23A06E1-7AB3-4D77-8B90-6FE4067F59B8}"/>
    <cellStyle name="40% - Accent4 2 2 4 2 2 5" xfId="8281" xr:uid="{71D66AEC-C85A-44BA-AE3A-B4C08E2D563E}"/>
    <cellStyle name="40% - Accent4 2 2 4 2 2 5 2" xfId="23015" xr:uid="{336B41EA-AB36-41EF-B3E0-0F40882A0AE6}"/>
    <cellStyle name="40% - Accent4 2 2 4 2 2 6" xfId="15649" xr:uid="{02B7FBC7-136E-4767-9CED-D1CA940172EC}"/>
    <cellStyle name="40% - Accent4 2 2 4 2 3" xfId="1375" xr:uid="{B2833954-5770-4440-A6DB-3F5712078F04}"/>
    <cellStyle name="40% - Accent4 2 2 4 2 3 2" xfId="3216" xr:uid="{CC944169-9B8E-4129-B672-C69CA785DE81}"/>
    <cellStyle name="40% - Accent4 2 2 4 2 3 2 2" xfId="6898" xr:uid="{C6ECE954-6B69-4F6E-B4C1-09A95E576B53}"/>
    <cellStyle name="40% - Accent4 2 2 4 2 3 2 2 2" xfId="14264" xr:uid="{D2EAABAD-0B47-4DBB-AF99-81F4FEF1410D}"/>
    <cellStyle name="40% - Accent4 2 2 4 2 3 2 2 2 2" xfId="28998" xr:uid="{95E2AE79-2F7C-484D-AE96-F5C38E69DC03}"/>
    <cellStyle name="40% - Accent4 2 2 4 2 3 2 2 3" xfId="21632" xr:uid="{E695B209-BB04-49B7-843D-56052AB9A96E}"/>
    <cellStyle name="40% - Accent4 2 2 4 2 3 2 3" xfId="10582" xr:uid="{AFE01EBC-0A43-4DC1-85EC-5B2A90A000E1}"/>
    <cellStyle name="40% - Accent4 2 2 4 2 3 2 3 2" xfId="25316" xr:uid="{4F03272D-E0C2-495E-9748-F9B979C5BB7D}"/>
    <cellStyle name="40% - Accent4 2 2 4 2 3 2 4" xfId="17950" xr:uid="{C6DEBB42-862B-40A5-8D51-AF9E1F480100}"/>
    <cellStyle name="40% - Accent4 2 2 4 2 3 3" xfId="5057" xr:uid="{C394831D-F2D3-46A3-9411-48AE345C41DE}"/>
    <cellStyle name="40% - Accent4 2 2 4 2 3 3 2" xfId="12423" xr:uid="{23CA5D1C-E0CA-4BE0-A9D1-0A8B7244BE64}"/>
    <cellStyle name="40% - Accent4 2 2 4 2 3 3 2 2" xfId="27157" xr:uid="{7C82FBA6-507B-4ECD-8029-61EFB5984364}"/>
    <cellStyle name="40% - Accent4 2 2 4 2 3 3 3" xfId="19791" xr:uid="{38E89C1A-EB94-41BC-AD44-17C6B0B8A7F3}"/>
    <cellStyle name="40% - Accent4 2 2 4 2 3 4" xfId="8741" xr:uid="{F0F1CCB5-FDCF-46EC-A3AB-6A3D278868BE}"/>
    <cellStyle name="40% - Accent4 2 2 4 2 3 4 2" xfId="23475" xr:uid="{23E60525-FE03-4652-AD94-D86F0BD0EDCC}"/>
    <cellStyle name="40% - Accent4 2 2 4 2 3 5" xfId="16109" xr:uid="{29A213B5-3B79-43B8-9950-3515CCF4BA23}"/>
    <cellStyle name="40% - Accent4 2 2 4 2 4" xfId="2296" xr:uid="{F3004A65-0D18-495D-A7F6-AC4F2797BCE5}"/>
    <cellStyle name="40% - Accent4 2 2 4 2 4 2" xfId="5978" xr:uid="{5D906D05-5649-47AA-9072-38558FB81C69}"/>
    <cellStyle name="40% - Accent4 2 2 4 2 4 2 2" xfId="13344" xr:uid="{65BB951B-DC35-4F8E-BC8D-851509780D9E}"/>
    <cellStyle name="40% - Accent4 2 2 4 2 4 2 2 2" xfId="28078" xr:uid="{9BCBDD39-5AF7-4F09-B231-DC80349EC443}"/>
    <cellStyle name="40% - Accent4 2 2 4 2 4 2 3" xfId="20712" xr:uid="{8E00709C-696A-433D-AF59-AE5E7CAC40A0}"/>
    <cellStyle name="40% - Accent4 2 2 4 2 4 3" xfId="9662" xr:uid="{1AD4A00A-BBEB-4D89-9EF9-24CD7961AF7B}"/>
    <cellStyle name="40% - Accent4 2 2 4 2 4 3 2" xfId="24396" xr:uid="{8CD47F6D-3E93-41E8-B008-616DD80ABAC3}"/>
    <cellStyle name="40% - Accent4 2 2 4 2 4 4" xfId="17030" xr:uid="{ACBC9EB1-C672-4782-88B5-A4F8F4B4EB76}"/>
    <cellStyle name="40% - Accent4 2 2 4 2 5" xfId="4137" xr:uid="{06946432-5CF9-4703-89EE-C779E840CD07}"/>
    <cellStyle name="40% - Accent4 2 2 4 2 5 2" xfId="11503" xr:uid="{56CA43A0-E7FE-4F2B-94AE-DCF001C0A13F}"/>
    <cellStyle name="40% - Accent4 2 2 4 2 5 2 2" xfId="26237" xr:uid="{64D6F7C4-9133-48AF-AD56-5B1D1EE7C438}"/>
    <cellStyle name="40% - Accent4 2 2 4 2 5 3" xfId="18871" xr:uid="{F0140773-76FA-49F4-89F6-DA6101C179CA}"/>
    <cellStyle name="40% - Accent4 2 2 4 2 6" xfId="7821" xr:uid="{C31A9390-B285-4B39-B196-410EF0948B36}"/>
    <cellStyle name="40% - Accent4 2 2 4 2 6 2" xfId="22555" xr:uid="{248AC310-643B-4BAB-A923-3FD8004D091E}"/>
    <cellStyle name="40% - Accent4 2 2 4 2 7" xfId="15189" xr:uid="{CEBAF8E8-87F2-48A6-B0E1-E20345A48607}"/>
    <cellStyle name="40% - Accent4 2 2 4 3" xfId="685" xr:uid="{7C742AD9-16D6-42B9-A4C5-1F9B1C47713F}"/>
    <cellStyle name="40% - Accent4 2 2 4 3 2" xfId="1605" xr:uid="{9E659A3D-5FCA-4582-A536-9E7FB9DE62E5}"/>
    <cellStyle name="40% - Accent4 2 2 4 3 2 2" xfId="3446" xr:uid="{5DB7749A-7B7F-4F92-993E-5A34868F6A7C}"/>
    <cellStyle name="40% - Accent4 2 2 4 3 2 2 2" xfId="7128" xr:uid="{C8442CF3-8E99-492B-8F1E-4615DDBFB168}"/>
    <cellStyle name="40% - Accent4 2 2 4 3 2 2 2 2" xfId="14494" xr:uid="{0760FC27-0153-4355-80BF-95006635B355}"/>
    <cellStyle name="40% - Accent4 2 2 4 3 2 2 2 2 2" xfId="29228" xr:uid="{7085933C-6C95-4D06-8CD0-F3D6F4103E6D}"/>
    <cellStyle name="40% - Accent4 2 2 4 3 2 2 2 3" xfId="21862" xr:uid="{B6D7FB90-25B5-46FD-91C4-04C1464FD67D}"/>
    <cellStyle name="40% - Accent4 2 2 4 3 2 2 3" xfId="10812" xr:uid="{11F98ABD-ACF1-421F-8CF0-5B70460B4886}"/>
    <cellStyle name="40% - Accent4 2 2 4 3 2 2 3 2" xfId="25546" xr:uid="{80010C40-037A-4BC2-8CCC-7AE9952AA5A9}"/>
    <cellStyle name="40% - Accent4 2 2 4 3 2 2 4" xfId="18180" xr:uid="{9E1B51A3-F95E-4B3F-9441-A17808E11610}"/>
    <cellStyle name="40% - Accent4 2 2 4 3 2 3" xfId="5287" xr:uid="{4A78A453-1C5C-4919-BF90-2561A1F39D29}"/>
    <cellStyle name="40% - Accent4 2 2 4 3 2 3 2" xfId="12653" xr:uid="{A5C8D266-8481-4C20-9078-4C4C46DA23EA}"/>
    <cellStyle name="40% - Accent4 2 2 4 3 2 3 2 2" xfId="27387" xr:uid="{5AA7EA9D-8BA9-40BD-B7EF-364562DB8A7C}"/>
    <cellStyle name="40% - Accent4 2 2 4 3 2 3 3" xfId="20021" xr:uid="{FDAEF00E-DBC6-4ADE-BD1C-0AA7A960329A}"/>
    <cellStyle name="40% - Accent4 2 2 4 3 2 4" xfId="8971" xr:uid="{7CF8B37D-B7CB-411C-B156-5291DDD37ADE}"/>
    <cellStyle name="40% - Accent4 2 2 4 3 2 4 2" xfId="23705" xr:uid="{3835CCA5-1D3B-4D28-BA22-EF47D241495B}"/>
    <cellStyle name="40% - Accent4 2 2 4 3 2 5" xfId="16339" xr:uid="{E24DDDE8-3118-41A6-A728-96821E9D599A}"/>
    <cellStyle name="40% - Accent4 2 2 4 3 3" xfId="2526" xr:uid="{C91DC985-A9C3-4572-973E-4B1C7C72693A}"/>
    <cellStyle name="40% - Accent4 2 2 4 3 3 2" xfId="6208" xr:uid="{B422B249-DAAA-45B2-B99B-1CAE4A130488}"/>
    <cellStyle name="40% - Accent4 2 2 4 3 3 2 2" xfId="13574" xr:uid="{5F356485-D820-47A6-93EB-3565BE916248}"/>
    <cellStyle name="40% - Accent4 2 2 4 3 3 2 2 2" xfId="28308" xr:uid="{14181107-8383-4313-91D1-AEB86AE923F1}"/>
    <cellStyle name="40% - Accent4 2 2 4 3 3 2 3" xfId="20942" xr:uid="{4499D5EF-5832-462A-B519-E7638CB7F9CD}"/>
    <cellStyle name="40% - Accent4 2 2 4 3 3 3" xfId="9892" xr:uid="{01B63D55-4597-4241-876F-CF5F22489280}"/>
    <cellStyle name="40% - Accent4 2 2 4 3 3 3 2" xfId="24626" xr:uid="{A8B1A7C0-6DA9-431D-B2C3-4B1F6C3F1B60}"/>
    <cellStyle name="40% - Accent4 2 2 4 3 3 4" xfId="17260" xr:uid="{13A060AD-DC91-4739-BA27-31F16F6597B4}"/>
    <cellStyle name="40% - Accent4 2 2 4 3 4" xfId="4367" xr:uid="{D7F286FA-2FC3-45DF-B795-012FCEDF4E7A}"/>
    <cellStyle name="40% - Accent4 2 2 4 3 4 2" xfId="11733" xr:uid="{1AD0A022-795B-40F2-8049-16713D7A8ACB}"/>
    <cellStyle name="40% - Accent4 2 2 4 3 4 2 2" xfId="26467" xr:uid="{C75F78B4-AB60-4805-AE75-32C8D6234CBE}"/>
    <cellStyle name="40% - Accent4 2 2 4 3 4 3" xfId="19101" xr:uid="{A9BDB24E-F009-4487-BA5C-F2657DE460F1}"/>
    <cellStyle name="40% - Accent4 2 2 4 3 5" xfId="8051" xr:uid="{84960ED9-FF8C-4015-BE1B-D26C883C2664}"/>
    <cellStyle name="40% - Accent4 2 2 4 3 5 2" xfId="22785" xr:uid="{98227D7B-5962-4170-B010-B1B6A5DAA0E8}"/>
    <cellStyle name="40% - Accent4 2 2 4 3 6" xfId="15419" xr:uid="{B544B3FD-C278-4662-9D9A-1128302E234A}"/>
    <cellStyle name="40% - Accent4 2 2 4 4" xfId="1145" xr:uid="{BEA2E7C6-533E-4ADF-958F-02FA0FE6F927}"/>
    <cellStyle name="40% - Accent4 2 2 4 4 2" xfId="2986" xr:uid="{AC8293D4-0F7E-42E2-9583-AB99521AC55E}"/>
    <cellStyle name="40% - Accent4 2 2 4 4 2 2" xfId="6668" xr:uid="{DABB7BFC-FD70-49B5-A39A-17C6FC8CB130}"/>
    <cellStyle name="40% - Accent4 2 2 4 4 2 2 2" xfId="14034" xr:uid="{42517F59-B515-4455-B33B-9030A1613A87}"/>
    <cellStyle name="40% - Accent4 2 2 4 4 2 2 2 2" xfId="28768" xr:uid="{A4AA427D-9F9B-42B0-A9F3-E99981615BE6}"/>
    <cellStyle name="40% - Accent4 2 2 4 4 2 2 3" xfId="21402" xr:uid="{AF8BD3DB-0D8F-49D5-AB84-EE52428386E7}"/>
    <cellStyle name="40% - Accent4 2 2 4 4 2 3" xfId="10352" xr:uid="{8B1EAC49-E5F4-4DBE-A618-17D63EC8B605}"/>
    <cellStyle name="40% - Accent4 2 2 4 4 2 3 2" xfId="25086" xr:uid="{16CC2157-0014-4D18-A6F9-8DD797971B85}"/>
    <cellStyle name="40% - Accent4 2 2 4 4 2 4" xfId="17720" xr:uid="{04969469-0548-4727-A3B9-43B9D38E04EF}"/>
    <cellStyle name="40% - Accent4 2 2 4 4 3" xfId="4827" xr:uid="{1E09027A-5259-408E-81D3-3FA9E031FFBA}"/>
    <cellStyle name="40% - Accent4 2 2 4 4 3 2" xfId="12193" xr:uid="{1F6F670E-C4C2-4D03-BCEB-D6F73B925F4B}"/>
    <cellStyle name="40% - Accent4 2 2 4 4 3 2 2" xfId="26927" xr:uid="{E2E33305-BF80-4F4D-8C75-1909027CFC5B}"/>
    <cellStyle name="40% - Accent4 2 2 4 4 3 3" xfId="19561" xr:uid="{19A1EA85-48F1-4F24-BDFA-038B3CC02744}"/>
    <cellStyle name="40% - Accent4 2 2 4 4 4" xfId="8511" xr:uid="{D18F830C-600C-4AF2-8366-497377408C6D}"/>
    <cellStyle name="40% - Accent4 2 2 4 4 4 2" xfId="23245" xr:uid="{146470CB-7D7D-4DE4-BAA1-7307E1DE5025}"/>
    <cellStyle name="40% - Accent4 2 2 4 4 5" xfId="15879" xr:uid="{D1437F05-5AAB-4C8B-A818-3AA53F45B7EE}"/>
    <cellStyle name="40% - Accent4 2 2 4 5" xfId="2066" xr:uid="{F1E20C12-692C-4F07-BC83-8C7B5F114F8E}"/>
    <cellStyle name="40% - Accent4 2 2 4 5 2" xfId="5748" xr:uid="{4459D576-8CD2-472E-A244-FFC0E3FCCE42}"/>
    <cellStyle name="40% - Accent4 2 2 4 5 2 2" xfId="13114" xr:uid="{89BEAEAF-4F1B-41C7-B234-D5E5F5B7E349}"/>
    <cellStyle name="40% - Accent4 2 2 4 5 2 2 2" xfId="27848" xr:uid="{6E1A0A0D-CAFA-4612-9AF3-35107D9A249C}"/>
    <cellStyle name="40% - Accent4 2 2 4 5 2 3" xfId="20482" xr:uid="{2C837C13-09E3-4115-90CD-D37DEDF26453}"/>
    <cellStyle name="40% - Accent4 2 2 4 5 3" xfId="9432" xr:uid="{12260510-1325-4234-A28C-AAE529CD9C90}"/>
    <cellStyle name="40% - Accent4 2 2 4 5 3 2" xfId="24166" xr:uid="{C5CB329B-BAC4-4A27-9BAD-59ABDC9A4798}"/>
    <cellStyle name="40% - Accent4 2 2 4 5 4" xfId="16800" xr:uid="{E9CACC9B-ECE3-47A0-895B-1AE5986691EE}"/>
    <cellStyle name="40% - Accent4 2 2 4 6" xfId="3907" xr:uid="{D22F63DC-772F-4D65-ACD5-DFB4E95CB112}"/>
    <cellStyle name="40% - Accent4 2 2 4 6 2" xfId="11273" xr:uid="{E631B73A-DC97-4282-86D2-4EF5977064A1}"/>
    <cellStyle name="40% - Accent4 2 2 4 6 2 2" xfId="26007" xr:uid="{F0257ED0-074D-401D-B249-2A0A392F3557}"/>
    <cellStyle name="40% - Accent4 2 2 4 6 3" xfId="18641" xr:uid="{98DB32D8-C2E5-4FEA-B5EE-6FBE21C1D394}"/>
    <cellStyle name="40% - Accent4 2 2 4 7" xfId="7591" xr:uid="{3B65E0E9-53F3-474D-832A-1F3131856B5A}"/>
    <cellStyle name="40% - Accent4 2 2 4 7 2" xfId="22325" xr:uid="{CC2FB75B-94C8-4A39-B40D-F67B7A4088F0}"/>
    <cellStyle name="40% - Accent4 2 2 4 8" xfId="14959" xr:uid="{296D48FE-C91A-4F6A-B15E-FA78F1EEA6B9}"/>
    <cellStyle name="40% - Accent4 2 2 5" xfId="340" xr:uid="{C915196E-915F-4B48-A6C2-92D06E84FAE8}"/>
    <cellStyle name="40% - Accent4 2 2 5 2" xfId="800" xr:uid="{951D7AA4-304D-49B9-8BEE-56974193EFBB}"/>
    <cellStyle name="40% - Accent4 2 2 5 2 2" xfId="1720" xr:uid="{C1174D09-B66E-48CA-8BB8-35A283689C84}"/>
    <cellStyle name="40% - Accent4 2 2 5 2 2 2" xfId="3561" xr:uid="{DE409B75-C2D0-413B-8B39-CA815C005165}"/>
    <cellStyle name="40% - Accent4 2 2 5 2 2 2 2" xfId="7243" xr:uid="{A6A41166-C897-4BBF-A9C9-CFCE24AAEB3B}"/>
    <cellStyle name="40% - Accent4 2 2 5 2 2 2 2 2" xfId="14609" xr:uid="{481282F8-1EC1-4A3B-8E4F-D6AE332AA60B}"/>
    <cellStyle name="40% - Accent4 2 2 5 2 2 2 2 2 2" xfId="29343" xr:uid="{F26A9BC8-D272-4659-B922-4CF370A23319}"/>
    <cellStyle name="40% - Accent4 2 2 5 2 2 2 2 3" xfId="21977" xr:uid="{7E5B68F7-2434-4377-9D5E-A6A75450EC1B}"/>
    <cellStyle name="40% - Accent4 2 2 5 2 2 2 3" xfId="10927" xr:uid="{95DB236E-CAD2-4EB1-8FC9-EA6FDA52700D}"/>
    <cellStyle name="40% - Accent4 2 2 5 2 2 2 3 2" xfId="25661" xr:uid="{CDBA0E1E-82E7-4150-A12B-D7F06C1325B4}"/>
    <cellStyle name="40% - Accent4 2 2 5 2 2 2 4" xfId="18295" xr:uid="{337C8C45-0A3A-4419-B6A7-D78AB6241883}"/>
    <cellStyle name="40% - Accent4 2 2 5 2 2 3" xfId="5402" xr:uid="{D700F365-68C2-40A3-90F7-D365AAD8B939}"/>
    <cellStyle name="40% - Accent4 2 2 5 2 2 3 2" xfId="12768" xr:uid="{F77BC62D-5F3E-4B57-88C2-2CCCE1406C20}"/>
    <cellStyle name="40% - Accent4 2 2 5 2 2 3 2 2" xfId="27502" xr:uid="{F8E163AF-C059-44A0-B523-8000DB93242D}"/>
    <cellStyle name="40% - Accent4 2 2 5 2 2 3 3" xfId="20136" xr:uid="{DD499FBA-12B3-4FA6-A4C2-A50C4566ED3A}"/>
    <cellStyle name="40% - Accent4 2 2 5 2 2 4" xfId="9086" xr:uid="{892950EB-AD4A-4D65-B07D-E8C821DBB8AE}"/>
    <cellStyle name="40% - Accent4 2 2 5 2 2 4 2" xfId="23820" xr:uid="{A9124FA0-3684-4E52-B6CC-AF32A51E51C7}"/>
    <cellStyle name="40% - Accent4 2 2 5 2 2 5" xfId="16454" xr:uid="{AC4FFEC2-A702-462C-A628-AC213E7C2930}"/>
    <cellStyle name="40% - Accent4 2 2 5 2 3" xfId="2641" xr:uid="{5AE110B9-F597-496B-B21E-398AF32E456F}"/>
    <cellStyle name="40% - Accent4 2 2 5 2 3 2" xfId="6323" xr:uid="{9016F9D1-E140-497E-8FB1-4F006340D03D}"/>
    <cellStyle name="40% - Accent4 2 2 5 2 3 2 2" xfId="13689" xr:uid="{0E4396F0-5E4D-4CBE-B0E2-542948A02407}"/>
    <cellStyle name="40% - Accent4 2 2 5 2 3 2 2 2" xfId="28423" xr:uid="{AF9A8BEA-E0EA-4EC5-9859-9B5E779512FD}"/>
    <cellStyle name="40% - Accent4 2 2 5 2 3 2 3" xfId="21057" xr:uid="{52762E0C-526F-49CD-A117-1812AE230498}"/>
    <cellStyle name="40% - Accent4 2 2 5 2 3 3" xfId="10007" xr:uid="{13BEA796-2F72-4384-80DD-AFBDB01E49FE}"/>
    <cellStyle name="40% - Accent4 2 2 5 2 3 3 2" xfId="24741" xr:uid="{415E91C1-9DC6-45DA-A9DB-DE6B39A7F00E}"/>
    <cellStyle name="40% - Accent4 2 2 5 2 3 4" xfId="17375" xr:uid="{52DA08B1-FADC-4F57-B417-614A8B59D17B}"/>
    <cellStyle name="40% - Accent4 2 2 5 2 4" xfId="4482" xr:uid="{84E07478-99D8-4703-B61C-9CAC23C40E73}"/>
    <cellStyle name="40% - Accent4 2 2 5 2 4 2" xfId="11848" xr:uid="{04276A74-8E52-43D6-829A-AD26A8C090FF}"/>
    <cellStyle name="40% - Accent4 2 2 5 2 4 2 2" xfId="26582" xr:uid="{992BFAB0-0243-46FC-B339-8E00AC93C366}"/>
    <cellStyle name="40% - Accent4 2 2 5 2 4 3" xfId="19216" xr:uid="{15F5C161-110C-4224-8FDA-67E1AA8BB3D8}"/>
    <cellStyle name="40% - Accent4 2 2 5 2 5" xfId="8166" xr:uid="{3B8E4C89-6A3A-4AAA-B5EA-310C7FE25852}"/>
    <cellStyle name="40% - Accent4 2 2 5 2 5 2" xfId="22900" xr:uid="{1C8CF403-CAB3-40C9-AA9C-D03B19080F6C}"/>
    <cellStyle name="40% - Accent4 2 2 5 2 6" xfId="15534" xr:uid="{4384E6C8-6BDA-4A5E-8859-96A0AA7E8180}"/>
    <cellStyle name="40% - Accent4 2 2 5 3" xfId="1260" xr:uid="{24C8EE4C-4CFC-4D9F-94C4-ACD8F5BD6D45}"/>
    <cellStyle name="40% - Accent4 2 2 5 3 2" xfId="3101" xr:uid="{AD76E447-A3A3-49BD-95B4-3188D87B4714}"/>
    <cellStyle name="40% - Accent4 2 2 5 3 2 2" xfId="6783" xr:uid="{A4ED774D-F180-48C8-9E74-1BBBA49C1E5D}"/>
    <cellStyle name="40% - Accent4 2 2 5 3 2 2 2" xfId="14149" xr:uid="{DE58D455-EE2F-46D5-958F-91BB35A24830}"/>
    <cellStyle name="40% - Accent4 2 2 5 3 2 2 2 2" xfId="28883" xr:uid="{3AC6B9F0-3172-41BC-A469-B13C66F503BE}"/>
    <cellStyle name="40% - Accent4 2 2 5 3 2 2 3" xfId="21517" xr:uid="{C943B907-6CA6-4B46-85D0-7FABDA683C95}"/>
    <cellStyle name="40% - Accent4 2 2 5 3 2 3" xfId="10467" xr:uid="{871D392B-EBC5-43F2-BB77-A219C284FCEC}"/>
    <cellStyle name="40% - Accent4 2 2 5 3 2 3 2" xfId="25201" xr:uid="{10E53B16-5440-40FD-89E6-31915DE886BE}"/>
    <cellStyle name="40% - Accent4 2 2 5 3 2 4" xfId="17835" xr:uid="{CCAB9216-E8F3-449F-96C1-A75E404F181F}"/>
    <cellStyle name="40% - Accent4 2 2 5 3 3" xfId="4942" xr:uid="{8D892A00-D5C1-4EBC-8DBA-504F415F100B}"/>
    <cellStyle name="40% - Accent4 2 2 5 3 3 2" xfId="12308" xr:uid="{37D2A12B-0240-49E0-A10D-4EECCCB225EB}"/>
    <cellStyle name="40% - Accent4 2 2 5 3 3 2 2" xfId="27042" xr:uid="{89627A4F-4317-4729-98F1-02A0AA9A5D8A}"/>
    <cellStyle name="40% - Accent4 2 2 5 3 3 3" xfId="19676" xr:uid="{DDDB135E-D705-4BF5-9D24-1C573A5CE727}"/>
    <cellStyle name="40% - Accent4 2 2 5 3 4" xfId="8626" xr:uid="{484D0730-77E4-443B-B788-99B58C5E8F0F}"/>
    <cellStyle name="40% - Accent4 2 2 5 3 4 2" xfId="23360" xr:uid="{4C951BC1-9080-4E38-BA18-3345A9FE7A1F}"/>
    <cellStyle name="40% - Accent4 2 2 5 3 5" xfId="15994" xr:uid="{0EBDB6CE-E671-498A-AB8B-AAA40E12552E}"/>
    <cellStyle name="40% - Accent4 2 2 5 4" xfId="2181" xr:uid="{E8479770-A900-449C-ADEF-17994B804AA4}"/>
    <cellStyle name="40% - Accent4 2 2 5 4 2" xfId="5863" xr:uid="{80CE28A4-403F-4D9B-BE96-82853C7A8857}"/>
    <cellStyle name="40% - Accent4 2 2 5 4 2 2" xfId="13229" xr:uid="{6BCF5AC9-00B4-4AFA-B96C-FD2ED5B08B2B}"/>
    <cellStyle name="40% - Accent4 2 2 5 4 2 2 2" xfId="27963" xr:uid="{6ECC72AA-18ED-42A9-BFCD-22473933E6A5}"/>
    <cellStyle name="40% - Accent4 2 2 5 4 2 3" xfId="20597" xr:uid="{EC07B8F9-1F65-4940-9E21-FD9EDB93BF96}"/>
    <cellStyle name="40% - Accent4 2 2 5 4 3" xfId="9547" xr:uid="{DA52A0B9-5ED7-441B-9128-D171520C141C}"/>
    <cellStyle name="40% - Accent4 2 2 5 4 3 2" xfId="24281" xr:uid="{C08B1C6F-485B-4A3E-84DB-3EC6F9F7270A}"/>
    <cellStyle name="40% - Accent4 2 2 5 4 4" xfId="16915" xr:uid="{37D3D8A4-3BE3-4A27-985C-63BF82E22263}"/>
    <cellStyle name="40% - Accent4 2 2 5 5" xfId="4022" xr:uid="{84B2BD12-873B-4EEF-BCAC-3AE4D9A71BBB}"/>
    <cellStyle name="40% - Accent4 2 2 5 5 2" xfId="11388" xr:uid="{4C52A7F9-74BF-4BE7-9F5F-054651EDA945}"/>
    <cellStyle name="40% - Accent4 2 2 5 5 2 2" xfId="26122" xr:uid="{D6C440CA-33CF-47F3-80D9-22EB0BE1CAB3}"/>
    <cellStyle name="40% - Accent4 2 2 5 5 3" xfId="18756" xr:uid="{B79BED61-B763-4BAC-A34A-3BD9531EF5E7}"/>
    <cellStyle name="40% - Accent4 2 2 5 6" xfId="7706" xr:uid="{DB1B121C-91CE-4732-BF56-E2ACF321E6CE}"/>
    <cellStyle name="40% - Accent4 2 2 5 6 2" xfId="22440" xr:uid="{B8E785E6-0278-48F6-A238-9F773A27E1C5}"/>
    <cellStyle name="40% - Accent4 2 2 5 7" xfId="15074" xr:uid="{A8C7B9D8-F849-45DD-86E6-034879EA4BD1}"/>
    <cellStyle name="40% - Accent4 2 2 6" xfId="570" xr:uid="{0EF248CB-9DEA-4C7B-9CB7-457BE7212266}"/>
    <cellStyle name="40% - Accent4 2 2 6 2" xfId="1490" xr:uid="{EF4E83CA-8F82-47BB-BE05-1BFC29CECE2D}"/>
    <cellStyle name="40% - Accent4 2 2 6 2 2" xfId="3331" xr:uid="{B9010C9F-86EA-4CD2-A605-A28866161D03}"/>
    <cellStyle name="40% - Accent4 2 2 6 2 2 2" xfId="7013" xr:uid="{3E4D755C-CD0E-4DEB-9833-6D94B34FD0DA}"/>
    <cellStyle name="40% - Accent4 2 2 6 2 2 2 2" xfId="14379" xr:uid="{2A74B699-4582-415F-954F-CA5C6303276A}"/>
    <cellStyle name="40% - Accent4 2 2 6 2 2 2 2 2" xfId="29113" xr:uid="{CEEED994-D3B4-4F26-85C7-28615D7D1438}"/>
    <cellStyle name="40% - Accent4 2 2 6 2 2 2 3" xfId="21747" xr:uid="{7848CCE6-69FA-4B18-A339-1048921FEB9C}"/>
    <cellStyle name="40% - Accent4 2 2 6 2 2 3" xfId="10697" xr:uid="{2E775B8D-CF43-40D2-B0EA-0AD508F0FBD6}"/>
    <cellStyle name="40% - Accent4 2 2 6 2 2 3 2" xfId="25431" xr:uid="{C373E9D5-5EFB-402F-8D85-215277B55A50}"/>
    <cellStyle name="40% - Accent4 2 2 6 2 2 4" xfId="18065" xr:uid="{B1BB5B0E-E675-4055-B1C1-2750A2BBDC0B}"/>
    <cellStyle name="40% - Accent4 2 2 6 2 3" xfId="5172" xr:uid="{EFBA0094-20B6-47E9-B4E9-78B6919CECD9}"/>
    <cellStyle name="40% - Accent4 2 2 6 2 3 2" xfId="12538" xr:uid="{D8600DEC-99EE-4A80-A242-823DB2167158}"/>
    <cellStyle name="40% - Accent4 2 2 6 2 3 2 2" xfId="27272" xr:uid="{9DC2E6DE-8A58-4569-8BE7-10364D96FE9D}"/>
    <cellStyle name="40% - Accent4 2 2 6 2 3 3" xfId="19906" xr:uid="{DA25750A-D610-4494-ABAD-187608051302}"/>
    <cellStyle name="40% - Accent4 2 2 6 2 4" xfId="8856" xr:uid="{2451BA30-6B83-4834-B9B3-9F9BD6E43ED7}"/>
    <cellStyle name="40% - Accent4 2 2 6 2 4 2" xfId="23590" xr:uid="{D16BE666-1D2E-46B5-93E1-1D2EBBB57EE4}"/>
    <cellStyle name="40% - Accent4 2 2 6 2 5" xfId="16224" xr:uid="{56F1B0CE-4AD9-4BDB-AE53-5A2688E050CD}"/>
    <cellStyle name="40% - Accent4 2 2 6 3" xfId="2411" xr:uid="{111D4D28-7953-4E4B-99FD-836CD7DB5231}"/>
    <cellStyle name="40% - Accent4 2 2 6 3 2" xfId="6093" xr:uid="{A99B73A5-8608-4B4A-94E7-57F2D6C3FB03}"/>
    <cellStyle name="40% - Accent4 2 2 6 3 2 2" xfId="13459" xr:uid="{093550F9-1011-4DA7-AD4A-0A6E3A51C810}"/>
    <cellStyle name="40% - Accent4 2 2 6 3 2 2 2" xfId="28193" xr:uid="{9766E120-5F69-47B2-ACBB-E6217172DFE6}"/>
    <cellStyle name="40% - Accent4 2 2 6 3 2 3" xfId="20827" xr:uid="{857D2E15-20E2-4925-9CD2-078D154D5A37}"/>
    <cellStyle name="40% - Accent4 2 2 6 3 3" xfId="9777" xr:uid="{7F3E376F-738D-49C7-8675-28B8AFC86D15}"/>
    <cellStyle name="40% - Accent4 2 2 6 3 3 2" xfId="24511" xr:uid="{ECD00B09-CFAA-42C0-BCEF-011FE24EC8DB}"/>
    <cellStyle name="40% - Accent4 2 2 6 3 4" xfId="17145" xr:uid="{B0FE7C54-8CF1-4FEE-9573-DFE184C69D19}"/>
    <cellStyle name="40% - Accent4 2 2 6 4" xfId="4252" xr:uid="{BDC2B63B-423B-40A8-811C-7EE936F3C6D6}"/>
    <cellStyle name="40% - Accent4 2 2 6 4 2" xfId="11618" xr:uid="{46938EE1-549B-449C-A0EB-64C55F983EE5}"/>
    <cellStyle name="40% - Accent4 2 2 6 4 2 2" xfId="26352" xr:uid="{B40B7832-14C2-49C5-AEC7-FC031A10864B}"/>
    <cellStyle name="40% - Accent4 2 2 6 4 3" xfId="18986" xr:uid="{5E7164CE-3FD9-4E69-A7C3-9ED9D3F6F9C8}"/>
    <cellStyle name="40% - Accent4 2 2 6 5" xfId="7936" xr:uid="{01FA83CE-77FC-4575-902E-52437FFD53F2}"/>
    <cellStyle name="40% - Accent4 2 2 6 5 2" xfId="22670" xr:uid="{CCC3558C-A0E3-45F2-AD70-4D9D8DAA035C}"/>
    <cellStyle name="40% - Accent4 2 2 6 6" xfId="15304" xr:uid="{4DCA26E2-C484-47D9-B60A-1116766C7DBE}"/>
    <cellStyle name="40% - Accent4 2 2 7" xfId="1030" xr:uid="{F0C74669-1A03-4BF2-8B57-7F4F38AD665F}"/>
    <cellStyle name="40% - Accent4 2 2 7 2" xfId="2871" xr:uid="{AEE7DB28-8D30-42B0-8461-D7D92E84B1C0}"/>
    <cellStyle name="40% - Accent4 2 2 7 2 2" xfId="6553" xr:uid="{27D6AE59-E176-43AC-965D-C26C0A3811F9}"/>
    <cellStyle name="40% - Accent4 2 2 7 2 2 2" xfId="13919" xr:uid="{9FF26E7A-6307-46D4-BC52-C610C0642BA6}"/>
    <cellStyle name="40% - Accent4 2 2 7 2 2 2 2" xfId="28653" xr:uid="{B8AA983B-66B5-4B3C-A118-A1E3970E385E}"/>
    <cellStyle name="40% - Accent4 2 2 7 2 2 3" xfId="21287" xr:uid="{F4D05C2E-B89C-40E5-8C85-F35D3C74E018}"/>
    <cellStyle name="40% - Accent4 2 2 7 2 3" xfId="10237" xr:uid="{28525E4F-70E2-4E64-BA0D-F4AF31BD7E6C}"/>
    <cellStyle name="40% - Accent4 2 2 7 2 3 2" xfId="24971" xr:uid="{F5E73F37-6867-4C31-B3F7-44AD27EE6D26}"/>
    <cellStyle name="40% - Accent4 2 2 7 2 4" xfId="17605" xr:uid="{EE555DE5-915A-4056-B8DB-FBD48635C2EE}"/>
    <cellStyle name="40% - Accent4 2 2 7 3" xfId="4712" xr:uid="{C7BBE1E3-59EF-483C-A20F-874BE8B531D6}"/>
    <cellStyle name="40% - Accent4 2 2 7 3 2" xfId="12078" xr:uid="{62A1614B-7346-4E0B-814C-EAC880FF323A}"/>
    <cellStyle name="40% - Accent4 2 2 7 3 2 2" xfId="26812" xr:uid="{7B080140-7ABD-49F1-A112-395F2A26181D}"/>
    <cellStyle name="40% - Accent4 2 2 7 3 3" xfId="19446" xr:uid="{E7C58D63-79EE-4A20-94D6-02E4C733B2FE}"/>
    <cellStyle name="40% - Accent4 2 2 7 4" xfId="8396" xr:uid="{52F7D6D0-55AD-4AC8-BEC5-E9580C6E1458}"/>
    <cellStyle name="40% - Accent4 2 2 7 4 2" xfId="23130" xr:uid="{F601C5C3-4497-41C2-99EB-96FD64AC9228}"/>
    <cellStyle name="40% - Accent4 2 2 7 5" xfId="15764" xr:uid="{18B4C285-A146-4405-A052-0ED54B5137A4}"/>
    <cellStyle name="40% - Accent4 2 2 8" xfId="1951" xr:uid="{FA4159E5-E6C7-462A-8EDE-9EEB71993A0C}"/>
    <cellStyle name="40% - Accent4 2 2 8 2" xfId="5633" xr:uid="{3A0CD203-A3CA-4F71-AE94-A0ED2CAC6A92}"/>
    <cellStyle name="40% - Accent4 2 2 8 2 2" xfId="12999" xr:uid="{3716A03C-0D27-45D5-840C-E1A800F6BC85}"/>
    <cellStyle name="40% - Accent4 2 2 8 2 2 2" xfId="27733" xr:uid="{6A252DC0-96B4-4B8D-8D28-2BB61C76DF9F}"/>
    <cellStyle name="40% - Accent4 2 2 8 2 3" xfId="20367" xr:uid="{BD89844C-0A0F-48BF-87B3-C6FDA00F24E3}"/>
    <cellStyle name="40% - Accent4 2 2 8 3" xfId="9317" xr:uid="{2DCF0DD1-E7D8-4756-9D84-DA6F4D42EC06}"/>
    <cellStyle name="40% - Accent4 2 2 8 3 2" xfId="24051" xr:uid="{1EDD0BF0-4776-4125-B95A-B1267CE9606E}"/>
    <cellStyle name="40% - Accent4 2 2 8 4" xfId="16685" xr:uid="{245842D5-4EBA-4E90-8C34-3AC4232F71BE}"/>
    <cellStyle name="40% - Accent4 2 2 9" xfId="3792" xr:uid="{B29A195B-2BEF-45AD-89C6-A29D7F50D6C8}"/>
    <cellStyle name="40% - Accent4 2 2 9 2" xfId="11158" xr:uid="{6CDCD226-A1BD-41CC-8FC4-A3B17C4F1DEE}"/>
    <cellStyle name="40% - Accent4 2 2 9 2 2" xfId="25892" xr:uid="{652B5264-17D2-4CC3-B801-E50F307B3CB7}"/>
    <cellStyle name="40% - Accent4 2 2 9 3" xfId="18526" xr:uid="{691FB5E7-5AAC-4DBE-9865-3DE812EDE2F0}"/>
    <cellStyle name="40% - Accent4 2 3" xfId="55" xr:uid="{3B3C2F05-1BD1-4A1B-B2F6-E6C135F3FDC1}"/>
    <cellStyle name="40% - Accent4 2 3 10" xfId="14846" xr:uid="{C57A0BDD-84C0-4897-9CB7-669036F84F13}"/>
    <cellStyle name="40% - Accent4 2 3 2" xfId="152" xr:uid="{9D64B4C0-A159-41B1-B6BF-49E63A7CEBCE}"/>
    <cellStyle name="40% - Accent4 2 3 2 2" xfId="284" xr:uid="{69D92E07-3AAE-4568-AEE9-1E7F918701D3}"/>
    <cellStyle name="40% - Accent4 2 3 2 2 2" xfId="514" xr:uid="{D7D2FE01-59B9-4C97-B92E-60ABADA208A6}"/>
    <cellStyle name="40% - Accent4 2 3 2 2 2 2" xfId="974" xr:uid="{44072A92-6E37-467D-9B5A-82E0C76C094D}"/>
    <cellStyle name="40% - Accent4 2 3 2 2 2 2 2" xfId="1894" xr:uid="{6D2CD82F-5AC4-4A07-A262-AFA877946383}"/>
    <cellStyle name="40% - Accent4 2 3 2 2 2 2 2 2" xfId="3735" xr:uid="{22EE718E-C9DA-476B-A4F6-BA9C663086FE}"/>
    <cellStyle name="40% - Accent4 2 3 2 2 2 2 2 2 2" xfId="7417" xr:uid="{E6F4C9EC-5E5B-46E1-AEA1-DFDAC604FAC6}"/>
    <cellStyle name="40% - Accent4 2 3 2 2 2 2 2 2 2 2" xfId="14783" xr:uid="{0E3BF901-2119-4EE0-A829-84E42DC15F38}"/>
    <cellStyle name="40% - Accent4 2 3 2 2 2 2 2 2 2 2 2" xfId="29517" xr:uid="{0C7F483E-087F-447E-842F-B10E33E7C31D}"/>
    <cellStyle name="40% - Accent4 2 3 2 2 2 2 2 2 2 3" xfId="22151" xr:uid="{C39F2509-7515-439B-87A2-BE28066F9868}"/>
    <cellStyle name="40% - Accent4 2 3 2 2 2 2 2 2 3" xfId="11101" xr:uid="{02F2058D-FCAE-410D-973D-FA2FF4A19EBA}"/>
    <cellStyle name="40% - Accent4 2 3 2 2 2 2 2 2 3 2" xfId="25835" xr:uid="{41A60D4C-56ED-428E-B5A6-20A353583627}"/>
    <cellStyle name="40% - Accent4 2 3 2 2 2 2 2 2 4" xfId="18469" xr:uid="{6793E866-F3A6-4FA9-92A6-DCF5F4F296AB}"/>
    <cellStyle name="40% - Accent4 2 3 2 2 2 2 2 3" xfId="5576" xr:uid="{E07D6DE4-A3EF-4F22-AD87-82348A2EF001}"/>
    <cellStyle name="40% - Accent4 2 3 2 2 2 2 2 3 2" xfId="12942" xr:uid="{24EE2273-B2AD-429B-8389-7EDB16FE54FA}"/>
    <cellStyle name="40% - Accent4 2 3 2 2 2 2 2 3 2 2" xfId="27676" xr:uid="{29159458-52A9-4547-89FD-FC7868FBFB1E}"/>
    <cellStyle name="40% - Accent4 2 3 2 2 2 2 2 3 3" xfId="20310" xr:uid="{7979EBE8-6D93-4175-B7D9-58F17169550B}"/>
    <cellStyle name="40% - Accent4 2 3 2 2 2 2 2 4" xfId="9260" xr:uid="{496D1969-A96F-4F64-B46A-8B34BE532C0A}"/>
    <cellStyle name="40% - Accent4 2 3 2 2 2 2 2 4 2" xfId="23994" xr:uid="{497B2069-926C-4393-9757-EA1361E6A71D}"/>
    <cellStyle name="40% - Accent4 2 3 2 2 2 2 2 5" xfId="16628" xr:uid="{4240A77F-02D4-4ECE-8FE2-8A0866C4BE71}"/>
    <cellStyle name="40% - Accent4 2 3 2 2 2 2 3" xfId="2815" xr:uid="{C3788FCE-6059-4948-9579-82F9FEE943E9}"/>
    <cellStyle name="40% - Accent4 2 3 2 2 2 2 3 2" xfId="6497" xr:uid="{A02E5857-B9B0-42FF-9586-7AC14B9CD549}"/>
    <cellStyle name="40% - Accent4 2 3 2 2 2 2 3 2 2" xfId="13863" xr:uid="{15F576C5-A21F-40B3-8764-99A26F9E52D0}"/>
    <cellStyle name="40% - Accent4 2 3 2 2 2 2 3 2 2 2" xfId="28597" xr:uid="{4FE4FDFF-EC48-45A0-ACB8-87689A73541C}"/>
    <cellStyle name="40% - Accent4 2 3 2 2 2 2 3 2 3" xfId="21231" xr:uid="{7A9FC0A6-0581-48C0-A96E-4D3B9F86D9FE}"/>
    <cellStyle name="40% - Accent4 2 3 2 2 2 2 3 3" xfId="10181" xr:uid="{86787B5E-B588-4AE9-9A5F-A42DB6022CCE}"/>
    <cellStyle name="40% - Accent4 2 3 2 2 2 2 3 3 2" xfId="24915" xr:uid="{EB3BC5A6-5F08-47CD-A211-0F1495A79D00}"/>
    <cellStyle name="40% - Accent4 2 3 2 2 2 2 3 4" xfId="17549" xr:uid="{A27603EC-C6A9-42E3-AFD8-6FCC87138BA4}"/>
    <cellStyle name="40% - Accent4 2 3 2 2 2 2 4" xfId="4656" xr:uid="{092F19EC-41BF-4FA7-9890-DD7B06B3E3D9}"/>
    <cellStyle name="40% - Accent4 2 3 2 2 2 2 4 2" xfId="12022" xr:uid="{9CBA13FE-EAA1-4932-BB5F-E51E0C8E1F10}"/>
    <cellStyle name="40% - Accent4 2 3 2 2 2 2 4 2 2" xfId="26756" xr:uid="{59AE2398-7A30-4EBC-B252-F16099335E8D}"/>
    <cellStyle name="40% - Accent4 2 3 2 2 2 2 4 3" xfId="19390" xr:uid="{E32BD923-C82A-407F-9FCA-230DE0D2DCA9}"/>
    <cellStyle name="40% - Accent4 2 3 2 2 2 2 5" xfId="8340" xr:uid="{2CCEDDA3-CCEC-4B3A-AC00-E79B018AF0A5}"/>
    <cellStyle name="40% - Accent4 2 3 2 2 2 2 5 2" xfId="23074" xr:uid="{DAEDAB5E-6E61-487D-AEE0-DF0E8F2E872D}"/>
    <cellStyle name="40% - Accent4 2 3 2 2 2 2 6" xfId="15708" xr:uid="{334665A2-A538-4684-891D-42052520BE1B}"/>
    <cellStyle name="40% - Accent4 2 3 2 2 2 3" xfId="1434" xr:uid="{11A92E80-542F-477B-85EF-B230AE4722AA}"/>
    <cellStyle name="40% - Accent4 2 3 2 2 2 3 2" xfId="3275" xr:uid="{9E2E29CD-2625-479D-BA0D-CF61E90E4F2B}"/>
    <cellStyle name="40% - Accent4 2 3 2 2 2 3 2 2" xfId="6957" xr:uid="{F33CEC9F-6DBF-4D80-8CF3-DFDC070C5EEC}"/>
    <cellStyle name="40% - Accent4 2 3 2 2 2 3 2 2 2" xfId="14323" xr:uid="{9914A2D0-B657-4B8F-924D-E3E1EC76C57D}"/>
    <cellStyle name="40% - Accent4 2 3 2 2 2 3 2 2 2 2" xfId="29057" xr:uid="{BC28C40F-BCA6-4881-8039-ED9DE479ABBC}"/>
    <cellStyle name="40% - Accent4 2 3 2 2 2 3 2 2 3" xfId="21691" xr:uid="{E88C210E-C9AA-46E7-B486-5A17F5F87E8B}"/>
    <cellStyle name="40% - Accent4 2 3 2 2 2 3 2 3" xfId="10641" xr:uid="{B0C60F98-8968-4A31-8ACB-EAC2612F81D3}"/>
    <cellStyle name="40% - Accent4 2 3 2 2 2 3 2 3 2" xfId="25375" xr:uid="{4FF1ED87-A05A-49B7-B4E4-D5E03704B1FD}"/>
    <cellStyle name="40% - Accent4 2 3 2 2 2 3 2 4" xfId="18009" xr:uid="{8EF2698F-61CB-4D7A-B3B2-83214E45A4C4}"/>
    <cellStyle name="40% - Accent4 2 3 2 2 2 3 3" xfId="5116" xr:uid="{9408FB4E-B3CC-47EE-94BA-D99026308C9A}"/>
    <cellStyle name="40% - Accent4 2 3 2 2 2 3 3 2" xfId="12482" xr:uid="{B0204FC3-898F-4997-B4A5-5DCD0E867BCE}"/>
    <cellStyle name="40% - Accent4 2 3 2 2 2 3 3 2 2" xfId="27216" xr:uid="{871E9510-B358-4387-AAF7-C4B103CEFE44}"/>
    <cellStyle name="40% - Accent4 2 3 2 2 2 3 3 3" xfId="19850" xr:uid="{4A0F78DD-C1F4-4B53-8A7C-F53BAAD7A610}"/>
    <cellStyle name="40% - Accent4 2 3 2 2 2 3 4" xfId="8800" xr:uid="{D594326B-30CB-41B1-809C-8A827B814355}"/>
    <cellStyle name="40% - Accent4 2 3 2 2 2 3 4 2" xfId="23534" xr:uid="{0739F6BB-B7BB-4F09-BC58-000C5317E101}"/>
    <cellStyle name="40% - Accent4 2 3 2 2 2 3 5" xfId="16168" xr:uid="{9EEE6E0A-F43E-4E98-BEC5-1B5F80AD7F06}"/>
    <cellStyle name="40% - Accent4 2 3 2 2 2 4" xfId="2355" xr:uid="{CD9F7C73-272C-44DD-87C0-79EEBDDFDEEB}"/>
    <cellStyle name="40% - Accent4 2 3 2 2 2 4 2" xfId="6037" xr:uid="{EAED764B-C80B-4BB9-AC93-B828AFD41979}"/>
    <cellStyle name="40% - Accent4 2 3 2 2 2 4 2 2" xfId="13403" xr:uid="{FFDDB605-1FB1-45FA-9B19-5C190D7F9743}"/>
    <cellStyle name="40% - Accent4 2 3 2 2 2 4 2 2 2" xfId="28137" xr:uid="{AC296D6C-FE7F-46AB-B361-7F04CC1E9713}"/>
    <cellStyle name="40% - Accent4 2 3 2 2 2 4 2 3" xfId="20771" xr:uid="{67713687-6CCB-4AF8-8E42-06B3B4E62FBC}"/>
    <cellStyle name="40% - Accent4 2 3 2 2 2 4 3" xfId="9721" xr:uid="{3079F47C-4D4C-4D12-80C7-406232690A34}"/>
    <cellStyle name="40% - Accent4 2 3 2 2 2 4 3 2" xfId="24455" xr:uid="{885EB481-4BA5-4F91-BFF7-4FF0CA61C5DB}"/>
    <cellStyle name="40% - Accent4 2 3 2 2 2 4 4" xfId="17089" xr:uid="{4BC441AA-36F7-461B-8C6E-9AA7C3207BD3}"/>
    <cellStyle name="40% - Accent4 2 3 2 2 2 5" xfId="4196" xr:uid="{47F211B6-281C-47DE-88BF-125B1D6B54A0}"/>
    <cellStyle name="40% - Accent4 2 3 2 2 2 5 2" xfId="11562" xr:uid="{F31436F8-702C-4E61-B022-A60AA372E811}"/>
    <cellStyle name="40% - Accent4 2 3 2 2 2 5 2 2" xfId="26296" xr:uid="{BD4AA2B6-627D-4868-8D96-6D2C710210ED}"/>
    <cellStyle name="40% - Accent4 2 3 2 2 2 5 3" xfId="18930" xr:uid="{9E865FFA-5892-4426-B965-24F8A8A099F1}"/>
    <cellStyle name="40% - Accent4 2 3 2 2 2 6" xfId="7880" xr:uid="{45D53806-66DD-4BA4-9E69-CA0F9E4C5ED7}"/>
    <cellStyle name="40% - Accent4 2 3 2 2 2 6 2" xfId="22614" xr:uid="{5A50BF1D-0A9B-4EE3-BCFA-35DB64619C55}"/>
    <cellStyle name="40% - Accent4 2 3 2 2 2 7" xfId="15248" xr:uid="{5AA17746-7E2E-4AD6-926A-20C85A13C1F1}"/>
    <cellStyle name="40% - Accent4 2 3 2 2 3" xfId="744" xr:uid="{12B839F4-8AA1-4349-A66E-5033F5ED66FF}"/>
    <cellStyle name="40% - Accent4 2 3 2 2 3 2" xfId="1664" xr:uid="{D21E29A6-DE90-424F-84E4-78A47666975E}"/>
    <cellStyle name="40% - Accent4 2 3 2 2 3 2 2" xfId="3505" xr:uid="{400B400C-514B-450E-A42B-369089216D47}"/>
    <cellStyle name="40% - Accent4 2 3 2 2 3 2 2 2" xfId="7187" xr:uid="{91491ABC-C1CB-4103-BF87-26ECCB612656}"/>
    <cellStyle name="40% - Accent4 2 3 2 2 3 2 2 2 2" xfId="14553" xr:uid="{20A9DC4B-5F26-4040-AF7F-26BF16F2494D}"/>
    <cellStyle name="40% - Accent4 2 3 2 2 3 2 2 2 2 2" xfId="29287" xr:uid="{E27C83C8-F545-4FB5-B942-512D73C6EB34}"/>
    <cellStyle name="40% - Accent4 2 3 2 2 3 2 2 2 3" xfId="21921" xr:uid="{81B5F909-47C2-429D-83E5-7B6749BB61F4}"/>
    <cellStyle name="40% - Accent4 2 3 2 2 3 2 2 3" xfId="10871" xr:uid="{259E828E-BCEB-4D42-9F08-90213073587F}"/>
    <cellStyle name="40% - Accent4 2 3 2 2 3 2 2 3 2" xfId="25605" xr:uid="{232F1D3A-7BD2-4C59-B651-8C44E8015C79}"/>
    <cellStyle name="40% - Accent4 2 3 2 2 3 2 2 4" xfId="18239" xr:uid="{4120BC59-A621-4C38-9F52-7B4B3DFF7196}"/>
    <cellStyle name="40% - Accent4 2 3 2 2 3 2 3" xfId="5346" xr:uid="{F25E317B-DB6B-426C-9164-FF8E7566CF0D}"/>
    <cellStyle name="40% - Accent4 2 3 2 2 3 2 3 2" xfId="12712" xr:uid="{B47FC86F-2C85-4001-BFE2-5AAE73103495}"/>
    <cellStyle name="40% - Accent4 2 3 2 2 3 2 3 2 2" xfId="27446" xr:uid="{FBB34FA2-5D43-4D57-9A02-83444FBE21B2}"/>
    <cellStyle name="40% - Accent4 2 3 2 2 3 2 3 3" xfId="20080" xr:uid="{F3A4FF13-512B-4E91-8D4A-F10C7F5525C5}"/>
    <cellStyle name="40% - Accent4 2 3 2 2 3 2 4" xfId="9030" xr:uid="{4D9D8E58-94EF-43B1-A403-1BC3D14EDFB2}"/>
    <cellStyle name="40% - Accent4 2 3 2 2 3 2 4 2" xfId="23764" xr:uid="{B62E00C1-52CA-4045-96B9-7E6131C73DDE}"/>
    <cellStyle name="40% - Accent4 2 3 2 2 3 2 5" xfId="16398" xr:uid="{515C5E45-4077-4FD0-A465-95BB485F61A5}"/>
    <cellStyle name="40% - Accent4 2 3 2 2 3 3" xfId="2585" xr:uid="{D7DDF39C-3723-45F9-8F04-289F65929CA8}"/>
    <cellStyle name="40% - Accent4 2 3 2 2 3 3 2" xfId="6267" xr:uid="{A090701A-C128-4369-A5B8-86D393E64007}"/>
    <cellStyle name="40% - Accent4 2 3 2 2 3 3 2 2" xfId="13633" xr:uid="{AA016F56-0951-4738-A6FB-A3857CDB51CA}"/>
    <cellStyle name="40% - Accent4 2 3 2 2 3 3 2 2 2" xfId="28367" xr:uid="{0EBA3347-A449-4DD4-AC23-5BECE59C2D94}"/>
    <cellStyle name="40% - Accent4 2 3 2 2 3 3 2 3" xfId="21001" xr:uid="{92992B33-7DA5-4509-B153-BAD425B610BB}"/>
    <cellStyle name="40% - Accent4 2 3 2 2 3 3 3" xfId="9951" xr:uid="{E3D404B4-42EB-458E-BF80-427EDDCBE48E}"/>
    <cellStyle name="40% - Accent4 2 3 2 2 3 3 3 2" xfId="24685" xr:uid="{72EA0226-074B-4DD9-BFDA-78596C037C4F}"/>
    <cellStyle name="40% - Accent4 2 3 2 2 3 3 4" xfId="17319" xr:uid="{02EDBD8F-9158-4090-B0A3-F3F60230E814}"/>
    <cellStyle name="40% - Accent4 2 3 2 2 3 4" xfId="4426" xr:uid="{91AFCA5F-C93D-4955-A7B7-D60FD974390B}"/>
    <cellStyle name="40% - Accent4 2 3 2 2 3 4 2" xfId="11792" xr:uid="{84B8A39F-78D9-4814-BBE8-E16FD60D54B6}"/>
    <cellStyle name="40% - Accent4 2 3 2 2 3 4 2 2" xfId="26526" xr:uid="{B710BBE0-73A6-4033-8867-516656A8ADD3}"/>
    <cellStyle name="40% - Accent4 2 3 2 2 3 4 3" xfId="19160" xr:uid="{18F3F5CB-02CE-4F1D-A813-4EA866584374}"/>
    <cellStyle name="40% - Accent4 2 3 2 2 3 5" xfId="8110" xr:uid="{05563826-9959-4F0D-BAF3-FDCFB27982A8}"/>
    <cellStyle name="40% - Accent4 2 3 2 2 3 5 2" xfId="22844" xr:uid="{5C2AB389-1502-4734-AD07-7EC604861A01}"/>
    <cellStyle name="40% - Accent4 2 3 2 2 3 6" xfId="15478" xr:uid="{38990611-CF1A-4ABB-AC73-B8A321F94B24}"/>
    <cellStyle name="40% - Accent4 2 3 2 2 4" xfId="1204" xr:uid="{A5780EE9-23E4-4982-9B44-3DAD60DDD159}"/>
    <cellStyle name="40% - Accent4 2 3 2 2 4 2" xfId="3045" xr:uid="{AA2D383F-1277-4BF8-BEDC-F99B336AA8C3}"/>
    <cellStyle name="40% - Accent4 2 3 2 2 4 2 2" xfId="6727" xr:uid="{C3A7BDA2-62DB-489A-BB31-078CB153D26A}"/>
    <cellStyle name="40% - Accent4 2 3 2 2 4 2 2 2" xfId="14093" xr:uid="{52549A6C-4154-4BBC-934F-A80F20B52DF7}"/>
    <cellStyle name="40% - Accent4 2 3 2 2 4 2 2 2 2" xfId="28827" xr:uid="{7B6B996B-3CDC-47B6-819F-8B1966F6ADC3}"/>
    <cellStyle name="40% - Accent4 2 3 2 2 4 2 2 3" xfId="21461" xr:uid="{6DC02D04-B190-4E32-A458-034378856008}"/>
    <cellStyle name="40% - Accent4 2 3 2 2 4 2 3" xfId="10411" xr:uid="{025ED546-64EC-45B8-9153-D62FAF43B241}"/>
    <cellStyle name="40% - Accent4 2 3 2 2 4 2 3 2" xfId="25145" xr:uid="{1E70B7F0-F38F-49BF-B682-1F85F3D2CB1B}"/>
    <cellStyle name="40% - Accent4 2 3 2 2 4 2 4" xfId="17779" xr:uid="{3CBA2EB9-D7F0-4CF2-9078-F15D5B15D56A}"/>
    <cellStyle name="40% - Accent4 2 3 2 2 4 3" xfId="4886" xr:uid="{715394BC-BE16-4F4C-B601-E0F682E029B4}"/>
    <cellStyle name="40% - Accent4 2 3 2 2 4 3 2" xfId="12252" xr:uid="{BFC454A3-DE08-4442-8CE6-5DF3659EC1A8}"/>
    <cellStyle name="40% - Accent4 2 3 2 2 4 3 2 2" xfId="26986" xr:uid="{B5055404-C4B3-4727-A638-BAA5719423D4}"/>
    <cellStyle name="40% - Accent4 2 3 2 2 4 3 3" xfId="19620" xr:uid="{16F33208-3BB9-4B4A-BC45-3B04CD1DC7BC}"/>
    <cellStyle name="40% - Accent4 2 3 2 2 4 4" xfId="8570" xr:uid="{39B9C081-BFB6-482C-875D-FEDEF3C64110}"/>
    <cellStyle name="40% - Accent4 2 3 2 2 4 4 2" xfId="23304" xr:uid="{2954FB42-A182-4672-A46C-43F1DAE22F2A}"/>
    <cellStyle name="40% - Accent4 2 3 2 2 4 5" xfId="15938" xr:uid="{CF3970F3-220C-4B5A-876C-02712EADE9AF}"/>
    <cellStyle name="40% - Accent4 2 3 2 2 5" xfId="2125" xr:uid="{621AF34A-D77A-4AFA-BC38-F36DB1854803}"/>
    <cellStyle name="40% - Accent4 2 3 2 2 5 2" xfId="5807" xr:uid="{E061479E-782D-4627-9847-F8BA226D202F}"/>
    <cellStyle name="40% - Accent4 2 3 2 2 5 2 2" xfId="13173" xr:uid="{2ABCFC74-155E-4F65-8912-DA911E1881ED}"/>
    <cellStyle name="40% - Accent4 2 3 2 2 5 2 2 2" xfId="27907" xr:uid="{E066E04D-5BE4-411C-AF22-DDA64C32BA54}"/>
    <cellStyle name="40% - Accent4 2 3 2 2 5 2 3" xfId="20541" xr:uid="{ECA8AD28-4834-4934-B6B5-5E9D53E20904}"/>
    <cellStyle name="40% - Accent4 2 3 2 2 5 3" xfId="9491" xr:uid="{63CCDA54-CA02-423A-8972-ED3D0ECD688F}"/>
    <cellStyle name="40% - Accent4 2 3 2 2 5 3 2" xfId="24225" xr:uid="{587F3163-C5E5-4C6B-AF1D-F36818612731}"/>
    <cellStyle name="40% - Accent4 2 3 2 2 5 4" xfId="16859" xr:uid="{D6A62DAB-549F-4E8C-9EC4-3B9D7906FDB1}"/>
    <cellStyle name="40% - Accent4 2 3 2 2 6" xfId="3966" xr:uid="{C5C543B8-DAC7-48BD-A0C5-895919E4DD5E}"/>
    <cellStyle name="40% - Accent4 2 3 2 2 6 2" xfId="11332" xr:uid="{DF0024FB-F904-4AF6-A75C-49B6AB7EE219}"/>
    <cellStyle name="40% - Accent4 2 3 2 2 6 2 2" xfId="26066" xr:uid="{E1D14BAA-E656-4C07-A2B8-B150C74B2413}"/>
    <cellStyle name="40% - Accent4 2 3 2 2 6 3" xfId="18700" xr:uid="{4C963257-7E2B-41EF-8ECE-EE0049F918D0}"/>
    <cellStyle name="40% - Accent4 2 3 2 2 7" xfId="7650" xr:uid="{F24C9DB3-9DD2-4B47-A4B4-DBB26996EF10}"/>
    <cellStyle name="40% - Accent4 2 3 2 2 7 2" xfId="22384" xr:uid="{16504151-D2C0-478E-B810-4B8D40B4D814}"/>
    <cellStyle name="40% - Accent4 2 3 2 2 8" xfId="15018" xr:uid="{A075E987-B85F-4CA9-9D1A-A8A13912A86B}"/>
    <cellStyle name="40% - Accent4 2 3 2 3" xfId="399" xr:uid="{549D56A1-CEED-4F1B-953C-D60CF569353E}"/>
    <cellStyle name="40% - Accent4 2 3 2 3 2" xfId="859" xr:uid="{22A96B7E-76F4-40CD-B52C-F69E03FB0F53}"/>
    <cellStyle name="40% - Accent4 2 3 2 3 2 2" xfId="1779" xr:uid="{A2287EA1-33AB-41A0-B5DC-99F7CA4B55C0}"/>
    <cellStyle name="40% - Accent4 2 3 2 3 2 2 2" xfId="3620" xr:uid="{D5AAA71D-5287-40CE-ABC8-EBF9F16B01A0}"/>
    <cellStyle name="40% - Accent4 2 3 2 3 2 2 2 2" xfId="7302" xr:uid="{5D97A197-5424-4A89-945E-16A71DC2A664}"/>
    <cellStyle name="40% - Accent4 2 3 2 3 2 2 2 2 2" xfId="14668" xr:uid="{C9D72493-F8A5-4C5C-BC31-CC1A5791426D}"/>
    <cellStyle name="40% - Accent4 2 3 2 3 2 2 2 2 2 2" xfId="29402" xr:uid="{DB1FDD25-5A10-4B32-A6E8-16EA0D477579}"/>
    <cellStyle name="40% - Accent4 2 3 2 3 2 2 2 2 3" xfId="22036" xr:uid="{E96D75AB-595E-4B3E-AFED-6DAAC57CBD6A}"/>
    <cellStyle name="40% - Accent4 2 3 2 3 2 2 2 3" xfId="10986" xr:uid="{E15F54A5-931A-4725-9640-158C2E1C665C}"/>
    <cellStyle name="40% - Accent4 2 3 2 3 2 2 2 3 2" xfId="25720" xr:uid="{76D924FD-1B1C-4DEE-BF9E-47147F5B9622}"/>
    <cellStyle name="40% - Accent4 2 3 2 3 2 2 2 4" xfId="18354" xr:uid="{DAA3081E-312F-4107-8AE7-8EE369A24AFB}"/>
    <cellStyle name="40% - Accent4 2 3 2 3 2 2 3" xfId="5461" xr:uid="{CC23864B-7529-40FD-AF31-03240B931311}"/>
    <cellStyle name="40% - Accent4 2 3 2 3 2 2 3 2" xfId="12827" xr:uid="{16528069-102E-4AEA-BB7C-070AD48A51DD}"/>
    <cellStyle name="40% - Accent4 2 3 2 3 2 2 3 2 2" xfId="27561" xr:uid="{F7118181-9CD4-4BD8-B6B8-4C0A3B61696B}"/>
    <cellStyle name="40% - Accent4 2 3 2 3 2 2 3 3" xfId="20195" xr:uid="{0F69DAB9-4363-4591-A1CD-4471CB8D5CC0}"/>
    <cellStyle name="40% - Accent4 2 3 2 3 2 2 4" xfId="9145" xr:uid="{4B5DF4E8-746F-406E-93E4-CAC5D449FC7F}"/>
    <cellStyle name="40% - Accent4 2 3 2 3 2 2 4 2" xfId="23879" xr:uid="{C59D5ECB-90A1-4639-BE20-E66C40E4DA11}"/>
    <cellStyle name="40% - Accent4 2 3 2 3 2 2 5" xfId="16513" xr:uid="{B8DA0EDA-E642-4E4C-A75F-C0396D29A0ED}"/>
    <cellStyle name="40% - Accent4 2 3 2 3 2 3" xfId="2700" xr:uid="{7F251B93-996B-450B-8038-B6232B1427DA}"/>
    <cellStyle name="40% - Accent4 2 3 2 3 2 3 2" xfId="6382" xr:uid="{4861C7FB-7E79-4C98-B9F2-F1D4C9B64C28}"/>
    <cellStyle name="40% - Accent4 2 3 2 3 2 3 2 2" xfId="13748" xr:uid="{01DBAFCD-DFCE-4B3A-BC4B-BCDFA802E297}"/>
    <cellStyle name="40% - Accent4 2 3 2 3 2 3 2 2 2" xfId="28482" xr:uid="{8D5B39F0-A499-44EC-A1BC-3E4D6D5C0418}"/>
    <cellStyle name="40% - Accent4 2 3 2 3 2 3 2 3" xfId="21116" xr:uid="{90F26E32-25EB-4406-B35D-F09EB6CB4D8D}"/>
    <cellStyle name="40% - Accent4 2 3 2 3 2 3 3" xfId="10066" xr:uid="{B74623D3-6937-44A7-9F86-12666E8093E6}"/>
    <cellStyle name="40% - Accent4 2 3 2 3 2 3 3 2" xfId="24800" xr:uid="{E11D5E89-E5F8-49C4-82BC-B4F08B9B1507}"/>
    <cellStyle name="40% - Accent4 2 3 2 3 2 3 4" xfId="17434" xr:uid="{DAD0AA01-A76A-4221-9B51-4B4837A9B02F}"/>
    <cellStyle name="40% - Accent4 2 3 2 3 2 4" xfId="4541" xr:uid="{7C7276B5-2CAF-4A1E-9333-DEA0BCA78D26}"/>
    <cellStyle name="40% - Accent4 2 3 2 3 2 4 2" xfId="11907" xr:uid="{A9FC4A13-8CDC-4107-9F4B-649715454E7E}"/>
    <cellStyle name="40% - Accent4 2 3 2 3 2 4 2 2" xfId="26641" xr:uid="{40C32815-FD02-439B-9F49-DBFEE88EB562}"/>
    <cellStyle name="40% - Accent4 2 3 2 3 2 4 3" xfId="19275" xr:uid="{F509F2C3-B710-4E38-884E-344521591F6E}"/>
    <cellStyle name="40% - Accent4 2 3 2 3 2 5" xfId="8225" xr:uid="{1683A7E9-B077-409B-9CF9-7E60F494CCBC}"/>
    <cellStyle name="40% - Accent4 2 3 2 3 2 5 2" xfId="22959" xr:uid="{6B0B28CA-5FA0-4E95-8FE6-E98EF8DC61A1}"/>
    <cellStyle name="40% - Accent4 2 3 2 3 2 6" xfId="15593" xr:uid="{35C151BA-4D00-4E86-B548-0B87056526CA}"/>
    <cellStyle name="40% - Accent4 2 3 2 3 3" xfId="1319" xr:uid="{7AECE6C7-E067-4FC7-AA25-AF6A41600AD5}"/>
    <cellStyle name="40% - Accent4 2 3 2 3 3 2" xfId="3160" xr:uid="{55BE7EC1-B502-4BBC-B86F-3A118FDC8FBE}"/>
    <cellStyle name="40% - Accent4 2 3 2 3 3 2 2" xfId="6842" xr:uid="{961E4952-CBFF-4D8B-B08B-BDE231E4AA06}"/>
    <cellStyle name="40% - Accent4 2 3 2 3 3 2 2 2" xfId="14208" xr:uid="{15C592E5-E3A2-4288-9B8E-80AFCBAF125A}"/>
    <cellStyle name="40% - Accent4 2 3 2 3 3 2 2 2 2" xfId="28942" xr:uid="{7A55E81A-8CC8-4FA2-898A-173E9A445C9A}"/>
    <cellStyle name="40% - Accent4 2 3 2 3 3 2 2 3" xfId="21576" xr:uid="{DA809987-01A6-4326-94EA-40437222D6D6}"/>
    <cellStyle name="40% - Accent4 2 3 2 3 3 2 3" xfId="10526" xr:uid="{072CB60F-1144-4101-8D29-059E7B115452}"/>
    <cellStyle name="40% - Accent4 2 3 2 3 3 2 3 2" xfId="25260" xr:uid="{A9F6D0DF-D589-434C-8DAC-105573054141}"/>
    <cellStyle name="40% - Accent4 2 3 2 3 3 2 4" xfId="17894" xr:uid="{EAED7DED-1017-4219-830B-3DA3FC14E0D7}"/>
    <cellStyle name="40% - Accent4 2 3 2 3 3 3" xfId="5001" xr:uid="{5D5ADE8D-3CA3-48A1-ADFE-D0AFF4FB13AE}"/>
    <cellStyle name="40% - Accent4 2 3 2 3 3 3 2" xfId="12367" xr:uid="{1A18D14A-BE98-4BF1-9059-1C221BE6973E}"/>
    <cellStyle name="40% - Accent4 2 3 2 3 3 3 2 2" xfId="27101" xr:uid="{2D1EA774-5F49-41A3-80DC-C66CA41EF753}"/>
    <cellStyle name="40% - Accent4 2 3 2 3 3 3 3" xfId="19735" xr:uid="{FCF34879-457D-491E-B6BA-594CF3817F26}"/>
    <cellStyle name="40% - Accent4 2 3 2 3 3 4" xfId="8685" xr:uid="{635532A5-D7B3-463C-8AEE-9988C8539B22}"/>
    <cellStyle name="40% - Accent4 2 3 2 3 3 4 2" xfId="23419" xr:uid="{6A183955-C163-411B-A896-AD1602710F4D}"/>
    <cellStyle name="40% - Accent4 2 3 2 3 3 5" xfId="16053" xr:uid="{CEBAF3D1-0952-4019-A419-4A478B227325}"/>
    <cellStyle name="40% - Accent4 2 3 2 3 4" xfId="2240" xr:uid="{E8ABF9A5-C483-4DAD-AC31-76A5F5C2E112}"/>
    <cellStyle name="40% - Accent4 2 3 2 3 4 2" xfId="5922" xr:uid="{6C859FEF-37A8-4990-8E36-686BC3C210B1}"/>
    <cellStyle name="40% - Accent4 2 3 2 3 4 2 2" xfId="13288" xr:uid="{CDD47B5F-038C-4976-A6F2-A21A0D861537}"/>
    <cellStyle name="40% - Accent4 2 3 2 3 4 2 2 2" xfId="28022" xr:uid="{D7A01467-699A-4F8B-A59E-2B8EB83887F2}"/>
    <cellStyle name="40% - Accent4 2 3 2 3 4 2 3" xfId="20656" xr:uid="{D9C8581B-328F-477C-8F2A-9285920A5ACA}"/>
    <cellStyle name="40% - Accent4 2 3 2 3 4 3" xfId="9606" xr:uid="{55B318AA-E97D-4C7B-B708-9EF1263983F8}"/>
    <cellStyle name="40% - Accent4 2 3 2 3 4 3 2" xfId="24340" xr:uid="{4FA13926-5300-4112-A7C7-966C8E15079A}"/>
    <cellStyle name="40% - Accent4 2 3 2 3 4 4" xfId="16974" xr:uid="{1C486432-B2B9-4843-83AB-FB06E1D993EF}"/>
    <cellStyle name="40% - Accent4 2 3 2 3 5" xfId="4081" xr:uid="{348014CE-BEC5-40AE-A485-A3F727015C74}"/>
    <cellStyle name="40% - Accent4 2 3 2 3 5 2" xfId="11447" xr:uid="{EC7D1F67-3182-4C59-95B4-DEC07F0CD71B}"/>
    <cellStyle name="40% - Accent4 2 3 2 3 5 2 2" xfId="26181" xr:uid="{BEBDB9BB-F72D-4197-8F49-02905F73B082}"/>
    <cellStyle name="40% - Accent4 2 3 2 3 5 3" xfId="18815" xr:uid="{A6F65ADE-430A-40DD-8B1D-C8CD06168FBF}"/>
    <cellStyle name="40% - Accent4 2 3 2 3 6" xfId="7765" xr:uid="{F0743FA3-B789-4C4D-AEFA-7419B39D0752}"/>
    <cellStyle name="40% - Accent4 2 3 2 3 6 2" xfId="22499" xr:uid="{D9A93C53-7CA1-4741-9B25-DDE57454AF3D}"/>
    <cellStyle name="40% - Accent4 2 3 2 3 7" xfId="15133" xr:uid="{9FADDE75-592B-44AD-823C-A46DF9B73348}"/>
    <cellStyle name="40% - Accent4 2 3 2 4" xfId="629" xr:uid="{028B9CC7-B69A-4DA1-9E62-E0D2DB8928D3}"/>
    <cellStyle name="40% - Accent4 2 3 2 4 2" xfId="1549" xr:uid="{7B27B38E-2033-40D6-BBDA-EB61904DF5F5}"/>
    <cellStyle name="40% - Accent4 2 3 2 4 2 2" xfId="3390" xr:uid="{A4CA30AD-01EA-4680-AD23-72F533E5949F}"/>
    <cellStyle name="40% - Accent4 2 3 2 4 2 2 2" xfId="7072" xr:uid="{ED3927CC-A4F4-4CC7-A79B-31B4C625FC62}"/>
    <cellStyle name="40% - Accent4 2 3 2 4 2 2 2 2" xfId="14438" xr:uid="{9072E7A3-0FF4-4E4B-960C-3EAEE935F6DF}"/>
    <cellStyle name="40% - Accent4 2 3 2 4 2 2 2 2 2" xfId="29172" xr:uid="{D2BD541F-96BC-4BBA-8DC3-F91B6C0F5BBF}"/>
    <cellStyle name="40% - Accent4 2 3 2 4 2 2 2 3" xfId="21806" xr:uid="{3E959C7E-90C4-4D8B-B6A2-C75544A50E6E}"/>
    <cellStyle name="40% - Accent4 2 3 2 4 2 2 3" xfId="10756" xr:uid="{3E3DFBB1-41AE-476E-8C9C-4645653226E1}"/>
    <cellStyle name="40% - Accent4 2 3 2 4 2 2 3 2" xfId="25490" xr:uid="{FC5C37D1-608B-4094-B271-6E6363C36735}"/>
    <cellStyle name="40% - Accent4 2 3 2 4 2 2 4" xfId="18124" xr:uid="{E23016B6-B26F-4D34-8B11-26F5935904C8}"/>
    <cellStyle name="40% - Accent4 2 3 2 4 2 3" xfId="5231" xr:uid="{7F921056-9F9C-44CD-9E04-87BF3644C54C}"/>
    <cellStyle name="40% - Accent4 2 3 2 4 2 3 2" xfId="12597" xr:uid="{A0BD819F-6E25-4305-AD18-D5CE81CD88BB}"/>
    <cellStyle name="40% - Accent4 2 3 2 4 2 3 2 2" xfId="27331" xr:uid="{12BE83CC-FCE6-4680-9298-A59C344A9069}"/>
    <cellStyle name="40% - Accent4 2 3 2 4 2 3 3" xfId="19965" xr:uid="{A0202BBB-08BD-4926-B04F-D9A8C3002805}"/>
    <cellStyle name="40% - Accent4 2 3 2 4 2 4" xfId="8915" xr:uid="{28191942-C8F9-4980-88B0-B779C92C2B5F}"/>
    <cellStyle name="40% - Accent4 2 3 2 4 2 4 2" xfId="23649" xr:uid="{B8979FAB-120A-4D7C-BB75-29E72CF5D677}"/>
    <cellStyle name="40% - Accent4 2 3 2 4 2 5" xfId="16283" xr:uid="{DF2AE2B0-669B-47E3-A3FB-4F1A819E4F69}"/>
    <cellStyle name="40% - Accent4 2 3 2 4 3" xfId="2470" xr:uid="{3E56FA60-0D7A-4181-9145-FAF3E850B904}"/>
    <cellStyle name="40% - Accent4 2 3 2 4 3 2" xfId="6152" xr:uid="{FC094341-41D3-415E-9092-7D93208251D9}"/>
    <cellStyle name="40% - Accent4 2 3 2 4 3 2 2" xfId="13518" xr:uid="{449EE315-BF47-488C-A549-F69A12CA6297}"/>
    <cellStyle name="40% - Accent4 2 3 2 4 3 2 2 2" xfId="28252" xr:uid="{85381F0F-317F-4117-B8B5-EBE764240213}"/>
    <cellStyle name="40% - Accent4 2 3 2 4 3 2 3" xfId="20886" xr:uid="{C2AC2431-C8E9-4C88-A287-A663BEB61FB6}"/>
    <cellStyle name="40% - Accent4 2 3 2 4 3 3" xfId="9836" xr:uid="{B75BBE87-11C9-4700-B2F4-B7FA19362F2C}"/>
    <cellStyle name="40% - Accent4 2 3 2 4 3 3 2" xfId="24570" xr:uid="{90619B85-465B-4A55-9946-D9A569F1C690}"/>
    <cellStyle name="40% - Accent4 2 3 2 4 3 4" xfId="17204" xr:uid="{5A22736E-A661-441C-8A56-64B37DDEADE8}"/>
    <cellStyle name="40% - Accent4 2 3 2 4 4" xfId="4311" xr:uid="{23EF6BBF-4A85-444C-9582-6192CF2104B2}"/>
    <cellStyle name="40% - Accent4 2 3 2 4 4 2" xfId="11677" xr:uid="{3CB6F39E-5542-471A-9980-4EC315E90129}"/>
    <cellStyle name="40% - Accent4 2 3 2 4 4 2 2" xfId="26411" xr:uid="{5D3736FC-36B4-4E1E-B5EF-029EC54FF3DB}"/>
    <cellStyle name="40% - Accent4 2 3 2 4 4 3" xfId="19045" xr:uid="{1EC27BB9-E182-4960-BE38-B8BDD4FB8366}"/>
    <cellStyle name="40% - Accent4 2 3 2 4 5" xfId="7995" xr:uid="{92E5AFBD-59EF-42E1-9A08-8E137F11BE0A}"/>
    <cellStyle name="40% - Accent4 2 3 2 4 5 2" xfId="22729" xr:uid="{B63D53E8-32D0-47F1-AD64-B3B6CE003F2A}"/>
    <cellStyle name="40% - Accent4 2 3 2 4 6" xfId="15363" xr:uid="{6BCE7176-BD74-485F-9161-7A1572DEA1EA}"/>
    <cellStyle name="40% - Accent4 2 3 2 5" xfId="1089" xr:uid="{A109C0CB-86F1-4DAE-84AB-2EB6FB7A6138}"/>
    <cellStyle name="40% - Accent4 2 3 2 5 2" xfId="2930" xr:uid="{A1E58ED0-4B4B-493B-9018-E3FC260921FC}"/>
    <cellStyle name="40% - Accent4 2 3 2 5 2 2" xfId="6612" xr:uid="{42009C92-DC6B-4072-A210-E0C66F4967D2}"/>
    <cellStyle name="40% - Accent4 2 3 2 5 2 2 2" xfId="13978" xr:uid="{BF2E55CE-12DA-43BD-A2DC-797B13E21B09}"/>
    <cellStyle name="40% - Accent4 2 3 2 5 2 2 2 2" xfId="28712" xr:uid="{EBFDFC69-EEF8-4602-9364-82C4F1CED5E7}"/>
    <cellStyle name="40% - Accent4 2 3 2 5 2 2 3" xfId="21346" xr:uid="{D9A14AF3-ECCB-4F9F-8435-975AAD09A05E}"/>
    <cellStyle name="40% - Accent4 2 3 2 5 2 3" xfId="10296" xr:uid="{19D1EDB7-CA66-4BE0-81B0-93B48439EF26}"/>
    <cellStyle name="40% - Accent4 2 3 2 5 2 3 2" xfId="25030" xr:uid="{15B6EDB0-D980-4687-A486-16DCB2006F18}"/>
    <cellStyle name="40% - Accent4 2 3 2 5 2 4" xfId="17664" xr:uid="{D09281C2-187D-43B5-8609-D80949C244A1}"/>
    <cellStyle name="40% - Accent4 2 3 2 5 3" xfId="4771" xr:uid="{70189C7A-36CB-46BF-9997-6129F62B0FC7}"/>
    <cellStyle name="40% - Accent4 2 3 2 5 3 2" xfId="12137" xr:uid="{25163C3B-8901-4934-9689-AE58CE6347E1}"/>
    <cellStyle name="40% - Accent4 2 3 2 5 3 2 2" xfId="26871" xr:uid="{3A9F348D-7536-4B67-9E99-6CA68AF88983}"/>
    <cellStyle name="40% - Accent4 2 3 2 5 3 3" xfId="19505" xr:uid="{6E88E6E7-7A33-4D4D-BE8C-BD8AB53F78D0}"/>
    <cellStyle name="40% - Accent4 2 3 2 5 4" xfId="8455" xr:uid="{AD42D20B-3718-4562-A3C0-0E27DD451C98}"/>
    <cellStyle name="40% - Accent4 2 3 2 5 4 2" xfId="23189" xr:uid="{3F89D221-91FC-4B9F-8677-F44825ABB9C1}"/>
    <cellStyle name="40% - Accent4 2 3 2 5 5" xfId="15823" xr:uid="{78F80585-4DA5-4B3D-B3E7-80C382E16FF9}"/>
    <cellStyle name="40% - Accent4 2 3 2 6" xfId="2010" xr:uid="{8978E6B4-D6A0-4A45-9E29-2CAEF08BB31E}"/>
    <cellStyle name="40% - Accent4 2 3 2 6 2" xfId="5692" xr:uid="{68B34C72-FB00-410C-9DDC-2B0635576369}"/>
    <cellStyle name="40% - Accent4 2 3 2 6 2 2" xfId="13058" xr:uid="{362CCC32-7888-443C-95DB-5B88DF257ADC}"/>
    <cellStyle name="40% - Accent4 2 3 2 6 2 2 2" xfId="27792" xr:uid="{ECE3B808-DA19-407E-AF3F-0EC17D67C092}"/>
    <cellStyle name="40% - Accent4 2 3 2 6 2 3" xfId="20426" xr:uid="{99E4352A-B390-435C-8FA8-0C053103642A}"/>
    <cellStyle name="40% - Accent4 2 3 2 6 3" xfId="9376" xr:uid="{8E23C8A0-181E-4F6D-8C77-05D0E4F6D3F7}"/>
    <cellStyle name="40% - Accent4 2 3 2 6 3 2" xfId="24110" xr:uid="{4A71B1BA-D7E2-431D-AC03-15B7F9708EA0}"/>
    <cellStyle name="40% - Accent4 2 3 2 6 4" xfId="16744" xr:uid="{D67A3876-1B1B-4C2B-B485-BFECC533FBAD}"/>
    <cellStyle name="40% - Accent4 2 3 2 7" xfId="3851" xr:uid="{DE8F6E20-7F62-4759-98F9-A2189A4F52AE}"/>
    <cellStyle name="40% - Accent4 2 3 2 7 2" xfId="11217" xr:uid="{A61A7AC4-5FF6-4CEB-A3CD-581D657D1E53}"/>
    <cellStyle name="40% - Accent4 2 3 2 7 2 2" xfId="25951" xr:uid="{539D8BA2-DCC6-4F8B-8527-57D57054F7E9}"/>
    <cellStyle name="40% - Accent4 2 3 2 7 3" xfId="18585" xr:uid="{9B9FC0F4-B195-4EFF-AA1B-9F35A58F16CE}"/>
    <cellStyle name="40% - Accent4 2 3 2 8" xfId="7535" xr:uid="{413513EA-C056-4BCC-9B93-9A6227FE3E93}"/>
    <cellStyle name="40% - Accent4 2 3 2 8 2" xfId="22269" xr:uid="{1343B01C-FB70-44A2-B167-4DDF4F922F0A}"/>
    <cellStyle name="40% - Accent4 2 3 2 9" xfId="14903" xr:uid="{53EE245B-B1F5-4A8E-A2A7-53CC0DE655FE}"/>
    <cellStyle name="40% - Accent4 2 3 3" xfId="227" xr:uid="{2C78B63F-6826-4E64-97FE-09496529C206}"/>
    <cellStyle name="40% - Accent4 2 3 3 2" xfId="457" xr:uid="{76E35AF3-99AB-4CF9-AD9B-1741442B440C}"/>
    <cellStyle name="40% - Accent4 2 3 3 2 2" xfId="917" xr:uid="{898020DC-D49D-4317-AF64-FF4EFD785ADE}"/>
    <cellStyle name="40% - Accent4 2 3 3 2 2 2" xfId="1837" xr:uid="{2FB6B8BC-5918-4A26-A7BD-F9B725B209A2}"/>
    <cellStyle name="40% - Accent4 2 3 3 2 2 2 2" xfId="3678" xr:uid="{07520A81-CB0C-41D0-91AA-ED700B81F960}"/>
    <cellStyle name="40% - Accent4 2 3 3 2 2 2 2 2" xfId="7360" xr:uid="{3DF1ECD0-842A-458D-857A-31C1ACD8B3B5}"/>
    <cellStyle name="40% - Accent4 2 3 3 2 2 2 2 2 2" xfId="14726" xr:uid="{594E13D3-93EC-4C14-9419-854CF14E7952}"/>
    <cellStyle name="40% - Accent4 2 3 3 2 2 2 2 2 2 2" xfId="29460" xr:uid="{6C688742-A970-483F-8272-04E6A56A28F6}"/>
    <cellStyle name="40% - Accent4 2 3 3 2 2 2 2 2 3" xfId="22094" xr:uid="{83053B55-6FC7-425F-959C-1DE211B0F10B}"/>
    <cellStyle name="40% - Accent4 2 3 3 2 2 2 2 3" xfId="11044" xr:uid="{4EB6C8FE-FD1A-45C1-92E6-51B4C168F205}"/>
    <cellStyle name="40% - Accent4 2 3 3 2 2 2 2 3 2" xfId="25778" xr:uid="{CA449D35-9671-4170-A20D-6F238D5C3BE4}"/>
    <cellStyle name="40% - Accent4 2 3 3 2 2 2 2 4" xfId="18412" xr:uid="{CCB5F0ED-44DC-43CE-9B47-70E0AD7F9330}"/>
    <cellStyle name="40% - Accent4 2 3 3 2 2 2 3" xfId="5519" xr:uid="{13F334FB-196E-4EF6-B1C8-D2571C09842A}"/>
    <cellStyle name="40% - Accent4 2 3 3 2 2 2 3 2" xfId="12885" xr:uid="{8D4EBA08-6FA8-490C-9EC6-DD3A21E6023D}"/>
    <cellStyle name="40% - Accent4 2 3 3 2 2 2 3 2 2" xfId="27619" xr:uid="{9601AD84-0BB1-482E-9733-CBB7ED295567}"/>
    <cellStyle name="40% - Accent4 2 3 3 2 2 2 3 3" xfId="20253" xr:uid="{F60682AE-4F24-4163-9B36-B3A19B8DD99B}"/>
    <cellStyle name="40% - Accent4 2 3 3 2 2 2 4" xfId="9203" xr:uid="{491BF29D-9C4A-4DF0-A276-F70E1967F892}"/>
    <cellStyle name="40% - Accent4 2 3 3 2 2 2 4 2" xfId="23937" xr:uid="{CF399FED-9E6E-4F9E-8D5D-81FCCF0A98AE}"/>
    <cellStyle name="40% - Accent4 2 3 3 2 2 2 5" xfId="16571" xr:uid="{FA4C2912-23F7-4528-B20C-FAB3C4914D59}"/>
    <cellStyle name="40% - Accent4 2 3 3 2 2 3" xfId="2758" xr:uid="{DEEF5725-274F-4074-920D-8F346265C9C5}"/>
    <cellStyle name="40% - Accent4 2 3 3 2 2 3 2" xfId="6440" xr:uid="{E905A93F-75EE-448A-814A-F3D59D387FAA}"/>
    <cellStyle name="40% - Accent4 2 3 3 2 2 3 2 2" xfId="13806" xr:uid="{5DF084F4-E321-4453-B8D2-1178CE1F7F23}"/>
    <cellStyle name="40% - Accent4 2 3 3 2 2 3 2 2 2" xfId="28540" xr:uid="{DA4C961A-4799-4844-AA73-E71F6F85FC78}"/>
    <cellStyle name="40% - Accent4 2 3 3 2 2 3 2 3" xfId="21174" xr:uid="{9B4FF317-421E-411E-A212-0BB32924E3A5}"/>
    <cellStyle name="40% - Accent4 2 3 3 2 2 3 3" xfId="10124" xr:uid="{6893C768-AC2F-402C-80A9-F5E8D65B4816}"/>
    <cellStyle name="40% - Accent4 2 3 3 2 2 3 3 2" xfId="24858" xr:uid="{59588D3A-A6F4-462D-947D-F3B22BC96A59}"/>
    <cellStyle name="40% - Accent4 2 3 3 2 2 3 4" xfId="17492" xr:uid="{6AB57449-C35F-4433-A9B0-CAF72ADBF322}"/>
    <cellStyle name="40% - Accent4 2 3 3 2 2 4" xfId="4599" xr:uid="{B1101408-C46B-41F9-93C1-FE7C3D3C9DCF}"/>
    <cellStyle name="40% - Accent4 2 3 3 2 2 4 2" xfId="11965" xr:uid="{59A08531-A1B8-4D6F-8816-3A857E708CB8}"/>
    <cellStyle name="40% - Accent4 2 3 3 2 2 4 2 2" xfId="26699" xr:uid="{AEAE6622-F0F2-4DAB-A503-20D005D0A03C}"/>
    <cellStyle name="40% - Accent4 2 3 3 2 2 4 3" xfId="19333" xr:uid="{B46E7F57-5449-45A2-87E7-C975018421C1}"/>
    <cellStyle name="40% - Accent4 2 3 3 2 2 5" xfId="8283" xr:uid="{CB61C034-3811-45E4-BF86-DD6A351EA5F0}"/>
    <cellStyle name="40% - Accent4 2 3 3 2 2 5 2" xfId="23017" xr:uid="{BB5E1635-4EC1-4265-B395-D90A3BB48178}"/>
    <cellStyle name="40% - Accent4 2 3 3 2 2 6" xfId="15651" xr:uid="{7EA13628-ABF6-46A8-85BE-C1D29329981C}"/>
    <cellStyle name="40% - Accent4 2 3 3 2 3" xfId="1377" xr:uid="{1A18FF78-A70E-4F49-A502-DBDBE52FBCFE}"/>
    <cellStyle name="40% - Accent4 2 3 3 2 3 2" xfId="3218" xr:uid="{2BD8DF84-51E6-41AF-9BDF-89CA353C4B15}"/>
    <cellStyle name="40% - Accent4 2 3 3 2 3 2 2" xfId="6900" xr:uid="{00235565-94D2-4BD4-89F6-32A189349D91}"/>
    <cellStyle name="40% - Accent4 2 3 3 2 3 2 2 2" xfId="14266" xr:uid="{6B113DF6-8031-471D-B401-60E788E746C5}"/>
    <cellStyle name="40% - Accent4 2 3 3 2 3 2 2 2 2" xfId="29000" xr:uid="{5BD1B310-B19E-4FD8-AE52-3F01C58BAC66}"/>
    <cellStyle name="40% - Accent4 2 3 3 2 3 2 2 3" xfId="21634" xr:uid="{37A5194E-C82F-4634-AE10-E55752B76216}"/>
    <cellStyle name="40% - Accent4 2 3 3 2 3 2 3" xfId="10584" xr:uid="{15F750F3-FA7A-4A13-AD42-C7880A7C40EA}"/>
    <cellStyle name="40% - Accent4 2 3 3 2 3 2 3 2" xfId="25318" xr:uid="{AD8D587B-2B0C-4E9B-B63C-E99C8898E3DA}"/>
    <cellStyle name="40% - Accent4 2 3 3 2 3 2 4" xfId="17952" xr:uid="{E0D8FD8A-0718-4D2A-BFD6-BF5500D9AC7C}"/>
    <cellStyle name="40% - Accent4 2 3 3 2 3 3" xfId="5059" xr:uid="{510E1FD4-1CBC-4E56-8819-F7F496ABEDFE}"/>
    <cellStyle name="40% - Accent4 2 3 3 2 3 3 2" xfId="12425" xr:uid="{623DD3A7-6B22-473A-B901-039F596256BC}"/>
    <cellStyle name="40% - Accent4 2 3 3 2 3 3 2 2" xfId="27159" xr:uid="{E111F97A-0CE6-4FA4-808D-29BA29722F6B}"/>
    <cellStyle name="40% - Accent4 2 3 3 2 3 3 3" xfId="19793" xr:uid="{D5E2F329-F279-4939-ACC2-5FF1BCA6484F}"/>
    <cellStyle name="40% - Accent4 2 3 3 2 3 4" xfId="8743" xr:uid="{791FD9F8-D328-4C30-AC11-13087DFFA24A}"/>
    <cellStyle name="40% - Accent4 2 3 3 2 3 4 2" xfId="23477" xr:uid="{8DB04B18-3C65-4026-98DD-9DD59513F3E1}"/>
    <cellStyle name="40% - Accent4 2 3 3 2 3 5" xfId="16111" xr:uid="{5189FFE8-0F27-44D5-8E14-07F0D3253B49}"/>
    <cellStyle name="40% - Accent4 2 3 3 2 4" xfId="2298" xr:uid="{ED498DDD-A8BD-4336-B289-3F4378FDE275}"/>
    <cellStyle name="40% - Accent4 2 3 3 2 4 2" xfId="5980" xr:uid="{C6D5C8DC-1F23-4FAE-BF02-615B60D460C7}"/>
    <cellStyle name="40% - Accent4 2 3 3 2 4 2 2" xfId="13346" xr:uid="{AD284FE8-82FD-4D57-8344-B8B79BF76398}"/>
    <cellStyle name="40% - Accent4 2 3 3 2 4 2 2 2" xfId="28080" xr:uid="{A345BBF0-FE13-43F4-BE20-FA5DD8E2D778}"/>
    <cellStyle name="40% - Accent4 2 3 3 2 4 2 3" xfId="20714" xr:uid="{9BB5C3AE-F9F6-445B-BA28-78D41F703D8A}"/>
    <cellStyle name="40% - Accent4 2 3 3 2 4 3" xfId="9664" xr:uid="{86FA76EC-3CA4-4423-B6FF-C5ACF4FA5913}"/>
    <cellStyle name="40% - Accent4 2 3 3 2 4 3 2" xfId="24398" xr:uid="{EA53567E-8099-4BDB-9702-6C00CDA18F7D}"/>
    <cellStyle name="40% - Accent4 2 3 3 2 4 4" xfId="17032" xr:uid="{59BA238E-3693-429E-800D-4F66885AB391}"/>
    <cellStyle name="40% - Accent4 2 3 3 2 5" xfId="4139" xr:uid="{6E39D2F6-46E6-439D-ACEB-FC957714FF78}"/>
    <cellStyle name="40% - Accent4 2 3 3 2 5 2" xfId="11505" xr:uid="{957D4532-9F31-4B5B-B463-6C836E0FB61C}"/>
    <cellStyle name="40% - Accent4 2 3 3 2 5 2 2" xfId="26239" xr:uid="{B957403C-582C-4B8D-BEB2-279B9CE13091}"/>
    <cellStyle name="40% - Accent4 2 3 3 2 5 3" xfId="18873" xr:uid="{D11830F7-708C-41DB-97CB-9582C681F6BF}"/>
    <cellStyle name="40% - Accent4 2 3 3 2 6" xfId="7823" xr:uid="{CDB8448A-C0DB-436C-97A7-CCC4DAB02647}"/>
    <cellStyle name="40% - Accent4 2 3 3 2 6 2" xfId="22557" xr:uid="{55C5696E-AFEE-46BC-86BC-12E1A7FD3A79}"/>
    <cellStyle name="40% - Accent4 2 3 3 2 7" xfId="15191" xr:uid="{0D62B523-9A5F-4DE6-8B97-739E444D339A}"/>
    <cellStyle name="40% - Accent4 2 3 3 3" xfId="687" xr:uid="{B7DADA81-359E-4C31-ACF3-7F8E78BF8E2E}"/>
    <cellStyle name="40% - Accent4 2 3 3 3 2" xfId="1607" xr:uid="{E7DC2CCD-0464-4628-B2D2-04B1A3AA9307}"/>
    <cellStyle name="40% - Accent4 2 3 3 3 2 2" xfId="3448" xr:uid="{9DA6F48E-95DD-4F7E-BEA5-9CEDE3642977}"/>
    <cellStyle name="40% - Accent4 2 3 3 3 2 2 2" xfId="7130" xr:uid="{EC6B9F5A-4E77-4AC3-A256-26B2E7E8210C}"/>
    <cellStyle name="40% - Accent4 2 3 3 3 2 2 2 2" xfId="14496" xr:uid="{BED001BD-9C78-4A04-BFC2-6D81624B6D98}"/>
    <cellStyle name="40% - Accent4 2 3 3 3 2 2 2 2 2" xfId="29230" xr:uid="{C9233159-7C69-4E0A-A436-D5A47D7F1E14}"/>
    <cellStyle name="40% - Accent4 2 3 3 3 2 2 2 3" xfId="21864" xr:uid="{A0876C75-39E9-41DC-98BD-CB03B1546691}"/>
    <cellStyle name="40% - Accent4 2 3 3 3 2 2 3" xfId="10814" xr:uid="{0405BCC8-CD18-4B13-8511-57D46DD13360}"/>
    <cellStyle name="40% - Accent4 2 3 3 3 2 2 3 2" xfId="25548" xr:uid="{E25F3703-B52B-402A-8394-2070AADC02F0}"/>
    <cellStyle name="40% - Accent4 2 3 3 3 2 2 4" xfId="18182" xr:uid="{636DCC61-5F09-4421-AE12-153C4F527C63}"/>
    <cellStyle name="40% - Accent4 2 3 3 3 2 3" xfId="5289" xr:uid="{CA163F63-56EB-47BA-B5A8-2E75256E4D5A}"/>
    <cellStyle name="40% - Accent4 2 3 3 3 2 3 2" xfId="12655" xr:uid="{CB6B8169-20E4-4ACC-891A-FEE26A738DFF}"/>
    <cellStyle name="40% - Accent4 2 3 3 3 2 3 2 2" xfId="27389" xr:uid="{13B51858-9C72-4CFB-B5DB-1B436878F0AD}"/>
    <cellStyle name="40% - Accent4 2 3 3 3 2 3 3" xfId="20023" xr:uid="{A43AEDD7-1B84-4F9A-9576-C6DBF750AEBA}"/>
    <cellStyle name="40% - Accent4 2 3 3 3 2 4" xfId="8973" xr:uid="{0106A36E-6F24-4561-B9D9-486892AC2217}"/>
    <cellStyle name="40% - Accent4 2 3 3 3 2 4 2" xfId="23707" xr:uid="{C5234ACF-7961-49E6-BE94-5BA3B65CBF19}"/>
    <cellStyle name="40% - Accent4 2 3 3 3 2 5" xfId="16341" xr:uid="{20C2A0D2-0E49-42F2-811C-462381143C25}"/>
    <cellStyle name="40% - Accent4 2 3 3 3 3" xfId="2528" xr:uid="{1E9AE6E2-0059-46B6-BA8D-0D09089A80B8}"/>
    <cellStyle name="40% - Accent4 2 3 3 3 3 2" xfId="6210" xr:uid="{54925F65-F804-4791-9EB2-C10CFBF5A302}"/>
    <cellStyle name="40% - Accent4 2 3 3 3 3 2 2" xfId="13576" xr:uid="{561EDDE5-FC08-49F8-9F4A-5BB394FAF0A4}"/>
    <cellStyle name="40% - Accent4 2 3 3 3 3 2 2 2" xfId="28310" xr:uid="{969F19C5-F994-4044-9AE4-29BD5965FD98}"/>
    <cellStyle name="40% - Accent4 2 3 3 3 3 2 3" xfId="20944" xr:uid="{FFF5C70D-9BEA-4814-80E2-2C82B08D94E9}"/>
    <cellStyle name="40% - Accent4 2 3 3 3 3 3" xfId="9894" xr:uid="{239D2BF2-F6C1-465F-9A74-13600CEA9CBF}"/>
    <cellStyle name="40% - Accent4 2 3 3 3 3 3 2" xfId="24628" xr:uid="{520BEA0A-610B-46C8-9579-E54EF6601CBC}"/>
    <cellStyle name="40% - Accent4 2 3 3 3 3 4" xfId="17262" xr:uid="{4FE0C019-A89E-484D-AADF-C9668CBBC9CC}"/>
    <cellStyle name="40% - Accent4 2 3 3 3 4" xfId="4369" xr:uid="{1525C552-D804-49E5-883E-B94EBA3CEFCA}"/>
    <cellStyle name="40% - Accent4 2 3 3 3 4 2" xfId="11735" xr:uid="{D600715E-DF86-43AE-A8BE-5EF3575830C3}"/>
    <cellStyle name="40% - Accent4 2 3 3 3 4 2 2" xfId="26469" xr:uid="{B7E0F44D-3EFB-4BD4-B619-A80A58314F6B}"/>
    <cellStyle name="40% - Accent4 2 3 3 3 4 3" xfId="19103" xr:uid="{C6B396C1-A9A6-4D2F-AC0D-475BF0F8EE22}"/>
    <cellStyle name="40% - Accent4 2 3 3 3 5" xfId="8053" xr:uid="{CE2A9233-75E5-47D0-9D4A-24E7E204AEE2}"/>
    <cellStyle name="40% - Accent4 2 3 3 3 5 2" xfId="22787" xr:uid="{EA99E865-2BDE-4AB5-A026-B9BF2FC7CF40}"/>
    <cellStyle name="40% - Accent4 2 3 3 3 6" xfId="15421" xr:uid="{302FFE8C-E381-47A2-BA13-9E8B71C8B26F}"/>
    <cellStyle name="40% - Accent4 2 3 3 4" xfId="1147" xr:uid="{5F27AE83-C9F1-49E2-AF45-518AF4410818}"/>
    <cellStyle name="40% - Accent4 2 3 3 4 2" xfId="2988" xr:uid="{8160596F-B04F-406A-A87F-EB924A77ECC0}"/>
    <cellStyle name="40% - Accent4 2 3 3 4 2 2" xfId="6670" xr:uid="{80DBA6F7-EFE5-45BC-920C-13FA3956F2A3}"/>
    <cellStyle name="40% - Accent4 2 3 3 4 2 2 2" xfId="14036" xr:uid="{3DB22144-0571-4D5F-9EA6-5B8860DA28E1}"/>
    <cellStyle name="40% - Accent4 2 3 3 4 2 2 2 2" xfId="28770" xr:uid="{F0C0CF84-9700-42F2-A140-F52DC7C36E2B}"/>
    <cellStyle name="40% - Accent4 2 3 3 4 2 2 3" xfId="21404" xr:uid="{CF4CC20F-487B-4F4B-A3CB-66A95F4C6532}"/>
    <cellStyle name="40% - Accent4 2 3 3 4 2 3" xfId="10354" xr:uid="{15D44FCC-DF6A-45DD-8ED6-7F76CA431B96}"/>
    <cellStyle name="40% - Accent4 2 3 3 4 2 3 2" xfId="25088" xr:uid="{AAEA4662-EE44-418B-A8C6-15FC3304CB0A}"/>
    <cellStyle name="40% - Accent4 2 3 3 4 2 4" xfId="17722" xr:uid="{4F1A2749-9D59-48B8-B87A-506F7B276720}"/>
    <cellStyle name="40% - Accent4 2 3 3 4 3" xfId="4829" xr:uid="{5590E928-378C-4343-AB84-B7FFD905CC55}"/>
    <cellStyle name="40% - Accent4 2 3 3 4 3 2" xfId="12195" xr:uid="{68284AFA-0F1B-47A5-ACA3-F6EB9DAFFE33}"/>
    <cellStyle name="40% - Accent4 2 3 3 4 3 2 2" xfId="26929" xr:uid="{11EA156A-CD13-4A0C-AAA4-E4207081BD02}"/>
    <cellStyle name="40% - Accent4 2 3 3 4 3 3" xfId="19563" xr:uid="{9B0016ED-BA79-49A5-AB36-0D8F483064D7}"/>
    <cellStyle name="40% - Accent4 2 3 3 4 4" xfId="8513" xr:uid="{87F91174-58BB-4863-A247-B11F7A763DBE}"/>
    <cellStyle name="40% - Accent4 2 3 3 4 4 2" xfId="23247" xr:uid="{5BE5AD44-DFF5-41CE-8B6F-4AA70DC4D1C7}"/>
    <cellStyle name="40% - Accent4 2 3 3 4 5" xfId="15881" xr:uid="{3C9C5B5D-3B62-4F70-B9E1-E39992FC8592}"/>
    <cellStyle name="40% - Accent4 2 3 3 5" xfId="2068" xr:uid="{5062A7E6-CBF2-4C74-92D5-E73518FCE352}"/>
    <cellStyle name="40% - Accent4 2 3 3 5 2" xfId="5750" xr:uid="{FE649627-4460-408C-8277-AFFF764C76A7}"/>
    <cellStyle name="40% - Accent4 2 3 3 5 2 2" xfId="13116" xr:uid="{C4C12EB5-FBF1-449B-8EAD-0D5B8B4FED78}"/>
    <cellStyle name="40% - Accent4 2 3 3 5 2 2 2" xfId="27850" xr:uid="{01BF0512-CD40-4897-A058-83E6E4CFD696}"/>
    <cellStyle name="40% - Accent4 2 3 3 5 2 3" xfId="20484" xr:uid="{29DBA49F-E5A3-42BB-AC47-45C5C66D30D6}"/>
    <cellStyle name="40% - Accent4 2 3 3 5 3" xfId="9434" xr:uid="{FBEB9904-46CF-4139-B962-D45E6405A00F}"/>
    <cellStyle name="40% - Accent4 2 3 3 5 3 2" xfId="24168" xr:uid="{5AA7D08C-037E-4D3F-AD88-16C6191E09A9}"/>
    <cellStyle name="40% - Accent4 2 3 3 5 4" xfId="16802" xr:uid="{7D5C4FBA-A8A2-4693-AD26-7C4F9F9E656E}"/>
    <cellStyle name="40% - Accent4 2 3 3 6" xfId="3909" xr:uid="{7496B7B9-8582-4502-B4F0-43A148EA6544}"/>
    <cellStyle name="40% - Accent4 2 3 3 6 2" xfId="11275" xr:uid="{51DFE475-7BB9-4B16-8010-CBBD84A89B51}"/>
    <cellStyle name="40% - Accent4 2 3 3 6 2 2" xfId="26009" xr:uid="{EAA8A816-4F32-47EE-8B0E-47EB1691F555}"/>
    <cellStyle name="40% - Accent4 2 3 3 6 3" xfId="18643" xr:uid="{009A1A46-6D69-4466-A73B-C7DC0654B379}"/>
    <cellStyle name="40% - Accent4 2 3 3 7" xfId="7593" xr:uid="{38466B3B-9931-4069-8C06-E4A36C8BD49C}"/>
    <cellStyle name="40% - Accent4 2 3 3 7 2" xfId="22327" xr:uid="{0E6D7580-A1AB-4DD8-B072-1135FE8315FF}"/>
    <cellStyle name="40% - Accent4 2 3 3 8" xfId="14961" xr:uid="{5173EE97-C349-43CB-8B67-1E43B7EA31FC}"/>
    <cellStyle name="40% - Accent4 2 3 4" xfId="342" xr:uid="{6E81B04F-4CA1-4125-9F91-E637C59739BA}"/>
    <cellStyle name="40% - Accent4 2 3 4 2" xfId="802" xr:uid="{AC4F86E6-8CCD-4A98-B54C-800566F98A6F}"/>
    <cellStyle name="40% - Accent4 2 3 4 2 2" xfId="1722" xr:uid="{163C2805-AEF5-4E04-804B-F374B524B73E}"/>
    <cellStyle name="40% - Accent4 2 3 4 2 2 2" xfId="3563" xr:uid="{7D002ACA-A0E0-47E5-806C-FFC06829EFBC}"/>
    <cellStyle name="40% - Accent4 2 3 4 2 2 2 2" xfId="7245" xr:uid="{825487D0-F406-43D4-9906-DB941C6BFBF3}"/>
    <cellStyle name="40% - Accent4 2 3 4 2 2 2 2 2" xfId="14611" xr:uid="{1EA0FFDC-38DA-4D4D-8515-038B56FA5214}"/>
    <cellStyle name="40% - Accent4 2 3 4 2 2 2 2 2 2" xfId="29345" xr:uid="{3D102C74-79EE-4045-9B8F-45475AB64904}"/>
    <cellStyle name="40% - Accent4 2 3 4 2 2 2 2 3" xfId="21979" xr:uid="{A67D17D5-E9CD-48B3-A626-C345B7D658B4}"/>
    <cellStyle name="40% - Accent4 2 3 4 2 2 2 3" xfId="10929" xr:uid="{EE592518-1EA3-4C9B-B708-C1B42CAF036A}"/>
    <cellStyle name="40% - Accent4 2 3 4 2 2 2 3 2" xfId="25663" xr:uid="{95E1E9B3-5612-45E0-80B5-DE8F70CBE0E5}"/>
    <cellStyle name="40% - Accent4 2 3 4 2 2 2 4" xfId="18297" xr:uid="{C3A8C70E-4259-41BE-8A13-651FFA537CEB}"/>
    <cellStyle name="40% - Accent4 2 3 4 2 2 3" xfId="5404" xr:uid="{78BDCC57-68BF-4C16-88C8-A205529F370D}"/>
    <cellStyle name="40% - Accent4 2 3 4 2 2 3 2" xfId="12770" xr:uid="{13475463-4079-4AB6-BADE-46F580F2AD20}"/>
    <cellStyle name="40% - Accent4 2 3 4 2 2 3 2 2" xfId="27504" xr:uid="{F8E8A36C-5FA7-4C0A-B020-DCF1E8EB4A1B}"/>
    <cellStyle name="40% - Accent4 2 3 4 2 2 3 3" xfId="20138" xr:uid="{D69545A1-6399-4ED2-B047-BAD7EDEF222A}"/>
    <cellStyle name="40% - Accent4 2 3 4 2 2 4" xfId="9088" xr:uid="{17AB67E9-DA59-4D8B-A45B-BC730FF24978}"/>
    <cellStyle name="40% - Accent4 2 3 4 2 2 4 2" xfId="23822" xr:uid="{EDF50F1F-4C1F-464A-AC11-5DBDC78469F9}"/>
    <cellStyle name="40% - Accent4 2 3 4 2 2 5" xfId="16456" xr:uid="{C2023AEE-F57A-4C25-8060-8ADAD16CD3B9}"/>
    <cellStyle name="40% - Accent4 2 3 4 2 3" xfId="2643" xr:uid="{DDAAD9FC-26CB-4013-9C4E-2A87B6DE915A}"/>
    <cellStyle name="40% - Accent4 2 3 4 2 3 2" xfId="6325" xr:uid="{9491290F-522A-4A0C-A0CB-AAF0DDF9EA96}"/>
    <cellStyle name="40% - Accent4 2 3 4 2 3 2 2" xfId="13691" xr:uid="{50A039E1-1ADF-48C1-8096-7C12BAEB14F0}"/>
    <cellStyle name="40% - Accent4 2 3 4 2 3 2 2 2" xfId="28425" xr:uid="{05BCA772-BC64-4875-B2DB-19C584EFB5B0}"/>
    <cellStyle name="40% - Accent4 2 3 4 2 3 2 3" xfId="21059" xr:uid="{8ADE4D17-9999-4BA5-8851-F399BEE1921D}"/>
    <cellStyle name="40% - Accent4 2 3 4 2 3 3" xfId="10009" xr:uid="{FB3B38E3-4E4A-4D6A-9AC7-4233F7CBA4FF}"/>
    <cellStyle name="40% - Accent4 2 3 4 2 3 3 2" xfId="24743" xr:uid="{A374FED0-8806-4BC9-8827-DB05447F5EB9}"/>
    <cellStyle name="40% - Accent4 2 3 4 2 3 4" xfId="17377" xr:uid="{880C40E5-1303-46A0-B271-A9194022DCE5}"/>
    <cellStyle name="40% - Accent4 2 3 4 2 4" xfId="4484" xr:uid="{9CABF8B3-1106-4F65-A5B6-D691A4C6F38D}"/>
    <cellStyle name="40% - Accent4 2 3 4 2 4 2" xfId="11850" xr:uid="{0B7F73B0-2397-4396-932B-66985A4C4AF2}"/>
    <cellStyle name="40% - Accent4 2 3 4 2 4 2 2" xfId="26584" xr:uid="{8D910312-450F-4E97-B1B1-7003D85D2E2B}"/>
    <cellStyle name="40% - Accent4 2 3 4 2 4 3" xfId="19218" xr:uid="{4A3780F1-6E77-4046-854C-EF7DE7FC6E11}"/>
    <cellStyle name="40% - Accent4 2 3 4 2 5" xfId="8168" xr:uid="{924608D4-F98B-44EF-A325-01CE138E129A}"/>
    <cellStyle name="40% - Accent4 2 3 4 2 5 2" xfId="22902" xr:uid="{ED2E3872-91B6-4E93-A74A-DBB262610142}"/>
    <cellStyle name="40% - Accent4 2 3 4 2 6" xfId="15536" xr:uid="{10F234C6-A33F-4DF7-9710-0A835B5396ED}"/>
    <cellStyle name="40% - Accent4 2 3 4 3" xfId="1262" xr:uid="{6EED1ADA-F8BE-4DCF-8101-F69084BE2969}"/>
    <cellStyle name="40% - Accent4 2 3 4 3 2" xfId="3103" xr:uid="{A160498C-F91A-4F73-8117-3E5491A96EC0}"/>
    <cellStyle name="40% - Accent4 2 3 4 3 2 2" xfId="6785" xr:uid="{E78D810B-27C4-46CD-A5E9-4AAB55B8AF49}"/>
    <cellStyle name="40% - Accent4 2 3 4 3 2 2 2" xfId="14151" xr:uid="{D5E62F7C-3E56-4EC1-99DD-06679C48A0F0}"/>
    <cellStyle name="40% - Accent4 2 3 4 3 2 2 2 2" xfId="28885" xr:uid="{2DFA6AC5-C55F-4794-AF90-A1AED313CC54}"/>
    <cellStyle name="40% - Accent4 2 3 4 3 2 2 3" xfId="21519" xr:uid="{168793B4-2347-4C1B-9EEF-E1F26C2B8CB1}"/>
    <cellStyle name="40% - Accent4 2 3 4 3 2 3" xfId="10469" xr:uid="{6ABEB278-A9B5-44FC-ADDC-60D63826E0EC}"/>
    <cellStyle name="40% - Accent4 2 3 4 3 2 3 2" xfId="25203" xr:uid="{80A0B994-E525-4EBC-8E47-73CD4830260E}"/>
    <cellStyle name="40% - Accent4 2 3 4 3 2 4" xfId="17837" xr:uid="{0786AFCB-3B0B-428A-83E8-0FC96B60FE5F}"/>
    <cellStyle name="40% - Accent4 2 3 4 3 3" xfId="4944" xr:uid="{312427E9-E40B-44DF-AAD3-4E0955BD0865}"/>
    <cellStyle name="40% - Accent4 2 3 4 3 3 2" xfId="12310" xr:uid="{D51C9507-2B8C-4228-9505-65F168910503}"/>
    <cellStyle name="40% - Accent4 2 3 4 3 3 2 2" xfId="27044" xr:uid="{EEDC1A73-BDD6-48A7-893F-48A956509E09}"/>
    <cellStyle name="40% - Accent4 2 3 4 3 3 3" xfId="19678" xr:uid="{D1605167-7FC0-413D-8DC8-2564DD6D294C}"/>
    <cellStyle name="40% - Accent4 2 3 4 3 4" xfId="8628" xr:uid="{6CC9CEE6-C9D1-4D24-830F-56D76FF9E1A4}"/>
    <cellStyle name="40% - Accent4 2 3 4 3 4 2" xfId="23362" xr:uid="{2724200D-85D1-4FA6-A27F-119782BF854B}"/>
    <cellStyle name="40% - Accent4 2 3 4 3 5" xfId="15996" xr:uid="{CCEAFFDC-C0F3-48A7-B343-48B0D25B837E}"/>
    <cellStyle name="40% - Accent4 2 3 4 4" xfId="2183" xr:uid="{94BD6955-CEAA-499D-9202-31B4E22CBB9F}"/>
    <cellStyle name="40% - Accent4 2 3 4 4 2" xfId="5865" xr:uid="{345A35F1-DCBE-45AD-96EA-0BA44B7D075F}"/>
    <cellStyle name="40% - Accent4 2 3 4 4 2 2" xfId="13231" xr:uid="{96CB5631-C460-4DEE-A495-C54322D707F5}"/>
    <cellStyle name="40% - Accent4 2 3 4 4 2 2 2" xfId="27965" xr:uid="{BFF977B1-0D13-4D61-BB3E-9C653FAC7E79}"/>
    <cellStyle name="40% - Accent4 2 3 4 4 2 3" xfId="20599" xr:uid="{3D50E61E-56D5-44E4-81C6-6377AB172534}"/>
    <cellStyle name="40% - Accent4 2 3 4 4 3" xfId="9549" xr:uid="{9FC1F091-B2D5-4161-AC1D-E4239AFD037B}"/>
    <cellStyle name="40% - Accent4 2 3 4 4 3 2" xfId="24283" xr:uid="{384D931D-46D8-4FBC-8D55-14BD72EE46B7}"/>
    <cellStyle name="40% - Accent4 2 3 4 4 4" xfId="16917" xr:uid="{B4639E29-22E7-4788-9CC6-533590EF0C65}"/>
    <cellStyle name="40% - Accent4 2 3 4 5" xfId="4024" xr:uid="{2DE6709A-47FD-48E2-8E7C-D61E296488DB}"/>
    <cellStyle name="40% - Accent4 2 3 4 5 2" xfId="11390" xr:uid="{4F219635-9C03-48AB-9197-F71CC5BCD000}"/>
    <cellStyle name="40% - Accent4 2 3 4 5 2 2" xfId="26124" xr:uid="{CA4EC645-2142-425C-A5B8-E2434193A294}"/>
    <cellStyle name="40% - Accent4 2 3 4 5 3" xfId="18758" xr:uid="{78BACF94-E4A1-4825-80F9-5D2E34910B25}"/>
    <cellStyle name="40% - Accent4 2 3 4 6" xfId="7708" xr:uid="{095B5298-960E-4161-83D3-70ED04D2A814}"/>
    <cellStyle name="40% - Accent4 2 3 4 6 2" xfId="22442" xr:uid="{0A820C46-8135-4083-9FF8-7D328592999A}"/>
    <cellStyle name="40% - Accent4 2 3 4 7" xfId="15076" xr:uid="{C32FD230-99B3-4986-9365-2650C7B97077}"/>
    <cellStyle name="40% - Accent4 2 3 5" xfId="572" xr:uid="{0404279C-779C-45AF-847F-8BF5D59D43EF}"/>
    <cellStyle name="40% - Accent4 2 3 5 2" xfId="1492" xr:uid="{BF343D88-D724-4AA3-9C42-ABB3382188EF}"/>
    <cellStyle name="40% - Accent4 2 3 5 2 2" xfId="3333" xr:uid="{BE82E55F-F3A9-4A53-A650-0DAA771B44F8}"/>
    <cellStyle name="40% - Accent4 2 3 5 2 2 2" xfId="7015" xr:uid="{79CEB594-EE28-4040-9455-DA847A764E5E}"/>
    <cellStyle name="40% - Accent4 2 3 5 2 2 2 2" xfId="14381" xr:uid="{F1BD0853-CE7F-48B8-9A72-9601EF00CABE}"/>
    <cellStyle name="40% - Accent4 2 3 5 2 2 2 2 2" xfId="29115" xr:uid="{52EA306F-5AAF-476C-9C21-F2DAAD5A9588}"/>
    <cellStyle name="40% - Accent4 2 3 5 2 2 2 3" xfId="21749" xr:uid="{F616ADB8-9E08-427E-9307-978EB3815268}"/>
    <cellStyle name="40% - Accent4 2 3 5 2 2 3" xfId="10699" xr:uid="{666F2DAF-B24A-4FD8-BF79-588504B02EEA}"/>
    <cellStyle name="40% - Accent4 2 3 5 2 2 3 2" xfId="25433" xr:uid="{3DB8755C-2F8D-4ED1-A351-2CFEDC7E2CC5}"/>
    <cellStyle name="40% - Accent4 2 3 5 2 2 4" xfId="18067" xr:uid="{4DE1A61C-2003-40B6-A0AF-F3FABB946FB7}"/>
    <cellStyle name="40% - Accent4 2 3 5 2 3" xfId="5174" xr:uid="{05871F21-3509-474E-82DA-50BC879C42E2}"/>
    <cellStyle name="40% - Accent4 2 3 5 2 3 2" xfId="12540" xr:uid="{5BD91B83-7CB4-4804-ACC2-ADD9474B13EF}"/>
    <cellStyle name="40% - Accent4 2 3 5 2 3 2 2" xfId="27274" xr:uid="{090C5EBE-2B7D-48D2-8C48-22704B5DFF95}"/>
    <cellStyle name="40% - Accent4 2 3 5 2 3 3" xfId="19908" xr:uid="{036CF8AF-6696-4D21-8882-84CA81FBC166}"/>
    <cellStyle name="40% - Accent4 2 3 5 2 4" xfId="8858" xr:uid="{4831EA19-AAD3-449D-A040-CF6C07F77ACC}"/>
    <cellStyle name="40% - Accent4 2 3 5 2 4 2" xfId="23592" xr:uid="{6D89FDE2-8DD0-491E-A273-87DC96598750}"/>
    <cellStyle name="40% - Accent4 2 3 5 2 5" xfId="16226" xr:uid="{9FAF236F-3694-480C-ABFF-98919CEAD8C9}"/>
    <cellStyle name="40% - Accent4 2 3 5 3" xfId="2413" xr:uid="{70492B75-C629-440E-9DEF-D44169F333C2}"/>
    <cellStyle name="40% - Accent4 2 3 5 3 2" xfId="6095" xr:uid="{58EA0C58-FEE7-4C45-88A8-B1842911AB2F}"/>
    <cellStyle name="40% - Accent4 2 3 5 3 2 2" xfId="13461" xr:uid="{88D6AC8F-CB14-4075-BF15-B47B0B962AC3}"/>
    <cellStyle name="40% - Accent4 2 3 5 3 2 2 2" xfId="28195" xr:uid="{805AB57B-F3E0-4920-B79E-06766C8E9372}"/>
    <cellStyle name="40% - Accent4 2 3 5 3 2 3" xfId="20829" xr:uid="{85E13801-851A-4F05-A26D-26C7ED27FC23}"/>
    <cellStyle name="40% - Accent4 2 3 5 3 3" xfId="9779" xr:uid="{45285F0C-0DC7-4AB2-961F-BBF9C62CABA8}"/>
    <cellStyle name="40% - Accent4 2 3 5 3 3 2" xfId="24513" xr:uid="{23C964A8-3858-45CF-82C4-5C8FA24AE078}"/>
    <cellStyle name="40% - Accent4 2 3 5 3 4" xfId="17147" xr:uid="{3DC48971-DCC2-46F3-BFBC-535966BE3F78}"/>
    <cellStyle name="40% - Accent4 2 3 5 4" xfId="4254" xr:uid="{48153D0A-4463-4967-8F08-E0889CFC8735}"/>
    <cellStyle name="40% - Accent4 2 3 5 4 2" xfId="11620" xr:uid="{BE55FF8C-842B-4453-9B68-37A86D48FC0E}"/>
    <cellStyle name="40% - Accent4 2 3 5 4 2 2" xfId="26354" xr:uid="{3283B05F-78FC-4BA8-A8D1-5D42781C1B84}"/>
    <cellStyle name="40% - Accent4 2 3 5 4 3" xfId="18988" xr:uid="{334CBA12-EFB8-4B73-A933-C1A8D1969773}"/>
    <cellStyle name="40% - Accent4 2 3 5 5" xfId="7938" xr:uid="{C5D43246-F372-44D9-93B3-8FCF41987140}"/>
    <cellStyle name="40% - Accent4 2 3 5 5 2" xfId="22672" xr:uid="{E92C2E6A-2B52-4104-B099-DCA3CC928914}"/>
    <cellStyle name="40% - Accent4 2 3 5 6" xfId="15306" xr:uid="{83230BFF-CFBB-4FD8-991E-ADCE6C75D85D}"/>
    <cellStyle name="40% - Accent4 2 3 6" xfId="1032" xr:uid="{6A7B1AE6-06E8-4070-8C0B-22FA5D30AAEC}"/>
    <cellStyle name="40% - Accent4 2 3 6 2" xfId="2873" xr:uid="{9EF07AC0-6FE7-47D2-9381-261DE66AE20B}"/>
    <cellStyle name="40% - Accent4 2 3 6 2 2" xfId="6555" xr:uid="{BAF2F39A-C94A-471E-823E-A3E193AF0F32}"/>
    <cellStyle name="40% - Accent4 2 3 6 2 2 2" xfId="13921" xr:uid="{EE58A691-DE7F-45AE-90BD-468B86ECE5C6}"/>
    <cellStyle name="40% - Accent4 2 3 6 2 2 2 2" xfId="28655" xr:uid="{893540A1-C579-4695-ACBB-58E3541858DF}"/>
    <cellStyle name="40% - Accent4 2 3 6 2 2 3" xfId="21289" xr:uid="{3E377BD2-A89D-4B28-A80D-FE52962F1691}"/>
    <cellStyle name="40% - Accent4 2 3 6 2 3" xfId="10239" xr:uid="{D0B562DE-4782-423F-B44D-4EC96B6688CE}"/>
    <cellStyle name="40% - Accent4 2 3 6 2 3 2" xfId="24973" xr:uid="{DF029690-8415-4306-AA7B-D6F6DA48D4AB}"/>
    <cellStyle name="40% - Accent4 2 3 6 2 4" xfId="17607" xr:uid="{F161C11B-19C4-4885-B7CA-05E0F6831571}"/>
    <cellStyle name="40% - Accent4 2 3 6 3" xfId="4714" xr:uid="{85E10694-B853-4D03-B529-2FAA925032EE}"/>
    <cellStyle name="40% - Accent4 2 3 6 3 2" xfId="12080" xr:uid="{1D9C540F-8CC7-4F22-8B67-FDA8427D1C8E}"/>
    <cellStyle name="40% - Accent4 2 3 6 3 2 2" xfId="26814" xr:uid="{073A600F-61FB-40AB-A75F-0E89FE51DC5C}"/>
    <cellStyle name="40% - Accent4 2 3 6 3 3" xfId="19448" xr:uid="{5F15A4E7-7086-4229-A3F5-E2138AAC4140}"/>
    <cellStyle name="40% - Accent4 2 3 6 4" xfId="8398" xr:uid="{E29DC6D1-CF1E-4B2B-8C3C-3EBE41FFC705}"/>
    <cellStyle name="40% - Accent4 2 3 6 4 2" xfId="23132" xr:uid="{F8CE9E3B-361B-4E50-8A9F-040FFE426D24}"/>
    <cellStyle name="40% - Accent4 2 3 6 5" xfId="15766" xr:uid="{22B7C7C4-A1B4-4E14-ADA3-8B2EA96B1ABA}"/>
    <cellStyle name="40% - Accent4 2 3 7" xfId="1953" xr:uid="{4D938604-F5EB-4C92-98B6-61F4432DFB9E}"/>
    <cellStyle name="40% - Accent4 2 3 7 2" xfId="5635" xr:uid="{54855AEC-1047-4460-9527-AC411C7C1219}"/>
    <cellStyle name="40% - Accent4 2 3 7 2 2" xfId="13001" xr:uid="{ECD8A21C-2A98-4DF1-AF6C-FEA20F65CB2E}"/>
    <cellStyle name="40% - Accent4 2 3 7 2 2 2" xfId="27735" xr:uid="{433887A0-F68D-4834-8840-0A1A3C981CEF}"/>
    <cellStyle name="40% - Accent4 2 3 7 2 3" xfId="20369" xr:uid="{B4FCDD7D-2964-4A63-BEC7-4CA75A0EBCE0}"/>
    <cellStyle name="40% - Accent4 2 3 7 3" xfId="9319" xr:uid="{CBBD3CFC-6B3D-4356-B3BC-FC8D7157DD30}"/>
    <cellStyle name="40% - Accent4 2 3 7 3 2" xfId="24053" xr:uid="{46E5ECE1-4EBE-42C8-9EFA-02AA5641A53F}"/>
    <cellStyle name="40% - Accent4 2 3 7 4" xfId="16687" xr:uid="{B1003B92-EFC6-4E74-B587-A6B1EA6E0CF5}"/>
    <cellStyle name="40% - Accent4 2 3 8" xfId="3794" xr:uid="{5A35C7C5-D0B9-4D10-974D-7DFF4BCE23CB}"/>
    <cellStyle name="40% - Accent4 2 3 8 2" xfId="11160" xr:uid="{07DF6B07-2776-49B8-ABB9-BA8501725889}"/>
    <cellStyle name="40% - Accent4 2 3 8 2 2" xfId="25894" xr:uid="{3CA099A7-C092-4D37-BA93-262290DF771D}"/>
    <cellStyle name="40% - Accent4 2 3 8 3" xfId="18528" xr:uid="{C4F011AE-804B-461F-B191-E77272066351}"/>
    <cellStyle name="40% - Accent4 2 3 9" xfId="7478" xr:uid="{A29FE6EB-A860-4A18-83B7-9C5AC9319810}"/>
    <cellStyle name="40% - Accent4 2 3 9 2" xfId="22212" xr:uid="{D09F6318-D350-4515-AEED-50CC0C6A75BD}"/>
    <cellStyle name="40% - Accent4 2 4" xfId="149" xr:uid="{F8EEE5E5-A11C-4658-8DCB-057BD0188100}"/>
    <cellStyle name="40% - Accent4 2 4 2" xfId="281" xr:uid="{B373188E-FA83-42EE-88C0-052EC7E41B87}"/>
    <cellStyle name="40% - Accent4 2 4 2 2" xfId="511" xr:uid="{67CB5BBD-93F6-43EC-BE70-17E9E0207F06}"/>
    <cellStyle name="40% - Accent4 2 4 2 2 2" xfId="971" xr:uid="{C4472FB4-68D2-42D3-BF21-F26CD49D7DC6}"/>
    <cellStyle name="40% - Accent4 2 4 2 2 2 2" xfId="1891" xr:uid="{4EF4DE98-474C-4821-8036-EEB927EA9E81}"/>
    <cellStyle name="40% - Accent4 2 4 2 2 2 2 2" xfId="3732" xr:uid="{10DB7B6B-0058-4D50-8415-B4CE1B169044}"/>
    <cellStyle name="40% - Accent4 2 4 2 2 2 2 2 2" xfId="7414" xr:uid="{F201E801-DB6D-470C-A197-25C8C0DD1CB4}"/>
    <cellStyle name="40% - Accent4 2 4 2 2 2 2 2 2 2" xfId="14780" xr:uid="{A0B25754-9CFC-49C9-A1CC-0AC143F7D974}"/>
    <cellStyle name="40% - Accent4 2 4 2 2 2 2 2 2 2 2" xfId="29514" xr:uid="{1BC1F95E-B7F7-4D87-8D1E-357334B6A591}"/>
    <cellStyle name="40% - Accent4 2 4 2 2 2 2 2 2 3" xfId="22148" xr:uid="{2E5D0A84-817C-4E4F-96C6-73F29C92DB71}"/>
    <cellStyle name="40% - Accent4 2 4 2 2 2 2 2 3" xfId="11098" xr:uid="{E42D1C38-25E5-4115-9A0D-5DEFB72E85FF}"/>
    <cellStyle name="40% - Accent4 2 4 2 2 2 2 2 3 2" xfId="25832" xr:uid="{562208CF-2453-498F-B7D7-EC07E6B52BC8}"/>
    <cellStyle name="40% - Accent4 2 4 2 2 2 2 2 4" xfId="18466" xr:uid="{2C681163-3332-4C63-861B-43F0AADDA655}"/>
    <cellStyle name="40% - Accent4 2 4 2 2 2 2 3" xfId="5573" xr:uid="{A1FF22FE-373F-4AD7-BB1C-F717BBDA9D3E}"/>
    <cellStyle name="40% - Accent4 2 4 2 2 2 2 3 2" xfId="12939" xr:uid="{4E0B4CEC-BFC0-448D-8ACF-909409D14863}"/>
    <cellStyle name="40% - Accent4 2 4 2 2 2 2 3 2 2" xfId="27673" xr:uid="{006140A4-8502-4473-9CD1-C63161EFF1E2}"/>
    <cellStyle name="40% - Accent4 2 4 2 2 2 2 3 3" xfId="20307" xr:uid="{FA1DD09E-025E-4A0B-91C1-77315C78C6A9}"/>
    <cellStyle name="40% - Accent4 2 4 2 2 2 2 4" xfId="9257" xr:uid="{215C8407-EA0B-45C1-B79A-B11F0544BCBB}"/>
    <cellStyle name="40% - Accent4 2 4 2 2 2 2 4 2" xfId="23991" xr:uid="{CAC85188-3C15-47BE-9EDD-40665C12A1D1}"/>
    <cellStyle name="40% - Accent4 2 4 2 2 2 2 5" xfId="16625" xr:uid="{107D4049-E81F-4D5B-A9FC-68C0737E4125}"/>
    <cellStyle name="40% - Accent4 2 4 2 2 2 3" xfId="2812" xr:uid="{BFC64F72-2AA0-410D-8C6D-F5F2BE6F3049}"/>
    <cellStyle name="40% - Accent4 2 4 2 2 2 3 2" xfId="6494" xr:uid="{6A04701E-74C3-42EC-B910-E511F05F45F4}"/>
    <cellStyle name="40% - Accent4 2 4 2 2 2 3 2 2" xfId="13860" xr:uid="{6F2F0248-4198-485B-8CCF-6189F9B9DDD0}"/>
    <cellStyle name="40% - Accent4 2 4 2 2 2 3 2 2 2" xfId="28594" xr:uid="{03C04F17-E327-45ED-81D2-C663B47B9D8D}"/>
    <cellStyle name="40% - Accent4 2 4 2 2 2 3 2 3" xfId="21228" xr:uid="{30DB5796-CB82-4D12-9A53-3480A4CA1163}"/>
    <cellStyle name="40% - Accent4 2 4 2 2 2 3 3" xfId="10178" xr:uid="{3B9B35F6-D31D-49EC-BE91-C244C13B7710}"/>
    <cellStyle name="40% - Accent4 2 4 2 2 2 3 3 2" xfId="24912" xr:uid="{E2119FCD-6571-4523-A2AE-63E8BB0FA6F0}"/>
    <cellStyle name="40% - Accent4 2 4 2 2 2 3 4" xfId="17546" xr:uid="{67A86520-DF17-490A-B2A6-8EB4EB1CAA1D}"/>
    <cellStyle name="40% - Accent4 2 4 2 2 2 4" xfId="4653" xr:uid="{096DD5F3-5275-4F87-8CF8-84CAC2431296}"/>
    <cellStyle name="40% - Accent4 2 4 2 2 2 4 2" xfId="12019" xr:uid="{3E656747-A3C3-408A-9EE4-92373F310B07}"/>
    <cellStyle name="40% - Accent4 2 4 2 2 2 4 2 2" xfId="26753" xr:uid="{1C9E7F05-B271-420F-BE2D-F6743078A8ED}"/>
    <cellStyle name="40% - Accent4 2 4 2 2 2 4 3" xfId="19387" xr:uid="{5F622E30-0962-4A10-9C9B-B19757B36C63}"/>
    <cellStyle name="40% - Accent4 2 4 2 2 2 5" xfId="8337" xr:uid="{FFE4541A-6F56-4A3C-80EF-60B5AD6136F4}"/>
    <cellStyle name="40% - Accent4 2 4 2 2 2 5 2" xfId="23071" xr:uid="{B2B270C4-D1D9-414E-B0AA-696AF4B3812D}"/>
    <cellStyle name="40% - Accent4 2 4 2 2 2 6" xfId="15705" xr:uid="{71F4C0BD-305F-4659-93B9-8E3E47F817CF}"/>
    <cellStyle name="40% - Accent4 2 4 2 2 3" xfId="1431" xr:uid="{0BF69D0E-A9C5-4D82-9339-3497E43BE7E0}"/>
    <cellStyle name="40% - Accent4 2 4 2 2 3 2" xfId="3272" xr:uid="{CC39E2B1-C508-4C62-89A1-2F74E8D7961A}"/>
    <cellStyle name="40% - Accent4 2 4 2 2 3 2 2" xfId="6954" xr:uid="{4332C831-C8C0-4C28-B6DF-2992A4B0DB7C}"/>
    <cellStyle name="40% - Accent4 2 4 2 2 3 2 2 2" xfId="14320" xr:uid="{02BCFAA3-02D6-4EB7-B519-B03E18E3B62C}"/>
    <cellStyle name="40% - Accent4 2 4 2 2 3 2 2 2 2" xfId="29054" xr:uid="{4599EC05-F289-4F48-9E60-F5EC2B2FA4FD}"/>
    <cellStyle name="40% - Accent4 2 4 2 2 3 2 2 3" xfId="21688" xr:uid="{C4EF3212-2812-4004-A977-0854FDADC1EA}"/>
    <cellStyle name="40% - Accent4 2 4 2 2 3 2 3" xfId="10638" xr:uid="{C416B165-C25D-46DE-929F-FDB309502079}"/>
    <cellStyle name="40% - Accent4 2 4 2 2 3 2 3 2" xfId="25372" xr:uid="{CDF725C7-CBC3-4608-A62C-504D6D535A46}"/>
    <cellStyle name="40% - Accent4 2 4 2 2 3 2 4" xfId="18006" xr:uid="{884E1924-3F9E-47B3-B989-7943E763935F}"/>
    <cellStyle name="40% - Accent4 2 4 2 2 3 3" xfId="5113" xr:uid="{F1D1BFEC-BB7D-4CD7-B11C-2F17FD776196}"/>
    <cellStyle name="40% - Accent4 2 4 2 2 3 3 2" xfId="12479" xr:uid="{10B3746E-238F-43A9-9B69-EC4878C5CB26}"/>
    <cellStyle name="40% - Accent4 2 4 2 2 3 3 2 2" xfId="27213" xr:uid="{72239B2F-A7D9-4DDC-BC39-81DED4A16780}"/>
    <cellStyle name="40% - Accent4 2 4 2 2 3 3 3" xfId="19847" xr:uid="{4294B493-B3EF-4514-A73C-F72309C0509D}"/>
    <cellStyle name="40% - Accent4 2 4 2 2 3 4" xfId="8797" xr:uid="{109E3B65-2BA3-47F0-8FE9-2B957E413E50}"/>
    <cellStyle name="40% - Accent4 2 4 2 2 3 4 2" xfId="23531" xr:uid="{35099BE7-F528-44EE-AFC3-E30B7B81C492}"/>
    <cellStyle name="40% - Accent4 2 4 2 2 3 5" xfId="16165" xr:uid="{65D79174-E8BE-4D5A-872F-D92A3835F15A}"/>
    <cellStyle name="40% - Accent4 2 4 2 2 4" xfId="2352" xr:uid="{3438310F-27F1-4DBE-AEAA-5A741EA20DA1}"/>
    <cellStyle name="40% - Accent4 2 4 2 2 4 2" xfId="6034" xr:uid="{8D134BEE-E923-45C2-AD95-BC679ADBED31}"/>
    <cellStyle name="40% - Accent4 2 4 2 2 4 2 2" xfId="13400" xr:uid="{A4E0DAB1-0A88-45E0-B1D2-B8581599B31E}"/>
    <cellStyle name="40% - Accent4 2 4 2 2 4 2 2 2" xfId="28134" xr:uid="{5FE959A8-5E7E-4C42-8150-6FC398E69B56}"/>
    <cellStyle name="40% - Accent4 2 4 2 2 4 2 3" xfId="20768" xr:uid="{33FC937F-D64F-4F38-A9BD-F14003BEFCB2}"/>
    <cellStyle name="40% - Accent4 2 4 2 2 4 3" xfId="9718" xr:uid="{B0A57F2E-2B11-4C11-87F5-193914A85287}"/>
    <cellStyle name="40% - Accent4 2 4 2 2 4 3 2" xfId="24452" xr:uid="{03ECFDDA-6DB4-46F4-8736-269B1ADD5428}"/>
    <cellStyle name="40% - Accent4 2 4 2 2 4 4" xfId="17086" xr:uid="{DBAE7AB7-9B48-477C-8200-3669597E92FC}"/>
    <cellStyle name="40% - Accent4 2 4 2 2 5" xfId="4193" xr:uid="{E2DD1CE8-0B3C-4F16-9742-94355873E8B1}"/>
    <cellStyle name="40% - Accent4 2 4 2 2 5 2" xfId="11559" xr:uid="{667D1221-12D1-4633-BB40-E1204569421F}"/>
    <cellStyle name="40% - Accent4 2 4 2 2 5 2 2" xfId="26293" xr:uid="{B3C61708-86D0-4CC5-B6CE-1C2D49E3D34E}"/>
    <cellStyle name="40% - Accent4 2 4 2 2 5 3" xfId="18927" xr:uid="{E1A9064B-D852-4B91-9E8C-C34B9C0DD218}"/>
    <cellStyle name="40% - Accent4 2 4 2 2 6" xfId="7877" xr:uid="{609D2878-5C59-4AF1-AAF4-71C3557786D8}"/>
    <cellStyle name="40% - Accent4 2 4 2 2 6 2" xfId="22611" xr:uid="{D9080E10-3189-44ED-9869-56950B426E44}"/>
    <cellStyle name="40% - Accent4 2 4 2 2 7" xfId="15245" xr:uid="{37C54078-DD56-49D1-BCFB-327D9DBD1AAE}"/>
    <cellStyle name="40% - Accent4 2 4 2 3" xfId="741" xr:uid="{9529B3E0-1E60-46AD-A529-17D5478E4728}"/>
    <cellStyle name="40% - Accent4 2 4 2 3 2" xfId="1661" xr:uid="{491A43C6-F65E-4FDB-9904-E3E242859522}"/>
    <cellStyle name="40% - Accent4 2 4 2 3 2 2" xfId="3502" xr:uid="{9F323CCD-C35D-4027-A45D-E44D4460E98F}"/>
    <cellStyle name="40% - Accent4 2 4 2 3 2 2 2" xfId="7184" xr:uid="{170F2F39-17B5-4E51-95E7-D4D2F5E6FAD7}"/>
    <cellStyle name="40% - Accent4 2 4 2 3 2 2 2 2" xfId="14550" xr:uid="{54E74C7D-38D0-4826-B784-1A9751497D14}"/>
    <cellStyle name="40% - Accent4 2 4 2 3 2 2 2 2 2" xfId="29284" xr:uid="{C21B1A21-72D8-445A-9F44-9595193932AE}"/>
    <cellStyle name="40% - Accent4 2 4 2 3 2 2 2 3" xfId="21918" xr:uid="{FAB77954-F643-4F0F-8214-4E65456F945D}"/>
    <cellStyle name="40% - Accent4 2 4 2 3 2 2 3" xfId="10868" xr:uid="{934EA1AA-1070-446B-8688-44794FDF8217}"/>
    <cellStyle name="40% - Accent4 2 4 2 3 2 2 3 2" xfId="25602" xr:uid="{D2CC8ED2-6A6D-4788-B6FB-2B4B62E7D374}"/>
    <cellStyle name="40% - Accent4 2 4 2 3 2 2 4" xfId="18236" xr:uid="{B2C20824-5C3C-45C8-9D3A-A0CC86DC81CC}"/>
    <cellStyle name="40% - Accent4 2 4 2 3 2 3" xfId="5343" xr:uid="{703B246E-2A2D-40FA-B47F-CFCB169F62D9}"/>
    <cellStyle name="40% - Accent4 2 4 2 3 2 3 2" xfId="12709" xr:uid="{A94D200C-78B5-4B76-B4C8-7AAA16B77F45}"/>
    <cellStyle name="40% - Accent4 2 4 2 3 2 3 2 2" xfId="27443" xr:uid="{CF6F508E-072D-4DA6-A1D3-112D5509742A}"/>
    <cellStyle name="40% - Accent4 2 4 2 3 2 3 3" xfId="20077" xr:uid="{C1152CB7-0CCA-4F02-B82A-321C6EE65824}"/>
    <cellStyle name="40% - Accent4 2 4 2 3 2 4" xfId="9027" xr:uid="{100BEA1B-1853-4EEA-A816-86A0D82E9DE3}"/>
    <cellStyle name="40% - Accent4 2 4 2 3 2 4 2" xfId="23761" xr:uid="{8218A2D9-DCAF-4CC7-930B-F66DEF7375CB}"/>
    <cellStyle name="40% - Accent4 2 4 2 3 2 5" xfId="16395" xr:uid="{2E9E8602-D02C-4817-B7F1-F0752B734093}"/>
    <cellStyle name="40% - Accent4 2 4 2 3 3" xfId="2582" xr:uid="{3D3ACE14-2386-4911-A23E-A9DCCB0DF9D1}"/>
    <cellStyle name="40% - Accent4 2 4 2 3 3 2" xfId="6264" xr:uid="{4A511F16-8517-44AA-A0D4-549002FD6660}"/>
    <cellStyle name="40% - Accent4 2 4 2 3 3 2 2" xfId="13630" xr:uid="{47F47A56-5018-40D2-A18C-AE2AE5C10834}"/>
    <cellStyle name="40% - Accent4 2 4 2 3 3 2 2 2" xfId="28364" xr:uid="{F587E3B3-61E2-45A4-926A-9B5273B90030}"/>
    <cellStyle name="40% - Accent4 2 4 2 3 3 2 3" xfId="20998" xr:uid="{9A682F64-2160-4FD0-B86B-B0066EE9AFFF}"/>
    <cellStyle name="40% - Accent4 2 4 2 3 3 3" xfId="9948" xr:uid="{F19421B2-BDBD-4ACF-A677-0B8EF0E192A8}"/>
    <cellStyle name="40% - Accent4 2 4 2 3 3 3 2" xfId="24682" xr:uid="{3A173E49-CD65-4118-9AE3-6EA06350312A}"/>
    <cellStyle name="40% - Accent4 2 4 2 3 3 4" xfId="17316" xr:uid="{B30B9E87-C3AC-4C8E-85D4-9FBCA25D648B}"/>
    <cellStyle name="40% - Accent4 2 4 2 3 4" xfId="4423" xr:uid="{761C128A-3971-4E15-A6E2-1F379D3D0238}"/>
    <cellStyle name="40% - Accent4 2 4 2 3 4 2" xfId="11789" xr:uid="{A3E716CC-D5A7-4E82-AEB0-5F6DC7F9A101}"/>
    <cellStyle name="40% - Accent4 2 4 2 3 4 2 2" xfId="26523" xr:uid="{2B7EB851-5990-4AAA-9E07-641D09919D9D}"/>
    <cellStyle name="40% - Accent4 2 4 2 3 4 3" xfId="19157" xr:uid="{2FA50EC8-516D-4A4D-9AC8-AACB31E74D9B}"/>
    <cellStyle name="40% - Accent4 2 4 2 3 5" xfId="8107" xr:uid="{62148520-175D-4C0D-B1CB-6F95E49A50D1}"/>
    <cellStyle name="40% - Accent4 2 4 2 3 5 2" xfId="22841" xr:uid="{DE61E776-FD3B-410A-BD5D-4E1CF3489D76}"/>
    <cellStyle name="40% - Accent4 2 4 2 3 6" xfId="15475" xr:uid="{1F6A970F-22F9-4B4E-816D-65E577F9DECC}"/>
    <cellStyle name="40% - Accent4 2 4 2 4" xfId="1201" xr:uid="{E2722ABC-A65F-4CF9-9BFD-B7DD073D2A7F}"/>
    <cellStyle name="40% - Accent4 2 4 2 4 2" xfId="3042" xr:uid="{250F38C2-3BD6-40A1-A488-5EA3B210B548}"/>
    <cellStyle name="40% - Accent4 2 4 2 4 2 2" xfId="6724" xr:uid="{AB9E01A4-201D-49B3-9F63-B1CB6D72A735}"/>
    <cellStyle name="40% - Accent4 2 4 2 4 2 2 2" xfId="14090" xr:uid="{B2E29EF8-85E1-415E-805E-9CA607238FD3}"/>
    <cellStyle name="40% - Accent4 2 4 2 4 2 2 2 2" xfId="28824" xr:uid="{FD87EB2D-96A5-4AFE-9287-E9BC3A1EF025}"/>
    <cellStyle name="40% - Accent4 2 4 2 4 2 2 3" xfId="21458" xr:uid="{77C23E8F-552C-4270-843A-EBCBB1B49040}"/>
    <cellStyle name="40% - Accent4 2 4 2 4 2 3" xfId="10408" xr:uid="{ED16EDE1-3BF4-443E-A3BA-B274BEF27DE8}"/>
    <cellStyle name="40% - Accent4 2 4 2 4 2 3 2" xfId="25142" xr:uid="{DAE84A3B-9A20-4C83-9D9A-41BB9C0C4745}"/>
    <cellStyle name="40% - Accent4 2 4 2 4 2 4" xfId="17776" xr:uid="{D9F590B6-D43F-4566-A016-BF908E611066}"/>
    <cellStyle name="40% - Accent4 2 4 2 4 3" xfId="4883" xr:uid="{4E56DA68-96E8-4CD9-BDBC-7F04B7A789F3}"/>
    <cellStyle name="40% - Accent4 2 4 2 4 3 2" xfId="12249" xr:uid="{DAB000AD-A217-41BF-9FEE-996E34E3B088}"/>
    <cellStyle name="40% - Accent4 2 4 2 4 3 2 2" xfId="26983" xr:uid="{4C6EEC29-6B53-4F52-A775-36B83BC63787}"/>
    <cellStyle name="40% - Accent4 2 4 2 4 3 3" xfId="19617" xr:uid="{A326F559-44B1-46C5-870C-30E7AEBEB1AD}"/>
    <cellStyle name="40% - Accent4 2 4 2 4 4" xfId="8567" xr:uid="{035B0BD9-1B1E-4C93-A241-72498F77EB10}"/>
    <cellStyle name="40% - Accent4 2 4 2 4 4 2" xfId="23301" xr:uid="{1CABA479-6039-4C5D-8052-DB7FEF6FA413}"/>
    <cellStyle name="40% - Accent4 2 4 2 4 5" xfId="15935" xr:uid="{A71EEF9B-93D8-4CBC-9572-E900EA68752C}"/>
    <cellStyle name="40% - Accent4 2 4 2 5" xfId="2122" xr:uid="{68DE96A3-9961-4AE9-90A7-0F017FE0CA29}"/>
    <cellStyle name="40% - Accent4 2 4 2 5 2" xfId="5804" xr:uid="{1F617A7C-6E40-43FE-922E-BDFA6A33FC0D}"/>
    <cellStyle name="40% - Accent4 2 4 2 5 2 2" xfId="13170" xr:uid="{FBD33A67-C98C-45B2-A28F-04788BF1E145}"/>
    <cellStyle name="40% - Accent4 2 4 2 5 2 2 2" xfId="27904" xr:uid="{085FB82E-22B8-4D58-8D85-370ACC0A3376}"/>
    <cellStyle name="40% - Accent4 2 4 2 5 2 3" xfId="20538" xr:uid="{08C2C589-80D4-4660-ADDE-A65EB904103B}"/>
    <cellStyle name="40% - Accent4 2 4 2 5 3" xfId="9488" xr:uid="{D582FC70-20E5-4F43-ADF5-B11F11455523}"/>
    <cellStyle name="40% - Accent4 2 4 2 5 3 2" xfId="24222" xr:uid="{04705819-4DEE-4701-BDC3-7F72D9329F0E}"/>
    <cellStyle name="40% - Accent4 2 4 2 5 4" xfId="16856" xr:uid="{9F876A34-05AB-4C76-8FEE-A96AA6607F41}"/>
    <cellStyle name="40% - Accent4 2 4 2 6" xfId="3963" xr:uid="{BADA7177-5C4B-400A-B84A-29EAFF95DFE3}"/>
    <cellStyle name="40% - Accent4 2 4 2 6 2" xfId="11329" xr:uid="{02D3F25E-5556-4705-B8C8-26D1082538E6}"/>
    <cellStyle name="40% - Accent4 2 4 2 6 2 2" xfId="26063" xr:uid="{D42EC6E4-1394-4600-89A0-D33C97EF0FEB}"/>
    <cellStyle name="40% - Accent4 2 4 2 6 3" xfId="18697" xr:uid="{552C43B4-C85B-4C81-8E41-E79C58F2D679}"/>
    <cellStyle name="40% - Accent4 2 4 2 7" xfId="7647" xr:uid="{0C42B913-6588-4293-9375-D53FC70F0BF5}"/>
    <cellStyle name="40% - Accent4 2 4 2 7 2" xfId="22381" xr:uid="{4F502A20-8A91-4673-9EB1-6248AB6B7033}"/>
    <cellStyle name="40% - Accent4 2 4 2 8" xfId="15015" xr:uid="{85F5F535-D151-4A09-8FFB-4810D53259F4}"/>
    <cellStyle name="40% - Accent4 2 4 3" xfId="396" xr:uid="{FE5A5861-133D-4190-A8F4-1AD45D8D3410}"/>
    <cellStyle name="40% - Accent4 2 4 3 2" xfId="856" xr:uid="{28B964D2-49FD-4390-B739-8AC4AAA31474}"/>
    <cellStyle name="40% - Accent4 2 4 3 2 2" xfId="1776" xr:uid="{65620406-9FDF-46C2-A883-548F00E917C2}"/>
    <cellStyle name="40% - Accent4 2 4 3 2 2 2" xfId="3617" xr:uid="{30D896C6-A462-4EF6-AD79-D6127EF8B9C8}"/>
    <cellStyle name="40% - Accent4 2 4 3 2 2 2 2" xfId="7299" xr:uid="{9BB19800-8FFC-49DD-8276-89005B1BCEC0}"/>
    <cellStyle name="40% - Accent4 2 4 3 2 2 2 2 2" xfId="14665" xr:uid="{C1BD8E3D-D82F-49CD-A4F3-6AD7E2CDC684}"/>
    <cellStyle name="40% - Accent4 2 4 3 2 2 2 2 2 2" xfId="29399" xr:uid="{FA485323-1724-444C-9ACD-46DE08815988}"/>
    <cellStyle name="40% - Accent4 2 4 3 2 2 2 2 3" xfId="22033" xr:uid="{EF1A69B0-E68B-488F-A5CE-A55096D2F2B5}"/>
    <cellStyle name="40% - Accent4 2 4 3 2 2 2 3" xfId="10983" xr:uid="{3BABB5FF-FD22-4FE2-8C66-B071F29E35A7}"/>
    <cellStyle name="40% - Accent4 2 4 3 2 2 2 3 2" xfId="25717" xr:uid="{FD04B702-E16A-4319-AB45-C474FAAA63F8}"/>
    <cellStyle name="40% - Accent4 2 4 3 2 2 2 4" xfId="18351" xr:uid="{043B9874-13C6-4242-B7DB-D7C46835707C}"/>
    <cellStyle name="40% - Accent4 2 4 3 2 2 3" xfId="5458" xr:uid="{9AA93307-6B1D-496B-825A-A5006E0F0B60}"/>
    <cellStyle name="40% - Accent4 2 4 3 2 2 3 2" xfId="12824" xr:uid="{AA3276ED-777B-410E-9CC2-73487076BEC2}"/>
    <cellStyle name="40% - Accent4 2 4 3 2 2 3 2 2" xfId="27558" xr:uid="{05C10649-BA24-45D7-8EE0-4045C607FC2A}"/>
    <cellStyle name="40% - Accent4 2 4 3 2 2 3 3" xfId="20192" xr:uid="{38CF815F-FA52-4489-B984-6290A5F13EA2}"/>
    <cellStyle name="40% - Accent4 2 4 3 2 2 4" xfId="9142" xr:uid="{B7901E91-39E5-4242-87D9-596F02CA129F}"/>
    <cellStyle name="40% - Accent4 2 4 3 2 2 4 2" xfId="23876" xr:uid="{B1CEE0C7-0732-4935-A961-8DFC47B0FB95}"/>
    <cellStyle name="40% - Accent4 2 4 3 2 2 5" xfId="16510" xr:uid="{02D128A6-DC97-4045-B572-B528E955A71B}"/>
    <cellStyle name="40% - Accent4 2 4 3 2 3" xfId="2697" xr:uid="{AF431586-C51E-48C9-8290-82943E104F23}"/>
    <cellStyle name="40% - Accent4 2 4 3 2 3 2" xfId="6379" xr:uid="{DFD7C5AA-E382-4C0E-BC92-D14507137EDF}"/>
    <cellStyle name="40% - Accent4 2 4 3 2 3 2 2" xfId="13745" xr:uid="{E2AB28B2-CF97-4ABF-974D-2E679CF0880F}"/>
    <cellStyle name="40% - Accent4 2 4 3 2 3 2 2 2" xfId="28479" xr:uid="{BE9CE97D-F8BA-46DE-A729-6FE2957A11B0}"/>
    <cellStyle name="40% - Accent4 2 4 3 2 3 2 3" xfId="21113" xr:uid="{7D98071F-5923-4C18-8236-1A885D2AE209}"/>
    <cellStyle name="40% - Accent4 2 4 3 2 3 3" xfId="10063" xr:uid="{ED9B0F53-FC09-4249-B4DE-8A1143A7CE3C}"/>
    <cellStyle name="40% - Accent4 2 4 3 2 3 3 2" xfId="24797" xr:uid="{CA4A658B-A044-4781-8658-3B64FC5238ED}"/>
    <cellStyle name="40% - Accent4 2 4 3 2 3 4" xfId="17431" xr:uid="{348F5DEA-C424-4BFA-A084-CB0444B35F8C}"/>
    <cellStyle name="40% - Accent4 2 4 3 2 4" xfId="4538" xr:uid="{18C9B7A5-6689-48DC-87BB-1166615BAD3C}"/>
    <cellStyle name="40% - Accent4 2 4 3 2 4 2" xfId="11904" xr:uid="{1B3B9749-4563-4F85-BE13-98CD60C7A918}"/>
    <cellStyle name="40% - Accent4 2 4 3 2 4 2 2" xfId="26638" xr:uid="{A5D180AB-2C28-4837-942A-4CBA79834B83}"/>
    <cellStyle name="40% - Accent4 2 4 3 2 4 3" xfId="19272" xr:uid="{BF4F8B25-40A0-49F5-909A-04BAD646E6DB}"/>
    <cellStyle name="40% - Accent4 2 4 3 2 5" xfId="8222" xr:uid="{6338D5EF-D621-4DAA-AE7B-3C5508F48D38}"/>
    <cellStyle name="40% - Accent4 2 4 3 2 5 2" xfId="22956" xr:uid="{62946484-B7BD-4F8F-B217-DA3317DBB4C8}"/>
    <cellStyle name="40% - Accent4 2 4 3 2 6" xfId="15590" xr:uid="{B48607A9-BB00-4D18-B512-D653C3E3127C}"/>
    <cellStyle name="40% - Accent4 2 4 3 3" xfId="1316" xr:uid="{9860E5EC-5790-4BBA-B9E1-AB2D926D7EBC}"/>
    <cellStyle name="40% - Accent4 2 4 3 3 2" xfId="3157" xr:uid="{22D3E8D7-7FA2-4B21-85C5-DF056E2AB8C4}"/>
    <cellStyle name="40% - Accent4 2 4 3 3 2 2" xfId="6839" xr:uid="{2A798BDB-AEBE-4F47-9EAC-0CB71B9773E4}"/>
    <cellStyle name="40% - Accent4 2 4 3 3 2 2 2" xfId="14205" xr:uid="{68807DC5-D523-4A58-86EF-47A7E82563AE}"/>
    <cellStyle name="40% - Accent4 2 4 3 3 2 2 2 2" xfId="28939" xr:uid="{BE44DB36-A1D1-470D-BDB2-25E7325DFF95}"/>
    <cellStyle name="40% - Accent4 2 4 3 3 2 2 3" xfId="21573" xr:uid="{CA83036B-2381-4A99-86B8-F3C674A061FE}"/>
    <cellStyle name="40% - Accent4 2 4 3 3 2 3" xfId="10523" xr:uid="{50C86005-7FD9-429B-BABD-F338C478E75D}"/>
    <cellStyle name="40% - Accent4 2 4 3 3 2 3 2" xfId="25257" xr:uid="{881461F8-19C5-482F-B2DB-AB34DEAF500B}"/>
    <cellStyle name="40% - Accent4 2 4 3 3 2 4" xfId="17891" xr:uid="{A3E5E005-54D2-4F90-AC15-EE3ACCEF98C0}"/>
    <cellStyle name="40% - Accent4 2 4 3 3 3" xfId="4998" xr:uid="{CB7DCFA0-4CA7-4306-A21A-A83FF007E08B}"/>
    <cellStyle name="40% - Accent4 2 4 3 3 3 2" xfId="12364" xr:uid="{0C62D3FA-03FD-4D86-A0E3-D93F2A736955}"/>
    <cellStyle name="40% - Accent4 2 4 3 3 3 2 2" xfId="27098" xr:uid="{A31AAB0F-03CD-4128-B48E-AB7D6E9C037B}"/>
    <cellStyle name="40% - Accent4 2 4 3 3 3 3" xfId="19732" xr:uid="{E896CAB2-A20B-4D72-A960-76EB871BC73B}"/>
    <cellStyle name="40% - Accent4 2 4 3 3 4" xfId="8682" xr:uid="{4AD4818A-67EC-497A-9DB5-A98052121E50}"/>
    <cellStyle name="40% - Accent4 2 4 3 3 4 2" xfId="23416" xr:uid="{2DB583F4-A124-4B6B-B758-8E13EFC2CB7C}"/>
    <cellStyle name="40% - Accent4 2 4 3 3 5" xfId="16050" xr:uid="{BC0A58C0-266C-4691-9116-790A3B5DB400}"/>
    <cellStyle name="40% - Accent4 2 4 3 4" xfId="2237" xr:uid="{6FD94894-0EA1-47B6-9BA5-987111C40C12}"/>
    <cellStyle name="40% - Accent4 2 4 3 4 2" xfId="5919" xr:uid="{612727B8-41B9-47DB-BEC6-45029DD617A7}"/>
    <cellStyle name="40% - Accent4 2 4 3 4 2 2" xfId="13285" xr:uid="{8F6154E6-692E-4809-A411-27879C83834D}"/>
    <cellStyle name="40% - Accent4 2 4 3 4 2 2 2" xfId="28019" xr:uid="{6B06607F-8ED5-45E4-A8BD-7BF294023AED}"/>
    <cellStyle name="40% - Accent4 2 4 3 4 2 3" xfId="20653" xr:uid="{F535CEB4-A911-47E0-AFDD-6CC0FC597114}"/>
    <cellStyle name="40% - Accent4 2 4 3 4 3" xfId="9603" xr:uid="{447EECA0-D7B2-497B-82FE-ADF660BE9276}"/>
    <cellStyle name="40% - Accent4 2 4 3 4 3 2" xfId="24337" xr:uid="{A910A7EA-2713-4412-BF77-EADF5F74E593}"/>
    <cellStyle name="40% - Accent4 2 4 3 4 4" xfId="16971" xr:uid="{EAC97F35-66AC-4F40-A81F-D6DC865F5DE2}"/>
    <cellStyle name="40% - Accent4 2 4 3 5" xfId="4078" xr:uid="{338376C2-F4C8-4BB2-B7CD-D24496EC5674}"/>
    <cellStyle name="40% - Accent4 2 4 3 5 2" xfId="11444" xr:uid="{7A776C4D-BF09-4C12-BECA-068BCE32A8AA}"/>
    <cellStyle name="40% - Accent4 2 4 3 5 2 2" xfId="26178" xr:uid="{77C0E929-E5FE-438A-9ABE-6ED33D57CC0D}"/>
    <cellStyle name="40% - Accent4 2 4 3 5 3" xfId="18812" xr:uid="{6EFEBC73-1990-421D-BB0F-649BC7C4B43C}"/>
    <cellStyle name="40% - Accent4 2 4 3 6" xfId="7762" xr:uid="{E5D2E205-BA93-4041-85C5-1BD4EE817B53}"/>
    <cellStyle name="40% - Accent4 2 4 3 6 2" xfId="22496" xr:uid="{ACCF6179-B166-4284-BB0E-0FC0B87546A9}"/>
    <cellStyle name="40% - Accent4 2 4 3 7" xfId="15130" xr:uid="{A35678A6-83BF-4C71-A7C3-0F40D314DA31}"/>
    <cellStyle name="40% - Accent4 2 4 4" xfId="626" xr:uid="{24E6A855-D1E8-4B1E-88BA-324E056F8333}"/>
    <cellStyle name="40% - Accent4 2 4 4 2" xfId="1546" xr:uid="{4598E54D-7219-461E-A7D5-6208BD633703}"/>
    <cellStyle name="40% - Accent4 2 4 4 2 2" xfId="3387" xr:uid="{EFC51ACA-32BC-46B2-8286-DEE42079EAD2}"/>
    <cellStyle name="40% - Accent4 2 4 4 2 2 2" xfId="7069" xr:uid="{65A9DCF3-C92E-4B70-808D-285D3CB3C9DB}"/>
    <cellStyle name="40% - Accent4 2 4 4 2 2 2 2" xfId="14435" xr:uid="{FFEB23EE-1A21-4F20-BA65-A9D663B8886A}"/>
    <cellStyle name="40% - Accent4 2 4 4 2 2 2 2 2" xfId="29169" xr:uid="{DA9376A5-8427-4584-8A13-61C5DBA9EFD6}"/>
    <cellStyle name="40% - Accent4 2 4 4 2 2 2 3" xfId="21803" xr:uid="{AF9DB18A-A32A-4E41-9FDB-71536F449EE6}"/>
    <cellStyle name="40% - Accent4 2 4 4 2 2 3" xfId="10753" xr:uid="{0CBF6872-84FB-42A8-AF34-D9EA29442AB7}"/>
    <cellStyle name="40% - Accent4 2 4 4 2 2 3 2" xfId="25487" xr:uid="{CC4BDF74-7BAB-4221-9792-DC42202828DD}"/>
    <cellStyle name="40% - Accent4 2 4 4 2 2 4" xfId="18121" xr:uid="{CE33E073-9AA0-4539-9932-87294EBFC5BB}"/>
    <cellStyle name="40% - Accent4 2 4 4 2 3" xfId="5228" xr:uid="{DBF253FE-90EF-4C56-9872-F597465AB066}"/>
    <cellStyle name="40% - Accent4 2 4 4 2 3 2" xfId="12594" xr:uid="{F7E6B96C-A323-4FB5-A4A0-E93F6CA83EDD}"/>
    <cellStyle name="40% - Accent4 2 4 4 2 3 2 2" xfId="27328" xr:uid="{7FB883CE-937E-438A-8121-82B476D883CC}"/>
    <cellStyle name="40% - Accent4 2 4 4 2 3 3" xfId="19962" xr:uid="{EECE5AFB-8B9C-4998-B9C3-427B9066F420}"/>
    <cellStyle name="40% - Accent4 2 4 4 2 4" xfId="8912" xr:uid="{658461CA-4CA5-4D7C-BE90-F7C2A451BBD7}"/>
    <cellStyle name="40% - Accent4 2 4 4 2 4 2" xfId="23646" xr:uid="{DFF698FA-D04F-41A9-89A7-19D56A928AC9}"/>
    <cellStyle name="40% - Accent4 2 4 4 2 5" xfId="16280" xr:uid="{938A76C0-E235-4465-B267-FA8E182D6EF6}"/>
    <cellStyle name="40% - Accent4 2 4 4 3" xfId="2467" xr:uid="{8FDEDF83-81EC-4F75-A155-1CA23EEFA64C}"/>
    <cellStyle name="40% - Accent4 2 4 4 3 2" xfId="6149" xr:uid="{26569C8D-9D99-4219-9DB0-CA946E8DCAD7}"/>
    <cellStyle name="40% - Accent4 2 4 4 3 2 2" xfId="13515" xr:uid="{FE53F2B0-960F-43D6-BC49-1DB53EACC4D3}"/>
    <cellStyle name="40% - Accent4 2 4 4 3 2 2 2" xfId="28249" xr:uid="{D1748471-CAD1-4720-BF5D-B5DA078AB486}"/>
    <cellStyle name="40% - Accent4 2 4 4 3 2 3" xfId="20883" xr:uid="{CB0B51E4-8380-4140-B973-DB524BDA1D7A}"/>
    <cellStyle name="40% - Accent4 2 4 4 3 3" xfId="9833" xr:uid="{46A75511-5200-4993-AB72-8E90874789A1}"/>
    <cellStyle name="40% - Accent4 2 4 4 3 3 2" xfId="24567" xr:uid="{00A3546B-085E-4115-B0A1-EF2E67816F3B}"/>
    <cellStyle name="40% - Accent4 2 4 4 3 4" xfId="17201" xr:uid="{6B092C78-CE29-4498-91F3-AB0C95A470E7}"/>
    <cellStyle name="40% - Accent4 2 4 4 4" xfId="4308" xr:uid="{E58DE9F4-3E32-47ED-B732-093C31481C6C}"/>
    <cellStyle name="40% - Accent4 2 4 4 4 2" xfId="11674" xr:uid="{AD324B4B-C741-468B-89A4-F140561D3753}"/>
    <cellStyle name="40% - Accent4 2 4 4 4 2 2" xfId="26408" xr:uid="{C240143E-9AA6-4BEE-9662-293C6CCF5683}"/>
    <cellStyle name="40% - Accent4 2 4 4 4 3" xfId="19042" xr:uid="{F4E8B6EB-7D8C-446D-A368-AF61FC8FA840}"/>
    <cellStyle name="40% - Accent4 2 4 4 5" xfId="7992" xr:uid="{D6844DE8-956C-4137-8B94-02634D30F1D1}"/>
    <cellStyle name="40% - Accent4 2 4 4 5 2" xfId="22726" xr:uid="{652175A7-8FF6-45D9-A03F-1595235F8FA1}"/>
    <cellStyle name="40% - Accent4 2 4 4 6" xfId="15360" xr:uid="{A02FBFBA-9A2C-4FF7-ADEB-C1D388AE0907}"/>
    <cellStyle name="40% - Accent4 2 4 5" xfId="1086" xr:uid="{27ECE96F-3298-4CF5-B1F1-AB322C493A4D}"/>
    <cellStyle name="40% - Accent4 2 4 5 2" xfId="2927" xr:uid="{37FC9419-045E-4995-B9BA-EFA1A15EC83E}"/>
    <cellStyle name="40% - Accent4 2 4 5 2 2" xfId="6609" xr:uid="{CF374689-8C8B-4ABB-8645-1CD316EB77B4}"/>
    <cellStyle name="40% - Accent4 2 4 5 2 2 2" xfId="13975" xr:uid="{85C84679-5B77-440E-AF74-42281F7187E3}"/>
    <cellStyle name="40% - Accent4 2 4 5 2 2 2 2" xfId="28709" xr:uid="{FA9359BC-8F39-4194-83F2-CA5FE813F0F3}"/>
    <cellStyle name="40% - Accent4 2 4 5 2 2 3" xfId="21343" xr:uid="{90E4B5DB-7B47-4536-BCB4-1763C2AEE5E8}"/>
    <cellStyle name="40% - Accent4 2 4 5 2 3" xfId="10293" xr:uid="{8C896AB2-B7F4-43B5-A0A2-9841CC3C3663}"/>
    <cellStyle name="40% - Accent4 2 4 5 2 3 2" xfId="25027" xr:uid="{9A66373C-FE39-479D-9099-DDE73DA20A2F}"/>
    <cellStyle name="40% - Accent4 2 4 5 2 4" xfId="17661" xr:uid="{A5F594DC-3584-4F0A-89CC-FD57B93389E3}"/>
    <cellStyle name="40% - Accent4 2 4 5 3" xfId="4768" xr:uid="{35C366B1-6D7F-4954-9C77-E8F797D8ED16}"/>
    <cellStyle name="40% - Accent4 2 4 5 3 2" xfId="12134" xr:uid="{A08A0FA1-357F-4745-8441-B2B17AF9EDC9}"/>
    <cellStyle name="40% - Accent4 2 4 5 3 2 2" xfId="26868" xr:uid="{CBB9B932-0BFE-49D2-8371-120FD3D8F913}"/>
    <cellStyle name="40% - Accent4 2 4 5 3 3" xfId="19502" xr:uid="{DAD04617-0F91-4A04-A384-862FC2C1C2FF}"/>
    <cellStyle name="40% - Accent4 2 4 5 4" xfId="8452" xr:uid="{77669761-4FBD-436E-973A-ABE22A41FC4A}"/>
    <cellStyle name="40% - Accent4 2 4 5 4 2" xfId="23186" xr:uid="{5B2AAD1C-57CD-4211-B969-58BA9C54F91E}"/>
    <cellStyle name="40% - Accent4 2 4 5 5" xfId="15820" xr:uid="{6FCA3CE1-0DE6-4787-A716-78D15B5529C7}"/>
    <cellStyle name="40% - Accent4 2 4 6" xfId="2007" xr:uid="{1593BEC1-26E1-4CF1-9E59-467C9CBDDCA8}"/>
    <cellStyle name="40% - Accent4 2 4 6 2" xfId="5689" xr:uid="{72C41BF9-7670-4CF7-9C14-E996B407272B}"/>
    <cellStyle name="40% - Accent4 2 4 6 2 2" xfId="13055" xr:uid="{143A5DF3-CD4B-4F60-93CA-DB380E8BDF80}"/>
    <cellStyle name="40% - Accent4 2 4 6 2 2 2" xfId="27789" xr:uid="{09667EB2-4FB5-44DE-B438-F97D8B40807B}"/>
    <cellStyle name="40% - Accent4 2 4 6 2 3" xfId="20423" xr:uid="{EE22072B-56A5-4419-9D23-2D033548B4DB}"/>
    <cellStyle name="40% - Accent4 2 4 6 3" xfId="9373" xr:uid="{3812F128-1D6D-4F2C-851E-2AB3C115AF68}"/>
    <cellStyle name="40% - Accent4 2 4 6 3 2" xfId="24107" xr:uid="{3ED43D09-ACAF-404F-B0A6-B06C21CB1FA2}"/>
    <cellStyle name="40% - Accent4 2 4 6 4" xfId="16741" xr:uid="{5E232EC4-8DBF-4B3D-B753-41C409BFADB6}"/>
    <cellStyle name="40% - Accent4 2 4 7" xfId="3848" xr:uid="{86FFF248-A33B-4473-AC27-B9529961B7A8}"/>
    <cellStyle name="40% - Accent4 2 4 7 2" xfId="11214" xr:uid="{D4CFB318-C78A-4A37-9F7E-F652AAB013BF}"/>
    <cellStyle name="40% - Accent4 2 4 7 2 2" xfId="25948" xr:uid="{216BF62D-5C85-426C-9B8C-689BD6BD7EC2}"/>
    <cellStyle name="40% - Accent4 2 4 7 3" xfId="18582" xr:uid="{6B344773-88B1-4CD3-A83F-1C72C62BF7C3}"/>
    <cellStyle name="40% - Accent4 2 4 8" xfId="7532" xr:uid="{F28DF921-5245-4C52-9C3D-B531F4CD615D}"/>
    <cellStyle name="40% - Accent4 2 4 8 2" xfId="22266" xr:uid="{826EB5BE-16A9-4AEF-BD14-B59BBBD6476E}"/>
    <cellStyle name="40% - Accent4 2 4 9" xfId="14900" xr:uid="{421E9BFE-8A30-478A-BFBD-FAB0E179CCD0}"/>
    <cellStyle name="40% - Accent4 2 5" xfId="224" xr:uid="{018C8183-53AC-42A0-BDB7-6562EE1D9167}"/>
    <cellStyle name="40% - Accent4 2 5 2" xfId="454" xr:uid="{28C1D38D-12AC-41B8-A6DB-C973F9BD2003}"/>
    <cellStyle name="40% - Accent4 2 5 2 2" xfId="914" xr:uid="{1B42F3CF-CB7A-4648-99A1-9E6C920204F8}"/>
    <cellStyle name="40% - Accent4 2 5 2 2 2" xfId="1834" xr:uid="{B3772169-E20F-428A-B573-537F80E6B283}"/>
    <cellStyle name="40% - Accent4 2 5 2 2 2 2" xfId="3675" xr:uid="{78616FAC-C9AD-45E0-81DF-819E2FB35B12}"/>
    <cellStyle name="40% - Accent4 2 5 2 2 2 2 2" xfId="7357" xr:uid="{2E25BFDD-40A8-49ED-96A2-241BB488DB04}"/>
    <cellStyle name="40% - Accent4 2 5 2 2 2 2 2 2" xfId="14723" xr:uid="{B8423E8A-9D52-4742-8109-9D30FCBD52CB}"/>
    <cellStyle name="40% - Accent4 2 5 2 2 2 2 2 2 2" xfId="29457" xr:uid="{B335E66A-2B10-4E39-9503-1587B2CF1CA1}"/>
    <cellStyle name="40% - Accent4 2 5 2 2 2 2 2 3" xfId="22091" xr:uid="{4AF590A5-1314-4D93-AB5C-6097FA75A384}"/>
    <cellStyle name="40% - Accent4 2 5 2 2 2 2 3" xfId="11041" xr:uid="{DF3F749E-8ADF-4AA1-A93A-F12A9F1F1ADB}"/>
    <cellStyle name="40% - Accent4 2 5 2 2 2 2 3 2" xfId="25775" xr:uid="{CCEEBC8F-D762-4FD4-B71C-2F3D3F620869}"/>
    <cellStyle name="40% - Accent4 2 5 2 2 2 2 4" xfId="18409" xr:uid="{CDE33D56-3467-400E-9D10-4166F7A96585}"/>
    <cellStyle name="40% - Accent4 2 5 2 2 2 3" xfId="5516" xr:uid="{382D2BE1-95ED-4A89-B6C9-006DF5475654}"/>
    <cellStyle name="40% - Accent4 2 5 2 2 2 3 2" xfId="12882" xr:uid="{06525691-C82A-4F24-BA48-915EDD4F240A}"/>
    <cellStyle name="40% - Accent4 2 5 2 2 2 3 2 2" xfId="27616" xr:uid="{4A066451-9D0D-48F4-BC8E-2ADA872C9AC3}"/>
    <cellStyle name="40% - Accent4 2 5 2 2 2 3 3" xfId="20250" xr:uid="{158EF144-CB7F-455E-BE17-155DA8FF2F27}"/>
    <cellStyle name="40% - Accent4 2 5 2 2 2 4" xfId="9200" xr:uid="{E6A96CBA-4C20-4886-A90F-BF5515E105D4}"/>
    <cellStyle name="40% - Accent4 2 5 2 2 2 4 2" xfId="23934" xr:uid="{E8BC2448-214A-4E74-A808-9BB29910125E}"/>
    <cellStyle name="40% - Accent4 2 5 2 2 2 5" xfId="16568" xr:uid="{CC29D1F7-B85E-40DE-86E4-F18D1BB3D381}"/>
    <cellStyle name="40% - Accent4 2 5 2 2 3" xfId="2755" xr:uid="{8B563AD0-752E-4199-AA1C-8E2FF148B9D2}"/>
    <cellStyle name="40% - Accent4 2 5 2 2 3 2" xfId="6437" xr:uid="{D35D536D-5EC2-4149-944E-CC6AC128CD27}"/>
    <cellStyle name="40% - Accent4 2 5 2 2 3 2 2" xfId="13803" xr:uid="{C93FF091-69D7-44FE-8A83-BD9DBE97486E}"/>
    <cellStyle name="40% - Accent4 2 5 2 2 3 2 2 2" xfId="28537" xr:uid="{717C8484-49A2-4A52-99FC-BABE90FE60D9}"/>
    <cellStyle name="40% - Accent4 2 5 2 2 3 2 3" xfId="21171" xr:uid="{FCF8F212-C63D-4665-BC07-4FAA09C9AA50}"/>
    <cellStyle name="40% - Accent4 2 5 2 2 3 3" xfId="10121" xr:uid="{1AB846C1-1A37-4BD9-9EDE-EB4538468837}"/>
    <cellStyle name="40% - Accent4 2 5 2 2 3 3 2" xfId="24855" xr:uid="{F6F67258-1AB0-4732-978E-42FC8E5A3F26}"/>
    <cellStyle name="40% - Accent4 2 5 2 2 3 4" xfId="17489" xr:uid="{954FB2A6-2C13-40AC-9C8C-262CDD822EBD}"/>
    <cellStyle name="40% - Accent4 2 5 2 2 4" xfId="4596" xr:uid="{E1299973-DB3D-4B98-9AA4-4605E208E461}"/>
    <cellStyle name="40% - Accent4 2 5 2 2 4 2" xfId="11962" xr:uid="{77732CA7-E247-4363-9613-8889AA4FD1DF}"/>
    <cellStyle name="40% - Accent4 2 5 2 2 4 2 2" xfId="26696" xr:uid="{406AE987-C793-49EB-AF6D-8F6B4E0FEBF0}"/>
    <cellStyle name="40% - Accent4 2 5 2 2 4 3" xfId="19330" xr:uid="{53E4959B-D545-47F2-882D-02A90947B7E6}"/>
    <cellStyle name="40% - Accent4 2 5 2 2 5" xfId="8280" xr:uid="{4969C155-7BD9-4081-88F4-AF350914E29C}"/>
    <cellStyle name="40% - Accent4 2 5 2 2 5 2" xfId="23014" xr:uid="{C924F357-BA72-4523-875C-5393ED0E52AB}"/>
    <cellStyle name="40% - Accent4 2 5 2 2 6" xfId="15648" xr:uid="{9B93747F-AB09-4BEA-96D8-A7C6817FB577}"/>
    <cellStyle name="40% - Accent4 2 5 2 3" xfId="1374" xr:uid="{AC91B913-722A-4FDF-BCF3-D6702A7E12FA}"/>
    <cellStyle name="40% - Accent4 2 5 2 3 2" xfId="3215" xr:uid="{ACEBF8AA-5B06-4D91-9EC7-2A351923B7AD}"/>
    <cellStyle name="40% - Accent4 2 5 2 3 2 2" xfId="6897" xr:uid="{96117635-860C-49D4-A817-511A44F1AA7D}"/>
    <cellStyle name="40% - Accent4 2 5 2 3 2 2 2" xfId="14263" xr:uid="{F7FEC249-0246-4D75-A700-C48C191032A8}"/>
    <cellStyle name="40% - Accent4 2 5 2 3 2 2 2 2" xfId="28997" xr:uid="{0FD405E9-7C83-47C1-8E4B-81BF8E1EE744}"/>
    <cellStyle name="40% - Accent4 2 5 2 3 2 2 3" xfId="21631" xr:uid="{13F5E124-1D89-4C94-9BE4-E313775CB871}"/>
    <cellStyle name="40% - Accent4 2 5 2 3 2 3" xfId="10581" xr:uid="{9A4C068B-C72D-4463-B466-935B686EBA9A}"/>
    <cellStyle name="40% - Accent4 2 5 2 3 2 3 2" xfId="25315" xr:uid="{1261B1F4-AA4E-4171-8757-5B025063ACA1}"/>
    <cellStyle name="40% - Accent4 2 5 2 3 2 4" xfId="17949" xr:uid="{E8218567-0A68-4DE2-AA58-AF1F83C6D02C}"/>
    <cellStyle name="40% - Accent4 2 5 2 3 3" xfId="5056" xr:uid="{C1154839-AEE2-4FF0-B289-DE7C78300C1D}"/>
    <cellStyle name="40% - Accent4 2 5 2 3 3 2" xfId="12422" xr:uid="{A271FC3B-3C8F-4FA5-84CC-45836082FD20}"/>
    <cellStyle name="40% - Accent4 2 5 2 3 3 2 2" xfId="27156" xr:uid="{C73F0AC0-8EC3-4A42-A04D-9B8BE4F7DDD0}"/>
    <cellStyle name="40% - Accent4 2 5 2 3 3 3" xfId="19790" xr:uid="{1B9AEA9D-DAF9-4A3A-8574-AB152B8DFB19}"/>
    <cellStyle name="40% - Accent4 2 5 2 3 4" xfId="8740" xr:uid="{2A5062AB-82C9-4945-97EF-E5D26AFD515F}"/>
    <cellStyle name="40% - Accent4 2 5 2 3 4 2" xfId="23474" xr:uid="{48050361-BB3F-4762-98FF-2731B038418C}"/>
    <cellStyle name="40% - Accent4 2 5 2 3 5" xfId="16108" xr:uid="{5515BE38-36C9-481B-8A73-B96D585BB54B}"/>
    <cellStyle name="40% - Accent4 2 5 2 4" xfId="2295" xr:uid="{032A9B85-5FAC-424F-8B35-A9425DCFBDC2}"/>
    <cellStyle name="40% - Accent4 2 5 2 4 2" xfId="5977" xr:uid="{EBEFF686-4752-47F9-A071-7FE146E578D6}"/>
    <cellStyle name="40% - Accent4 2 5 2 4 2 2" xfId="13343" xr:uid="{8E822B6F-A6F0-46AC-800A-5AFCFB5B3409}"/>
    <cellStyle name="40% - Accent4 2 5 2 4 2 2 2" xfId="28077" xr:uid="{DD39A653-E6F9-4C97-8806-71356A769EF7}"/>
    <cellStyle name="40% - Accent4 2 5 2 4 2 3" xfId="20711" xr:uid="{91F252E2-9ADB-45ED-999E-D3AA77A2D89A}"/>
    <cellStyle name="40% - Accent4 2 5 2 4 3" xfId="9661" xr:uid="{BAA160DE-49DC-4583-BC15-5436563B6714}"/>
    <cellStyle name="40% - Accent4 2 5 2 4 3 2" xfId="24395" xr:uid="{D9F74347-B4D1-4CFE-B612-3DB6A7140555}"/>
    <cellStyle name="40% - Accent4 2 5 2 4 4" xfId="17029" xr:uid="{5AC2A387-A682-4F87-A0C3-05DEB1751CC1}"/>
    <cellStyle name="40% - Accent4 2 5 2 5" xfId="4136" xr:uid="{F0E00664-67C3-4662-B899-D129D5588946}"/>
    <cellStyle name="40% - Accent4 2 5 2 5 2" xfId="11502" xr:uid="{2081BEBE-00D9-4A9D-B4C6-EEF24775B752}"/>
    <cellStyle name="40% - Accent4 2 5 2 5 2 2" xfId="26236" xr:uid="{894F14F1-CDC4-4E82-A651-9024DEEFBB39}"/>
    <cellStyle name="40% - Accent4 2 5 2 5 3" xfId="18870" xr:uid="{4B2974D5-C6F2-4466-B858-22DBE9A9DBC9}"/>
    <cellStyle name="40% - Accent4 2 5 2 6" xfId="7820" xr:uid="{40D435B4-9988-4A97-B1B8-79F5E4EA8006}"/>
    <cellStyle name="40% - Accent4 2 5 2 6 2" xfId="22554" xr:uid="{8011E6E9-0804-4FD1-8ADF-2DA0BF70BA59}"/>
    <cellStyle name="40% - Accent4 2 5 2 7" xfId="15188" xr:uid="{9A9E7A87-6499-4A64-B9BA-15AEEFE97B95}"/>
    <cellStyle name="40% - Accent4 2 5 3" xfId="684" xr:uid="{BB8613A7-E30F-41BE-AB28-69D7EAC9ADD9}"/>
    <cellStyle name="40% - Accent4 2 5 3 2" xfId="1604" xr:uid="{6B12AAA1-EE6C-435D-AD67-73CEED3C980C}"/>
    <cellStyle name="40% - Accent4 2 5 3 2 2" xfId="3445" xr:uid="{DAD51461-5B9F-4E3C-B23D-359CADBF7552}"/>
    <cellStyle name="40% - Accent4 2 5 3 2 2 2" xfId="7127" xr:uid="{FBCD1003-08A4-487B-B5FA-DC55D526B326}"/>
    <cellStyle name="40% - Accent4 2 5 3 2 2 2 2" xfId="14493" xr:uid="{FAEA11D9-7FCF-4A91-8207-858D40B2802D}"/>
    <cellStyle name="40% - Accent4 2 5 3 2 2 2 2 2" xfId="29227" xr:uid="{FE53A35B-D0BC-41AE-B781-980E840A74AC}"/>
    <cellStyle name="40% - Accent4 2 5 3 2 2 2 3" xfId="21861" xr:uid="{969BAA2A-D159-42BE-A345-3A6899B8B99C}"/>
    <cellStyle name="40% - Accent4 2 5 3 2 2 3" xfId="10811" xr:uid="{5F0AA21D-76C9-448A-963F-335EA7A718BC}"/>
    <cellStyle name="40% - Accent4 2 5 3 2 2 3 2" xfId="25545" xr:uid="{FE24D086-0D25-4A06-89BE-379F6D39D2F6}"/>
    <cellStyle name="40% - Accent4 2 5 3 2 2 4" xfId="18179" xr:uid="{53CA30AC-BE09-4ADE-893C-70990E1AA4D0}"/>
    <cellStyle name="40% - Accent4 2 5 3 2 3" xfId="5286" xr:uid="{E781186E-B629-490C-A546-701AF705B3F7}"/>
    <cellStyle name="40% - Accent4 2 5 3 2 3 2" xfId="12652" xr:uid="{56DD13AE-E640-4B4A-B37D-C69BA11A6A23}"/>
    <cellStyle name="40% - Accent4 2 5 3 2 3 2 2" xfId="27386" xr:uid="{7FDF8553-6F4C-4858-8474-AEDB8EC44C73}"/>
    <cellStyle name="40% - Accent4 2 5 3 2 3 3" xfId="20020" xr:uid="{E643ADFD-6B56-43CE-B130-495E48FD1859}"/>
    <cellStyle name="40% - Accent4 2 5 3 2 4" xfId="8970" xr:uid="{3FBE1683-5263-47C7-A539-DE32D02EF085}"/>
    <cellStyle name="40% - Accent4 2 5 3 2 4 2" xfId="23704" xr:uid="{BAB0B356-C697-4A75-A3EE-D671A4261C8D}"/>
    <cellStyle name="40% - Accent4 2 5 3 2 5" xfId="16338" xr:uid="{44E742D8-708F-4087-B3EB-7A59FD395F27}"/>
    <cellStyle name="40% - Accent4 2 5 3 3" xfId="2525" xr:uid="{8A4D1445-A5F9-40E8-B005-35C28C704CD2}"/>
    <cellStyle name="40% - Accent4 2 5 3 3 2" xfId="6207" xr:uid="{8D53C86B-1FCF-43E3-AB2A-771356848953}"/>
    <cellStyle name="40% - Accent4 2 5 3 3 2 2" xfId="13573" xr:uid="{1AFB2CF5-293B-44D8-85A5-E02AF1CA90FA}"/>
    <cellStyle name="40% - Accent4 2 5 3 3 2 2 2" xfId="28307" xr:uid="{B7356D07-52FA-41E6-91D1-D67A6B457493}"/>
    <cellStyle name="40% - Accent4 2 5 3 3 2 3" xfId="20941" xr:uid="{3C53AAF6-B972-43D6-BFA2-81D0BA7F248B}"/>
    <cellStyle name="40% - Accent4 2 5 3 3 3" xfId="9891" xr:uid="{79B12213-7C4A-44C4-9738-38D49DAB6378}"/>
    <cellStyle name="40% - Accent4 2 5 3 3 3 2" xfId="24625" xr:uid="{D8AA9D1D-8DA2-4288-855F-D16F68CABA46}"/>
    <cellStyle name="40% - Accent4 2 5 3 3 4" xfId="17259" xr:uid="{273025FB-488E-4D7D-AEB3-0EFB8B364500}"/>
    <cellStyle name="40% - Accent4 2 5 3 4" xfId="4366" xr:uid="{D516ED6E-8BBC-4A4E-8173-C2AC08365CF7}"/>
    <cellStyle name="40% - Accent4 2 5 3 4 2" xfId="11732" xr:uid="{BBAAE7BA-BB8C-4A4D-B433-D418F76FCA28}"/>
    <cellStyle name="40% - Accent4 2 5 3 4 2 2" xfId="26466" xr:uid="{C694414C-840E-46B6-8C93-8F1DC5C856C6}"/>
    <cellStyle name="40% - Accent4 2 5 3 4 3" xfId="19100" xr:uid="{1AAD761C-34C6-41DF-AC11-3E013DF44E13}"/>
    <cellStyle name="40% - Accent4 2 5 3 5" xfId="8050" xr:uid="{6DDB6031-8DD7-4FC6-AC3C-806800774287}"/>
    <cellStyle name="40% - Accent4 2 5 3 5 2" xfId="22784" xr:uid="{A99E1AED-69E5-4606-BAE6-B08ADC2383D9}"/>
    <cellStyle name="40% - Accent4 2 5 3 6" xfId="15418" xr:uid="{83E54AE0-511B-4A71-8FC7-7D91CD784D89}"/>
    <cellStyle name="40% - Accent4 2 5 4" xfId="1144" xr:uid="{CDCFAF09-6D99-45B9-ABD9-182513A4F0DB}"/>
    <cellStyle name="40% - Accent4 2 5 4 2" xfId="2985" xr:uid="{724FE182-2246-4325-9457-200487475272}"/>
    <cellStyle name="40% - Accent4 2 5 4 2 2" xfId="6667" xr:uid="{C562811C-C12A-49F4-9AB9-A247D448D985}"/>
    <cellStyle name="40% - Accent4 2 5 4 2 2 2" xfId="14033" xr:uid="{B987595B-BB55-4445-8B1E-C4612C9FE677}"/>
    <cellStyle name="40% - Accent4 2 5 4 2 2 2 2" xfId="28767" xr:uid="{87B6131D-ABEB-4BE6-B795-3869BE14D54E}"/>
    <cellStyle name="40% - Accent4 2 5 4 2 2 3" xfId="21401" xr:uid="{8EA325C5-A952-443E-9E40-2DE0FAC35BFB}"/>
    <cellStyle name="40% - Accent4 2 5 4 2 3" xfId="10351" xr:uid="{E8062CAC-D323-478D-853A-2A5DD8F36C4E}"/>
    <cellStyle name="40% - Accent4 2 5 4 2 3 2" xfId="25085" xr:uid="{F7AF1F9D-D45F-480C-985A-7105194E00E5}"/>
    <cellStyle name="40% - Accent4 2 5 4 2 4" xfId="17719" xr:uid="{67B9F42F-FEA5-4F8F-AB0B-86701A99E7F9}"/>
    <cellStyle name="40% - Accent4 2 5 4 3" xfId="4826" xr:uid="{C9715621-4D69-4464-A5FD-7537D4B54803}"/>
    <cellStyle name="40% - Accent4 2 5 4 3 2" xfId="12192" xr:uid="{8D6CAA0D-37E8-462A-B7E5-25B1162BC4AF}"/>
    <cellStyle name="40% - Accent4 2 5 4 3 2 2" xfId="26926" xr:uid="{B5D2F16A-63BA-4B1F-A314-DE7B46941F85}"/>
    <cellStyle name="40% - Accent4 2 5 4 3 3" xfId="19560" xr:uid="{703A5D80-AB88-47D4-B0C0-46FC2714844A}"/>
    <cellStyle name="40% - Accent4 2 5 4 4" xfId="8510" xr:uid="{BD8821F9-120C-4A33-B999-0B7F0EB557DD}"/>
    <cellStyle name="40% - Accent4 2 5 4 4 2" xfId="23244" xr:uid="{F21B4E4F-33B9-4305-8AF1-C1259AE7B1C5}"/>
    <cellStyle name="40% - Accent4 2 5 4 5" xfId="15878" xr:uid="{EAD135F5-22FE-4356-804F-D7A9B7E07568}"/>
    <cellStyle name="40% - Accent4 2 5 5" xfId="2065" xr:uid="{AE7BF3EE-C919-4670-9A6A-B7A4185DD00A}"/>
    <cellStyle name="40% - Accent4 2 5 5 2" xfId="5747" xr:uid="{CC12ED0A-E9A7-46A8-B38D-CAF5BF0B5C84}"/>
    <cellStyle name="40% - Accent4 2 5 5 2 2" xfId="13113" xr:uid="{D507A504-5892-4C98-B8CE-825723AA224F}"/>
    <cellStyle name="40% - Accent4 2 5 5 2 2 2" xfId="27847" xr:uid="{C9B8D14D-7196-47C4-B4C7-A45B18F6ED4C}"/>
    <cellStyle name="40% - Accent4 2 5 5 2 3" xfId="20481" xr:uid="{16CCDC61-3CFC-4D29-B89D-2F047AC92233}"/>
    <cellStyle name="40% - Accent4 2 5 5 3" xfId="9431" xr:uid="{3AE24D4B-0D92-4F49-A4AD-690E50FC224C}"/>
    <cellStyle name="40% - Accent4 2 5 5 3 2" xfId="24165" xr:uid="{4EC0E4BA-38DA-4867-9E54-EFC71D3D5BAA}"/>
    <cellStyle name="40% - Accent4 2 5 5 4" xfId="16799" xr:uid="{0D67A9F7-C1B0-408C-A3B3-764B6C91DC66}"/>
    <cellStyle name="40% - Accent4 2 5 6" xfId="3906" xr:uid="{D3E9EE94-0FAA-45E5-8A2D-435D9DDCA270}"/>
    <cellStyle name="40% - Accent4 2 5 6 2" xfId="11272" xr:uid="{D7934DA6-97B3-49D6-858C-5AFB280F81DA}"/>
    <cellStyle name="40% - Accent4 2 5 6 2 2" xfId="26006" xr:uid="{6F2D356C-08EE-42C9-AE64-7FDD56DDBB51}"/>
    <cellStyle name="40% - Accent4 2 5 6 3" xfId="18640" xr:uid="{EE6B5D7E-635A-4826-AF89-B54CED36964A}"/>
    <cellStyle name="40% - Accent4 2 5 7" xfId="7590" xr:uid="{4AF4363C-0A52-4B7D-ADD4-F2D6F123BE58}"/>
    <cellStyle name="40% - Accent4 2 5 7 2" xfId="22324" xr:uid="{3B7BCD41-E2BB-4C59-9451-A611459602D1}"/>
    <cellStyle name="40% - Accent4 2 5 8" xfId="14958" xr:uid="{B3EBEA0B-7E51-4633-A68A-CB8F940FB875}"/>
    <cellStyle name="40% - Accent4 2 6" xfId="339" xr:uid="{9A98B010-A0E0-4433-93AD-6AAFD2D93628}"/>
    <cellStyle name="40% - Accent4 2 6 2" xfId="799" xr:uid="{77E71A24-D09B-43FD-88AB-506CDDB0592E}"/>
    <cellStyle name="40% - Accent4 2 6 2 2" xfId="1719" xr:uid="{DF6C0FE1-8169-4607-A1CF-CFDEEC3C01C8}"/>
    <cellStyle name="40% - Accent4 2 6 2 2 2" xfId="3560" xr:uid="{9296B0AE-C00F-4549-8424-8D05C955EECE}"/>
    <cellStyle name="40% - Accent4 2 6 2 2 2 2" xfId="7242" xr:uid="{FAD03989-11CF-443B-BDC5-BE102A61A9E1}"/>
    <cellStyle name="40% - Accent4 2 6 2 2 2 2 2" xfId="14608" xr:uid="{9B747777-8C14-4CED-89A2-2A1AD0E7AD44}"/>
    <cellStyle name="40% - Accent4 2 6 2 2 2 2 2 2" xfId="29342" xr:uid="{1C63BE5C-83AC-4C21-A443-15D3265A3751}"/>
    <cellStyle name="40% - Accent4 2 6 2 2 2 2 3" xfId="21976" xr:uid="{B603D6D1-B4EC-4288-881F-F9301AD95B8A}"/>
    <cellStyle name="40% - Accent4 2 6 2 2 2 3" xfId="10926" xr:uid="{B826305D-2C73-49E4-8C5B-BDDE0E2DE4FD}"/>
    <cellStyle name="40% - Accent4 2 6 2 2 2 3 2" xfId="25660" xr:uid="{B0DCD7D1-6F21-49F3-A4EE-976EC86CE40D}"/>
    <cellStyle name="40% - Accent4 2 6 2 2 2 4" xfId="18294" xr:uid="{E69FD209-53C4-4600-80FC-166BC83B975D}"/>
    <cellStyle name="40% - Accent4 2 6 2 2 3" xfId="5401" xr:uid="{650575C4-EA52-454A-96EE-DFFC9D81C009}"/>
    <cellStyle name="40% - Accent4 2 6 2 2 3 2" xfId="12767" xr:uid="{3B384A87-DC2D-4BD8-9679-48CB8DC35D64}"/>
    <cellStyle name="40% - Accent4 2 6 2 2 3 2 2" xfId="27501" xr:uid="{5C15BA1C-2549-4E50-B4D6-05B9B56BE4D2}"/>
    <cellStyle name="40% - Accent4 2 6 2 2 3 3" xfId="20135" xr:uid="{EA7F2D52-3FDA-405D-8607-0C4ECA408A7D}"/>
    <cellStyle name="40% - Accent4 2 6 2 2 4" xfId="9085" xr:uid="{4F0D0D57-59CE-48EF-B3AB-165D1A777E09}"/>
    <cellStyle name="40% - Accent4 2 6 2 2 4 2" xfId="23819" xr:uid="{AC314D07-13B8-4FDF-88E6-B4D4DB991553}"/>
    <cellStyle name="40% - Accent4 2 6 2 2 5" xfId="16453" xr:uid="{3FC19628-D4F3-47CB-8F05-BEEE489429C8}"/>
    <cellStyle name="40% - Accent4 2 6 2 3" xfId="2640" xr:uid="{135F4D33-761C-4761-BD29-53F05444B245}"/>
    <cellStyle name="40% - Accent4 2 6 2 3 2" xfId="6322" xr:uid="{4CCF0A08-6E0E-4E6A-9560-0F756B03215B}"/>
    <cellStyle name="40% - Accent4 2 6 2 3 2 2" xfId="13688" xr:uid="{58D04097-21D6-4880-B8B4-5FF4929AE454}"/>
    <cellStyle name="40% - Accent4 2 6 2 3 2 2 2" xfId="28422" xr:uid="{CA93C322-A2CB-4444-870D-A06DD06ED2E3}"/>
    <cellStyle name="40% - Accent4 2 6 2 3 2 3" xfId="21056" xr:uid="{F36A9E46-8D1B-42CE-8970-1C16B43D007B}"/>
    <cellStyle name="40% - Accent4 2 6 2 3 3" xfId="10006" xr:uid="{51075CB9-B5DF-4D8E-963F-04BA3A60AE47}"/>
    <cellStyle name="40% - Accent4 2 6 2 3 3 2" xfId="24740" xr:uid="{8D4238D3-E29F-43CC-BE6B-F8DBB53B556A}"/>
    <cellStyle name="40% - Accent4 2 6 2 3 4" xfId="17374" xr:uid="{C2C98C67-93AA-4A37-BE37-B410CA76B2EB}"/>
    <cellStyle name="40% - Accent4 2 6 2 4" xfId="4481" xr:uid="{3F3D9380-62EB-4940-8E70-298D800ED5C8}"/>
    <cellStyle name="40% - Accent4 2 6 2 4 2" xfId="11847" xr:uid="{6ADDB90E-D707-486E-B15B-F7A1BFD96C85}"/>
    <cellStyle name="40% - Accent4 2 6 2 4 2 2" xfId="26581" xr:uid="{DD609692-7998-4D48-8901-9AA0AD82A9A3}"/>
    <cellStyle name="40% - Accent4 2 6 2 4 3" xfId="19215" xr:uid="{D981977A-95D0-4AF1-B00C-E0DC5363CC23}"/>
    <cellStyle name="40% - Accent4 2 6 2 5" xfId="8165" xr:uid="{9B77A85D-4C09-42C7-858F-2D49B631F7F1}"/>
    <cellStyle name="40% - Accent4 2 6 2 5 2" xfId="22899" xr:uid="{0111FA8A-6BEC-4D1C-B920-80EEEC24781E}"/>
    <cellStyle name="40% - Accent4 2 6 2 6" xfId="15533" xr:uid="{598B52A4-33BD-4EFF-A75B-53D528F054CB}"/>
    <cellStyle name="40% - Accent4 2 6 3" xfId="1259" xr:uid="{8408BA4C-7331-4969-9735-61BCBA7D0A2A}"/>
    <cellStyle name="40% - Accent4 2 6 3 2" xfId="3100" xr:uid="{CCDC9716-C5DA-45A5-BA43-9597B3953CF3}"/>
    <cellStyle name="40% - Accent4 2 6 3 2 2" xfId="6782" xr:uid="{0BBC7DE4-E83A-4545-816C-028254F89A18}"/>
    <cellStyle name="40% - Accent4 2 6 3 2 2 2" xfId="14148" xr:uid="{5B9B7379-BD19-4514-9048-E98D305146ED}"/>
    <cellStyle name="40% - Accent4 2 6 3 2 2 2 2" xfId="28882" xr:uid="{07155EF6-E85F-490D-ACE1-7A11DB41DC4C}"/>
    <cellStyle name="40% - Accent4 2 6 3 2 2 3" xfId="21516" xr:uid="{F6EF4489-3220-4B5A-AF43-E05D8B836416}"/>
    <cellStyle name="40% - Accent4 2 6 3 2 3" xfId="10466" xr:uid="{FE447F25-9248-4F8E-9632-43CBFEDF1F91}"/>
    <cellStyle name="40% - Accent4 2 6 3 2 3 2" xfId="25200" xr:uid="{B5F52A20-F95D-4DAF-8D78-6AFB624DDE8B}"/>
    <cellStyle name="40% - Accent4 2 6 3 2 4" xfId="17834" xr:uid="{6F3D76E4-79BC-4B23-9E4E-5D13E54F839C}"/>
    <cellStyle name="40% - Accent4 2 6 3 3" xfId="4941" xr:uid="{23D2FBAD-BA7B-41D9-967B-B8EF1EE5E392}"/>
    <cellStyle name="40% - Accent4 2 6 3 3 2" xfId="12307" xr:uid="{4261A203-A07C-4637-81EC-A0E282823125}"/>
    <cellStyle name="40% - Accent4 2 6 3 3 2 2" xfId="27041" xr:uid="{BB6DF175-DB6A-4A5F-984D-C9895FCB9550}"/>
    <cellStyle name="40% - Accent4 2 6 3 3 3" xfId="19675" xr:uid="{612BD955-5B47-4F6A-B142-F9B6F923A3B6}"/>
    <cellStyle name="40% - Accent4 2 6 3 4" xfId="8625" xr:uid="{D2768069-BFD4-4F8F-B750-BEC951994B15}"/>
    <cellStyle name="40% - Accent4 2 6 3 4 2" xfId="23359" xr:uid="{C26E5E0C-C9DF-4052-84D3-32B4CD621E41}"/>
    <cellStyle name="40% - Accent4 2 6 3 5" xfId="15993" xr:uid="{5D6F305E-1800-4F47-AD36-53A97C5B2D0B}"/>
    <cellStyle name="40% - Accent4 2 6 4" xfId="2180" xr:uid="{F74CFE1A-E30B-4E8A-85FE-94A247608B97}"/>
    <cellStyle name="40% - Accent4 2 6 4 2" xfId="5862" xr:uid="{D8E13177-895C-4D19-B34A-12FA2EC957EC}"/>
    <cellStyle name="40% - Accent4 2 6 4 2 2" xfId="13228" xr:uid="{C8DF1D89-F532-4D8C-9A3A-B65119A90E98}"/>
    <cellStyle name="40% - Accent4 2 6 4 2 2 2" xfId="27962" xr:uid="{08458E0D-E363-4B06-BDAC-257FA5468DD0}"/>
    <cellStyle name="40% - Accent4 2 6 4 2 3" xfId="20596" xr:uid="{7E2A9EE9-8583-458F-B4D9-5EF5499BE159}"/>
    <cellStyle name="40% - Accent4 2 6 4 3" xfId="9546" xr:uid="{42EE4E0D-FF64-47A1-8491-4B152E6AC637}"/>
    <cellStyle name="40% - Accent4 2 6 4 3 2" xfId="24280" xr:uid="{C7746048-5287-4017-A571-DC58822559E5}"/>
    <cellStyle name="40% - Accent4 2 6 4 4" xfId="16914" xr:uid="{60D77876-F9CD-44C7-86AC-824548B8DED3}"/>
    <cellStyle name="40% - Accent4 2 6 5" xfId="4021" xr:uid="{E7630090-3A21-4EB6-9FFC-26638F71B00B}"/>
    <cellStyle name="40% - Accent4 2 6 5 2" xfId="11387" xr:uid="{5FC2C4A0-0922-40A1-B18F-35764CC383A1}"/>
    <cellStyle name="40% - Accent4 2 6 5 2 2" xfId="26121" xr:uid="{1BEA8216-0012-4C8A-B6E2-540319E6F3ED}"/>
    <cellStyle name="40% - Accent4 2 6 5 3" xfId="18755" xr:uid="{B58804D2-B109-4D95-9776-6E39C6D9A6F8}"/>
    <cellStyle name="40% - Accent4 2 6 6" xfId="7705" xr:uid="{EA699179-56B2-4AC9-9302-AB0634882A65}"/>
    <cellStyle name="40% - Accent4 2 6 6 2" xfId="22439" xr:uid="{B78E6D60-54C1-42DF-8D6E-DF1488F4ED12}"/>
    <cellStyle name="40% - Accent4 2 6 7" xfId="15073" xr:uid="{B22DFDB1-AAC2-4A72-ADD7-5ECAF96B27A9}"/>
    <cellStyle name="40% - Accent4 2 7" xfId="569" xr:uid="{6512BBC5-3831-4064-8FD1-3D6F7ECC5363}"/>
    <cellStyle name="40% - Accent4 2 7 2" xfId="1489" xr:uid="{49E845AB-277A-430A-8C83-15CDEA3121C6}"/>
    <cellStyle name="40% - Accent4 2 7 2 2" xfId="3330" xr:uid="{BD4D8EE4-6FDD-4826-9AFD-61F82C1A928F}"/>
    <cellStyle name="40% - Accent4 2 7 2 2 2" xfId="7012" xr:uid="{742FFE8B-E140-4DC6-97AF-526D6577BE85}"/>
    <cellStyle name="40% - Accent4 2 7 2 2 2 2" xfId="14378" xr:uid="{F756692A-8DDD-4CF7-9943-D35E555EF604}"/>
    <cellStyle name="40% - Accent4 2 7 2 2 2 2 2" xfId="29112" xr:uid="{8D989F75-D180-4A9A-8B07-DD235B323617}"/>
    <cellStyle name="40% - Accent4 2 7 2 2 2 3" xfId="21746" xr:uid="{382CD8C5-6ECE-49DB-AE79-B3EDD377085E}"/>
    <cellStyle name="40% - Accent4 2 7 2 2 3" xfId="10696" xr:uid="{E5805B65-D2BC-44C5-BDE2-8B65029EC9CF}"/>
    <cellStyle name="40% - Accent4 2 7 2 2 3 2" xfId="25430" xr:uid="{0BB72722-07F3-4910-84AC-961E3008634D}"/>
    <cellStyle name="40% - Accent4 2 7 2 2 4" xfId="18064" xr:uid="{405F8CA4-C9C0-498D-BF83-7E8656AD2F92}"/>
    <cellStyle name="40% - Accent4 2 7 2 3" xfId="5171" xr:uid="{554F75ED-9657-45D3-9D4D-B3B74F975E22}"/>
    <cellStyle name="40% - Accent4 2 7 2 3 2" xfId="12537" xr:uid="{ECFDE46F-56E6-4E20-9F5F-FE4AD2255A95}"/>
    <cellStyle name="40% - Accent4 2 7 2 3 2 2" xfId="27271" xr:uid="{FCC9F463-4F3F-44CE-A1B0-450DFE5A3420}"/>
    <cellStyle name="40% - Accent4 2 7 2 3 3" xfId="19905" xr:uid="{836F9284-E3C3-4615-B72B-58A59504A035}"/>
    <cellStyle name="40% - Accent4 2 7 2 4" xfId="8855" xr:uid="{57E5AF7B-4670-455E-869D-4912B1CD7C03}"/>
    <cellStyle name="40% - Accent4 2 7 2 4 2" xfId="23589" xr:uid="{11A99460-A8DE-489E-8C06-14309AE44FD9}"/>
    <cellStyle name="40% - Accent4 2 7 2 5" xfId="16223" xr:uid="{3F701FA4-15D2-4CCB-B53C-2B04503654F1}"/>
    <cellStyle name="40% - Accent4 2 7 3" xfId="2410" xr:uid="{A7F93E24-DEA6-4A6E-9E18-B6DF5FB31452}"/>
    <cellStyle name="40% - Accent4 2 7 3 2" xfId="6092" xr:uid="{9987628C-9AB7-40ED-9595-236683DDD92C}"/>
    <cellStyle name="40% - Accent4 2 7 3 2 2" xfId="13458" xr:uid="{07DC808A-4214-4E0C-AAB3-322EAFA5C533}"/>
    <cellStyle name="40% - Accent4 2 7 3 2 2 2" xfId="28192" xr:uid="{54F0563A-112F-4F73-9720-AE1579FA8884}"/>
    <cellStyle name="40% - Accent4 2 7 3 2 3" xfId="20826" xr:uid="{4325D06A-BA45-4805-B203-7D0A4FE9B998}"/>
    <cellStyle name="40% - Accent4 2 7 3 3" xfId="9776" xr:uid="{CCB8F76A-E1E7-4FF8-9CEA-33AC78B94E33}"/>
    <cellStyle name="40% - Accent4 2 7 3 3 2" xfId="24510" xr:uid="{01F02D18-41A4-4CFB-B1AA-3358ED8C8C09}"/>
    <cellStyle name="40% - Accent4 2 7 3 4" xfId="17144" xr:uid="{32632D89-D2CC-4808-BE68-E83743652202}"/>
    <cellStyle name="40% - Accent4 2 7 4" xfId="4251" xr:uid="{08473CCC-069D-487B-8E08-AAB472BD6E72}"/>
    <cellStyle name="40% - Accent4 2 7 4 2" xfId="11617" xr:uid="{CD07760C-42A6-4980-AD3C-EACF4D596C4A}"/>
    <cellStyle name="40% - Accent4 2 7 4 2 2" xfId="26351" xr:uid="{EE38D0B8-51F8-4E10-88F3-06EC8D24FFCB}"/>
    <cellStyle name="40% - Accent4 2 7 4 3" xfId="18985" xr:uid="{91E7B250-525B-4EF4-8434-1656CE829B7D}"/>
    <cellStyle name="40% - Accent4 2 7 5" xfId="7935" xr:uid="{D650B5AD-3169-4312-90C3-2296D5EAD073}"/>
    <cellStyle name="40% - Accent4 2 7 5 2" xfId="22669" xr:uid="{56F2684F-AAA5-4885-B3C7-3F7B7DA88567}"/>
    <cellStyle name="40% - Accent4 2 7 6" xfId="15303" xr:uid="{BB4B4917-80A0-4C99-B1F2-926A9FADBDFC}"/>
    <cellStyle name="40% - Accent4 2 8" xfId="1029" xr:uid="{DFF94B3E-62C4-4C7E-AC32-D25618BE4F45}"/>
    <cellStyle name="40% - Accent4 2 8 2" xfId="2870" xr:uid="{C5606F3C-315B-4C24-BD05-6E5CF2C64482}"/>
    <cellStyle name="40% - Accent4 2 8 2 2" xfId="6552" xr:uid="{9BC11A63-BD5B-4417-832B-4BE03AE6D374}"/>
    <cellStyle name="40% - Accent4 2 8 2 2 2" xfId="13918" xr:uid="{A00E4D19-4D4F-4129-B86E-1339D42AB421}"/>
    <cellStyle name="40% - Accent4 2 8 2 2 2 2" xfId="28652" xr:uid="{D04AAC9C-80CD-4A2F-8FCB-51A837D995F5}"/>
    <cellStyle name="40% - Accent4 2 8 2 2 3" xfId="21286" xr:uid="{5B9E38C5-6227-4F7A-AAE0-47E18E1B5CFE}"/>
    <cellStyle name="40% - Accent4 2 8 2 3" xfId="10236" xr:uid="{C02BAB9C-5AA0-46AB-98D6-3DFFDD51CA93}"/>
    <cellStyle name="40% - Accent4 2 8 2 3 2" xfId="24970" xr:uid="{B65BEAE1-6B26-4113-BB2F-B22838410ECB}"/>
    <cellStyle name="40% - Accent4 2 8 2 4" xfId="17604" xr:uid="{11E6CDEC-5658-4B25-A3FA-EAF5620043E8}"/>
    <cellStyle name="40% - Accent4 2 8 3" xfId="4711" xr:uid="{C0F1D980-5C1E-4B78-8642-174D99ED7B4E}"/>
    <cellStyle name="40% - Accent4 2 8 3 2" xfId="12077" xr:uid="{3400E463-8403-4965-A11D-92E363818E61}"/>
    <cellStyle name="40% - Accent4 2 8 3 2 2" xfId="26811" xr:uid="{D0E8495C-88C8-4F41-AC23-11D215A93D52}"/>
    <cellStyle name="40% - Accent4 2 8 3 3" xfId="19445" xr:uid="{94B34139-AE78-46AF-ACC8-45B15B334DB3}"/>
    <cellStyle name="40% - Accent4 2 8 4" xfId="8395" xr:uid="{4FE4F43A-3179-47D8-AC92-2BF1733D50D9}"/>
    <cellStyle name="40% - Accent4 2 8 4 2" xfId="23129" xr:uid="{7061A9D0-E234-4C3D-A016-0335D6AA03E0}"/>
    <cellStyle name="40% - Accent4 2 8 5" xfId="15763" xr:uid="{BE6A9154-9FB2-4438-8483-B41E7CCB643D}"/>
    <cellStyle name="40% - Accent4 2 9" xfId="1950" xr:uid="{D35390BF-DC0F-4B86-ADE4-6C64F10F8749}"/>
    <cellStyle name="40% - Accent4 2 9 2" xfId="5632" xr:uid="{7BF71E70-5CE4-420A-9F46-B93A894420D5}"/>
    <cellStyle name="40% - Accent4 2 9 2 2" xfId="12998" xr:uid="{FB6C074C-A81F-48EB-8B51-7293919DDF52}"/>
    <cellStyle name="40% - Accent4 2 9 2 2 2" xfId="27732" xr:uid="{48B65934-2C60-41BF-8AFF-4E907A414F47}"/>
    <cellStyle name="40% - Accent4 2 9 2 3" xfId="20366" xr:uid="{F9E39115-2A65-4C7F-AE80-0822D99F84E4}"/>
    <cellStyle name="40% - Accent4 2 9 3" xfId="9316" xr:uid="{BBF9A16A-C33E-48BE-B592-8A1A10755113}"/>
    <cellStyle name="40% - Accent4 2 9 3 2" xfId="24050" xr:uid="{A1EDCD6E-3990-4144-90CC-6706F413CBF3}"/>
    <cellStyle name="40% - Accent4 2 9 4" xfId="16684" xr:uid="{6E634AE8-2435-43C9-B42E-5D9855C54DBE}"/>
    <cellStyle name="40% - Accent5 2" xfId="56" xr:uid="{2BFF833E-C85C-4AB2-9709-3F895B637FA9}"/>
    <cellStyle name="40% - Accent5 2 10" xfId="3795" xr:uid="{8CD9C716-E5A5-4793-AF2B-87C43BF8DFB6}"/>
    <cellStyle name="40% - Accent5 2 10 2" xfId="11161" xr:uid="{35299FF6-24C9-409C-A7F7-5EE24E9A4900}"/>
    <cellStyle name="40% - Accent5 2 10 2 2" xfId="25895" xr:uid="{EBE9447A-CA11-45F9-89FB-97DA734CEC6B}"/>
    <cellStyle name="40% - Accent5 2 10 3" xfId="18529" xr:uid="{AADF592B-3FAB-4C1A-AA6E-1BFCA00714AF}"/>
    <cellStyle name="40% - Accent5 2 11" xfId="7479" xr:uid="{E9470550-2043-4939-A894-D8E77937D80C}"/>
    <cellStyle name="40% - Accent5 2 11 2" xfId="22213" xr:uid="{B2D5251D-2F70-4226-AB41-DCF60022E36F}"/>
    <cellStyle name="40% - Accent5 2 12" xfId="14847" xr:uid="{FAB25D3D-EB29-4951-AB9F-5BF2A46041BC}"/>
    <cellStyle name="40% - Accent5 2 2" xfId="57" xr:uid="{C549388F-7DDB-4A2C-8D8D-0FE050B4C617}"/>
    <cellStyle name="40% - Accent5 2 2 10" xfId="7480" xr:uid="{6DCD80CB-AAE9-4C0F-B38E-FF442FDE17C9}"/>
    <cellStyle name="40% - Accent5 2 2 10 2" xfId="22214" xr:uid="{B18D34CE-48B9-40A2-91C5-BE367963AA12}"/>
    <cellStyle name="40% - Accent5 2 2 11" xfId="14848" xr:uid="{3F4399BE-4CFD-40C0-9EA8-1392EAE58E61}"/>
    <cellStyle name="40% - Accent5 2 2 2" xfId="58" xr:uid="{B4AC6D57-0ECA-4423-B92D-8F02C143EFEE}"/>
    <cellStyle name="40% - Accent5 2 2 2 10" xfId="14849" xr:uid="{32188919-1AE6-4397-89A7-EC1015A01E83}"/>
    <cellStyle name="40% - Accent5 2 2 2 2" xfId="155" xr:uid="{11002788-39C1-4D36-B041-5E44FC7DFF47}"/>
    <cellStyle name="40% - Accent5 2 2 2 2 2" xfId="287" xr:uid="{D1B87434-B7BA-45C8-AC23-DAFB79205C2B}"/>
    <cellStyle name="40% - Accent5 2 2 2 2 2 2" xfId="517" xr:uid="{069B13B8-0FD5-41FD-A8D6-B70159DD71C8}"/>
    <cellStyle name="40% - Accent5 2 2 2 2 2 2 2" xfId="977" xr:uid="{9514DA02-5099-4FEA-AA87-B2D52E159482}"/>
    <cellStyle name="40% - Accent5 2 2 2 2 2 2 2 2" xfId="1897" xr:uid="{0FA9FFF4-CF90-41E3-8ADF-7AD0C2A30940}"/>
    <cellStyle name="40% - Accent5 2 2 2 2 2 2 2 2 2" xfId="3738" xr:uid="{CA8850B5-FBEC-40DB-BDA4-2121F82AD1F8}"/>
    <cellStyle name="40% - Accent5 2 2 2 2 2 2 2 2 2 2" xfId="7420" xr:uid="{271D2C3E-D84D-4F77-B045-FC8660061E25}"/>
    <cellStyle name="40% - Accent5 2 2 2 2 2 2 2 2 2 2 2" xfId="14786" xr:uid="{EE94D08A-BDDC-4AF0-A124-1C4F99CEACAA}"/>
    <cellStyle name="40% - Accent5 2 2 2 2 2 2 2 2 2 2 2 2" xfId="29520" xr:uid="{2F764B64-4872-4C05-919F-FD6050511891}"/>
    <cellStyle name="40% - Accent5 2 2 2 2 2 2 2 2 2 2 3" xfId="22154" xr:uid="{9C740E0F-2469-4BEA-95A8-950217AA621D}"/>
    <cellStyle name="40% - Accent5 2 2 2 2 2 2 2 2 2 3" xfId="11104" xr:uid="{CA480910-7CCA-4515-B83E-D40EA1CA40A1}"/>
    <cellStyle name="40% - Accent5 2 2 2 2 2 2 2 2 2 3 2" xfId="25838" xr:uid="{AD1B8E50-DAB9-4662-A6EA-BF8C33C3D502}"/>
    <cellStyle name="40% - Accent5 2 2 2 2 2 2 2 2 2 4" xfId="18472" xr:uid="{B1AC5CC5-6726-44B8-B3B5-2C8DAC435F8B}"/>
    <cellStyle name="40% - Accent5 2 2 2 2 2 2 2 2 3" xfId="5579" xr:uid="{99B2347D-9506-461D-A01B-FE5801857F52}"/>
    <cellStyle name="40% - Accent5 2 2 2 2 2 2 2 2 3 2" xfId="12945" xr:uid="{DF2776EB-4E70-410F-B7F3-75CA518F711A}"/>
    <cellStyle name="40% - Accent5 2 2 2 2 2 2 2 2 3 2 2" xfId="27679" xr:uid="{C41BC3E6-D27E-4830-8201-64189C0D4594}"/>
    <cellStyle name="40% - Accent5 2 2 2 2 2 2 2 2 3 3" xfId="20313" xr:uid="{CC0CB6AD-8F6A-418D-B478-670390A9DA53}"/>
    <cellStyle name="40% - Accent5 2 2 2 2 2 2 2 2 4" xfId="9263" xr:uid="{49835B36-A1BB-4A3D-A25D-AB0D91057480}"/>
    <cellStyle name="40% - Accent5 2 2 2 2 2 2 2 2 4 2" xfId="23997" xr:uid="{066C569D-D5BA-476F-BB64-13F4E99AB61A}"/>
    <cellStyle name="40% - Accent5 2 2 2 2 2 2 2 2 5" xfId="16631" xr:uid="{9DF47DAA-41F2-475C-8218-C9F44A51A8E5}"/>
    <cellStyle name="40% - Accent5 2 2 2 2 2 2 2 3" xfId="2818" xr:uid="{7B9DB92D-C0DD-4089-A090-841334F5B0E6}"/>
    <cellStyle name="40% - Accent5 2 2 2 2 2 2 2 3 2" xfId="6500" xr:uid="{C9344C8C-0D23-494B-BEE3-0465DFBD08BD}"/>
    <cellStyle name="40% - Accent5 2 2 2 2 2 2 2 3 2 2" xfId="13866" xr:uid="{BE869DCA-2A85-42A5-8F4A-5AB04268CF02}"/>
    <cellStyle name="40% - Accent5 2 2 2 2 2 2 2 3 2 2 2" xfId="28600" xr:uid="{871BA19A-103C-4728-9500-6EA3711F1315}"/>
    <cellStyle name="40% - Accent5 2 2 2 2 2 2 2 3 2 3" xfId="21234" xr:uid="{770AF3D4-C168-4F18-83F6-C3E181568873}"/>
    <cellStyle name="40% - Accent5 2 2 2 2 2 2 2 3 3" xfId="10184" xr:uid="{BF08745E-9610-4D92-B07B-22960E59D1D6}"/>
    <cellStyle name="40% - Accent5 2 2 2 2 2 2 2 3 3 2" xfId="24918" xr:uid="{A3E60C71-FA7D-44A4-9742-26A162ECF0DE}"/>
    <cellStyle name="40% - Accent5 2 2 2 2 2 2 2 3 4" xfId="17552" xr:uid="{80218194-0733-4ED6-A847-6F4E643C6E9D}"/>
    <cellStyle name="40% - Accent5 2 2 2 2 2 2 2 4" xfId="4659" xr:uid="{3E80E1FB-37E4-41FB-BFA8-FFF8DC7EB21E}"/>
    <cellStyle name="40% - Accent5 2 2 2 2 2 2 2 4 2" xfId="12025" xr:uid="{26F2A2B7-1543-4576-91D0-7455E38AED74}"/>
    <cellStyle name="40% - Accent5 2 2 2 2 2 2 2 4 2 2" xfId="26759" xr:uid="{1AF5138E-D0AD-46BC-9262-639F6CCAA355}"/>
    <cellStyle name="40% - Accent5 2 2 2 2 2 2 2 4 3" xfId="19393" xr:uid="{AACD9DA4-CD4D-4BE6-9FF4-D562E9511FE5}"/>
    <cellStyle name="40% - Accent5 2 2 2 2 2 2 2 5" xfId="8343" xr:uid="{2552A2FF-C4CF-42F6-AF72-9EC213C40E68}"/>
    <cellStyle name="40% - Accent5 2 2 2 2 2 2 2 5 2" xfId="23077" xr:uid="{8438B3DF-7F8E-4DB2-AA34-A92965AE7D4A}"/>
    <cellStyle name="40% - Accent5 2 2 2 2 2 2 2 6" xfId="15711" xr:uid="{64DA5D32-A6AA-4608-8F6A-7E651FFC5F85}"/>
    <cellStyle name="40% - Accent5 2 2 2 2 2 2 3" xfId="1437" xr:uid="{8BA41A37-4DF1-4DB0-AB11-DC95B1500C82}"/>
    <cellStyle name="40% - Accent5 2 2 2 2 2 2 3 2" xfId="3278" xr:uid="{9E1130B0-7F8B-4980-BA32-C41519847810}"/>
    <cellStyle name="40% - Accent5 2 2 2 2 2 2 3 2 2" xfId="6960" xr:uid="{D0F655D9-79ED-47A1-9D69-4E68B7D05A1A}"/>
    <cellStyle name="40% - Accent5 2 2 2 2 2 2 3 2 2 2" xfId="14326" xr:uid="{9E502998-667E-4631-A51C-224ABA5D9D31}"/>
    <cellStyle name="40% - Accent5 2 2 2 2 2 2 3 2 2 2 2" xfId="29060" xr:uid="{E2F9366F-77B3-4A23-8180-9FE0B218FDCC}"/>
    <cellStyle name="40% - Accent5 2 2 2 2 2 2 3 2 2 3" xfId="21694" xr:uid="{EBE2BCC7-8F79-4FBC-ADEA-BE3B17510D8C}"/>
    <cellStyle name="40% - Accent5 2 2 2 2 2 2 3 2 3" xfId="10644" xr:uid="{016F2151-EA3C-481E-99F1-8D3DC09E0009}"/>
    <cellStyle name="40% - Accent5 2 2 2 2 2 2 3 2 3 2" xfId="25378" xr:uid="{7A49B99E-35D9-46B6-A01F-3F96B4031762}"/>
    <cellStyle name="40% - Accent5 2 2 2 2 2 2 3 2 4" xfId="18012" xr:uid="{D791A9EB-29C5-4739-932B-B4FB46B78CFF}"/>
    <cellStyle name="40% - Accent5 2 2 2 2 2 2 3 3" xfId="5119" xr:uid="{67CB2255-3B6C-4ECA-9934-E6C3FF98878D}"/>
    <cellStyle name="40% - Accent5 2 2 2 2 2 2 3 3 2" xfId="12485" xr:uid="{53856ADA-3A96-47EC-B091-25CDD794485D}"/>
    <cellStyle name="40% - Accent5 2 2 2 2 2 2 3 3 2 2" xfId="27219" xr:uid="{025566A9-A7BA-4E52-B263-3435E4ED1F1C}"/>
    <cellStyle name="40% - Accent5 2 2 2 2 2 2 3 3 3" xfId="19853" xr:uid="{93EA7146-8E23-4893-8C14-85D29D190264}"/>
    <cellStyle name="40% - Accent5 2 2 2 2 2 2 3 4" xfId="8803" xr:uid="{94A06ED5-31D0-46D3-85B4-208B50D1A345}"/>
    <cellStyle name="40% - Accent5 2 2 2 2 2 2 3 4 2" xfId="23537" xr:uid="{0846AFF5-65FD-4484-8EF7-1C0DDA416058}"/>
    <cellStyle name="40% - Accent5 2 2 2 2 2 2 3 5" xfId="16171" xr:uid="{F6A81FCA-ACC9-4AF8-A9B4-2B2958EEC66A}"/>
    <cellStyle name="40% - Accent5 2 2 2 2 2 2 4" xfId="2358" xr:uid="{2A166207-565B-4459-95FD-359DE4A22F93}"/>
    <cellStyle name="40% - Accent5 2 2 2 2 2 2 4 2" xfId="6040" xr:uid="{2ECBA4BD-3753-4462-AC5C-2CE5285D67F0}"/>
    <cellStyle name="40% - Accent5 2 2 2 2 2 2 4 2 2" xfId="13406" xr:uid="{D11DE4DB-3705-4732-A452-ED4C4183E14B}"/>
    <cellStyle name="40% - Accent5 2 2 2 2 2 2 4 2 2 2" xfId="28140" xr:uid="{BF67EA40-A512-43DC-B793-4565E0A1B54B}"/>
    <cellStyle name="40% - Accent5 2 2 2 2 2 2 4 2 3" xfId="20774" xr:uid="{D14C205F-0D34-4C0D-AB65-ECF84A61553F}"/>
    <cellStyle name="40% - Accent5 2 2 2 2 2 2 4 3" xfId="9724" xr:uid="{7867CE38-4830-411D-81B4-DA9F426A77E2}"/>
    <cellStyle name="40% - Accent5 2 2 2 2 2 2 4 3 2" xfId="24458" xr:uid="{BAB159EB-01C6-4CE7-914C-49FEC3351A14}"/>
    <cellStyle name="40% - Accent5 2 2 2 2 2 2 4 4" xfId="17092" xr:uid="{60DC0E40-0AB3-4034-80CE-DC50B998F4E6}"/>
    <cellStyle name="40% - Accent5 2 2 2 2 2 2 5" xfId="4199" xr:uid="{C5F90D0F-98A6-4C57-8B91-97A6569984AC}"/>
    <cellStyle name="40% - Accent5 2 2 2 2 2 2 5 2" xfId="11565" xr:uid="{4C6F2959-9BFD-4F7C-B0B2-5DA0D1DB8AEC}"/>
    <cellStyle name="40% - Accent5 2 2 2 2 2 2 5 2 2" xfId="26299" xr:uid="{22B1C5A4-8222-4116-B1DD-987426601F37}"/>
    <cellStyle name="40% - Accent5 2 2 2 2 2 2 5 3" xfId="18933" xr:uid="{814811E0-21D3-4791-A036-2E336102869B}"/>
    <cellStyle name="40% - Accent5 2 2 2 2 2 2 6" xfId="7883" xr:uid="{86F65901-4201-4CCD-91A2-1D0D86F87B2F}"/>
    <cellStyle name="40% - Accent5 2 2 2 2 2 2 6 2" xfId="22617" xr:uid="{23D0B468-35FE-4B9F-9D6F-8C3D421C9009}"/>
    <cellStyle name="40% - Accent5 2 2 2 2 2 2 7" xfId="15251" xr:uid="{E3D7D41C-AC32-4A35-A08A-745ED59EA415}"/>
    <cellStyle name="40% - Accent5 2 2 2 2 2 3" xfId="747" xr:uid="{BD741DC9-EA50-4BA3-B563-2FD7A67082CF}"/>
    <cellStyle name="40% - Accent5 2 2 2 2 2 3 2" xfId="1667" xr:uid="{A0C19367-81AA-4F74-B541-550CDCCEA5FB}"/>
    <cellStyle name="40% - Accent5 2 2 2 2 2 3 2 2" xfId="3508" xr:uid="{332AF882-E559-40DD-8DE1-5B0E479EB401}"/>
    <cellStyle name="40% - Accent5 2 2 2 2 2 3 2 2 2" xfId="7190" xr:uid="{06491C47-DCC4-41FF-9D77-7DB49B24A1E4}"/>
    <cellStyle name="40% - Accent5 2 2 2 2 2 3 2 2 2 2" xfId="14556" xr:uid="{B342AC69-0F21-45CB-A317-E9EAA7DA654D}"/>
    <cellStyle name="40% - Accent5 2 2 2 2 2 3 2 2 2 2 2" xfId="29290" xr:uid="{CEC0427C-9232-416D-B256-1D6CB56172F3}"/>
    <cellStyle name="40% - Accent5 2 2 2 2 2 3 2 2 2 3" xfId="21924" xr:uid="{75E5BE16-06AB-475A-855C-588DC7BBF326}"/>
    <cellStyle name="40% - Accent5 2 2 2 2 2 3 2 2 3" xfId="10874" xr:uid="{3DC58ADA-F458-4111-8AEB-2089CBD6D854}"/>
    <cellStyle name="40% - Accent5 2 2 2 2 2 3 2 2 3 2" xfId="25608" xr:uid="{E61BA01A-D417-466A-BDBB-C3AE36844E12}"/>
    <cellStyle name="40% - Accent5 2 2 2 2 2 3 2 2 4" xfId="18242" xr:uid="{71549209-6AFC-4481-80C9-AEF8693D5E19}"/>
    <cellStyle name="40% - Accent5 2 2 2 2 2 3 2 3" xfId="5349" xr:uid="{AB755BA8-BC98-46B0-93FF-3428D27E9E50}"/>
    <cellStyle name="40% - Accent5 2 2 2 2 2 3 2 3 2" xfId="12715" xr:uid="{1B081D87-9AD7-4C30-A308-BAC60CE7E0B4}"/>
    <cellStyle name="40% - Accent5 2 2 2 2 2 3 2 3 2 2" xfId="27449" xr:uid="{81E6BCD7-AB49-4007-9164-13B604DC2324}"/>
    <cellStyle name="40% - Accent5 2 2 2 2 2 3 2 3 3" xfId="20083" xr:uid="{675CE019-6820-4432-A6B9-A1E07BE64439}"/>
    <cellStyle name="40% - Accent5 2 2 2 2 2 3 2 4" xfId="9033" xr:uid="{76984AD9-4A6D-4194-96ED-AEC2BA502E6C}"/>
    <cellStyle name="40% - Accent5 2 2 2 2 2 3 2 4 2" xfId="23767" xr:uid="{35605E2B-9603-4443-A715-1A396DA2388B}"/>
    <cellStyle name="40% - Accent5 2 2 2 2 2 3 2 5" xfId="16401" xr:uid="{BBF66D03-6B42-4131-B51F-38787AFCB61D}"/>
    <cellStyle name="40% - Accent5 2 2 2 2 2 3 3" xfId="2588" xr:uid="{D8198F80-541B-426C-999E-8D0D3895EBC3}"/>
    <cellStyle name="40% - Accent5 2 2 2 2 2 3 3 2" xfId="6270" xr:uid="{DD3E0B23-8B4E-49D2-9165-03FB69C5ABD8}"/>
    <cellStyle name="40% - Accent5 2 2 2 2 2 3 3 2 2" xfId="13636" xr:uid="{EED33DDA-C47F-4C85-AA03-ECCF43B13A0C}"/>
    <cellStyle name="40% - Accent5 2 2 2 2 2 3 3 2 2 2" xfId="28370" xr:uid="{612F2921-37F3-4618-9873-60C97BAC177E}"/>
    <cellStyle name="40% - Accent5 2 2 2 2 2 3 3 2 3" xfId="21004" xr:uid="{F9080AC7-F90E-4852-AA09-5CD7A9B6AB38}"/>
    <cellStyle name="40% - Accent5 2 2 2 2 2 3 3 3" xfId="9954" xr:uid="{039D1C04-78E1-4035-BE09-93DE9FD48161}"/>
    <cellStyle name="40% - Accent5 2 2 2 2 2 3 3 3 2" xfId="24688" xr:uid="{0ED4ABD4-DA60-4C0F-833F-C29674F3A148}"/>
    <cellStyle name="40% - Accent5 2 2 2 2 2 3 3 4" xfId="17322" xr:uid="{EF98AE95-9A58-4831-9951-DF445424A709}"/>
    <cellStyle name="40% - Accent5 2 2 2 2 2 3 4" xfId="4429" xr:uid="{EB3A24BF-ADC5-4B57-BA96-64EE576C0264}"/>
    <cellStyle name="40% - Accent5 2 2 2 2 2 3 4 2" xfId="11795" xr:uid="{BE950047-1D4A-4545-955F-68E395B3CBE6}"/>
    <cellStyle name="40% - Accent5 2 2 2 2 2 3 4 2 2" xfId="26529" xr:uid="{00C9DA93-35BE-4794-AC38-FEBDBAF5BF75}"/>
    <cellStyle name="40% - Accent5 2 2 2 2 2 3 4 3" xfId="19163" xr:uid="{849ACF76-8DFE-46C3-85EC-F215298D0743}"/>
    <cellStyle name="40% - Accent5 2 2 2 2 2 3 5" xfId="8113" xr:uid="{AA1C3BF0-A0C8-440A-B5E9-51B25273E8B8}"/>
    <cellStyle name="40% - Accent5 2 2 2 2 2 3 5 2" xfId="22847" xr:uid="{37A5B220-82AC-40E5-B7CB-894DF7AD12A2}"/>
    <cellStyle name="40% - Accent5 2 2 2 2 2 3 6" xfId="15481" xr:uid="{8202A02A-92F8-4F6F-9501-2065A777BE7B}"/>
    <cellStyle name="40% - Accent5 2 2 2 2 2 4" xfId="1207" xr:uid="{4DAE715A-72BF-49CA-80B3-4C5945131280}"/>
    <cellStyle name="40% - Accent5 2 2 2 2 2 4 2" xfId="3048" xr:uid="{1B3161DB-8DD7-4CC1-8E7A-239921293F4D}"/>
    <cellStyle name="40% - Accent5 2 2 2 2 2 4 2 2" xfId="6730" xr:uid="{55457E93-03BE-4E1A-899C-EF4CF175650F}"/>
    <cellStyle name="40% - Accent5 2 2 2 2 2 4 2 2 2" xfId="14096" xr:uid="{1944E6BB-AA5A-439F-9015-F6663888EFE2}"/>
    <cellStyle name="40% - Accent5 2 2 2 2 2 4 2 2 2 2" xfId="28830" xr:uid="{136435EA-C5CA-4BB6-A930-CEC65EF4FC7E}"/>
    <cellStyle name="40% - Accent5 2 2 2 2 2 4 2 2 3" xfId="21464" xr:uid="{D1377EB6-6FCD-416E-BA94-CC1521ABEA13}"/>
    <cellStyle name="40% - Accent5 2 2 2 2 2 4 2 3" xfId="10414" xr:uid="{D08818B4-71D0-4B4C-8CB1-D347238B17E5}"/>
    <cellStyle name="40% - Accent5 2 2 2 2 2 4 2 3 2" xfId="25148" xr:uid="{5BB5291D-BC78-4E39-BF54-E3797B619BF9}"/>
    <cellStyle name="40% - Accent5 2 2 2 2 2 4 2 4" xfId="17782" xr:uid="{3793BEC8-EF4D-4617-8C3F-043267577326}"/>
    <cellStyle name="40% - Accent5 2 2 2 2 2 4 3" xfId="4889" xr:uid="{E66566F6-A869-4F9A-AD47-273C0D17EA76}"/>
    <cellStyle name="40% - Accent5 2 2 2 2 2 4 3 2" xfId="12255" xr:uid="{9AD7E3AF-F3C7-49D5-943F-62E8CA17E315}"/>
    <cellStyle name="40% - Accent5 2 2 2 2 2 4 3 2 2" xfId="26989" xr:uid="{57CEDBED-5CBD-4AAF-8426-2B271F0C95ED}"/>
    <cellStyle name="40% - Accent5 2 2 2 2 2 4 3 3" xfId="19623" xr:uid="{4BABE749-0AE5-40EB-A631-9BF34700E9B2}"/>
    <cellStyle name="40% - Accent5 2 2 2 2 2 4 4" xfId="8573" xr:uid="{4B4234AD-735B-484A-9F75-02C16B4EDD46}"/>
    <cellStyle name="40% - Accent5 2 2 2 2 2 4 4 2" xfId="23307" xr:uid="{9C072712-A6F3-4B23-B574-C85E79C073A5}"/>
    <cellStyle name="40% - Accent5 2 2 2 2 2 4 5" xfId="15941" xr:uid="{83CC10AB-1046-4B54-9CA0-0C7413B8D2AE}"/>
    <cellStyle name="40% - Accent5 2 2 2 2 2 5" xfId="2128" xr:uid="{8570EB69-B105-4752-BB23-93884281BF7F}"/>
    <cellStyle name="40% - Accent5 2 2 2 2 2 5 2" xfId="5810" xr:uid="{5F2C1C2D-C4B1-4CC4-B636-74B0CA120228}"/>
    <cellStyle name="40% - Accent5 2 2 2 2 2 5 2 2" xfId="13176" xr:uid="{D6A4A2FF-780A-4CB3-B32B-6B0F3E9AEB1E}"/>
    <cellStyle name="40% - Accent5 2 2 2 2 2 5 2 2 2" xfId="27910" xr:uid="{7D90794F-1492-4170-AA15-62C7BF03E5B1}"/>
    <cellStyle name="40% - Accent5 2 2 2 2 2 5 2 3" xfId="20544" xr:uid="{35B2128C-74E5-467A-88CA-C183FE1661C7}"/>
    <cellStyle name="40% - Accent5 2 2 2 2 2 5 3" xfId="9494" xr:uid="{D20C9F74-D08F-4C89-A9F2-7CD230B170B4}"/>
    <cellStyle name="40% - Accent5 2 2 2 2 2 5 3 2" xfId="24228" xr:uid="{62592D87-263C-409C-AE32-3ECC2D9D5167}"/>
    <cellStyle name="40% - Accent5 2 2 2 2 2 5 4" xfId="16862" xr:uid="{6A04B72D-8B65-4787-A413-7916E9A3987B}"/>
    <cellStyle name="40% - Accent5 2 2 2 2 2 6" xfId="3969" xr:uid="{CE5C3662-C0F9-42BF-8DE0-75B8BB7F1AFC}"/>
    <cellStyle name="40% - Accent5 2 2 2 2 2 6 2" xfId="11335" xr:uid="{094AA789-3AAA-427C-B6C2-F336937F9D22}"/>
    <cellStyle name="40% - Accent5 2 2 2 2 2 6 2 2" xfId="26069" xr:uid="{4B1F290E-B315-4526-8DE0-AA78E17E08BB}"/>
    <cellStyle name="40% - Accent5 2 2 2 2 2 6 3" xfId="18703" xr:uid="{D32EB640-DB24-44E6-ACAC-E314D67C1AA8}"/>
    <cellStyle name="40% - Accent5 2 2 2 2 2 7" xfId="7653" xr:uid="{34358943-68D4-40CC-9FB3-FC93045F2444}"/>
    <cellStyle name="40% - Accent5 2 2 2 2 2 7 2" xfId="22387" xr:uid="{0B768512-7CE0-48BD-8110-99B35EA3ECF2}"/>
    <cellStyle name="40% - Accent5 2 2 2 2 2 8" xfId="15021" xr:uid="{FA614869-73D8-47B5-890A-AB8E8114F9E4}"/>
    <cellStyle name="40% - Accent5 2 2 2 2 3" xfId="402" xr:uid="{5CFD06DA-B511-41D9-87EA-34D2F324E863}"/>
    <cellStyle name="40% - Accent5 2 2 2 2 3 2" xfId="862" xr:uid="{72C1B959-1815-4B17-B8B8-FC1C9D6DCFC3}"/>
    <cellStyle name="40% - Accent5 2 2 2 2 3 2 2" xfId="1782" xr:uid="{46055629-38F5-49AB-8FC2-C6DEBB8938EF}"/>
    <cellStyle name="40% - Accent5 2 2 2 2 3 2 2 2" xfId="3623" xr:uid="{BC3636F0-A257-4392-87DD-8AB87800CEC7}"/>
    <cellStyle name="40% - Accent5 2 2 2 2 3 2 2 2 2" xfId="7305" xr:uid="{D52B3901-23FC-4277-B207-BCFB224D95D1}"/>
    <cellStyle name="40% - Accent5 2 2 2 2 3 2 2 2 2 2" xfId="14671" xr:uid="{8042B11A-CF82-4DF4-9E70-3BE630780149}"/>
    <cellStyle name="40% - Accent5 2 2 2 2 3 2 2 2 2 2 2" xfId="29405" xr:uid="{45AD3E30-109A-4691-A507-1F2EEBA38E31}"/>
    <cellStyle name="40% - Accent5 2 2 2 2 3 2 2 2 2 3" xfId="22039" xr:uid="{39B38866-ADAD-4C1B-BB42-96578166EF13}"/>
    <cellStyle name="40% - Accent5 2 2 2 2 3 2 2 2 3" xfId="10989" xr:uid="{74D16702-0282-4C00-931B-9E6007863A77}"/>
    <cellStyle name="40% - Accent5 2 2 2 2 3 2 2 2 3 2" xfId="25723" xr:uid="{B3902F49-ACE4-4E70-A3D1-D600C7B10743}"/>
    <cellStyle name="40% - Accent5 2 2 2 2 3 2 2 2 4" xfId="18357" xr:uid="{19E740DD-A2CB-4782-B50F-C2A27BC7CB29}"/>
    <cellStyle name="40% - Accent5 2 2 2 2 3 2 2 3" xfId="5464" xr:uid="{E9BA118C-3523-4C64-B996-68D4A969083E}"/>
    <cellStyle name="40% - Accent5 2 2 2 2 3 2 2 3 2" xfId="12830" xr:uid="{BB1E7692-8EFD-471A-8C1A-D2677AEA4C0F}"/>
    <cellStyle name="40% - Accent5 2 2 2 2 3 2 2 3 2 2" xfId="27564" xr:uid="{EDD8A67D-9E7D-4FC5-A8F5-53AAE8AFBCF8}"/>
    <cellStyle name="40% - Accent5 2 2 2 2 3 2 2 3 3" xfId="20198" xr:uid="{3E7F5789-7BC2-4D34-B954-ACEEEE860E87}"/>
    <cellStyle name="40% - Accent5 2 2 2 2 3 2 2 4" xfId="9148" xr:uid="{F250083D-D757-4123-916B-03010950B365}"/>
    <cellStyle name="40% - Accent5 2 2 2 2 3 2 2 4 2" xfId="23882" xr:uid="{B5FAA159-1D25-4B60-866E-9166BB9E002F}"/>
    <cellStyle name="40% - Accent5 2 2 2 2 3 2 2 5" xfId="16516" xr:uid="{4B0EDA18-41B4-48BE-AE72-11C1E8B5F81D}"/>
    <cellStyle name="40% - Accent5 2 2 2 2 3 2 3" xfId="2703" xr:uid="{0B7C2379-7429-472B-86A7-0BBA71702A84}"/>
    <cellStyle name="40% - Accent5 2 2 2 2 3 2 3 2" xfId="6385" xr:uid="{FDAAD8BC-C6E3-4B5B-A8F8-35EA3058C84D}"/>
    <cellStyle name="40% - Accent5 2 2 2 2 3 2 3 2 2" xfId="13751" xr:uid="{175A2904-93CB-47FD-A541-0FB17444AF56}"/>
    <cellStyle name="40% - Accent5 2 2 2 2 3 2 3 2 2 2" xfId="28485" xr:uid="{71D914B3-D7ED-4CA9-9C26-B519BCAC8D83}"/>
    <cellStyle name="40% - Accent5 2 2 2 2 3 2 3 2 3" xfId="21119" xr:uid="{3027D495-D790-4023-8C9F-7E4834EE125D}"/>
    <cellStyle name="40% - Accent5 2 2 2 2 3 2 3 3" xfId="10069" xr:uid="{4F1066F0-E0F4-4B2C-A021-E6BBE5186299}"/>
    <cellStyle name="40% - Accent5 2 2 2 2 3 2 3 3 2" xfId="24803" xr:uid="{E0862189-A636-48FB-8EDB-621C41B0810B}"/>
    <cellStyle name="40% - Accent5 2 2 2 2 3 2 3 4" xfId="17437" xr:uid="{08C550A4-6716-4CB5-B28A-AB68D0A775F5}"/>
    <cellStyle name="40% - Accent5 2 2 2 2 3 2 4" xfId="4544" xr:uid="{4DC43D98-FEC5-4412-B64A-A41AFEA545D9}"/>
    <cellStyle name="40% - Accent5 2 2 2 2 3 2 4 2" xfId="11910" xr:uid="{955C4F5D-202A-40E0-9029-581EA66106CD}"/>
    <cellStyle name="40% - Accent5 2 2 2 2 3 2 4 2 2" xfId="26644" xr:uid="{F5F4E5ED-53E1-417A-80DB-B5B71AD05589}"/>
    <cellStyle name="40% - Accent5 2 2 2 2 3 2 4 3" xfId="19278" xr:uid="{BDC9767E-888F-4795-B4AE-2F21DAE94573}"/>
    <cellStyle name="40% - Accent5 2 2 2 2 3 2 5" xfId="8228" xr:uid="{6C0F17E0-9FC4-4B3D-8755-F013925BAA06}"/>
    <cellStyle name="40% - Accent5 2 2 2 2 3 2 5 2" xfId="22962" xr:uid="{F15234B1-4137-4D77-BDC2-33B10BEE4380}"/>
    <cellStyle name="40% - Accent5 2 2 2 2 3 2 6" xfId="15596" xr:uid="{C0292228-D95E-4173-B6BF-B73A3BAA07EE}"/>
    <cellStyle name="40% - Accent5 2 2 2 2 3 3" xfId="1322" xr:uid="{B2DDBC6F-7AB8-4A4E-A117-FB7ED67F2EE0}"/>
    <cellStyle name="40% - Accent5 2 2 2 2 3 3 2" xfId="3163" xr:uid="{F10EA323-6A4A-4F7D-A394-A7B9A4FCE2E4}"/>
    <cellStyle name="40% - Accent5 2 2 2 2 3 3 2 2" xfId="6845" xr:uid="{45CE5296-422E-497D-AD6B-051ADF20CF59}"/>
    <cellStyle name="40% - Accent5 2 2 2 2 3 3 2 2 2" xfId="14211" xr:uid="{57924725-5901-40B6-B142-27CA5C83939F}"/>
    <cellStyle name="40% - Accent5 2 2 2 2 3 3 2 2 2 2" xfId="28945" xr:uid="{1239CC39-080E-4219-AB43-94A9ED3DE777}"/>
    <cellStyle name="40% - Accent5 2 2 2 2 3 3 2 2 3" xfId="21579" xr:uid="{9C018C5A-8787-4A49-9C7C-8577091C0E4C}"/>
    <cellStyle name="40% - Accent5 2 2 2 2 3 3 2 3" xfId="10529" xr:uid="{D2D5540F-550E-4B23-B377-303BF03C1748}"/>
    <cellStyle name="40% - Accent5 2 2 2 2 3 3 2 3 2" xfId="25263" xr:uid="{8FC8DE87-8B12-499A-B081-B51B26708C3C}"/>
    <cellStyle name="40% - Accent5 2 2 2 2 3 3 2 4" xfId="17897" xr:uid="{AB1F869C-505A-49B5-BE8A-8A35D44E3FDE}"/>
    <cellStyle name="40% - Accent5 2 2 2 2 3 3 3" xfId="5004" xr:uid="{F03B81D1-9EA9-4F5E-8BD4-CEDE8E33DCB2}"/>
    <cellStyle name="40% - Accent5 2 2 2 2 3 3 3 2" xfId="12370" xr:uid="{74C695FE-6FC6-4342-A39E-94EBAED98737}"/>
    <cellStyle name="40% - Accent5 2 2 2 2 3 3 3 2 2" xfId="27104" xr:uid="{7F23CAD0-5A2A-478F-8F2B-69589A97FD38}"/>
    <cellStyle name="40% - Accent5 2 2 2 2 3 3 3 3" xfId="19738" xr:uid="{FE4FDC95-02E5-41A8-BD27-1A2DFC4ACD02}"/>
    <cellStyle name="40% - Accent5 2 2 2 2 3 3 4" xfId="8688" xr:uid="{C280745F-16B2-44FE-AD41-6DA15D7DBD93}"/>
    <cellStyle name="40% - Accent5 2 2 2 2 3 3 4 2" xfId="23422" xr:uid="{A6D27E0E-486A-4EEC-A747-3F085FF085FE}"/>
    <cellStyle name="40% - Accent5 2 2 2 2 3 3 5" xfId="16056" xr:uid="{2262629C-410D-4E63-8EC8-958A8715AB7E}"/>
    <cellStyle name="40% - Accent5 2 2 2 2 3 4" xfId="2243" xr:uid="{D4718BA6-FCFB-4980-8BC6-3BCCE95C9A16}"/>
    <cellStyle name="40% - Accent5 2 2 2 2 3 4 2" xfId="5925" xr:uid="{4950CE13-35F9-4A10-A725-DD41F368C74F}"/>
    <cellStyle name="40% - Accent5 2 2 2 2 3 4 2 2" xfId="13291" xr:uid="{81CD5EA7-B8FF-43D5-8E77-1BDD2842AD31}"/>
    <cellStyle name="40% - Accent5 2 2 2 2 3 4 2 2 2" xfId="28025" xr:uid="{5844F4D3-E585-49B8-94EB-78A53F60232E}"/>
    <cellStyle name="40% - Accent5 2 2 2 2 3 4 2 3" xfId="20659" xr:uid="{C31DEF3B-9CC9-4596-9FB3-BD7CDA6A4100}"/>
    <cellStyle name="40% - Accent5 2 2 2 2 3 4 3" xfId="9609" xr:uid="{8E092BD8-363E-4250-B844-EA60513D4D85}"/>
    <cellStyle name="40% - Accent5 2 2 2 2 3 4 3 2" xfId="24343" xr:uid="{88CDBC77-FE1F-41A0-9F7B-47ECC1AA9B5B}"/>
    <cellStyle name="40% - Accent5 2 2 2 2 3 4 4" xfId="16977" xr:uid="{21714360-10AA-4A97-8F6A-3FF0C4FD1F79}"/>
    <cellStyle name="40% - Accent5 2 2 2 2 3 5" xfId="4084" xr:uid="{426C8AFC-D7D0-44C3-961A-DF56B15168B6}"/>
    <cellStyle name="40% - Accent5 2 2 2 2 3 5 2" xfId="11450" xr:uid="{9CDDC71E-F29E-43DD-846C-B12ABDCE4BE0}"/>
    <cellStyle name="40% - Accent5 2 2 2 2 3 5 2 2" xfId="26184" xr:uid="{B9009416-BB80-4270-BC6A-CA3F7B19FFDB}"/>
    <cellStyle name="40% - Accent5 2 2 2 2 3 5 3" xfId="18818" xr:uid="{AC4B85C5-6987-451A-8094-8C24FE8A5E8B}"/>
    <cellStyle name="40% - Accent5 2 2 2 2 3 6" xfId="7768" xr:uid="{29AB6F1C-3C12-4B7B-9801-9E7F054BB4D2}"/>
    <cellStyle name="40% - Accent5 2 2 2 2 3 6 2" xfId="22502" xr:uid="{C2B6FE74-D25E-4E66-BA3C-BFC415F2855C}"/>
    <cellStyle name="40% - Accent5 2 2 2 2 3 7" xfId="15136" xr:uid="{4651FBA6-54F1-47DF-99C5-5F45E532C7ED}"/>
    <cellStyle name="40% - Accent5 2 2 2 2 4" xfId="632" xr:uid="{A19634B0-910F-41D6-AB58-DD7EEEBD2CC7}"/>
    <cellStyle name="40% - Accent5 2 2 2 2 4 2" xfId="1552" xr:uid="{0BE5B971-6C4E-437A-BA82-16D435A0472E}"/>
    <cellStyle name="40% - Accent5 2 2 2 2 4 2 2" xfId="3393" xr:uid="{A4625631-3C47-454A-B75C-967A3F222898}"/>
    <cellStyle name="40% - Accent5 2 2 2 2 4 2 2 2" xfId="7075" xr:uid="{EE742234-9E95-40D1-97FC-A547CE548792}"/>
    <cellStyle name="40% - Accent5 2 2 2 2 4 2 2 2 2" xfId="14441" xr:uid="{52E39DF9-81D4-4AA1-8EC9-DA9126E8C9F4}"/>
    <cellStyle name="40% - Accent5 2 2 2 2 4 2 2 2 2 2" xfId="29175" xr:uid="{45532954-DFA0-4434-A13A-98437CEC51F0}"/>
    <cellStyle name="40% - Accent5 2 2 2 2 4 2 2 2 3" xfId="21809" xr:uid="{9F2F4E0F-1C01-4B52-88C2-CD6249BE1981}"/>
    <cellStyle name="40% - Accent5 2 2 2 2 4 2 2 3" xfId="10759" xr:uid="{C58DF385-99D5-40D4-B33B-D9014319A210}"/>
    <cellStyle name="40% - Accent5 2 2 2 2 4 2 2 3 2" xfId="25493" xr:uid="{52AC618C-DAF2-4605-98D3-73A3292AA172}"/>
    <cellStyle name="40% - Accent5 2 2 2 2 4 2 2 4" xfId="18127" xr:uid="{7C0869FB-3428-41D8-B057-F9ACBFFAE33A}"/>
    <cellStyle name="40% - Accent5 2 2 2 2 4 2 3" xfId="5234" xr:uid="{5FC9AC35-1557-451F-BF86-CF976832162A}"/>
    <cellStyle name="40% - Accent5 2 2 2 2 4 2 3 2" xfId="12600" xr:uid="{66D73366-48DD-43E7-BDC7-C50948639507}"/>
    <cellStyle name="40% - Accent5 2 2 2 2 4 2 3 2 2" xfId="27334" xr:uid="{32C93D59-0B09-404F-8350-734DAD67FE5F}"/>
    <cellStyle name="40% - Accent5 2 2 2 2 4 2 3 3" xfId="19968" xr:uid="{D6DCF24D-6274-476A-8BDC-B05F18C36854}"/>
    <cellStyle name="40% - Accent5 2 2 2 2 4 2 4" xfId="8918" xr:uid="{26FCFD73-EC88-4AEC-9AF7-220BF605F182}"/>
    <cellStyle name="40% - Accent5 2 2 2 2 4 2 4 2" xfId="23652" xr:uid="{0AC3644F-AA40-408E-AB41-1B7E4382771B}"/>
    <cellStyle name="40% - Accent5 2 2 2 2 4 2 5" xfId="16286" xr:uid="{13562D27-DF13-4E9E-89A4-CDAE2B9BD0E8}"/>
    <cellStyle name="40% - Accent5 2 2 2 2 4 3" xfId="2473" xr:uid="{69ABE6EC-EC67-411A-9764-184F970E655F}"/>
    <cellStyle name="40% - Accent5 2 2 2 2 4 3 2" xfId="6155" xr:uid="{98E54977-FC71-4145-B17D-B3426FF09952}"/>
    <cellStyle name="40% - Accent5 2 2 2 2 4 3 2 2" xfId="13521" xr:uid="{54D3F11A-7AFE-49E5-8DB7-AA2DF9BF2B1A}"/>
    <cellStyle name="40% - Accent5 2 2 2 2 4 3 2 2 2" xfId="28255" xr:uid="{9B4916C7-2FC8-4EF3-9677-929B55B9E9D7}"/>
    <cellStyle name="40% - Accent5 2 2 2 2 4 3 2 3" xfId="20889" xr:uid="{77003886-7E9E-4A57-99FB-D2F37D8D2AE6}"/>
    <cellStyle name="40% - Accent5 2 2 2 2 4 3 3" xfId="9839" xr:uid="{E2CE453A-ADB1-489C-9031-072B2FC93FD9}"/>
    <cellStyle name="40% - Accent5 2 2 2 2 4 3 3 2" xfId="24573" xr:uid="{E1552B71-4BC9-4A0E-B786-9EACDA803C2C}"/>
    <cellStyle name="40% - Accent5 2 2 2 2 4 3 4" xfId="17207" xr:uid="{FCCB4C7C-9665-4515-8C18-7BB81B2EDEE4}"/>
    <cellStyle name="40% - Accent5 2 2 2 2 4 4" xfId="4314" xr:uid="{28232CBD-7B39-404F-B777-5EEF3E47AB3A}"/>
    <cellStyle name="40% - Accent5 2 2 2 2 4 4 2" xfId="11680" xr:uid="{186B31F9-6699-4ED3-A443-C67D7905193E}"/>
    <cellStyle name="40% - Accent5 2 2 2 2 4 4 2 2" xfId="26414" xr:uid="{08F00233-9D8E-49C0-B644-47983011BAA4}"/>
    <cellStyle name="40% - Accent5 2 2 2 2 4 4 3" xfId="19048" xr:uid="{EFC3A5A9-5BD9-4F40-BE30-A8E66A9DCA1E}"/>
    <cellStyle name="40% - Accent5 2 2 2 2 4 5" xfId="7998" xr:uid="{BAEBED49-1211-4307-9DDA-34DD77B7A0D5}"/>
    <cellStyle name="40% - Accent5 2 2 2 2 4 5 2" xfId="22732" xr:uid="{303801D0-7FBE-43A4-906C-8715C981AC13}"/>
    <cellStyle name="40% - Accent5 2 2 2 2 4 6" xfId="15366" xr:uid="{A4157BDE-76EC-4156-98E1-B36DFAC8E70B}"/>
    <cellStyle name="40% - Accent5 2 2 2 2 5" xfId="1092" xr:uid="{5458BF35-29AC-46E1-8C75-770113F86B9C}"/>
    <cellStyle name="40% - Accent5 2 2 2 2 5 2" xfId="2933" xr:uid="{B55F4B3B-25EA-4ED5-BF30-239E10C9B0AB}"/>
    <cellStyle name="40% - Accent5 2 2 2 2 5 2 2" xfId="6615" xr:uid="{CF8E9F4A-4762-4746-AB99-DEDBADE7357C}"/>
    <cellStyle name="40% - Accent5 2 2 2 2 5 2 2 2" xfId="13981" xr:uid="{A0C36DAF-660B-46FC-B17E-67EFD5EB1C64}"/>
    <cellStyle name="40% - Accent5 2 2 2 2 5 2 2 2 2" xfId="28715" xr:uid="{E6AC663B-8E63-4763-A336-EA2B500E6388}"/>
    <cellStyle name="40% - Accent5 2 2 2 2 5 2 2 3" xfId="21349" xr:uid="{79CDC68D-5AE3-4E6D-8A62-2E67910BFB64}"/>
    <cellStyle name="40% - Accent5 2 2 2 2 5 2 3" xfId="10299" xr:uid="{7575AEF1-B6B7-425A-A1D5-F1B5CC1E9F63}"/>
    <cellStyle name="40% - Accent5 2 2 2 2 5 2 3 2" xfId="25033" xr:uid="{8284D78C-3700-44CD-B488-7D0E477D5A45}"/>
    <cellStyle name="40% - Accent5 2 2 2 2 5 2 4" xfId="17667" xr:uid="{B9E21555-4B58-4C4C-A3D4-DE17B20C5011}"/>
    <cellStyle name="40% - Accent5 2 2 2 2 5 3" xfId="4774" xr:uid="{88A74ED3-6672-4E6D-90ED-A4C489A66B26}"/>
    <cellStyle name="40% - Accent5 2 2 2 2 5 3 2" xfId="12140" xr:uid="{CBE395FB-9A74-41C7-B915-0961517BB76B}"/>
    <cellStyle name="40% - Accent5 2 2 2 2 5 3 2 2" xfId="26874" xr:uid="{299FC5B3-4244-421D-B39A-BD87D8943C3A}"/>
    <cellStyle name="40% - Accent5 2 2 2 2 5 3 3" xfId="19508" xr:uid="{E9BD1150-053D-4A65-A5F2-330C0D9E90B7}"/>
    <cellStyle name="40% - Accent5 2 2 2 2 5 4" xfId="8458" xr:uid="{ED24CF1D-EB95-42EC-99BF-C623D77218D9}"/>
    <cellStyle name="40% - Accent5 2 2 2 2 5 4 2" xfId="23192" xr:uid="{E3395B29-68FF-4C83-A68B-ED7CEDF33D77}"/>
    <cellStyle name="40% - Accent5 2 2 2 2 5 5" xfId="15826" xr:uid="{7FFE1512-64E6-40E6-B771-C172DEBC3A75}"/>
    <cellStyle name="40% - Accent5 2 2 2 2 6" xfId="2013" xr:uid="{2B3CD536-CA8E-4EDE-8B5E-F863EB8075F6}"/>
    <cellStyle name="40% - Accent5 2 2 2 2 6 2" xfId="5695" xr:uid="{694EB0F2-A5EE-4600-B49E-E91123325BA0}"/>
    <cellStyle name="40% - Accent5 2 2 2 2 6 2 2" xfId="13061" xr:uid="{DA293DD7-0A7F-41C9-8337-8EFE6A68D2A3}"/>
    <cellStyle name="40% - Accent5 2 2 2 2 6 2 2 2" xfId="27795" xr:uid="{092D1A36-7038-4A1C-9E40-C90C553AD763}"/>
    <cellStyle name="40% - Accent5 2 2 2 2 6 2 3" xfId="20429" xr:uid="{137223D0-62D5-4CDB-B00F-0A3B5C2BAEF2}"/>
    <cellStyle name="40% - Accent5 2 2 2 2 6 3" xfId="9379" xr:uid="{A459EC78-FD05-476E-8A9C-EAFC1897B6B8}"/>
    <cellStyle name="40% - Accent5 2 2 2 2 6 3 2" xfId="24113" xr:uid="{1A805EB9-D4BB-49FE-A8DA-E6DE6D3AE865}"/>
    <cellStyle name="40% - Accent5 2 2 2 2 6 4" xfId="16747" xr:uid="{258EC4E4-E208-47C7-8044-838D7D0EE9E3}"/>
    <cellStyle name="40% - Accent5 2 2 2 2 7" xfId="3854" xr:uid="{27C82998-7D90-468E-87D6-3F732D172640}"/>
    <cellStyle name="40% - Accent5 2 2 2 2 7 2" xfId="11220" xr:uid="{AE105F27-B999-464B-B9A5-A9D0E461B953}"/>
    <cellStyle name="40% - Accent5 2 2 2 2 7 2 2" xfId="25954" xr:uid="{A8CF452F-71FC-416F-BF41-1A9CCC4C4855}"/>
    <cellStyle name="40% - Accent5 2 2 2 2 7 3" xfId="18588" xr:uid="{47CED806-20CF-47EA-9E77-913A6C6CE7CB}"/>
    <cellStyle name="40% - Accent5 2 2 2 2 8" xfId="7538" xr:uid="{D01A9C4D-32C2-4CB6-BD26-7CDEAE28641B}"/>
    <cellStyle name="40% - Accent5 2 2 2 2 8 2" xfId="22272" xr:uid="{A38F94AD-F4E8-4884-AA20-E2E19D4EDC98}"/>
    <cellStyle name="40% - Accent5 2 2 2 2 9" xfId="14906" xr:uid="{4D0F7CC5-391C-403E-B61D-AE40B0CF8B0A}"/>
    <cellStyle name="40% - Accent5 2 2 2 3" xfId="230" xr:uid="{F622BFB3-4864-4DC4-8449-17732C98C811}"/>
    <cellStyle name="40% - Accent5 2 2 2 3 2" xfId="460" xr:uid="{315C4ACB-6E98-49D0-8994-FD56F82B2E56}"/>
    <cellStyle name="40% - Accent5 2 2 2 3 2 2" xfId="920" xr:uid="{1CD53020-8356-45DA-93A8-09A5D89A9E8B}"/>
    <cellStyle name="40% - Accent5 2 2 2 3 2 2 2" xfId="1840" xr:uid="{49A4A958-AAC7-4BEB-BD68-1D9D11FFF1CB}"/>
    <cellStyle name="40% - Accent5 2 2 2 3 2 2 2 2" xfId="3681" xr:uid="{B6FB4A4F-E6CB-41E7-A11C-EF66C91805D7}"/>
    <cellStyle name="40% - Accent5 2 2 2 3 2 2 2 2 2" xfId="7363" xr:uid="{74CB7EAF-A965-4D54-958E-147058999DFB}"/>
    <cellStyle name="40% - Accent5 2 2 2 3 2 2 2 2 2 2" xfId="14729" xr:uid="{024950EA-EF7F-4B59-85A5-42031C6FA758}"/>
    <cellStyle name="40% - Accent5 2 2 2 3 2 2 2 2 2 2 2" xfId="29463" xr:uid="{24701EE3-C414-4FA5-A9E6-92D7C0D6D107}"/>
    <cellStyle name="40% - Accent5 2 2 2 3 2 2 2 2 2 3" xfId="22097" xr:uid="{6EED910F-7726-4531-BFD5-9B87C6293E4D}"/>
    <cellStyle name="40% - Accent5 2 2 2 3 2 2 2 2 3" xfId="11047" xr:uid="{7EC8D111-973D-4EF4-AC98-B04F25087433}"/>
    <cellStyle name="40% - Accent5 2 2 2 3 2 2 2 2 3 2" xfId="25781" xr:uid="{8E0059FC-A7EC-47B6-9870-46052FEBCD06}"/>
    <cellStyle name="40% - Accent5 2 2 2 3 2 2 2 2 4" xfId="18415" xr:uid="{8AA71B42-EDC1-4474-ABB1-BB3DCA3708F1}"/>
    <cellStyle name="40% - Accent5 2 2 2 3 2 2 2 3" xfId="5522" xr:uid="{DCD36058-DB94-4FEB-8E44-65EA99879524}"/>
    <cellStyle name="40% - Accent5 2 2 2 3 2 2 2 3 2" xfId="12888" xr:uid="{16BD10C2-38AC-47EA-9412-039BCF3B2322}"/>
    <cellStyle name="40% - Accent5 2 2 2 3 2 2 2 3 2 2" xfId="27622" xr:uid="{C5F094FD-6ADE-4F85-AB70-A3ECBF243040}"/>
    <cellStyle name="40% - Accent5 2 2 2 3 2 2 2 3 3" xfId="20256" xr:uid="{CAD6CCAD-385B-45E1-A099-C5460C90FBD0}"/>
    <cellStyle name="40% - Accent5 2 2 2 3 2 2 2 4" xfId="9206" xr:uid="{279D8348-BD8F-4A33-9922-6C3A30BE7985}"/>
    <cellStyle name="40% - Accent5 2 2 2 3 2 2 2 4 2" xfId="23940" xr:uid="{F6B8E525-E654-4785-90D7-D3289972D0CC}"/>
    <cellStyle name="40% - Accent5 2 2 2 3 2 2 2 5" xfId="16574" xr:uid="{5F66FDD3-437A-4A77-B85D-1960BA22E7F0}"/>
    <cellStyle name="40% - Accent5 2 2 2 3 2 2 3" xfId="2761" xr:uid="{3087240B-9477-44B6-84A5-2A3B59C8D811}"/>
    <cellStyle name="40% - Accent5 2 2 2 3 2 2 3 2" xfId="6443" xr:uid="{B7476FB2-4D31-4229-9ED1-64273B013312}"/>
    <cellStyle name="40% - Accent5 2 2 2 3 2 2 3 2 2" xfId="13809" xr:uid="{C630C4C9-5467-405C-AF18-2A5FE828591C}"/>
    <cellStyle name="40% - Accent5 2 2 2 3 2 2 3 2 2 2" xfId="28543" xr:uid="{7BFE0FC3-185C-42A6-BB26-00407EFA34FD}"/>
    <cellStyle name="40% - Accent5 2 2 2 3 2 2 3 2 3" xfId="21177" xr:uid="{49FC5977-6BE8-4A5D-B9DE-4059956C3E0C}"/>
    <cellStyle name="40% - Accent5 2 2 2 3 2 2 3 3" xfId="10127" xr:uid="{F9278024-23A4-4702-A96B-CB60C929AD9C}"/>
    <cellStyle name="40% - Accent5 2 2 2 3 2 2 3 3 2" xfId="24861" xr:uid="{7C357F43-48E7-45D7-88E6-8E302C4B7A1A}"/>
    <cellStyle name="40% - Accent5 2 2 2 3 2 2 3 4" xfId="17495" xr:uid="{423C4BA4-EEA8-444C-B7D3-A4F319A9A146}"/>
    <cellStyle name="40% - Accent5 2 2 2 3 2 2 4" xfId="4602" xr:uid="{4612D43F-EA93-4B30-96A9-0C27265A9BF6}"/>
    <cellStyle name="40% - Accent5 2 2 2 3 2 2 4 2" xfId="11968" xr:uid="{71791CE6-0539-4308-89F4-A796EDBE2948}"/>
    <cellStyle name="40% - Accent5 2 2 2 3 2 2 4 2 2" xfId="26702" xr:uid="{F3381EC3-A995-47D8-AC24-9F3BC7B23C39}"/>
    <cellStyle name="40% - Accent5 2 2 2 3 2 2 4 3" xfId="19336" xr:uid="{47B340D3-397B-423C-A787-0D38B4D18BB3}"/>
    <cellStyle name="40% - Accent5 2 2 2 3 2 2 5" xfId="8286" xr:uid="{521E064D-8AB3-4347-BEA7-1B08EDCC677E}"/>
    <cellStyle name="40% - Accent5 2 2 2 3 2 2 5 2" xfId="23020" xr:uid="{9C46C247-DA37-4AF2-B8B6-A53022170DBA}"/>
    <cellStyle name="40% - Accent5 2 2 2 3 2 2 6" xfId="15654" xr:uid="{C7B79169-9B2E-4CE5-AB23-30166EFCBE5A}"/>
    <cellStyle name="40% - Accent5 2 2 2 3 2 3" xfId="1380" xr:uid="{F2DC61DB-DA63-45F2-BDB9-E3D50D08AACB}"/>
    <cellStyle name="40% - Accent5 2 2 2 3 2 3 2" xfId="3221" xr:uid="{0FF1646C-3B82-4E62-9CF0-B0EB440EC488}"/>
    <cellStyle name="40% - Accent5 2 2 2 3 2 3 2 2" xfId="6903" xr:uid="{C75BF43F-64C6-4BAB-AC94-CE58068536DE}"/>
    <cellStyle name="40% - Accent5 2 2 2 3 2 3 2 2 2" xfId="14269" xr:uid="{BFD82591-29B4-4DF0-8E65-931AD030EB1D}"/>
    <cellStyle name="40% - Accent5 2 2 2 3 2 3 2 2 2 2" xfId="29003" xr:uid="{107AF684-3686-4CCE-AF8C-C81BB20C75EB}"/>
    <cellStyle name="40% - Accent5 2 2 2 3 2 3 2 2 3" xfId="21637" xr:uid="{FC139425-E312-47CF-82E9-09D90B3D9DD9}"/>
    <cellStyle name="40% - Accent5 2 2 2 3 2 3 2 3" xfId="10587" xr:uid="{549F4FD3-5040-4574-9F20-89851F4C63BA}"/>
    <cellStyle name="40% - Accent5 2 2 2 3 2 3 2 3 2" xfId="25321" xr:uid="{13ECA9CE-6D66-4590-AE4F-38035BD4DF8F}"/>
    <cellStyle name="40% - Accent5 2 2 2 3 2 3 2 4" xfId="17955" xr:uid="{4C3DF09B-F611-41A8-AAE6-DB409D5C5A14}"/>
    <cellStyle name="40% - Accent5 2 2 2 3 2 3 3" xfId="5062" xr:uid="{3806EB74-0BA9-4D02-BF74-0984DDC18127}"/>
    <cellStyle name="40% - Accent5 2 2 2 3 2 3 3 2" xfId="12428" xr:uid="{77728E95-E03C-43E1-8A34-0EADA3DD23B0}"/>
    <cellStyle name="40% - Accent5 2 2 2 3 2 3 3 2 2" xfId="27162" xr:uid="{35A885F5-0885-4E50-A515-C7630A9D236B}"/>
    <cellStyle name="40% - Accent5 2 2 2 3 2 3 3 3" xfId="19796" xr:uid="{DBB2EC16-25F2-44FD-98EF-A324341C003A}"/>
    <cellStyle name="40% - Accent5 2 2 2 3 2 3 4" xfId="8746" xr:uid="{6A4AB159-202A-4413-A73E-E3E85F90F4BD}"/>
    <cellStyle name="40% - Accent5 2 2 2 3 2 3 4 2" xfId="23480" xr:uid="{5EF78D11-797A-48AC-B5EC-72D53EFD377D}"/>
    <cellStyle name="40% - Accent5 2 2 2 3 2 3 5" xfId="16114" xr:uid="{254BA887-0DDD-406F-AAF9-8D340244429F}"/>
    <cellStyle name="40% - Accent5 2 2 2 3 2 4" xfId="2301" xr:uid="{C57CCA6A-0366-4AE5-BC98-6FC8B126174B}"/>
    <cellStyle name="40% - Accent5 2 2 2 3 2 4 2" xfId="5983" xr:uid="{1201BAF5-94FA-4194-BEFF-7FE110B4D8C3}"/>
    <cellStyle name="40% - Accent5 2 2 2 3 2 4 2 2" xfId="13349" xr:uid="{D1E7F4B3-E3C9-4DB4-946E-B6BC1DAB5C52}"/>
    <cellStyle name="40% - Accent5 2 2 2 3 2 4 2 2 2" xfId="28083" xr:uid="{824A7E12-E43E-48C1-BFA3-12CAFE2108D6}"/>
    <cellStyle name="40% - Accent5 2 2 2 3 2 4 2 3" xfId="20717" xr:uid="{7EB7845E-6209-4987-A287-DD4878FEB568}"/>
    <cellStyle name="40% - Accent5 2 2 2 3 2 4 3" xfId="9667" xr:uid="{AF924090-9576-42CA-BDAC-FC3F92F04802}"/>
    <cellStyle name="40% - Accent5 2 2 2 3 2 4 3 2" xfId="24401" xr:uid="{58438CBA-0BE7-4739-8CD9-92107DD8D2CA}"/>
    <cellStyle name="40% - Accent5 2 2 2 3 2 4 4" xfId="17035" xr:uid="{2A250B29-6A45-4DEC-A9C1-2E9174BA69D6}"/>
    <cellStyle name="40% - Accent5 2 2 2 3 2 5" xfId="4142" xr:uid="{258B16AA-EE07-49FE-AA03-F1D590770520}"/>
    <cellStyle name="40% - Accent5 2 2 2 3 2 5 2" xfId="11508" xr:uid="{146927F7-B397-4BC0-A831-9EC91AD56771}"/>
    <cellStyle name="40% - Accent5 2 2 2 3 2 5 2 2" xfId="26242" xr:uid="{5A554209-A9EB-400A-9BD6-4D453187D059}"/>
    <cellStyle name="40% - Accent5 2 2 2 3 2 5 3" xfId="18876" xr:uid="{A1F9CE73-5E4F-47E6-B97D-4DBB11F4C652}"/>
    <cellStyle name="40% - Accent5 2 2 2 3 2 6" xfId="7826" xr:uid="{2A1C653D-7816-4CEA-B156-C2A4E86DFFBD}"/>
    <cellStyle name="40% - Accent5 2 2 2 3 2 6 2" xfId="22560" xr:uid="{39244AE6-9F93-49E1-8338-98D5FFD9A023}"/>
    <cellStyle name="40% - Accent5 2 2 2 3 2 7" xfId="15194" xr:uid="{8820A78D-7232-4D62-8280-80855B9232D0}"/>
    <cellStyle name="40% - Accent5 2 2 2 3 3" xfId="690" xr:uid="{005E1DFF-EAD1-4408-86CA-EB9E6720A7ED}"/>
    <cellStyle name="40% - Accent5 2 2 2 3 3 2" xfId="1610" xr:uid="{C209C8AD-500D-42BE-83D9-C89E9A91802A}"/>
    <cellStyle name="40% - Accent5 2 2 2 3 3 2 2" xfId="3451" xr:uid="{E4565975-1769-4F98-B7D4-7A531B927E82}"/>
    <cellStyle name="40% - Accent5 2 2 2 3 3 2 2 2" xfId="7133" xr:uid="{CE1C0C8E-D670-4BC1-9B92-35DAC2B2A7AE}"/>
    <cellStyle name="40% - Accent5 2 2 2 3 3 2 2 2 2" xfId="14499" xr:uid="{6D8AA3DB-7090-430A-A38E-52374F2FBFED}"/>
    <cellStyle name="40% - Accent5 2 2 2 3 3 2 2 2 2 2" xfId="29233" xr:uid="{906FEF43-DA1A-4A1F-8CCA-BFC5B4DAF092}"/>
    <cellStyle name="40% - Accent5 2 2 2 3 3 2 2 2 3" xfId="21867" xr:uid="{C57FF071-1304-45EE-A192-CBC7B3234806}"/>
    <cellStyle name="40% - Accent5 2 2 2 3 3 2 2 3" xfId="10817" xr:uid="{AB3B292D-BD5C-4EAC-ABC2-B14950A93441}"/>
    <cellStyle name="40% - Accent5 2 2 2 3 3 2 2 3 2" xfId="25551" xr:uid="{AC7C9234-AFDF-43DF-97A1-4D2D29848AC2}"/>
    <cellStyle name="40% - Accent5 2 2 2 3 3 2 2 4" xfId="18185" xr:uid="{AEA5A274-D60E-4F1E-8D94-B853A06CDE4C}"/>
    <cellStyle name="40% - Accent5 2 2 2 3 3 2 3" xfId="5292" xr:uid="{467A2352-B1F5-4EEC-9F07-69485FAF24F1}"/>
    <cellStyle name="40% - Accent5 2 2 2 3 3 2 3 2" xfId="12658" xr:uid="{A6A09D3A-7CEB-40D5-BB60-1E98676E32A1}"/>
    <cellStyle name="40% - Accent5 2 2 2 3 3 2 3 2 2" xfId="27392" xr:uid="{8457415C-8743-467F-B132-AFB712719565}"/>
    <cellStyle name="40% - Accent5 2 2 2 3 3 2 3 3" xfId="20026" xr:uid="{4C971177-88C4-45AD-ADC2-71F993C755A1}"/>
    <cellStyle name="40% - Accent5 2 2 2 3 3 2 4" xfId="8976" xr:uid="{1E895EDA-F68E-42D6-BB83-E569E75EBD6D}"/>
    <cellStyle name="40% - Accent5 2 2 2 3 3 2 4 2" xfId="23710" xr:uid="{122900A6-2D25-495A-A733-1B3D8B6B6B8A}"/>
    <cellStyle name="40% - Accent5 2 2 2 3 3 2 5" xfId="16344" xr:uid="{763F0DB9-73AA-4C67-A505-74D3A0BD3284}"/>
    <cellStyle name="40% - Accent5 2 2 2 3 3 3" xfId="2531" xr:uid="{8B7C9EB7-2279-4FF7-9D4D-3723DDA0C039}"/>
    <cellStyle name="40% - Accent5 2 2 2 3 3 3 2" xfId="6213" xr:uid="{C5A282B3-F8A6-4E1A-9B8C-93D9A4995F04}"/>
    <cellStyle name="40% - Accent5 2 2 2 3 3 3 2 2" xfId="13579" xr:uid="{F30C0414-B06A-4020-895C-7C4DB033AA70}"/>
    <cellStyle name="40% - Accent5 2 2 2 3 3 3 2 2 2" xfId="28313" xr:uid="{20C356B1-D3BE-4831-A302-E4AA42B98889}"/>
    <cellStyle name="40% - Accent5 2 2 2 3 3 3 2 3" xfId="20947" xr:uid="{C0120AD7-65DC-4E3D-A12D-0412A8AAB2A8}"/>
    <cellStyle name="40% - Accent5 2 2 2 3 3 3 3" xfId="9897" xr:uid="{B4CBC861-F6CD-4599-B5B9-421FF89A10F9}"/>
    <cellStyle name="40% - Accent5 2 2 2 3 3 3 3 2" xfId="24631" xr:uid="{3878450B-3E2C-4277-9BDF-C869B176BED4}"/>
    <cellStyle name="40% - Accent5 2 2 2 3 3 3 4" xfId="17265" xr:uid="{91C3C343-3468-46D3-BA8F-0F1A37E7DADE}"/>
    <cellStyle name="40% - Accent5 2 2 2 3 3 4" xfId="4372" xr:uid="{7630AF36-9A5B-485B-9BA6-58B9C5B4D365}"/>
    <cellStyle name="40% - Accent5 2 2 2 3 3 4 2" xfId="11738" xr:uid="{A090E1CC-C536-4605-B9B7-16E1D50F659B}"/>
    <cellStyle name="40% - Accent5 2 2 2 3 3 4 2 2" xfId="26472" xr:uid="{9CF8E160-DA22-4197-BAA9-CE28BBD8181F}"/>
    <cellStyle name="40% - Accent5 2 2 2 3 3 4 3" xfId="19106" xr:uid="{EF36FE6D-F4B3-4588-9E45-0D781668A69F}"/>
    <cellStyle name="40% - Accent5 2 2 2 3 3 5" xfId="8056" xr:uid="{88125689-B0F8-4FA8-BCC1-1A129BA55DD6}"/>
    <cellStyle name="40% - Accent5 2 2 2 3 3 5 2" xfId="22790" xr:uid="{E06921FE-9377-4852-AF40-4F02282FB16B}"/>
    <cellStyle name="40% - Accent5 2 2 2 3 3 6" xfId="15424" xr:uid="{38E5812E-6216-46BA-A9C2-E0352D7ACDE1}"/>
    <cellStyle name="40% - Accent5 2 2 2 3 4" xfId="1150" xr:uid="{BD5F5D36-E8F1-492E-8D8A-79CFE442F769}"/>
    <cellStyle name="40% - Accent5 2 2 2 3 4 2" xfId="2991" xr:uid="{26200389-D521-448E-9492-C24FA2C95601}"/>
    <cellStyle name="40% - Accent5 2 2 2 3 4 2 2" xfId="6673" xr:uid="{A2F66B87-1B31-4F4F-B305-A24219A99681}"/>
    <cellStyle name="40% - Accent5 2 2 2 3 4 2 2 2" xfId="14039" xr:uid="{3A7A2841-92FD-42A8-B5D4-1D19D0F89182}"/>
    <cellStyle name="40% - Accent5 2 2 2 3 4 2 2 2 2" xfId="28773" xr:uid="{DB157D6E-5A6E-440C-8634-2D37831594A6}"/>
    <cellStyle name="40% - Accent5 2 2 2 3 4 2 2 3" xfId="21407" xr:uid="{BA733213-EF51-4922-9D1A-368237F23EA0}"/>
    <cellStyle name="40% - Accent5 2 2 2 3 4 2 3" xfId="10357" xr:uid="{4BA88DCE-DAE7-495B-9AA8-F551CA0BEBEB}"/>
    <cellStyle name="40% - Accent5 2 2 2 3 4 2 3 2" xfId="25091" xr:uid="{CE636FB2-0AA0-464D-B7DF-C5EBF25C3BF7}"/>
    <cellStyle name="40% - Accent5 2 2 2 3 4 2 4" xfId="17725" xr:uid="{498B3A8A-EDF0-4A0D-923D-137E03C851E3}"/>
    <cellStyle name="40% - Accent5 2 2 2 3 4 3" xfId="4832" xr:uid="{7DD0F6BF-0EE8-4385-813C-9DF3CBA4F06A}"/>
    <cellStyle name="40% - Accent5 2 2 2 3 4 3 2" xfId="12198" xr:uid="{204A603C-6176-4115-962E-8E5E8667BEBF}"/>
    <cellStyle name="40% - Accent5 2 2 2 3 4 3 2 2" xfId="26932" xr:uid="{E546B9A5-FCA0-42AB-A097-09D8989A6568}"/>
    <cellStyle name="40% - Accent5 2 2 2 3 4 3 3" xfId="19566" xr:uid="{F92CBCDC-48FE-4BCE-8142-3EB3C51A297A}"/>
    <cellStyle name="40% - Accent5 2 2 2 3 4 4" xfId="8516" xr:uid="{A3B156B3-F952-418C-968E-7B1965F9B325}"/>
    <cellStyle name="40% - Accent5 2 2 2 3 4 4 2" xfId="23250" xr:uid="{D8802494-2633-4BFC-9F7D-3DE52CCEC1DE}"/>
    <cellStyle name="40% - Accent5 2 2 2 3 4 5" xfId="15884" xr:uid="{6FF63B5D-B19B-4B01-BC80-98DC9F90D08A}"/>
    <cellStyle name="40% - Accent5 2 2 2 3 5" xfId="2071" xr:uid="{15A3D18C-2147-496E-88B8-DDAE6D6803EF}"/>
    <cellStyle name="40% - Accent5 2 2 2 3 5 2" xfId="5753" xr:uid="{C9791C6E-58E9-4FE0-9F20-1E4D580BC049}"/>
    <cellStyle name="40% - Accent5 2 2 2 3 5 2 2" xfId="13119" xr:uid="{1DD1C35F-3E57-46F9-A44F-631FD468B6EC}"/>
    <cellStyle name="40% - Accent5 2 2 2 3 5 2 2 2" xfId="27853" xr:uid="{E1BD436F-5184-4350-A879-4CF8C81AC7B1}"/>
    <cellStyle name="40% - Accent5 2 2 2 3 5 2 3" xfId="20487" xr:uid="{DA109049-973F-4080-AFFC-F257DC8D6165}"/>
    <cellStyle name="40% - Accent5 2 2 2 3 5 3" xfId="9437" xr:uid="{595B74BB-E204-4B5E-81A6-D7FA1D850F93}"/>
    <cellStyle name="40% - Accent5 2 2 2 3 5 3 2" xfId="24171" xr:uid="{7A07E680-5DA9-40E3-B354-EE51709D8C90}"/>
    <cellStyle name="40% - Accent5 2 2 2 3 5 4" xfId="16805" xr:uid="{9D88E9D1-A716-4961-8A19-70A29836DF7A}"/>
    <cellStyle name="40% - Accent5 2 2 2 3 6" xfId="3912" xr:uid="{55B54B51-A19A-47FE-88B3-15EBE50C53DE}"/>
    <cellStyle name="40% - Accent5 2 2 2 3 6 2" xfId="11278" xr:uid="{DA56F1C3-420B-4E2A-81BE-5DE4E5AE01C8}"/>
    <cellStyle name="40% - Accent5 2 2 2 3 6 2 2" xfId="26012" xr:uid="{3CEA9B34-0417-46C6-B704-6844BF92180A}"/>
    <cellStyle name="40% - Accent5 2 2 2 3 6 3" xfId="18646" xr:uid="{7D012F8D-20A2-4445-9367-395129A7C43E}"/>
    <cellStyle name="40% - Accent5 2 2 2 3 7" xfId="7596" xr:uid="{95E2A336-8B3A-46A4-A6BE-515063CCE0D0}"/>
    <cellStyle name="40% - Accent5 2 2 2 3 7 2" xfId="22330" xr:uid="{96E17FE6-F5AF-4EA9-8B1D-F200C5EE83A6}"/>
    <cellStyle name="40% - Accent5 2 2 2 3 8" xfId="14964" xr:uid="{3DFBA913-2341-4A0B-B3E3-31F74D4F5B92}"/>
    <cellStyle name="40% - Accent5 2 2 2 4" xfId="345" xr:uid="{845897E1-AF30-46CD-A393-9EE448F3C703}"/>
    <cellStyle name="40% - Accent5 2 2 2 4 2" xfId="805" xr:uid="{D926460B-BE88-44F8-9410-BC9AACEB8A21}"/>
    <cellStyle name="40% - Accent5 2 2 2 4 2 2" xfId="1725" xr:uid="{20263C2D-E78B-4234-B0AA-9560DCE5E27B}"/>
    <cellStyle name="40% - Accent5 2 2 2 4 2 2 2" xfId="3566" xr:uid="{2CD53306-133D-4FD6-AB76-058F7608BDCE}"/>
    <cellStyle name="40% - Accent5 2 2 2 4 2 2 2 2" xfId="7248" xr:uid="{B41A9183-3687-4548-9099-69204982D04F}"/>
    <cellStyle name="40% - Accent5 2 2 2 4 2 2 2 2 2" xfId="14614" xr:uid="{922BF50A-B34E-441F-B1AF-987B6E3E42B6}"/>
    <cellStyle name="40% - Accent5 2 2 2 4 2 2 2 2 2 2" xfId="29348" xr:uid="{8E31DC13-CBE3-4073-AB54-137CB0BB586D}"/>
    <cellStyle name="40% - Accent5 2 2 2 4 2 2 2 2 3" xfId="21982" xr:uid="{37D32CAA-935B-48D6-9EDC-266201CB4E9A}"/>
    <cellStyle name="40% - Accent5 2 2 2 4 2 2 2 3" xfId="10932" xr:uid="{9A046015-A768-4907-98DF-8AAA7152311B}"/>
    <cellStyle name="40% - Accent5 2 2 2 4 2 2 2 3 2" xfId="25666" xr:uid="{7EA776E1-6C31-4AD2-940F-500764C1B209}"/>
    <cellStyle name="40% - Accent5 2 2 2 4 2 2 2 4" xfId="18300" xr:uid="{F7A2ADE5-2A2F-4ACD-B809-421A26DD44EF}"/>
    <cellStyle name="40% - Accent5 2 2 2 4 2 2 3" xfId="5407" xr:uid="{74B79A22-1386-4020-B3C5-1B12F95808C9}"/>
    <cellStyle name="40% - Accent5 2 2 2 4 2 2 3 2" xfId="12773" xr:uid="{C699783C-FF28-4EE2-8880-D617157A0184}"/>
    <cellStyle name="40% - Accent5 2 2 2 4 2 2 3 2 2" xfId="27507" xr:uid="{61AE77DF-530D-4A60-80F5-254F2BFF0020}"/>
    <cellStyle name="40% - Accent5 2 2 2 4 2 2 3 3" xfId="20141" xr:uid="{80812AD2-3D57-4FFA-BC3F-7293A892D03D}"/>
    <cellStyle name="40% - Accent5 2 2 2 4 2 2 4" xfId="9091" xr:uid="{6CA1E0FB-5B5F-4D7E-90F6-B29BE4689ACB}"/>
    <cellStyle name="40% - Accent5 2 2 2 4 2 2 4 2" xfId="23825" xr:uid="{42FC3DFF-4C2A-408E-A4F5-76BE24FD9E3B}"/>
    <cellStyle name="40% - Accent5 2 2 2 4 2 2 5" xfId="16459" xr:uid="{3C15E398-C232-400A-AA33-8D2286A8D1D3}"/>
    <cellStyle name="40% - Accent5 2 2 2 4 2 3" xfId="2646" xr:uid="{9BF785B6-8687-4C36-85F2-D71534E139F2}"/>
    <cellStyle name="40% - Accent5 2 2 2 4 2 3 2" xfId="6328" xr:uid="{D172F5D1-E453-4E23-820C-4DFD9DAA4B8E}"/>
    <cellStyle name="40% - Accent5 2 2 2 4 2 3 2 2" xfId="13694" xr:uid="{0BE368F2-A5C4-4C36-8FB9-719869DEF1EE}"/>
    <cellStyle name="40% - Accent5 2 2 2 4 2 3 2 2 2" xfId="28428" xr:uid="{81A60DC5-2DAB-45DD-BD95-85CB6098ED0E}"/>
    <cellStyle name="40% - Accent5 2 2 2 4 2 3 2 3" xfId="21062" xr:uid="{13C3CFFC-DDF4-4A14-8D9D-39EE41A068F8}"/>
    <cellStyle name="40% - Accent5 2 2 2 4 2 3 3" xfId="10012" xr:uid="{2946A3D0-7AA4-4501-9DFE-5A350EAB48F2}"/>
    <cellStyle name="40% - Accent5 2 2 2 4 2 3 3 2" xfId="24746" xr:uid="{AAE79055-62EE-426E-82D1-EE42A3B20DE9}"/>
    <cellStyle name="40% - Accent5 2 2 2 4 2 3 4" xfId="17380" xr:uid="{4479235C-5FE0-4C03-9680-B80A35937370}"/>
    <cellStyle name="40% - Accent5 2 2 2 4 2 4" xfId="4487" xr:uid="{57D93596-7080-450F-B820-B458A4C3AA0D}"/>
    <cellStyle name="40% - Accent5 2 2 2 4 2 4 2" xfId="11853" xr:uid="{BA03AD19-5B04-4A89-A0D4-1EA9E2BA8BC5}"/>
    <cellStyle name="40% - Accent5 2 2 2 4 2 4 2 2" xfId="26587" xr:uid="{2F9D9224-C271-4CB0-8050-4D3233CB8449}"/>
    <cellStyle name="40% - Accent5 2 2 2 4 2 4 3" xfId="19221" xr:uid="{9673B2EB-756B-43E4-AAFB-B98D181666ED}"/>
    <cellStyle name="40% - Accent5 2 2 2 4 2 5" xfId="8171" xr:uid="{74E32CB3-412A-4F1A-843B-FB06E1716EDC}"/>
    <cellStyle name="40% - Accent5 2 2 2 4 2 5 2" xfId="22905" xr:uid="{C37225B0-F41A-4BEC-9BA0-FCE7F17EA445}"/>
    <cellStyle name="40% - Accent5 2 2 2 4 2 6" xfId="15539" xr:uid="{F5B7FDBE-507B-4929-8431-C3632C2AB75C}"/>
    <cellStyle name="40% - Accent5 2 2 2 4 3" xfId="1265" xr:uid="{5AB24D67-18AC-4AE0-836B-06316319E498}"/>
    <cellStyle name="40% - Accent5 2 2 2 4 3 2" xfId="3106" xr:uid="{232D22E7-6339-41EE-BEAA-8B211AFEF317}"/>
    <cellStyle name="40% - Accent5 2 2 2 4 3 2 2" xfId="6788" xr:uid="{277DFCDB-4322-4864-AA7E-6B85A4ECB454}"/>
    <cellStyle name="40% - Accent5 2 2 2 4 3 2 2 2" xfId="14154" xr:uid="{C53FD26A-DE9E-4F6E-8C1E-A2659CA86E9E}"/>
    <cellStyle name="40% - Accent5 2 2 2 4 3 2 2 2 2" xfId="28888" xr:uid="{A5FA0315-9B0B-40E3-8F81-20DA66087A40}"/>
    <cellStyle name="40% - Accent5 2 2 2 4 3 2 2 3" xfId="21522" xr:uid="{5C5814C6-F703-4A80-9C24-98F860165BBD}"/>
    <cellStyle name="40% - Accent5 2 2 2 4 3 2 3" xfId="10472" xr:uid="{CD52B052-D2EE-4AD3-A0BA-1BB53E7B37AD}"/>
    <cellStyle name="40% - Accent5 2 2 2 4 3 2 3 2" xfId="25206" xr:uid="{F71CD438-C56C-44EB-9697-378582A1C61D}"/>
    <cellStyle name="40% - Accent5 2 2 2 4 3 2 4" xfId="17840" xr:uid="{1A54F3E6-5898-46A8-B4CA-37E5B811D2A1}"/>
    <cellStyle name="40% - Accent5 2 2 2 4 3 3" xfId="4947" xr:uid="{592325F9-7F91-4923-A67E-CB92971D36CB}"/>
    <cellStyle name="40% - Accent5 2 2 2 4 3 3 2" xfId="12313" xr:uid="{95F0C825-5705-4525-AC17-7495FBB2D250}"/>
    <cellStyle name="40% - Accent5 2 2 2 4 3 3 2 2" xfId="27047" xr:uid="{F91EF750-6FB8-481D-AE7C-9595310CE49A}"/>
    <cellStyle name="40% - Accent5 2 2 2 4 3 3 3" xfId="19681" xr:uid="{E7A596D6-1DBC-4D7E-8949-12871A6AB744}"/>
    <cellStyle name="40% - Accent5 2 2 2 4 3 4" xfId="8631" xr:uid="{58AF5FBB-7461-4956-9F67-FD6C580E1FE6}"/>
    <cellStyle name="40% - Accent5 2 2 2 4 3 4 2" xfId="23365" xr:uid="{A51F0939-16B9-464F-82BC-B59CF6B1FD17}"/>
    <cellStyle name="40% - Accent5 2 2 2 4 3 5" xfId="15999" xr:uid="{72AC5BE1-79B5-4A13-B8C0-A658C04A4470}"/>
    <cellStyle name="40% - Accent5 2 2 2 4 4" xfId="2186" xr:uid="{4E156DCA-99D9-41D4-A0C9-BA6BA1F46BDE}"/>
    <cellStyle name="40% - Accent5 2 2 2 4 4 2" xfId="5868" xr:uid="{FB0AA998-5968-4EDE-9F25-BDCD4BEC7B5E}"/>
    <cellStyle name="40% - Accent5 2 2 2 4 4 2 2" xfId="13234" xr:uid="{10B1A82D-5DA6-4F7D-9D96-FB0D9777327B}"/>
    <cellStyle name="40% - Accent5 2 2 2 4 4 2 2 2" xfId="27968" xr:uid="{85C234FE-266B-42AE-8FF2-F4B1437D45E2}"/>
    <cellStyle name="40% - Accent5 2 2 2 4 4 2 3" xfId="20602" xr:uid="{BF31022B-09E2-4E75-90DC-426B5C93B123}"/>
    <cellStyle name="40% - Accent5 2 2 2 4 4 3" xfId="9552" xr:uid="{E2B70C50-2535-4ECB-8297-8232E2B0B26A}"/>
    <cellStyle name="40% - Accent5 2 2 2 4 4 3 2" xfId="24286" xr:uid="{8133AB66-B812-4E02-A381-8C937511D5CC}"/>
    <cellStyle name="40% - Accent5 2 2 2 4 4 4" xfId="16920" xr:uid="{A8C7209F-19CF-49D3-9B57-A056EF98921C}"/>
    <cellStyle name="40% - Accent5 2 2 2 4 5" xfId="4027" xr:uid="{B405A460-6E89-4548-895E-06A7FA852088}"/>
    <cellStyle name="40% - Accent5 2 2 2 4 5 2" xfId="11393" xr:uid="{370CE96F-0B4D-454B-985C-E88DB9800E04}"/>
    <cellStyle name="40% - Accent5 2 2 2 4 5 2 2" xfId="26127" xr:uid="{4E0EA15F-429B-47B7-A01E-667D339D6A1B}"/>
    <cellStyle name="40% - Accent5 2 2 2 4 5 3" xfId="18761" xr:uid="{DFB86E3F-8D78-4901-82CD-BE1D608EB2E0}"/>
    <cellStyle name="40% - Accent5 2 2 2 4 6" xfId="7711" xr:uid="{76268336-08EC-4B16-AC10-726BA9EC2262}"/>
    <cellStyle name="40% - Accent5 2 2 2 4 6 2" xfId="22445" xr:uid="{64ACEEED-2F84-4DB2-A26F-21D26DE4A28C}"/>
    <cellStyle name="40% - Accent5 2 2 2 4 7" xfId="15079" xr:uid="{40C936F1-5D7B-4B61-BBBE-814246E4894E}"/>
    <cellStyle name="40% - Accent5 2 2 2 5" xfId="575" xr:uid="{4B6B234B-E54B-4743-AD40-DE34388AF6A1}"/>
    <cellStyle name="40% - Accent5 2 2 2 5 2" xfId="1495" xr:uid="{7FAFEFD9-F7B0-4E91-8570-C7B794E89DE6}"/>
    <cellStyle name="40% - Accent5 2 2 2 5 2 2" xfId="3336" xr:uid="{7ADBC205-4A92-42D5-AED5-CC3B12D95944}"/>
    <cellStyle name="40% - Accent5 2 2 2 5 2 2 2" xfId="7018" xr:uid="{F3B54F1F-6E09-4860-9D27-31AD939C3F4D}"/>
    <cellStyle name="40% - Accent5 2 2 2 5 2 2 2 2" xfId="14384" xr:uid="{951CA81C-9CAE-4CEF-8115-263ECFF3FF55}"/>
    <cellStyle name="40% - Accent5 2 2 2 5 2 2 2 2 2" xfId="29118" xr:uid="{EE76E7B4-E285-4E29-A1F1-2969C7B66A5F}"/>
    <cellStyle name="40% - Accent5 2 2 2 5 2 2 2 3" xfId="21752" xr:uid="{4784B03E-9BFD-4273-8FA5-EB4FC988DD21}"/>
    <cellStyle name="40% - Accent5 2 2 2 5 2 2 3" xfId="10702" xr:uid="{F87DF3EC-5C17-45E2-BA6B-3259036C5395}"/>
    <cellStyle name="40% - Accent5 2 2 2 5 2 2 3 2" xfId="25436" xr:uid="{1A97DC2B-F8F8-41E5-B658-B4049660FCEA}"/>
    <cellStyle name="40% - Accent5 2 2 2 5 2 2 4" xfId="18070" xr:uid="{D8AC3875-16D5-42FB-B045-E04A83D576F4}"/>
    <cellStyle name="40% - Accent5 2 2 2 5 2 3" xfId="5177" xr:uid="{751A0C87-0244-4A56-8B35-2557332814E4}"/>
    <cellStyle name="40% - Accent5 2 2 2 5 2 3 2" xfId="12543" xr:uid="{0B17E374-6EE1-4671-A038-FF6638CD773D}"/>
    <cellStyle name="40% - Accent5 2 2 2 5 2 3 2 2" xfId="27277" xr:uid="{BD43D778-F48B-4E0A-AC9D-E6B59F22BF98}"/>
    <cellStyle name="40% - Accent5 2 2 2 5 2 3 3" xfId="19911" xr:uid="{5C126607-B51B-411D-865A-B34A56E728E6}"/>
    <cellStyle name="40% - Accent5 2 2 2 5 2 4" xfId="8861" xr:uid="{30DF3ACE-2DC7-41CA-AA6F-FB9A9AF545EB}"/>
    <cellStyle name="40% - Accent5 2 2 2 5 2 4 2" xfId="23595" xr:uid="{B31AB8EB-D909-43D6-8671-7FAAF075CA14}"/>
    <cellStyle name="40% - Accent5 2 2 2 5 2 5" xfId="16229" xr:uid="{6F3B7022-1058-4349-9045-5FA94342539F}"/>
    <cellStyle name="40% - Accent5 2 2 2 5 3" xfId="2416" xr:uid="{8065CC01-8964-49CB-B507-58F337439F14}"/>
    <cellStyle name="40% - Accent5 2 2 2 5 3 2" xfId="6098" xr:uid="{8B037911-BF16-49FD-BAEB-4CBAA32D702A}"/>
    <cellStyle name="40% - Accent5 2 2 2 5 3 2 2" xfId="13464" xr:uid="{1C8B4465-155B-48E4-9AC2-2A479BA76D5A}"/>
    <cellStyle name="40% - Accent5 2 2 2 5 3 2 2 2" xfId="28198" xr:uid="{02C5AD3E-680E-4CAF-9EA0-45F27BD4920C}"/>
    <cellStyle name="40% - Accent5 2 2 2 5 3 2 3" xfId="20832" xr:uid="{BE1A1548-C012-472B-98F6-1781B34807DB}"/>
    <cellStyle name="40% - Accent5 2 2 2 5 3 3" xfId="9782" xr:uid="{A2B0B25F-B9E1-4631-A6C1-EBC420977325}"/>
    <cellStyle name="40% - Accent5 2 2 2 5 3 3 2" xfId="24516" xr:uid="{443DA119-8C97-4418-8848-2F06A46C9DBA}"/>
    <cellStyle name="40% - Accent5 2 2 2 5 3 4" xfId="17150" xr:uid="{43ED6012-502D-4830-90C2-2C5A59A32F2F}"/>
    <cellStyle name="40% - Accent5 2 2 2 5 4" xfId="4257" xr:uid="{D9F5AA2D-856F-4282-A023-EBA088F42FB5}"/>
    <cellStyle name="40% - Accent5 2 2 2 5 4 2" xfId="11623" xr:uid="{A8B11FD4-A1D5-461C-9700-E5792CFD2FA2}"/>
    <cellStyle name="40% - Accent5 2 2 2 5 4 2 2" xfId="26357" xr:uid="{93D52FCA-45DB-477F-B67A-B7A38E800549}"/>
    <cellStyle name="40% - Accent5 2 2 2 5 4 3" xfId="18991" xr:uid="{0BB8CAF9-86B0-4E39-8005-E8774CCC5F89}"/>
    <cellStyle name="40% - Accent5 2 2 2 5 5" xfId="7941" xr:uid="{67831DFE-6359-452D-87A2-04A14610CAE0}"/>
    <cellStyle name="40% - Accent5 2 2 2 5 5 2" xfId="22675" xr:uid="{11B4F0DF-6C03-482B-A825-04A864C3B484}"/>
    <cellStyle name="40% - Accent5 2 2 2 5 6" xfId="15309" xr:uid="{4AF65669-08A7-431B-923B-9A0508BC4B66}"/>
    <cellStyle name="40% - Accent5 2 2 2 6" xfId="1035" xr:uid="{54ADAE54-D100-40AD-B73E-50004A1B9C3F}"/>
    <cellStyle name="40% - Accent5 2 2 2 6 2" xfId="2876" xr:uid="{7F0CBA8D-8F77-4B38-A7D1-F5A60BB4D481}"/>
    <cellStyle name="40% - Accent5 2 2 2 6 2 2" xfId="6558" xr:uid="{D1369D70-AD9C-4E65-9778-27B2066EAE4A}"/>
    <cellStyle name="40% - Accent5 2 2 2 6 2 2 2" xfId="13924" xr:uid="{5C97EFCA-4B6F-465C-937F-5838FA007CDE}"/>
    <cellStyle name="40% - Accent5 2 2 2 6 2 2 2 2" xfId="28658" xr:uid="{7568CC28-DDE2-446C-AD4A-4DAB1323FE73}"/>
    <cellStyle name="40% - Accent5 2 2 2 6 2 2 3" xfId="21292" xr:uid="{BBC9E015-03B2-42AE-BC67-05ABE4CC9D92}"/>
    <cellStyle name="40% - Accent5 2 2 2 6 2 3" xfId="10242" xr:uid="{C4CA663B-C095-40F2-8DF8-EBF29D396978}"/>
    <cellStyle name="40% - Accent5 2 2 2 6 2 3 2" xfId="24976" xr:uid="{B2EACB34-C947-410E-AF0F-5E2DD6801917}"/>
    <cellStyle name="40% - Accent5 2 2 2 6 2 4" xfId="17610" xr:uid="{3A66D3BA-91D9-4525-9E61-A51859485ABD}"/>
    <cellStyle name="40% - Accent5 2 2 2 6 3" xfId="4717" xr:uid="{F4B85998-5F6E-4F5B-AB8C-F346BED0B4C9}"/>
    <cellStyle name="40% - Accent5 2 2 2 6 3 2" xfId="12083" xr:uid="{D1E41261-3325-4BF0-862C-1301B172651F}"/>
    <cellStyle name="40% - Accent5 2 2 2 6 3 2 2" xfId="26817" xr:uid="{084E1637-4602-4A9B-8E00-806DA982F25C}"/>
    <cellStyle name="40% - Accent5 2 2 2 6 3 3" xfId="19451" xr:uid="{75CB8491-922A-49EC-897F-85B35EB6A11D}"/>
    <cellStyle name="40% - Accent5 2 2 2 6 4" xfId="8401" xr:uid="{8942A3F1-7393-4395-AC74-CF6EE945766A}"/>
    <cellStyle name="40% - Accent5 2 2 2 6 4 2" xfId="23135" xr:uid="{EBD2CBB3-CC02-418E-8B7E-58CD42D57EF5}"/>
    <cellStyle name="40% - Accent5 2 2 2 6 5" xfId="15769" xr:uid="{39E358B6-5CD8-4947-8F74-1D6A4ADCBBCA}"/>
    <cellStyle name="40% - Accent5 2 2 2 7" xfId="1956" xr:uid="{1CD458B3-780C-40A5-BE7E-057ADF62BF86}"/>
    <cellStyle name="40% - Accent5 2 2 2 7 2" xfId="5638" xr:uid="{CDB1156A-E685-425B-90F4-F24D7193096C}"/>
    <cellStyle name="40% - Accent5 2 2 2 7 2 2" xfId="13004" xr:uid="{A9F2CFF1-AAD1-4C47-9844-DB4F8C87CD69}"/>
    <cellStyle name="40% - Accent5 2 2 2 7 2 2 2" xfId="27738" xr:uid="{CB6D61A7-9C45-4900-BC07-346A898136CB}"/>
    <cellStyle name="40% - Accent5 2 2 2 7 2 3" xfId="20372" xr:uid="{FFCC4044-D899-4226-82C6-CD3DB6096906}"/>
    <cellStyle name="40% - Accent5 2 2 2 7 3" xfId="9322" xr:uid="{528F95A6-018A-4A11-9B11-DBA25E312384}"/>
    <cellStyle name="40% - Accent5 2 2 2 7 3 2" xfId="24056" xr:uid="{8BA8E51C-A70C-4E9D-B935-F07BEEF81F04}"/>
    <cellStyle name="40% - Accent5 2 2 2 7 4" xfId="16690" xr:uid="{867D524D-89C2-46A1-B411-BEDF825D64EC}"/>
    <cellStyle name="40% - Accent5 2 2 2 8" xfId="3797" xr:uid="{3AEB8468-B302-4118-9418-A7B032E58958}"/>
    <cellStyle name="40% - Accent5 2 2 2 8 2" xfId="11163" xr:uid="{4BA04EFA-57DA-4349-BFD5-14EEB7A24533}"/>
    <cellStyle name="40% - Accent5 2 2 2 8 2 2" xfId="25897" xr:uid="{63E98A5E-0061-48B8-8C5F-198AC60A2B78}"/>
    <cellStyle name="40% - Accent5 2 2 2 8 3" xfId="18531" xr:uid="{6132BD1E-9469-4A88-97ED-518971EC9EAD}"/>
    <cellStyle name="40% - Accent5 2 2 2 9" xfId="7481" xr:uid="{CAA25ABF-8E03-4F78-AEAC-A959A5433491}"/>
    <cellStyle name="40% - Accent5 2 2 2 9 2" xfId="22215" xr:uid="{B5470DA5-367E-4A15-B727-C86F34C9BD92}"/>
    <cellStyle name="40% - Accent5 2 2 3" xfId="154" xr:uid="{B4867923-6980-43D7-B749-D0491F68040A}"/>
    <cellStyle name="40% - Accent5 2 2 3 2" xfId="286" xr:uid="{F314B735-98BD-43EF-B28F-09B648E47E65}"/>
    <cellStyle name="40% - Accent5 2 2 3 2 2" xfId="516" xr:uid="{B209BC14-F7AB-4E35-94D3-007A59DE0DEC}"/>
    <cellStyle name="40% - Accent5 2 2 3 2 2 2" xfId="976" xr:uid="{008F09F1-626C-4AD4-B92B-FC33F3AEBC1F}"/>
    <cellStyle name="40% - Accent5 2 2 3 2 2 2 2" xfId="1896" xr:uid="{FEEAD25E-0D28-4C2F-9AE1-17BA903A2EA4}"/>
    <cellStyle name="40% - Accent5 2 2 3 2 2 2 2 2" xfId="3737" xr:uid="{7DC54E4B-2F52-43DB-B852-6BACAC5E6718}"/>
    <cellStyle name="40% - Accent5 2 2 3 2 2 2 2 2 2" xfId="7419" xr:uid="{4F72776E-A315-464E-8A97-4CA81846FFE1}"/>
    <cellStyle name="40% - Accent5 2 2 3 2 2 2 2 2 2 2" xfId="14785" xr:uid="{59FF2782-9FB7-4F34-8E69-2347D95000BA}"/>
    <cellStyle name="40% - Accent5 2 2 3 2 2 2 2 2 2 2 2" xfId="29519" xr:uid="{09361998-77DB-4D0F-9FB0-E5D92960C9E5}"/>
    <cellStyle name="40% - Accent5 2 2 3 2 2 2 2 2 2 3" xfId="22153" xr:uid="{576C5100-7C1D-4644-A547-52CCCD068BCC}"/>
    <cellStyle name="40% - Accent5 2 2 3 2 2 2 2 2 3" xfId="11103" xr:uid="{BF578355-4B82-4480-8834-AA9CB6BDA2E5}"/>
    <cellStyle name="40% - Accent5 2 2 3 2 2 2 2 2 3 2" xfId="25837" xr:uid="{8F1E1239-30D1-4A6A-B25B-E8707BFBFB0D}"/>
    <cellStyle name="40% - Accent5 2 2 3 2 2 2 2 2 4" xfId="18471" xr:uid="{A49166AD-09B7-4F51-83DF-31E650C80E31}"/>
    <cellStyle name="40% - Accent5 2 2 3 2 2 2 2 3" xfId="5578" xr:uid="{D03B8821-17FB-42CE-AB7A-79695ACE626C}"/>
    <cellStyle name="40% - Accent5 2 2 3 2 2 2 2 3 2" xfId="12944" xr:uid="{6890FC67-10A3-4D51-913F-4C970F518624}"/>
    <cellStyle name="40% - Accent5 2 2 3 2 2 2 2 3 2 2" xfId="27678" xr:uid="{919F6E10-F12A-47C9-89C9-DDCC5AFF2DD8}"/>
    <cellStyle name="40% - Accent5 2 2 3 2 2 2 2 3 3" xfId="20312" xr:uid="{1AE53EA5-5DD4-4172-9750-C4BE5100DA91}"/>
    <cellStyle name="40% - Accent5 2 2 3 2 2 2 2 4" xfId="9262" xr:uid="{77DDEBF6-1556-4EF3-A9A0-E39D15F62A3F}"/>
    <cellStyle name="40% - Accent5 2 2 3 2 2 2 2 4 2" xfId="23996" xr:uid="{F9E731A8-ECE3-456B-96BD-8F03B5F77CF5}"/>
    <cellStyle name="40% - Accent5 2 2 3 2 2 2 2 5" xfId="16630" xr:uid="{C8A42086-5881-462E-9593-18371D5BACFC}"/>
    <cellStyle name="40% - Accent5 2 2 3 2 2 2 3" xfId="2817" xr:uid="{FF8C6F47-3F12-4397-911B-38FFD1433F1F}"/>
    <cellStyle name="40% - Accent5 2 2 3 2 2 2 3 2" xfId="6499" xr:uid="{D66B8800-F67C-4D79-BCAB-A1E9851A5A83}"/>
    <cellStyle name="40% - Accent5 2 2 3 2 2 2 3 2 2" xfId="13865" xr:uid="{C98A0F1B-08D3-4543-A83A-8EA5BA809373}"/>
    <cellStyle name="40% - Accent5 2 2 3 2 2 2 3 2 2 2" xfId="28599" xr:uid="{ABD96290-33C6-47D0-9954-2FC0B5C4EB0F}"/>
    <cellStyle name="40% - Accent5 2 2 3 2 2 2 3 2 3" xfId="21233" xr:uid="{44EFDF50-D3C5-4B36-BDE5-B2EA7D3A332D}"/>
    <cellStyle name="40% - Accent5 2 2 3 2 2 2 3 3" xfId="10183" xr:uid="{DA53DFC7-852C-4529-A03C-DB73A1C932A4}"/>
    <cellStyle name="40% - Accent5 2 2 3 2 2 2 3 3 2" xfId="24917" xr:uid="{D8CEF358-6E3D-404B-A075-440E331A4BD7}"/>
    <cellStyle name="40% - Accent5 2 2 3 2 2 2 3 4" xfId="17551" xr:uid="{0E71ABA6-8867-4E2C-AA18-013873705EA2}"/>
    <cellStyle name="40% - Accent5 2 2 3 2 2 2 4" xfId="4658" xr:uid="{E7C8A917-80FC-4829-9FE5-EE1C1884B186}"/>
    <cellStyle name="40% - Accent5 2 2 3 2 2 2 4 2" xfId="12024" xr:uid="{E15FF05A-DEAA-4223-9053-4C0A7AA88E09}"/>
    <cellStyle name="40% - Accent5 2 2 3 2 2 2 4 2 2" xfId="26758" xr:uid="{B1134F9E-3AB4-4668-BE02-4B23A128D6D6}"/>
    <cellStyle name="40% - Accent5 2 2 3 2 2 2 4 3" xfId="19392" xr:uid="{B0199322-CBC6-4900-A89F-789C8916F006}"/>
    <cellStyle name="40% - Accent5 2 2 3 2 2 2 5" xfId="8342" xr:uid="{7C34EF5E-4F28-4E70-9C41-52CBBE32F4C0}"/>
    <cellStyle name="40% - Accent5 2 2 3 2 2 2 5 2" xfId="23076" xr:uid="{373EAA1D-26FA-4B07-8A3A-CDE01BC129DD}"/>
    <cellStyle name="40% - Accent5 2 2 3 2 2 2 6" xfId="15710" xr:uid="{091E8067-9005-4F4E-BD6A-B61A1551F7E2}"/>
    <cellStyle name="40% - Accent5 2 2 3 2 2 3" xfId="1436" xr:uid="{182B1AD0-5CA0-4E97-BB2B-B6DF3E781A7E}"/>
    <cellStyle name="40% - Accent5 2 2 3 2 2 3 2" xfId="3277" xr:uid="{BBD4F82F-852A-43E1-BBF1-EA7C26E7B92B}"/>
    <cellStyle name="40% - Accent5 2 2 3 2 2 3 2 2" xfId="6959" xr:uid="{420EA8EB-DCDA-4B14-8654-245A4E09DBFA}"/>
    <cellStyle name="40% - Accent5 2 2 3 2 2 3 2 2 2" xfId="14325" xr:uid="{81B19AEB-008C-4912-BA46-C927B882F716}"/>
    <cellStyle name="40% - Accent5 2 2 3 2 2 3 2 2 2 2" xfId="29059" xr:uid="{CE0C6C2B-BBF8-4141-99D7-CE30B77AA1C2}"/>
    <cellStyle name="40% - Accent5 2 2 3 2 2 3 2 2 3" xfId="21693" xr:uid="{D660FF54-6646-43D5-8C19-E26CB3456302}"/>
    <cellStyle name="40% - Accent5 2 2 3 2 2 3 2 3" xfId="10643" xr:uid="{ACB3793E-C190-4917-A335-804E2A8BC071}"/>
    <cellStyle name="40% - Accent5 2 2 3 2 2 3 2 3 2" xfId="25377" xr:uid="{FC8570E7-0E67-4ACA-AFBA-845B446C6951}"/>
    <cellStyle name="40% - Accent5 2 2 3 2 2 3 2 4" xfId="18011" xr:uid="{7D9B1BDF-F4FF-4B20-B293-2474D44FE11E}"/>
    <cellStyle name="40% - Accent5 2 2 3 2 2 3 3" xfId="5118" xr:uid="{F8D615AC-9279-4BD2-91DC-D8D7227B4A09}"/>
    <cellStyle name="40% - Accent5 2 2 3 2 2 3 3 2" xfId="12484" xr:uid="{777D533C-BE19-427A-8C89-7E9ECFECE1B6}"/>
    <cellStyle name="40% - Accent5 2 2 3 2 2 3 3 2 2" xfId="27218" xr:uid="{533B2D83-B2A1-4D9A-A860-AB54F483535D}"/>
    <cellStyle name="40% - Accent5 2 2 3 2 2 3 3 3" xfId="19852" xr:uid="{2AF7D57F-13C5-4043-95AD-76A8B153E881}"/>
    <cellStyle name="40% - Accent5 2 2 3 2 2 3 4" xfId="8802" xr:uid="{0D78DF3A-C692-4523-B4BC-010698366201}"/>
    <cellStyle name="40% - Accent5 2 2 3 2 2 3 4 2" xfId="23536" xr:uid="{1692BDE5-7BF8-41E4-A276-561B64D6ECE0}"/>
    <cellStyle name="40% - Accent5 2 2 3 2 2 3 5" xfId="16170" xr:uid="{2B871D8B-8458-4F02-8E42-04A77E629653}"/>
    <cellStyle name="40% - Accent5 2 2 3 2 2 4" xfId="2357" xr:uid="{FAE06DCF-5180-4D58-86CD-0C089E1957DD}"/>
    <cellStyle name="40% - Accent5 2 2 3 2 2 4 2" xfId="6039" xr:uid="{41E39B5A-A10C-4F27-AECB-AABB6921292E}"/>
    <cellStyle name="40% - Accent5 2 2 3 2 2 4 2 2" xfId="13405" xr:uid="{48284C56-5AD1-49C4-8569-755B3D43EDDF}"/>
    <cellStyle name="40% - Accent5 2 2 3 2 2 4 2 2 2" xfId="28139" xr:uid="{11062D60-E6EC-4041-BF01-736D52C6FE87}"/>
    <cellStyle name="40% - Accent5 2 2 3 2 2 4 2 3" xfId="20773" xr:uid="{F3A7A808-4156-4FD1-8E6D-8AAD32EED70E}"/>
    <cellStyle name="40% - Accent5 2 2 3 2 2 4 3" xfId="9723" xr:uid="{903FC317-E999-4F89-AAB4-FB999FA4F97B}"/>
    <cellStyle name="40% - Accent5 2 2 3 2 2 4 3 2" xfId="24457" xr:uid="{26FD0CA5-E67D-496A-AD00-16713AA11DB5}"/>
    <cellStyle name="40% - Accent5 2 2 3 2 2 4 4" xfId="17091" xr:uid="{FF3D76EF-95BB-41A4-AD71-F7E7412025DB}"/>
    <cellStyle name="40% - Accent5 2 2 3 2 2 5" xfId="4198" xr:uid="{9C3BABFC-83A1-461F-8923-64227ED2F5E2}"/>
    <cellStyle name="40% - Accent5 2 2 3 2 2 5 2" xfId="11564" xr:uid="{D45CD7AE-D1A8-4971-8BF2-E2E95A7BBC5E}"/>
    <cellStyle name="40% - Accent5 2 2 3 2 2 5 2 2" xfId="26298" xr:uid="{B6EFB25C-A667-467B-8419-0AD1F9F8CBAB}"/>
    <cellStyle name="40% - Accent5 2 2 3 2 2 5 3" xfId="18932" xr:uid="{545658C0-898D-4AC0-8A1A-1869F21441DD}"/>
    <cellStyle name="40% - Accent5 2 2 3 2 2 6" xfId="7882" xr:uid="{751E7B7A-7CB2-4F57-8898-0C317288CD44}"/>
    <cellStyle name="40% - Accent5 2 2 3 2 2 6 2" xfId="22616" xr:uid="{D7620EA2-A56F-47BE-A08A-CD71A350C5A1}"/>
    <cellStyle name="40% - Accent5 2 2 3 2 2 7" xfId="15250" xr:uid="{F2E94DD1-105B-4B14-A0DD-98F7F3D85AF6}"/>
    <cellStyle name="40% - Accent5 2 2 3 2 3" xfId="746" xr:uid="{B7699826-94EF-4D68-AC4F-751EB2DF6A1C}"/>
    <cellStyle name="40% - Accent5 2 2 3 2 3 2" xfId="1666" xr:uid="{E8760224-B43D-4E83-AD87-BCC60F4C6628}"/>
    <cellStyle name="40% - Accent5 2 2 3 2 3 2 2" xfId="3507" xr:uid="{1E16F323-56B0-4BD9-8AA7-CF2E9D13F8C2}"/>
    <cellStyle name="40% - Accent5 2 2 3 2 3 2 2 2" xfId="7189" xr:uid="{C1C82C74-3B4D-43C3-AB42-467C89C9683B}"/>
    <cellStyle name="40% - Accent5 2 2 3 2 3 2 2 2 2" xfId="14555" xr:uid="{702B248F-1EAE-4A1F-8369-EF1BA93F7254}"/>
    <cellStyle name="40% - Accent5 2 2 3 2 3 2 2 2 2 2" xfId="29289" xr:uid="{2F9A7B5A-892E-4F8D-97C7-3E46A1CBF346}"/>
    <cellStyle name="40% - Accent5 2 2 3 2 3 2 2 2 3" xfId="21923" xr:uid="{718F3FBA-1D25-404F-A16C-0CBDD8144D9A}"/>
    <cellStyle name="40% - Accent5 2 2 3 2 3 2 2 3" xfId="10873" xr:uid="{4085D4E1-727F-46AA-92CF-6B2144CBAF05}"/>
    <cellStyle name="40% - Accent5 2 2 3 2 3 2 2 3 2" xfId="25607" xr:uid="{71728836-9DCE-45DA-ACE7-2FE44FDDD179}"/>
    <cellStyle name="40% - Accent5 2 2 3 2 3 2 2 4" xfId="18241" xr:uid="{16DC11C2-72B3-4B59-943A-46478D974037}"/>
    <cellStyle name="40% - Accent5 2 2 3 2 3 2 3" xfId="5348" xr:uid="{1F4B4794-FE54-4F8C-9758-537348E0D9AB}"/>
    <cellStyle name="40% - Accent5 2 2 3 2 3 2 3 2" xfId="12714" xr:uid="{A0935A20-287C-4297-9A17-12BAC5E22818}"/>
    <cellStyle name="40% - Accent5 2 2 3 2 3 2 3 2 2" xfId="27448" xr:uid="{37F7D44E-525D-4420-AB03-268E9F1364FA}"/>
    <cellStyle name="40% - Accent5 2 2 3 2 3 2 3 3" xfId="20082" xr:uid="{7C8A4712-05B2-48CA-A77F-B7F938320B98}"/>
    <cellStyle name="40% - Accent5 2 2 3 2 3 2 4" xfId="9032" xr:uid="{3330F31A-0DB9-4D49-B16A-B53938FA5E96}"/>
    <cellStyle name="40% - Accent5 2 2 3 2 3 2 4 2" xfId="23766" xr:uid="{3F794087-01B6-40F7-81F9-9AB0F7A5329B}"/>
    <cellStyle name="40% - Accent5 2 2 3 2 3 2 5" xfId="16400" xr:uid="{031A3D1B-C0B7-449B-91EE-61A77A13E26F}"/>
    <cellStyle name="40% - Accent5 2 2 3 2 3 3" xfId="2587" xr:uid="{3696ADD8-3005-41A2-AEDC-14CA13A68F43}"/>
    <cellStyle name="40% - Accent5 2 2 3 2 3 3 2" xfId="6269" xr:uid="{2435B5C6-936D-4615-95D5-3EA6CFD49552}"/>
    <cellStyle name="40% - Accent5 2 2 3 2 3 3 2 2" xfId="13635" xr:uid="{866EB428-2EF2-4E5F-8010-FDAB772679E0}"/>
    <cellStyle name="40% - Accent5 2 2 3 2 3 3 2 2 2" xfId="28369" xr:uid="{BC5DF91F-2555-4125-B1AA-BBC68A78E5DD}"/>
    <cellStyle name="40% - Accent5 2 2 3 2 3 3 2 3" xfId="21003" xr:uid="{20D31F46-51FE-4CB5-967B-4DF30DA070BC}"/>
    <cellStyle name="40% - Accent5 2 2 3 2 3 3 3" xfId="9953" xr:uid="{151A842D-C203-4C86-BF4B-D9455C9BAD1C}"/>
    <cellStyle name="40% - Accent5 2 2 3 2 3 3 3 2" xfId="24687" xr:uid="{4035EB80-3B06-47ED-91B0-21BEB36980A1}"/>
    <cellStyle name="40% - Accent5 2 2 3 2 3 3 4" xfId="17321" xr:uid="{C1FA017A-38CB-44FF-9E84-804D4B88F063}"/>
    <cellStyle name="40% - Accent5 2 2 3 2 3 4" xfId="4428" xr:uid="{6F6DE08D-22AB-44FD-9BD6-2203F096BE58}"/>
    <cellStyle name="40% - Accent5 2 2 3 2 3 4 2" xfId="11794" xr:uid="{29FC40C9-4594-4CFA-9FE0-3A4FAE895981}"/>
    <cellStyle name="40% - Accent5 2 2 3 2 3 4 2 2" xfId="26528" xr:uid="{120B73A6-2B01-41DE-BEC0-29FF3876C7D9}"/>
    <cellStyle name="40% - Accent5 2 2 3 2 3 4 3" xfId="19162" xr:uid="{230D75EC-D463-4C5D-918F-D82A2AC56DCF}"/>
    <cellStyle name="40% - Accent5 2 2 3 2 3 5" xfId="8112" xr:uid="{92B172B0-93CF-4B80-BF95-C68F754D949A}"/>
    <cellStyle name="40% - Accent5 2 2 3 2 3 5 2" xfId="22846" xr:uid="{C093D8A2-121E-454A-8CDF-4E244C628BFE}"/>
    <cellStyle name="40% - Accent5 2 2 3 2 3 6" xfId="15480" xr:uid="{A495DA9B-75EE-48BF-8C36-0CE1E5140182}"/>
    <cellStyle name="40% - Accent5 2 2 3 2 4" xfId="1206" xr:uid="{02CB1B5C-1693-40DE-AAB3-E2DB3DACEDC7}"/>
    <cellStyle name="40% - Accent5 2 2 3 2 4 2" xfId="3047" xr:uid="{522E9C08-0655-4200-88D3-F272845418AD}"/>
    <cellStyle name="40% - Accent5 2 2 3 2 4 2 2" xfId="6729" xr:uid="{54914354-5954-4D2C-9EC5-D75CDEFE7361}"/>
    <cellStyle name="40% - Accent5 2 2 3 2 4 2 2 2" xfId="14095" xr:uid="{17FDABBE-AEFB-433F-89BE-38AD020F5995}"/>
    <cellStyle name="40% - Accent5 2 2 3 2 4 2 2 2 2" xfId="28829" xr:uid="{7719BB91-2BFC-4D2D-9852-02E4DE62FB48}"/>
    <cellStyle name="40% - Accent5 2 2 3 2 4 2 2 3" xfId="21463" xr:uid="{DE23BC9B-0A20-4C41-9440-C0646670078B}"/>
    <cellStyle name="40% - Accent5 2 2 3 2 4 2 3" xfId="10413" xr:uid="{A904FFB7-AD32-4E86-9BAF-F30FB57BF4E4}"/>
    <cellStyle name="40% - Accent5 2 2 3 2 4 2 3 2" xfId="25147" xr:uid="{13CE9E01-C8A6-412D-959B-876D4DB1C7FB}"/>
    <cellStyle name="40% - Accent5 2 2 3 2 4 2 4" xfId="17781" xr:uid="{93FB45FA-333A-4D7E-9273-3A01F3D63B24}"/>
    <cellStyle name="40% - Accent5 2 2 3 2 4 3" xfId="4888" xr:uid="{3D7776F2-F2F1-4CD3-8DB3-BA2EFF60F5DD}"/>
    <cellStyle name="40% - Accent5 2 2 3 2 4 3 2" xfId="12254" xr:uid="{E544C123-5AE3-4C95-9B9F-1666D795C5FA}"/>
    <cellStyle name="40% - Accent5 2 2 3 2 4 3 2 2" xfId="26988" xr:uid="{8871BF37-BC61-48A9-9BB4-400BC96B5C2B}"/>
    <cellStyle name="40% - Accent5 2 2 3 2 4 3 3" xfId="19622" xr:uid="{AB1A07F3-A11C-4C94-BF3D-DA5E608D56DE}"/>
    <cellStyle name="40% - Accent5 2 2 3 2 4 4" xfId="8572" xr:uid="{87A67DF8-1A54-4298-B7F4-65AC2790E6FE}"/>
    <cellStyle name="40% - Accent5 2 2 3 2 4 4 2" xfId="23306" xr:uid="{FDE3370F-02B0-485A-88C9-5C872D8AF7BF}"/>
    <cellStyle name="40% - Accent5 2 2 3 2 4 5" xfId="15940" xr:uid="{115E06C2-DA65-46A3-91BE-66304397AB32}"/>
    <cellStyle name="40% - Accent5 2 2 3 2 5" xfId="2127" xr:uid="{5AD16576-7E30-4DD0-AC5B-3E09CEB6FB36}"/>
    <cellStyle name="40% - Accent5 2 2 3 2 5 2" xfId="5809" xr:uid="{6848E6FD-FAE1-46CC-B58D-E09ECF05268D}"/>
    <cellStyle name="40% - Accent5 2 2 3 2 5 2 2" xfId="13175" xr:uid="{AEE43EC4-57FC-40A0-9110-D12DFDD2FA8C}"/>
    <cellStyle name="40% - Accent5 2 2 3 2 5 2 2 2" xfId="27909" xr:uid="{FA01EFA8-F826-4073-9E2C-7FEBE9446E23}"/>
    <cellStyle name="40% - Accent5 2 2 3 2 5 2 3" xfId="20543" xr:uid="{9A02FAED-E8C5-4B50-A8AE-41992B3FD93F}"/>
    <cellStyle name="40% - Accent5 2 2 3 2 5 3" xfId="9493" xr:uid="{F3AAFAD1-E852-4B6B-9A14-7B6E2E514665}"/>
    <cellStyle name="40% - Accent5 2 2 3 2 5 3 2" xfId="24227" xr:uid="{6CF4BC72-F240-41EF-B80E-E0B0EED9429B}"/>
    <cellStyle name="40% - Accent5 2 2 3 2 5 4" xfId="16861" xr:uid="{C5E1E808-9154-4BEC-AA7A-2809B2E65E31}"/>
    <cellStyle name="40% - Accent5 2 2 3 2 6" xfId="3968" xr:uid="{9CF2A698-124F-4D61-B905-6E970F7847D0}"/>
    <cellStyle name="40% - Accent5 2 2 3 2 6 2" xfId="11334" xr:uid="{E30D0A78-6E23-4D32-B6F1-BEFD81273C11}"/>
    <cellStyle name="40% - Accent5 2 2 3 2 6 2 2" xfId="26068" xr:uid="{395D5CB0-B0B3-4FBC-8CA6-219DDC156CE5}"/>
    <cellStyle name="40% - Accent5 2 2 3 2 6 3" xfId="18702" xr:uid="{B3EFAFB6-F02E-427C-AF7C-BD1B5F71DDCF}"/>
    <cellStyle name="40% - Accent5 2 2 3 2 7" xfId="7652" xr:uid="{4D43EC5B-6D53-4B43-90B9-A730A3FABFC8}"/>
    <cellStyle name="40% - Accent5 2 2 3 2 7 2" xfId="22386" xr:uid="{429D7072-B254-44A9-B60F-0E1DA38880D5}"/>
    <cellStyle name="40% - Accent5 2 2 3 2 8" xfId="15020" xr:uid="{722E4F08-8C73-4868-978E-57B075E638D7}"/>
    <cellStyle name="40% - Accent5 2 2 3 3" xfId="401" xr:uid="{1F323DB0-3937-420B-9124-FC8073647E03}"/>
    <cellStyle name="40% - Accent5 2 2 3 3 2" xfId="861" xr:uid="{F9D9658A-518E-4D17-BA30-C12B23799B26}"/>
    <cellStyle name="40% - Accent5 2 2 3 3 2 2" xfId="1781" xr:uid="{044A8391-012B-478E-85C9-0FF2FF65B35D}"/>
    <cellStyle name="40% - Accent5 2 2 3 3 2 2 2" xfId="3622" xr:uid="{A1C55F57-7BCF-41E1-BF96-8876A3F2D30C}"/>
    <cellStyle name="40% - Accent5 2 2 3 3 2 2 2 2" xfId="7304" xr:uid="{7C7703EE-7927-4638-8244-3D8E3DCCD1B4}"/>
    <cellStyle name="40% - Accent5 2 2 3 3 2 2 2 2 2" xfId="14670" xr:uid="{0DFB5066-6E65-4F24-8692-AA7860ACECDE}"/>
    <cellStyle name="40% - Accent5 2 2 3 3 2 2 2 2 2 2" xfId="29404" xr:uid="{44E1A59E-19FB-423D-92E6-5FC61BDF53E3}"/>
    <cellStyle name="40% - Accent5 2 2 3 3 2 2 2 2 3" xfId="22038" xr:uid="{29D06553-2F4F-47AC-9A1C-5E18CB47BA0A}"/>
    <cellStyle name="40% - Accent5 2 2 3 3 2 2 2 3" xfId="10988" xr:uid="{523A58C4-AD8E-4F93-8091-07B1AAA45F6E}"/>
    <cellStyle name="40% - Accent5 2 2 3 3 2 2 2 3 2" xfId="25722" xr:uid="{065CA957-04BF-4FDA-8023-25F47A345F8D}"/>
    <cellStyle name="40% - Accent5 2 2 3 3 2 2 2 4" xfId="18356" xr:uid="{289FB42B-F49A-4EE5-8D9B-837D89D9EF2C}"/>
    <cellStyle name="40% - Accent5 2 2 3 3 2 2 3" xfId="5463" xr:uid="{E90BD096-DEAB-4575-A357-BC585F4FDED6}"/>
    <cellStyle name="40% - Accent5 2 2 3 3 2 2 3 2" xfId="12829" xr:uid="{1E0539B0-5559-4459-A0BB-BB7061E93EAF}"/>
    <cellStyle name="40% - Accent5 2 2 3 3 2 2 3 2 2" xfId="27563" xr:uid="{4A3E80F3-81BB-4BA4-AA27-4F3BAB2CCD09}"/>
    <cellStyle name="40% - Accent5 2 2 3 3 2 2 3 3" xfId="20197" xr:uid="{F7DB24A3-4701-446F-A360-1E987136DDBA}"/>
    <cellStyle name="40% - Accent5 2 2 3 3 2 2 4" xfId="9147" xr:uid="{47ADBBCA-9E0F-4C40-9F43-51FAF8DE2B67}"/>
    <cellStyle name="40% - Accent5 2 2 3 3 2 2 4 2" xfId="23881" xr:uid="{F64D6F2F-D9AF-4EAE-9C98-E31093133B5F}"/>
    <cellStyle name="40% - Accent5 2 2 3 3 2 2 5" xfId="16515" xr:uid="{C8494E19-008D-43DE-9E0E-DBBC7BFBA767}"/>
    <cellStyle name="40% - Accent5 2 2 3 3 2 3" xfId="2702" xr:uid="{102F0FAF-98EE-4F3F-8717-D8B3FEB5A1E3}"/>
    <cellStyle name="40% - Accent5 2 2 3 3 2 3 2" xfId="6384" xr:uid="{D09BA253-F788-437E-8F4B-37048737A9CB}"/>
    <cellStyle name="40% - Accent5 2 2 3 3 2 3 2 2" xfId="13750" xr:uid="{D766C912-DC60-4F1D-971D-CA31F584CD29}"/>
    <cellStyle name="40% - Accent5 2 2 3 3 2 3 2 2 2" xfId="28484" xr:uid="{26F900AC-04BF-46FD-9722-587E3BA6B0D9}"/>
    <cellStyle name="40% - Accent5 2 2 3 3 2 3 2 3" xfId="21118" xr:uid="{604FA93A-E0DA-49A1-8B13-FD920C54C699}"/>
    <cellStyle name="40% - Accent5 2 2 3 3 2 3 3" xfId="10068" xr:uid="{0B6AAD25-395E-4813-B740-1F1CE00A8BAB}"/>
    <cellStyle name="40% - Accent5 2 2 3 3 2 3 3 2" xfId="24802" xr:uid="{5BD5FC8C-FAF2-4C42-B2DF-54DA4A5E867D}"/>
    <cellStyle name="40% - Accent5 2 2 3 3 2 3 4" xfId="17436" xr:uid="{53878903-9EE1-4164-8C46-B23E713529AC}"/>
    <cellStyle name="40% - Accent5 2 2 3 3 2 4" xfId="4543" xr:uid="{B692FF2F-E23F-421A-A2E4-D586D718E31F}"/>
    <cellStyle name="40% - Accent5 2 2 3 3 2 4 2" xfId="11909" xr:uid="{04F2550C-A4D2-469C-9AB7-F2A1DEB33988}"/>
    <cellStyle name="40% - Accent5 2 2 3 3 2 4 2 2" xfId="26643" xr:uid="{7716C9CB-FFF7-4B01-8447-26AA0E188CCD}"/>
    <cellStyle name="40% - Accent5 2 2 3 3 2 4 3" xfId="19277" xr:uid="{0D376E33-800D-4A17-A11E-C6A445E866E7}"/>
    <cellStyle name="40% - Accent5 2 2 3 3 2 5" xfId="8227" xr:uid="{08211A01-9F19-4AF0-8937-28C501410C67}"/>
    <cellStyle name="40% - Accent5 2 2 3 3 2 5 2" xfId="22961" xr:uid="{F0E0D152-AAD3-4CCB-A32A-79329333F50E}"/>
    <cellStyle name="40% - Accent5 2 2 3 3 2 6" xfId="15595" xr:uid="{0FC218F4-9C95-4A89-A3B4-E83E0950DAD8}"/>
    <cellStyle name="40% - Accent5 2 2 3 3 3" xfId="1321" xr:uid="{45D1F4E4-B38A-4D9C-A689-5432326E3EF5}"/>
    <cellStyle name="40% - Accent5 2 2 3 3 3 2" xfId="3162" xr:uid="{32827A13-0ADE-4879-8FF2-FC35D12F6D2B}"/>
    <cellStyle name="40% - Accent5 2 2 3 3 3 2 2" xfId="6844" xr:uid="{03E50665-BDB2-4F7A-8CF6-BB22183DD02A}"/>
    <cellStyle name="40% - Accent5 2 2 3 3 3 2 2 2" xfId="14210" xr:uid="{E75F07C6-0C6C-4B89-BEDF-F2CD74FD03D6}"/>
    <cellStyle name="40% - Accent5 2 2 3 3 3 2 2 2 2" xfId="28944" xr:uid="{C54A532A-4954-47EE-ADA7-C088F4F2D219}"/>
    <cellStyle name="40% - Accent5 2 2 3 3 3 2 2 3" xfId="21578" xr:uid="{24AB644D-EA07-458E-A715-FAC37F85468C}"/>
    <cellStyle name="40% - Accent5 2 2 3 3 3 2 3" xfId="10528" xr:uid="{747112F6-9460-4BCC-A8F2-98F190199302}"/>
    <cellStyle name="40% - Accent5 2 2 3 3 3 2 3 2" xfId="25262" xr:uid="{924B752A-3163-4D06-AD8E-B622A98C69A1}"/>
    <cellStyle name="40% - Accent5 2 2 3 3 3 2 4" xfId="17896" xr:uid="{424AAEFB-A8D6-4E79-AF4E-11631FC83B61}"/>
    <cellStyle name="40% - Accent5 2 2 3 3 3 3" xfId="5003" xr:uid="{0F8F62CB-91BB-4F06-8979-E516508A589B}"/>
    <cellStyle name="40% - Accent5 2 2 3 3 3 3 2" xfId="12369" xr:uid="{BFC2240C-3E1A-4829-B4BB-2DCC7D9B108E}"/>
    <cellStyle name="40% - Accent5 2 2 3 3 3 3 2 2" xfId="27103" xr:uid="{4E2E3063-CF8E-4F7B-89FD-5A019F80E95B}"/>
    <cellStyle name="40% - Accent5 2 2 3 3 3 3 3" xfId="19737" xr:uid="{DF013446-C1B7-4D3A-8B99-5FA1431D51DF}"/>
    <cellStyle name="40% - Accent5 2 2 3 3 3 4" xfId="8687" xr:uid="{1ADDA7D6-A269-4370-B1DF-049EDE0894F5}"/>
    <cellStyle name="40% - Accent5 2 2 3 3 3 4 2" xfId="23421" xr:uid="{458707B8-F04C-442B-A031-15E81AD4422E}"/>
    <cellStyle name="40% - Accent5 2 2 3 3 3 5" xfId="16055" xr:uid="{043A5F62-23DB-429C-A272-077416FB564D}"/>
    <cellStyle name="40% - Accent5 2 2 3 3 4" xfId="2242" xr:uid="{0369D699-6C26-4399-BAF3-566376C1A800}"/>
    <cellStyle name="40% - Accent5 2 2 3 3 4 2" xfId="5924" xr:uid="{AD723790-D40B-42A9-A999-D643DE794E2B}"/>
    <cellStyle name="40% - Accent5 2 2 3 3 4 2 2" xfId="13290" xr:uid="{229BEF52-BB2E-4216-9483-64CBD7644110}"/>
    <cellStyle name="40% - Accent5 2 2 3 3 4 2 2 2" xfId="28024" xr:uid="{0A9F7E5D-AF18-4659-B21D-F59FBE705B17}"/>
    <cellStyle name="40% - Accent5 2 2 3 3 4 2 3" xfId="20658" xr:uid="{E4E62508-A27A-4093-9D29-AB0C9965F80B}"/>
    <cellStyle name="40% - Accent5 2 2 3 3 4 3" xfId="9608" xr:uid="{1FE25C88-53D8-4515-9428-874734C43FC5}"/>
    <cellStyle name="40% - Accent5 2 2 3 3 4 3 2" xfId="24342" xr:uid="{227C88F1-7AC4-42FA-925B-97F50C5A1A56}"/>
    <cellStyle name="40% - Accent5 2 2 3 3 4 4" xfId="16976" xr:uid="{96EA56E5-77E9-4610-B77E-CAA04764C7AA}"/>
    <cellStyle name="40% - Accent5 2 2 3 3 5" xfId="4083" xr:uid="{389119D6-1158-48F1-9FB9-2BC7EF5941DC}"/>
    <cellStyle name="40% - Accent5 2 2 3 3 5 2" xfId="11449" xr:uid="{0B80197F-30AF-4D18-A3BF-D19081D5E78A}"/>
    <cellStyle name="40% - Accent5 2 2 3 3 5 2 2" xfId="26183" xr:uid="{5D28992D-BE09-4C0C-A05A-BB31CCCFBDBA}"/>
    <cellStyle name="40% - Accent5 2 2 3 3 5 3" xfId="18817" xr:uid="{60218FC9-9F09-4353-B652-76C3D0CFA785}"/>
    <cellStyle name="40% - Accent5 2 2 3 3 6" xfId="7767" xr:uid="{1E6EF29E-F085-4E73-8CEA-61C4253F53DA}"/>
    <cellStyle name="40% - Accent5 2 2 3 3 6 2" xfId="22501" xr:uid="{C87022A8-7780-41E1-B5BE-C72FEBA74C6E}"/>
    <cellStyle name="40% - Accent5 2 2 3 3 7" xfId="15135" xr:uid="{FBF4D2D6-1BDC-40ED-AF93-054D75D7C248}"/>
    <cellStyle name="40% - Accent5 2 2 3 4" xfId="631" xr:uid="{4742B25A-EA41-411C-8F8E-325493176C37}"/>
    <cellStyle name="40% - Accent5 2 2 3 4 2" xfId="1551" xr:uid="{98A22568-4AD1-47F9-AB62-E051A81D8994}"/>
    <cellStyle name="40% - Accent5 2 2 3 4 2 2" xfId="3392" xr:uid="{D37F755B-D5E5-4E5E-8D53-1CA339F06DA3}"/>
    <cellStyle name="40% - Accent5 2 2 3 4 2 2 2" xfId="7074" xr:uid="{BC9279E5-E1A5-440B-AFD0-DCCA6420C981}"/>
    <cellStyle name="40% - Accent5 2 2 3 4 2 2 2 2" xfId="14440" xr:uid="{7B43ECFA-95B6-4631-9C0A-DB905A837D18}"/>
    <cellStyle name="40% - Accent5 2 2 3 4 2 2 2 2 2" xfId="29174" xr:uid="{A6A8D76A-35A2-4740-88C3-6046CE47B2E1}"/>
    <cellStyle name="40% - Accent5 2 2 3 4 2 2 2 3" xfId="21808" xr:uid="{1A409038-B0C2-4586-82C9-5AC727446718}"/>
    <cellStyle name="40% - Accent5 2 2 3 4 2 2 3" xfId="10758" xr:uid="{BF42105F-1D75-438C-81C9-059F4F84A149}"/>
    <cellStyle name="40% - Accent5 2 2 3 4 2 2 3 2" xfId="25492" xr:uid="{CE06F47C-ED46-4ABA-875E-01A21B14937F}"/>
    <cellStyle name="40% - Accent5 2 2 3 4 2 2 4" xfId="18126" xr:uid="{F142C426-4A92-4ADB-A6C1-EC08EC0F63C8}"/>
    <cellStyle name="40% - Accent5 2 2 3 4 2 3" xfId="5233" xr:uid="{8E365A4E-900E-4C50-B689-CEAD039F2224}"/>
    <cellStyle name="40% - Accent5 2 2 3 4 2 3 2" xfId="12599" xr:uid="{682DBE9E-3F10-4452-8F23-F158FE2A0E2A}"/>
    <cellStyle name="40% - Accent5 2 2 3 4 2 3 2 2" xfId="27333" xr:uid="{1D819DF9-92DF-4FB0-AFA5-9FCC4683D0CE}"/>
    <cellStyle name="40% - Accent5 2 2 3 4 2 3 3" xfId="19967" xr:uid="{6B30BB33-043F-4788-B2FD-E93BEB048905}"/>
    <cellStyle name="40% - Accent5 2 2 3 4 2 4" xfId="8917" xr:uid="{38CE6F5D-7744-412F-B224-9E0916AF863F}"/>
    <cellStyle name="40% - Accent5 2 2 3 4 2 4 2" xfId="23651" xr:uid="{73C153AA-445E-47DD-B75D-E30683EFB766}"/>
    <cellStyle name="40% - Accent5 2 2 3 4 2 5" xfId="16285" xr:uid="{503FDA6D-446C-4D59-996C-A76880FE138F}"/>
    <cellStyle name="40% - Accent5 2 2 3 4 3" xfId="2472" xr:uid="{3028D621-6100-4D56-8AC7-AB547C347067}"/>
    <cellStyle name="40% - Accent5 2 2 3 4 3 2" xfId="6154" xr:uid="{B46369E3-720E-41BF-B7E4-CF83FE76C2FD}"/>
    <cellStyle name="40% - Accent5 2 2 3 4 3 2 2" xfId="13520" xr:uid="{B7423EC9-27F2-40B0-9B81-D224376B43C9}"/>
    <cellStyle name="40% - Accent5 2 2 3 4 3 2 2 2" xfId="28254" xr:uid="{3C0EA86B-2136-4EBE-9176-C60A36EB333A}"/>
    <cellStyle name="40% - Accent5 2 2 3 4 3 2 3" xfId="20888" xr:uid="{31E3409A-6E10-40B5-8A2E-B8B2B02371EC}"/>
    <cellStyle name="40% - Accent5 2 2 3 4 3 3" xfId="9838" xr:uid="{F700F208-C3AF-46A4-84C8-9C6547FED50C}"/>
    <cellStyle name="40% - Accent5 2 2 3 4 3 3 2" xfId="24572" xr:uid="{A0718465-32FB-4ECC-BB5D-CD6ABB2FE710}"/>
    <cellStyle name="40% - Accent5 2 2 3 4 3 4" xfId="17206" xr:uid="{20D32E03-0BC3-40C2-90D1-3FE2223CC1F7}"/>
    <cellStyle name="40% - Accent5 2 2 3 4 4" xfId="4313" xr:uid="{3B5A5193-B3E5-444B-9962-356E17A98D9D}"/>
    <cellStyle name="40% - Accent5 2 2 3 4 4 2" xfId="11679" xr:uid="{D7671886-03F9-44EC-B6E5-4F07CA322260}"/>
    <cellStyle name="40% - Accent5 2 2 3 4 4 2 2" xfId="26413" xr:uid="{171C7C90-775F-48F6-83AA-620044594CCE}"/>
    <cellStyle name="40% - Accent5 2 2 3 4 4 3" xfId="19047" xr:uid="{91BC121E-D9E6-413A-ACF0-CB74914E0139}"/>
    <cellStyle name="40% - Accent5 2 2 3 4 5" xfId="7997" xr:uid="{A2F4851D-61A9-4A61-B41B-7A5E777BAE9C}"/>
    <cellStyle name="40% - Accent5 2 2 3 4 5 2" xfId="22731" xr:uid="{5443F494-B75A-4860-9FF4-9BE187B2D4AC}"/>
    <cellStyle name="40% - Accent5 2 2 3 4 6" xfId="15365" xr:uid="{D0864FA4-ACDC-45CE-9A65-E9A9784E0149}"/>
    <cellStyle name="40% - Accent5 2 2 3 5" xfId="1091" xr:uid="{5940CED3-7A61-42CB-B82C-1080A43D2429}"/>
    <cellStyle name="40% - Accent5 2 2 3 5 2" xfId="2932" xr:uid="{2ABB1E41-D674-46C1-A792-69CE19036D3E}"/>
    <cellStyle name="40% - Accent5 2 2 3 5 2 2" xfId="6614" xr:uid="{AEA86E4E-73DF-44F4-8D42-C57BE5109D57}"/>
    <cellStyle name="40% - Accent5 2 2 3 5 2 2 2" xfId="13980" xr:uid="{C41EB3D0-8D07-4869-820E-56218CAF5EE8}"/>
    <cellStyle name="40% - Accent5 2 2 3 5 2 2 2 2" xfId="28714" xr:uid="{90FD7692-CF78-48F9-BD6C-3AF06BCC3866}"/>
    <cellStyle name="40% - Accent5 2 2 3 5 2 2 3" xfId="21348" xr:uid="{997D82CA-AA07-4FAD-8E22-F23807A1B9D6}"/>
    <cellStyle name="40% - Accent5 2 2 3 5 2 3" xfId="10298" xr:uid="{76E7F881-7A52-49F2-BD51-2F71CE03BC3E}"/>
    <cellStyle name="40% - Accent5 2 2 3 5 2 3 2" xfId="25032" xr:uid="{B7ED9011-865D-4F8A-BB41-DADA2E0D569B}"/>
    <cellStyle name="40% - Accent5 2 2 3 5 2 4" xfId="17666" xr:uid="{3798DCF9-68DE-4758-8E5C-A29C3F06B42A}"/>
    <cellStyle name="40% - Accent5 2 2 3 5 3" xfId="4773" xr:uid="{1470F054-ACAC-43BB-85C4-5451351B9E5A}"/>
    <cellStyle name="40% - Accent5 2 2 3 5 3 2" xfId="12139" xr:uid="{4C20C7AA-AEB3-4646-979C-A4AEC3062045}"/>
    <cellStyle name="40% - Accent5 2 2 3 5 3 2 2" xfId="26873" xr:uid="{89DC577B-AD53-4A00-B412-520BED2B0ABA}"/>
    <cellStyle name="40% - Accent5 2 2 3 5 3 3" xfId="19507" xr:uid="{541FD81D-5DAB-4802-8EA3-5A27C49E57AE}"/>
    <cellStyle name="40% - Accent5 2 2 3 5 4" xfId="8457" xr:uid="{BE666482-1465-49CB-82CD-F043342F7EC8}"/>
    <cellStyle name="40% - Accent5 2 2 3 5 4 2" xfId="23191" xr:uid="{C0757BCB-488D-4468-A035-8B131CB74484}"/>
    <cellStyle name="40% - Accent5 2 2 3 5 5" xfId="15825" xr:uid="{6748180C-8862-4BBE-9EC8-F1015EED876F}"/>
    <cellStyle name="40% - Accent5 2 2 3 6" xfId="2012" xr:uid="{FB5567DE-AB20-4274-A1CA-B35DFD61FE7B}"/>
    <cellStyle name="40% - Accent5 2 2 3 6 2" xfId="5694" xr:uid="{37AEFF3C-E2DE-4AC6-A58D-84A0C09AE5D9}"/>
    <cellStyle name="40% - Accent5 2 2 3 6 2 2" xfId="13060" xr:uid="{59DDD065-B298-4375-920B-FC9BF0462725}"/>
    <cellStyle name="40% - Accent5 2 2 3 6 2 2 2" xfId="27794" xr:uid="{DE47513E-AF33-4877-A177-7E0ABD820E73}"/>
    <cellStyle name="40% - Accent5 2 2 3 6 2 3" xfId="20428" xr:uid="{3265DEFB-1876-4C16-A4E4-EDC7D43160F6}"/>
    <cellStyle name="40% - Accent5 2 2 3 6 3" xfId="9378" xr:uid="{EA025F0C-4128-40C7-B273-498F051DCA4F}"/>
    <cellStyle name="40% - Accent5 2 2 3 6 3 2" xfId="24112" xr:uid="{8C0DE1EF-5825-4179-85BA-F5373CFEC011}"/>
    <cellStyle name="40% - Accent5 2 2 3 6 4" xfId="16746" xr:uid="{022BAAE9-F774-4AFB-A7A0-CA53FD5E3557}"/>
    <cellStyle name="40% - Accent5 2 2 3 7" xfId="3853" xr:uid="{D3F4B268-0C05-4EC9-BC8A-18005C91B819}"/>
    <cellStyle name="40% - Accent5 2 2 3 7 2" xfId="11219" xr:uid="{6F63EC20-7901-438A-A794-A187AF355771}"/>
    <cellStyle name="40% - Accent5 2 2 3 7 2 2" xfId="25953" xr:uid="{F3331740-C62B-497C-9A36-0751EDC298A9}"/>
    <cellStyle name="40% - Accent5 2 2 3 7 3" xfId="18587" xr:uid="{C1394EDE-9AF6-4AE3-A3DA-ED1DF53F167F}"/>
    <cellStyle name="40% - Accent5 2 2 3 8" xfId="7537" xr:uid="{820D6B96-CF55-48B4-93EA-FB3C764B1277}"/>
    <cellStyle name="40% - Accent5 2 2 3 8 2" xfId="22271" xr:uid="{97499D86-FE6D-47E0-8494-F395A1A66D31}"/>
    <cellStyle name="40% - Accent5 2 2 3 9" xfId="14905" xr:uid="{8F80BF51-114A-493A-9132-7A55296ED26E}"/>
    <cellStyle name="40% - Accent5 2 2 4" xfId="229" xr:uid="{2A2D8762-CF29-4A32-93F8-5C5121145B5B}"/>
    <cellStyle name="40% - Accent5 2 2 4 2" xfId="459" xr:uid="{79267331-4E64-4211-901C-99EDFFB72700}"/>
    <cellStyle name="40% - Accent5 2 2 4 2 2" xfId="919" xr:uid="{D98E63D2-AF47-43AD-A264-9F362CCB67AB}"/>
    <cellStyle name="40% - Accent5 2 2 4 2 2 2" xfId="1839" xr:uid="{1ED59084-FDC2-4F77-8CC7-0E10A33729E9}"/>
    <cellStyle name="40% - Accent5 2 2 4 2 2 2 2" xfId="3680" xr:uid="{5A70D547-007C-4275-B164-D754C1419642}"/>
    <cellStyle name="40% - Accent5 2 2 4 2 2 2 2 2" xfId="7362" xr:uid="{B5947008-1831-499C-9A87-A84EBAE73CAE}"/>
    <cellStyle name="40% - Accent5 2 2 4 2 2 2 2 2 2" xfId="14728" xr:uid="{92747905-BAAA-49CA-BC04-61E4BCB1393C}"/>
    <cellStyle name="40% - Accent5 2 2 4 2 2 2 2 2 2 2" xfId="29462" xr:uid="{D44E3FB6-12E9-46CE-81BC-B3177320B242}"/>
    <cellStyle name="40% - Accent5 2 2 4 2 2 2 2 2 3" xfId="22096" xr:uid="{83DD4C91-0F58-44AF-A19B-BA1A1C28F085}"/>
    <cellStyle name="40% - Accent5 2 2 4 2 2 2 2 3" xfId="11046" xr:uid="{4E1661DD-3C87-4A0B-A6D9-7113CB636C78}"/>
    <cellStyle name="40% - Accent5 2 2 4 2 2 2 2 3 2" xfId="25780" xr:uid="{96D439EE-9D0C-4DD3-AE85-9D953D6D2012}"/>
    <cellStyle name="40% - Accent5 2 2 4 2 2 2 2 4" xfId="18414" xr:uid="{C3345560-CE7B-4201-B40E-5F635BECE39A}"/>
    <cellStyle name="40% - Accent5 2 2 4 2 2 2 3" xfId="5521" xr:uid="{69B24860-2DAD-4C45-B2B9-3678158C944D}"/>
    <cellStyle name="40% - Accent5 2 2 4 2 2 2 3 2" xfId="12887" xr:uid="{534C39A1-38E7-4521-AA5E-B0A348291EE4}"/>
    <cellStyle name="40% - Accent5 2 2 4 2 2 2 3 2 2" xfId="27621" xr:uid="{A89BA8AD-1ED6-45B9-881A-DA4F916D3C6C}"/>
    <cellStyle name="40% - Accent5 2 2 4 2 2 2 3 3" xfId="20255" xr:uid="{D54D4171-AABA-407D-BD91-A01010AE245C}"/>
    <cellStyle name="40% - Accent5 2 2 4 2 2 2 4" xfId="9205" xr:uid="{E1CB3157-8D33-4190-98DB-1C7B59A1031F}"/>
    <cellStyle name="40% - Accent5 2 2 4 2 2 2 4 2" xfId="23939" xr:uid="{C70DE290-388A-4C70-B371-15EBA3B94661}"/>
    <cellStyle name="40% - Accent5 2 2 4 2 2 2 5" xfId="16573" xr:uid="{C23F334B-53DA-4A4C-910A-1F8CB9537FB0}"/>
    <cellStyle name="40% - Accent5 2 2 4 2 2 3" xfId="2760" xr:uid="{12F7A250-EA06-4835-9F8B-965C95F8F39E}"/>
    <cellStyle name="40% - Accent5 2 2 4 2 2 3 2" xfId="6442" xr:uid="{A38C71EB-380A-4670-9A01-D81521B131E8}"/>
    <cellStyle name="40% - Accent5 2 2 4 2 2 3 2 2" xfId="13808" xr:uid="{DA2BA683-5935-4DE7-8283-D391A3C40F07}"/>
    <cellStyle name="40% - Accent5 2 2 4 2 2 3 2 2 2" xfId="28542" xr:uid="{7F36AA70-69C6-4B76-8FA6-8FA5560CD2AB}"/>
    <cellStyle name="40% - Accent5 2 2 4 2 2 3 2 3" xfId="21176" xr:uid="{EAA1DAB0-2488-4BEA-92A3-557C94F84B77}"/>
    <cellStyle name="40% - Accent5 2 2 4 2 2 3 3" xfId="10126" xr:uid="{BDD7D989-12FC-4D14-8728-409C19989D9C}"/>
    <cellStyle name="40% - Accent5 2 2 4 2 2 3 3 2" xfId="24860" xr:uid="{9C6C6FFF-F0D1-4BA8-AB49-590E6B548C75}"/>
    <cellStyle name="40% - Accent5 2 2 4 2 2 3 4" xfId="17494" xr:uid="{14EFBC0E-6DA0-47C3-90B7-0FB0ABDEE692}"/>
    <cellStyle name="40% - Accent5 2 2 4 2 2 4" xfId="4601" xr:uid="{AFCF619A-9E94-47F3-92FC-E59194F6DCA9}"/>
    <cellStyle name="40% - Accent5 2 2 4 2 2 4 2" xfId="11967" xr:uid="{8E1DC231-E28C-4AFE-830F-815559121B16}"/>
    <cellStyle name="40% - Accent5 2 2 4 2 2 4 2 2" xfId="26701" xr:uid="{18039584-D03B-471A-B43F-5F6555954A6E}"/>
    <cellStyle name="40% - Accent5 2 2 4 2 2 4 3" xfId="19335" xr:uid="{356724FC-E370-4AB5-BD02-AF04CE4CA808}"/>
    <cellStyle name="40% - Accent5 2 2 4 2 2 5" xfId="8285" xr:uid="{9EDB436F-1F82-4507-8541-BA3024FF3203}"/>
    <cellStyle name="40% - Accent5 2 2 4 2 2 5 2" xfId="23019" xr:uid="{78203320-7357-45A9-AAC0-872CC4C8E82C}"/>
    <cellStyle name="40% - Accent5 2 2 4 2 2 6" xfId="15653" xr:uid="{CD382603-97DA-4C37-BE01-B28F39B05BBC}"/>
    <cellStyle name="40% - Accent5 2 2 4 2 3" xfId="1379" xr:uid="{E4BE9F68-9E86-4F16-8C0E-B6067CD9F6DF}"/>
    <cellStyle name="40% - Accent5 2 2 4 2 3 2" xfId="3220" xr:uid="{35439D14-DAB1-4E59-9345-05E977F80F68}"/>
    <cellStyle name="40% - Accent5 2 2 4 2 3 2 2" xfId="6902" xr:uid="{A7F572AF-256C-4052-84FE-E7700233358B}"/>
    <cellStyle name="40% - Accent5 2 2 4 2 3 2 2 2" xfId="14268" xr:uid="{72D52511-F111-47C3-A409-F1752B9E73C9}"/>
    <cellStyle name="40% - Accent5 2 2 4 2 3 2 2 2 2" xfId="29002" xr:uid="{033468E0-505A-412B-8AD4-8C947A582E30}"/>
    <cellStyle name="40% - Accent5 2 2 4 2 3 2 2 3" xfId="21636" xr:uid="{DDB2A5BA-F8E6-42E6-8301-5A8E29E8DCC8}"/>
    <cellStyle name="40% - Accent5 2 2 4 2 3 2 3" xfId="10586" xr:uid="{7F28F434-B673-4E41-8541-76BBF87477C7}"/>
    <cellStyle name="40% - Accent5 2 2 4 2 3 2 3 2" xfId="25320" xr:uid="{C8FE580A-05CF-459F-B118-2AC5F8CE034C}"/>
    <cellStyle name="40% - Accent5 2 2 4 2 3 2 4" xfId="17954" xr:uid="{DC9AA1F2-52DE-4BD1-9AEB-35DD71C7974F}"/>
    <cellStyle name="40% - Accent5 2 2 4 2 3 3" xfId="5061" xr:uid="{3F0867D9-4BB7-4D0F-AC97-3D8B19607F63}"/>
    <cellStyle name="40% - Accent5 2 2 4 2 3 3 2" xfId="12427" xr:uid="{9FEE23D6-A0DA-476F-9C8E-17F1B14218ED}"/>
    <cellStyle name="40% - Accent5 2 2 4 2 3 3 2 2" xfId="27161" xr:uid="{9D4FECE5-8A4F-48C3-85F7-7026E6176AD4}"/>
    <cellStyle name="40% - Accent5 2 2 4 2 3 3 3" xfId="19795" xr:uid="{D226E226-78FF-422D-9B4F-CFE1C6E27E6C}"/>
    <cellStyle name="40% - Accent5 2 2 4 2 3 4" xfId="8745" xr:uid="{0C16DBC1-2A2E-432D-B031-0B5DEE4B54D8}"/>
    <cellStyle name="40% - Accent5 2 2 4 2 3 4 2" xfId="23479" xr:uid="{DE552F97-155A-46CB-819C-843CDD004CE4}"/>
    <cellStyle name="40% - Accent5 2 2 4 2 3 5" xfId="16113" xr:uid="{7CFB00CF-2462-4EE2-A68E-74F9AEC64C81}"/>
    <cellStyle name="40% - Accent5 2 2 4 2 4" xfId="2300" xr:uid="{3786E0E5-28CE-4464-A82D-1219B47A871F}"/>
    <cellStyle name="40% - Accent5 2 2 4 2 4 2" xfId="5982" xr:uid="{A88C8898-7914-428E-8F68-25B25DFDB530}"/>
    <cellStyle name="40% - Accent5 2 2 4 2 4 2 2" xfId="13348" xr:uid="{DDBBDA5C-46A0-4500-84CA-D4A519187D3E}"/>
    <cellStyle name="40% - Accent5 2 2 4 2 4 2 2 2" xfId="28082" xr:uid="{F10DDC10-888E-40FA-8EE9-E13861B6DA13}"/>
    <cellStyle name="40% - Accent5 2 2 4 2 4 2 3" xfId="20716" xr:uid="{B7F79AD6-D387-423E-A86A-608B12C3BC41}"/>
    <cellStyle name="40% - Accent5 2 2 4 2 4 3" xfId="9666" xr:uid="{8E1867B9-54AB-4F28-8189-7376C3E170AB}"/>
    <cellStyle name="40% - Accent5 2 2 4 2 4 3 2" xfId="24400" xr:uid="{80FC6310-57E6-4681-9842-7D218A99D86A}"/>
    <cellStyle name="40% - Accent5 2 2 4 2 4 4" xfId="17034" xr:uid="{A0A4AE4C-FFAF-4B16-BE6E-4ECF735133E4}"/>
    <cellStyle name="40% - Accent5 2 2 4 2 5" xfId="4141" xr:uid="{2BAEE9B8-E04A-4648-A916-1C3062CD94A1}"/>
    <cellStyle name="40% - Accent5 2 2 4 2 5 2" xfId="11507" xr:uid="{83DC4FF0-A714-44D5-B2DC-993AC54AD9D4}"/>
    <cellStyle name="40% - Accent5 2 2 4 2 5 2 2" xfId="26241" xr:uid="{94DA235D-949C-474A-8195-95E39A799B4B}"/>
    <cellStyle name="40% - Accent5 2 2 4 2 5 3" xfId="18875" xr:uid="{5066B5C2-1438-475A-8690-D4CEC6DA2841}"/>
    <cellStyle name="40% - Accent5 2 2 4 2 6" xfId="7825" xr:uid="{63B6D36C-A7B2-4593-9D48-2916C160D19C}"/>
    <cellStyle name="40% - Accent5 2 2 4 2 6 2" xfId="22559" xr:uid="{D2FF4765-C47D-4244-A036-00DDD2157BF6}"/>
    <cellStyle name="40% - Accent5 2 2 4 2 7" xfId="15193" xr:uid="{8C0E3512-0569-4446-8C3A-913FB093322B}"/>
    <cellStyle name="40% - Accent5 2 2 4 3" xfId="689" xr:uid="{72A8CBDC-3BF1-4C77-A815-005191C4D42D}"/>
    <cellStyle name="40% - Accent5 2 2 4 3 2" xfId="1609" xr:uid="{E6B13716-5546-4FA1-A4F3-E0B1B8D96904}"/>
    <cellStyle name="40% - Accent5 2 2 4 3 2 2" xfId="3450" xr:uid="{299ECAA2-AFBC-472F-855A-7E4323596D24}"/>
    <cellStyle name="40% - Accent5 2 2 4 3 2 2 2" xfId="7132" xr:uid="{EB97A586-1E4D-4BC7-A8E6-CBE041375E0B}"/>
    <cellStyle name="40% - Accent5 2 2 4 3 2 2 2 2" xfId="14498" xr:uid="{45FC6488-9EE6-4B72-8092-394E4FDC05E8}"/>
    <cellStyle name="40% - Accent5 2 2 4 3 2 2 2 2 2" xfId="29232" xr:uid="{51028DA8-3541-4DF0-8CCF-94C8FBB6ABC7}"/>
    <cellStyle name="40% - Accent5 2 2 4 3 2 2 2 3" xfId="21866" xr:uid="{7C6E4617-67C9-4402-93F7-38A2EC2BC949}"/>
    <cellStyle name="40% - Accent5 2 2 4 3 2 2 3" xfId="10816" xr:uid="{378BA048-41D3-4A9D-B7E6-BA4E67FF9892}"/>
    <cellStyle name="40% - Accent5 2 2 4 3 2 2 3 2" xfId="25550" xr:uid="{1FD18927-CF26-4ACD-9EC7-8B33D19C6BDE}"/>
    <cellStyle name="40% - Accent5 2 2 4 3 2 2 4" xfId="18184" xr:uid="{A3802AEF-DD4E-42B3-8AB9-1987A800D218}"/>
    <cellStyle name="40% - Accent5 2 2 4 3 2 3" xfId="5291" xr:uid="{F2011E4B-8DDC-4413-B043-19B8308AB44E}"/>
    <cellStyle name="40% - Accent5 2 2 4 3 2 3 2" xfId="12657" xr:uid="{5005C3C7-4947-4C5B-84CC-311FE95F398B}"/>
    <cellStyle name="40% - Accent5 2 2 4 3 2 3 2 2" xfId="27391" xr:uid="{A153BC73-66BA-4F0F-A315-D92DB1F15CE5}"/>
    <cellStyle name="40% - Accent5 2 2 4 3 2 3 3" xfId="20025" xr:uid="{CB81F57A-9D26-4810-848C-F8FCC81CFF51}"/>
    <cellStyle name="40% - Accent5 2 2 4 3 2 4" xfId="8975" xr:uid="{901E3BB5-B505-4CF2-8169-1E2CA9F36FD5}"/>
    <cellStyle name="40% - Accent5 2 2 4 3 2 4 2" xfId="23709" xr:uid="{387F43AD-C3B9-451F-9B59-74F9C6C95059}"/>
    <cellStyle name="40% - Accent5 2 2 4 3 2 5" xfId="16343" xr:uid="{BA8F0C58-A1FF-4081-8B72-306609BA3C2C}"/>
    <cellStyle name="40% - Accent5 2 2 4 3 3" xfId="2530" xr:uid="{B5FA6CFB-62F1-4367-80B6-8A10C9B06169}"/>
    <cellStyle name="40% - Accent5 2 2 4 3 3 2" xfId="6212" xr:uid="{1C066DD3-3201-43DD-BF91-3FB4A52F51D2}"/>
    <cellStyle name="40% - Accent5 2 2 4 3 3 2 2" xfId="13578" xr:uid="{8C8A97CB-D27C-44B3-BF81-8AC9D61E5658}"/>
    <cellStyle name="40% - Accent5 2 2 4 3 3 2 2 2" xfId="28312" xr:uid="{E5C5EEAD-D6F4-4E8F-9AF9-B76159AC3CD8}"/>
    <cellStyle name="40% - Accent5 2 2 4 3 3 2 3" xfId="20946" xr:uid="{BB45B0EB-9A0C-4FF4-8629-CE299CB7351A}"/>
    <cellStyle name="40% - Accent5 2 2 4 3 3 3" xfId="9896" xr:uid="{D3853431-89DB-4FC7-BA99-A50595B366F8}"/>
    <cellStyle name="40% - Accent5 2 2 4 3 3 3 2" xfId="24630" xr:uid="{88457A58-F0F2-4F18-A564-1A5AB82B766A}"/>
    <cellStyle name="40% - Accent5 2 2 4 3 3 4" xfId="17264" xr:uid="{9A90D772-CAA6-44C7-AD3B-56CDB8F063BF}"/>
    <cellStyle name="40% - Accent5 2 2 4 3 4" xfId="4371" xr:uid="{09CE6C68-9532-4F88-9888-AB4D44DB2879}"/>
    <cellStyle name="40% - Accent5 2 2 4 3 4 2" xfId="11737" xr:uid="{36DBBC2B-A8C4-40F8-AE5F-BFBB449B1ECF}"/>
    <cellStyle name="40% - Accent5 2 2 4 3 4 2 2" xfId="26471" xr:uid="{90B9C0ED-9D2A-4746-AC8D-D1FA5F1F709F}"/>
    <cellStyle name="40% - Accent5 2 2 4 3 4 3" xfId="19105" xr:uid="{3CD9F4EF-E3C7-4FD0-80BD-8D2FCEABA0F3}"/>
    <cellStyle name="40% - Accent5 2 2 4 3 5" xfId="8055" xr:uid="{C2409639-7372-49E1-8C70-B65383A2CDCD}"/>
    <cellStyle name="40% - Accent5 2 2 4 3 5 2" xfId="22789" xr:uid="{38327F67-DDFD-434E-9965-709F7CB0FD1E}"/>
    <cellStyle name="40% - Accent5 2 2 4 3 6" xfId="15423" xr:uid="{479E1E04-5D3E-4ADB-867E-32C6F7A85FA4}"/>
    <cellStyle name="40% - Accent5 2 2 4 4" xfId="1149" xr:uid="{59434232-2348-4087-B53A-8BB7742A3403}"/>
    <cellStyle name="40% - Accent5 2 2 4 4 2" xfId="2990" xr:uid="{F7EBA51C-C8E5-4DB5-9D80-D1736DA0764D}"/>
    <cellStyle name="40% - Accent5 2 2 4 4 2 2" xfId="6672" xr:uid="{C2422895-860C-4FC0-9030-3432B49DBCF1}"/>
    <cellStyle name="40% - Accent5 2 2 4 4 2 2 2" xfId="14038" xr:uid="{84D4E922-98EA-4797-9B58-8CF72010B3FC}"/>
    <cellStyle name="40% - Accent5 2 2 4 4 2 2 2 2" xfId="28772" xr:uid="{20E72D96-ECCD-4499-A5E2-047764859D6B}"/>
    <cellStyle name="40% - Accent5 2 2 4 4 2 2 3" xfId="21406" xr:uid="{323878BA-BFDA-4E22-9E8E-CC6BC2C30F99}"/>
    <cellStyle name="40% - Accent5 2 2 4 4 2 3" xfId="10356" xr:uid="{CECE7458-6C90-4E64-8F52-3E81FC588389}"/>
    <cellStyle name="40% - Accent5 2 2 4 4 2 3 2" xfId="25090" xr:uid="{C437621D-5913-4C9B-AA75-ACA6F7C37215}"/>
    <cellStyle name="40% - Accent5 2 2 4 4 2 4" xfId="17724" xr:uid="{3E44E0FE-6884-4A3A-AFB3-132E9C1A9ACD}"/>
    <cellStyle name="40% - Accent5 2 2 4 4 3" xfId="4831" xr:uid="{FDA8B32D-2B99-4288-A2A9-FFFB23D04142}"/>
    <cellStyle name="40% - Accent5 2 2 4 4 3 2" xfId="12197" xr:uid="{CF2B794A-DCB2-4632-9C55-C593665855B3}"/>
    <cellStyle name="40% - Accent5 2 2 4 4 3 2 2" xfId="26931" xr:uid="{96FD2308-D4C3-4588-8F4B-9646DE6CA891}"/>
    <cellStyle name="40% - Accent5 2 2 4 4 3 3" xfId="19565" xr:uid="{F4DAE1DD-6F62-481E-A677-E6F577F0349D}"/>
    <cellStyle name="40% - Accent5 2 2 4 4 4" xfId="8515" xr:uid="{BE586AEF-F170-4A02-9A63-1A43DE21E725}"/>
    <cellStyle name="40% - Accent5 2 2 4 4 4 2" xfId="23249" xr:uid="{1C4B7C39-FA51-45A6-A023-92E848E67268}"/>
    <cellStyle name="40% - Accent5 2 2 4 4 5" xfId="15883" xr:uid="{1C011BD0-1514-412D-AA6B-30E3ED12DC99}"/>
    <cellStyle name="40% - Accent5 2 2 4 5" xfId="2070" xr:uid="{8A6C8D02-6955-4E2F-8F12-7CC2C33C27B4}"/>
    <cellStyle name="40% - Accent5 2 2 4 5 2" xfId="5752" xr:uid="{DFD0D508-FCE8-46BB-B090-5210A820AC33}"/>
    <cellStyle name="40% - Accent5 2 2 4 5 2 2" xfId="13118" xr:uid="{2F49E545-F90B-4B8B-A434-817813F5DB96}"/>
    <cellStyle name="40% - Accent5 2 2 4 5 2 2 2" xfId="27852" xr:uid="{A4C4167D-5CD8-4A96-8320-DCCBCBA83376}"/>
    <cellStyle name="40% - Accent5 2 2 4 5 2 3" xfId="20486" xr:uid="{B3A3E729-DC30-4155-B933-9A9361526927}"/>
    <cellStyle name="40% - Accent5 2 2 4 5 3" xfId="9436" xr:uid="{78C5F7C1-742C-49EC-BC1A-0E1341A723D5}"/>
    <cellStyle name="40% - Accent5 2 2 4 5 3 2" xfId="24170" xr:uid="{2D5CC71A-BFB3-48A7-8C36-3976A69E81DB}"/>
    <cellStyle name="40% - Accent5 2 2 4 5 4" xfId="16804" xr:uid="{3298CB90-96A4-4026-B715-B807BF8CCE67}"/>
    <cellStyle name="40% - Accent5 2 2 4 6" xfId="3911" xr:uid="{DE560163-95D4-4727-9B3F-5EFDE83C4597}"/>
    <cellStyle name="40% - Accent5 2 2 4 6 2" xfId="11277" xr:uid="{670BF779-8B4D-43E2-8237-40E6BFD8C0F2}"/>
    <cellStyle name="40% - Accent5 2 2 4 6 2 2" xfId="26011" xr:uid="{07641FA7-7B65-4439-8C33-0E4184417400}"/>
    <cellStyle name="40% - Accent5 2 2 4 6 3" xfId="18645" xr:uid="{73EA3FEC-6525-47DC-A731-71796FFB6D6E}"/>
    <cellStyle name="40% - Accent5 2 2 4 7" xfId="7595" xr:uid="{1A35CADB-C9D8-46C8-AD72-0C43B24645A6}"/>
    <cellStyle name="40% - Accent5 2 2 4 7 2" xfId="22329" xr:uid="{BF077336-96E9-447B-8C4F-7B0A28F9A4F2}"/>
    <cellStyle name="40% - Accent5 2 2 4 8" xfId="14963" xr:uid="{602D0935-AEED-4C28-9ECD-233FE82C834A}"/>
    <cellStyle name="40% - Accent5 2 2 5" xfId="344" xr:uid="{A2565AD9-BC61-4949-9B4E-38EEFC8AE01D}"/>
    <cellStyle name="40% - Accent5 2 2 5 2" xfId="804" xr:uid="{1FFFED74-F510-471C-BAD8-BB3FDD1E4305}"/>
    <cellStyle name="40% - Accent5 2 2 5 2 2" xfId="1724" xr:uid="{3EBAAA03-430C-4158-9B3F-6FAB74130208}"/>
    <cellStyle name="40% - Accent5 2 2 5 2 2 2" xfId="3565" xr:uid="{83FCE1CB-7405-4D2C-B79E-11F841065A12}"/>
    <cellStyle name="40% - Accent5 2 2 5 2 2 2 2" xfId="7247" xr:uid="{21A67F84-139E-4F58-94A3-563137ECBAB6}"/>
    <cellStyle name="40% - Accent5 2 2 5 2 2 2 2 2" xfId="14613" xr:uid="{8A612689-51B0-4B57-8547-6617DFD10CB2}"/>
    <cellStyle name="40% - Accent5 2 2 5 2 2 2 2 2 2" xfId="29347" xr:uid="{DB322992-9DF1-4958-A8E4-342F25D52E78}"/>
    <cellStyle name="40% - Accent5 2 2 5 2 2 2 2 3" xfId="21981" xr:uid="{83B812F3-DA00-44F9-8907-9013411369A9}"/>
    <cellStyle name="40% - Accent5 2 2 5 2 2 2 3" xfId="10931" xr:uid="{BFDACF89-8A7D-46F9-9BC0-753CD3197770}"/>
    <cellStyle name="40% - Accent5 2 2 5 2 2 2 3 2" xfId="25665" xr:uid="{1B04B471-272F-4FDE-8723-98CBE64C9CDB}"/>
    <cellStyle name="40% - Accent5 2 2 5 2 2 2 4" xfId="18299" xr:uid="{FC076EB7-0043-44F8-A3CA-AF27BED826D4}"/>
    <cellStyle name="40% - Accent5 2 2 5 2 2 3" xfId="5406" xr:uid="{2EA7EF48-876C-4E61-9076-63E4B6A62B0E}"/>
    <cellStyle name="40% - Accent5 2 2 5 2 2 3 2" xfId="12772" xr:uid="{0050B897-B1A5-4FC8-86CA-32B018788E1C}"/>
    <cellStyle name="40% - Accent5 2 2 5 2 2 3 2 2" xfId="27506" xr:uid="{0F1918DB-E39E-4D1F-90E2-E861B8C15B10}"/>
    <cellStyle name="40% - Accent5 2 2 5 2 2 3 3" xfId="20140" xr:uid="{F1DDE3B6-A9C5-4662-B5A6-380F728CC35C}"/>
    <cellStyle name="40% - Accent5 2 2 5 2 2 4" xfId="9090" xr:uid="{251377AC-C390-4989-9EC8-7CF64340235F}"/>
    <cellStyle name="40% - Accent5 2 2 5 2 2 4 2" xfId="23824" xr:uid="{13395F1C-8F08-4290-9873-B6A5B9CD3B2F}"/>
    <cellStyle name="40% - Accent5 2 2 5 2 2 5" xfId="16458" xr:uid="{DCFF7488-4F1A-4357-B899-C7F94D7EB76D}"/>
    <cellStyle name="40% - Accent5 2 2 5 2 3" xfId="2645" xr:uid="{862158F2-C6C6-4740-897A-AFDA32FE5A2D}"/>
    <cellStyle name="40% - Accent5 2 2 5 2 3 2" xfId="6327" xr:uid="{0DEE518A-6CDB-4556-B035-9C1852218CB9}"/>
    <cellStyle name="40% - Accent5 2 2 5 2 3 2 2" xfId="13693" xr:uid="{019F75A3-00FD-489B-8F4D-1D16B84E5D27}"/>
    <cellStyle name="40% - Accent5 2 2 5 2 3 2 2 2" xfId="28427" xr:uid="{42A0A45E-465A-4E2A-9E45-61CB32D34769}"/>
    <cellStyle name="40% - Accent5 2 2 5 2 3 2 3" xfId="21061" xr:uid="{5686F7CC-D596-4E55-B986-09A8A919775C}"/>
    <cellStyle name="40% - Accent5 2 2 5 2 3 3" xfId="10011" xr:uid="{5083848B-6CB6-4DB3-949C-3EA826E3DD56}"/>
    <cellStyle name="40% - Accent5 2 2 5 2 3 3 2" xfId="24745" xr:uid="{E2A8B904-6685-42B5-8037-3A0B6E9B247E}"/>
    <cellStyle name="40% - Accent5 2 2 5 2 3 4" xfId="17379" xr:uid="{8E3AA847-D7B2-4485-BEB7-B2E3F93B3C35}"/>
    <cellStyle name="40% - Accent5 2 2 5 2 4" xfId="4486" xr:uid="{1EC22BAE-1D61-4862-8F81-03E52D4F71FD}"/>
    <cellStyle name="40% - Accent5 2 2 5 2 4 2" xfId="11852" xr:uid="{6582BF13-4EFE-45CE-8C86-FFE2437E51E4}"/>
    <cellStyle name="40% - Accent5 2 2 5 2 4 2 2" xfId="26586" xr:uid="{D682ED7F-7F0D-4CF6-8828-67162AD451D5}"/>
    <cellStyle name="40% - Accent5 2 2 5 2 4 3" xfId="19220" xr:uid="{67454373-F39B-4F45-9525-815FFE581597}"/>
    <cellStyle name="40% - Accent5 2 2 5 2 5" xfId="8170" xr:uid="{B77DA9CC-3097-4B3B-A273-C656290D857E}"/>
    <cellStyle name="40% - Accent5 2 2 5 2 5 2" xfId="22904" xr:uid="{08703845-F53D-42D0-BC93-914E8A68BE04}"/>
    <cellStyle name="40% - Accent5 2 2 5 2 6" xfId="15538" xr:uid="{8F7F7607-BEA4-455C-9270-8524D2B17384}"/>
    <cellStyle name="40% - Accent5 2 2 5 3" xfId="1264" xr:uid="{DE14CFFB-6E8C-4F02-9F1C-9984C0E7303D}"/>
    <cellStyle name="40% - Accent5 2 2 5 3 2" xfId="3105" xr:uid="{28B2FE6B-506F-4C57-A7C3-748F744ECCD3}"/>
    <cellStyle name="40% - Accent5 2 2 5 3 2 2" xfId="6787" xr:uid="{65F7627D-4876-40FF-B567-26F0C53B4FCC}"/>
    <cellStyle name="40% - Accent5 2 2 5 3 2 2 2" xfId="14153" xr:uid="{D5C312C3-AA98-4DC1-BAF2-8411E0C37EC8}"/>
    <cellStyle name="40% - Accent5 2 2 5 3 2 2 2 2" xfId="28887" xr:uid="{D8D26CF7-C516-4965-B80C-A610B67F1F98}"/>
    <cellStyle name="40% - Accent5 2 2 5 3 2 2 3" xfId="21521" xr:uid="{E76A253E-E40F-44C6-9121-3EA1074C113A}"/>
    <cellStyle name="40% - Accent5 2 2 5 3 2 3" xfId="10471" xr:uid="{66C194A2-F6E1-4322-A39B-993DB52AE201}"/>
    <cellStyle name="40% - Accent5 2 2 5 3 2 3 2" xfId="25205" xr:uid="{86ED466A-03A2-4BAB-9FB3-88AB177F87C5}"/>
    <cellStyle name="40% - Accent5 2 2 5 3 2 4" xfId="17839" xr:uid="{97AD6C92-D472-4A5A-BF79-958FEB9AA27D}"/>
    <cellStyle name="40% - Accent5 2 2 5 3 3" xfId="4946" xr:uid="{D7EC4161-78E2-453F-9A9C-CB453A7478C3}"/>
    <cellStyle name="40% - Accent5 2 2 5 3 3 2" xfId="12312" xr:uid="{C0E1BFC4-807F-44B7-A1A1-25BE299C534C}"/>
    <cellStyle name="40% - Accent5 2 2 5 3 3 2 2" xfId="27046" xr:uid="{959C13FD-AF13-4AF9-AB58-956403564133}"/>
    <cellStyle name="40% - Accent5 2 2 5 3 3 3" xfId="19680" xr:uid="{8AEB50A4-1A7D-4039-B63B-A08F38A38C56}"/>
    <cellStyle name="40% - Accent5 2 2 5 3 4" xfId="8630" xr:uid="{967A7461-D4E3-4219-BD90-5E523B12CE0B}"/>
    <cellStyle name="40% - Accent5 2 2 5 3 4 2" xfId="23364" xr:uid="{AA2F11EA-A14C-47DB-AEF0-C5DA53D105CF}"/>
    <cellStyle name="40% - Accent5 2 2 5 3 5" xfId="15998" xr:uid="{5274130C-DB44-4BEF-89C5-C7C6C5A47033}"/>
    <cellStyle name="40% - Accent5 2 2 5 4" xfId="2185" xr:uid="{22AC88FE-4E77-4EBF-9A67-6E575365A099}"/>
    <cellStyle name="40% - Accent5 2 2 5 4 2" xfId="5867" xr:uid="{97A6D8A0-B0EF-4529-8EB9-20C85E63F2B5}"/>
    <cellStyle name="40% - Accent5 2 2 5 4 2 2" xfId="13233" xr:uid="{8AE3C7EA-6932-4DE6-BF43-F1803C1B72D7}"/>
    <cellStyle name="40% - Accent5 2 2 5 4 2 2 2" xfId="27967" xr:uid="{D1DD0362-7CCB-44B3-9A49-87FE2CE096F2}"/>
    <cellStyle name="40% - Accent5 2 2 5 4 2 3" xfId="20601" xr:uid="{FA65FE13-8C50-41AD-8130-4B7B48244B87}"/>
    <cellStyle name="40% - Accent5 2 2 5 4 3" xfId="9551" xr:uid="{FADB27AB-E952-4289-8B2F-86ECB6CC9C00}"/>
    <cellStyle name="40% - Accent5 2 2 5 4 3 2" xfId="24285" xr:uid="{C8AA6668-AF38-469C-922D-4ADFACFC0A39}"/>
    <cellStyle name="40% - Accent5 2 2 5 4 4" xfId="16919" xr:uid="{27C664D5-C741-4D03-9DB4-6A7D7A987618}"/>
    <cellStyle name="40% - Accent5 2 2 5 5" xfId="4026" xr:uid="{73FCDE35-E565-4ACC-BA50-AD2A22674B1D}"/>
    <cellStyle name="40% - Accent5 2 2 5 5 2" xfId="11392" xr:uid="{4DA1C5A9-4829-48DF-BCBA-E2BF1026DC4F}"/>
    <cellStyle name="40% - Accent5 2 2 5 5 2 2" xfId="26126" xr:uid="{82DA9F72-3E05-4669-8C83-39F404C50DBA}"/>
    <cellStyle name="40% - Accent5 2 2 5 5 3" xfId="18760" xr:uid="{628A622D-3189-417B-9DCF-D6133414384D}"/>
    <cellStyle name="40% - Accent5 2 2 5 6" xfId="7710" xr:uid="{B3F2D1B4-8C48-462E-BE40-1A081EE98C94}"/>
    <cellStyle name="40% - Accent5 2 2 5 6 2" xfId="22444" xr:uid="{AD28FE31-21F1-4AF2-A22E-CC649F4EA2E9}"/>
    <cellStyle name="40% - Accent5 2 2 5 7" xfId="15078" xr:uid="{21130C47-039C-4748-9335-EBD0006FB277}"/>
    <cellStyle name="40% - Accent5 2 2 6" xfId="574" xr:uid="{08F8391E-EB95-4F3C-98DA-0108A24F084D}"/>
    <cellStyle name="40% - Accent5 2 2 6 2" xfId="1494" xr:uid="{7AFBE9C4-91A7-4278-B06A-65BA5CCE8758}"/>
    <cellStyle name="40% - Accent5 2 2 6 2 2" xfId="3335" xr:uid="{97FB96DC-4F0A-461B-9B62-C1FBFC9CB609}"/>
    <cellStyle name="40% - Accent5 2 2 6 2 2 2" xfId="7017" xr:uid="{702EC6D0-13E1-44B3-983B-7B3C25609DD6}"/>
    <cellStyle name="40% - Accent5 2 2 6 2 2 2 2" xfId="14383" xr:uid="{7321AACA-3655-48DE-8A16-8F69314A109A}"/>
    <cellStyle name="40% - Accent5 2 2 6 2 2 2 2 2" xfId="29117" xr:uid="{3A670F66-6CE8-4C5E-9789-F7EFE4907A85}"/>
    <cellStyle name="40% - Accent5 2 2 6 2 2 2 3" xfId="21751" xr:uid="{22ADC12A-815F-475C-AEEF-5E9CAB6AFBD1}"/>
    <cellStyle name="40% - Accent5 2 2 6 2 2 3" xfId="10701" xr:uid="{176F085A-B02A-4336-B8E8-16CFB663F8BF}"/>
    <cellStyle name="40% - Accent5 2 2 6 2 2 3 2" xfId="25435" xr:uid="{88B52ADE-F731-4465-9B71-0006D6B984A5}"/>
    <cellStyle name="40% - Accent5 2 2 6 2 2 4" xfId="18069" xr:uid="{1B364A29-7228-41C9-91DF-9F812CE95A89}"/>
    <cellStyle name="40% - Accent5 2 2 6 2 3" xfId="5176" xr:uid="{3B04B750-6F83-4775-BB65-FFBFBEC3BF74}"/>
    <cellStyle name="40% - Accent5 2 2 6 2 3 2" xfId="12542" xr:uid="{CBA6836E-C429-41AC-AE83-8E559C05C81B}"/>
    <cellStyle name="40% - Accent5 2 2 6 2 3 2 2" xfId="27276" xr:uid="{F50A2DA5-D6DA-4959-B73C-C7D5436FD1D7}"/>
    <cellStyle name="40% - Accent5 2 2 6 2 3 3" xfId="19910" xr:uid="{A82C88DD-7515-42A2-9A34-B061DCAB13A8}"/>
    <cellStyle name="40% - Accent5 2 2 6 2 4" xfId="8860" xr:uid="{7F30E9B5-EC27-4942-A2E8-6965F92809B5}"/>
    <cellStyle name="40% - Accent5 2 2 6 2 4 2" xfId="23594" xr:uid="{5301C885-2577-4093-A542-A066F6244E29}"/>
    <cellStyle name="40% - Accent5 2 2 6 2 5" xfId="16228" xr:uid="{57EA8D64-87D6-47A5-B6E8-68A0E1A6E7D2}"/>
    <cellStyle name="40% - Accent5 2 2 6 3" xfId="2415" xr:uid="{D4C3AF6B-ACBC-4534-9EEB-65717B79804D}"/>
    <cellStyle name="40% - Accent5 2 2 6 3 2" xfId="6097" xr:uid="{ED32540B-C7B8-45FD-B76D-A24DA0A35AA0}"/>
    <cellStyle name="40% - Accent5 2 2 6 3 2 2" xfId="13463" xr:uid="{EC313810-B5C6-4995-B89F-62946AB43E19}"/>
    <cellStyle name="40% - Accent5 2 2 6 3 2 2 2" xfId="28197" xr:uid="{B55E0319-D4B9-4FE8-B296-9E60E42D3C23}"/>
    <cellStyle name="40% - Accent5 2 2 6 3 2 3" xfId="20831" xr:uid="{1ED34D3B-ED16-46B8-B8D0-7ED7827C9609}"/>
    <cellStyle name="40% - Accent5 2 2 6 3 3" xfId="9781" xr:uid="{DB43E8B4-7204-4512-B0BD-5AE3251E2771}"/>
    <cellStyle name="40% - Accent5 2 2 6 3 3 2" xfId="24515" xr:uid="{14EC1308-C915-42C1-BB43-EFFF75B24E48}"/>
    <cellStyle name="40% - Accent5 2 2 6 3 4" xfId="17149" xr:uid="{3BFF1D9A-FEED-4778-B155-35E253868489}"/>
    <cellStyle name="40% - Accent5 2 2 6 4" xfId="4256" xr:uid="{9130949D-A4E6-47B3-86AA-7499AC9ACF43}"/>
    <cellStyle name="40% - Accent5 2 2 6 4 2" xfId="11622" xr:uid="{7987AD04-9585-4B92-93E8-BF10E698EFC1}"/>
    <cellStyle name="40% - Accent5 2 2 6 4 2 2" xfId="26356" xr:uid="{52E4BE1A-724A-489D-838A-548D6D17237A}"/>
    <cellStyle name="40% - Accent5 2 2 6 4 3" xfId="18990" xr:uid="{D4EF9394-1F62-462D-A0FD-E91179802561}"/>
    <cellStyle name="40% - Accent5 2 2 6 5" xfId="7940" xr:uid="{FDC2FD7C-0729-48A3-8409-72CBFDA8B2DD}"/>
    <cellStyle name="40% - Accent5 2 2 6 5 2" xfId="22674" xr:uid="{58B12897-E000-4B59-9E63-184F47D92A81}"/>
    <cellStyle name="40% - Accent5 2 2 6 6" xfId="15308" xr:uid="{319628E9-25DC-4871-A420-46790EF06642}"/>
    <cellStyle name="40% - Accent5 2 2 7" xfId="1034" xr:uid="{FCA698E5-B010-45BB-A787-E79C9A7FBBEC}"/>
    <cellStyle name="40% - Accent5 2 2 7 2" xfId="2875" xr:uid="{3F7E1369-E6A9-4439-9E8F-7CB50626F9DC}"/>
    <cellStyle name="40% - Accent5 2 2 7 2 2" xfId="6557" xr:uid="{5E29F0EF-F3DC-4102-A523-0B1C4C301DCF}"/>
    <cellStyle name="40% - Accent5 2 2 7 2 2 2" xfId="13923" xr:uid="{1B379B75-EC0C-4941-98B3-6EB586105DB8}"/>
    <cellStyle name="40% - Accent5 2 2 7 2 2 2 2" xfId="28657" xr:uid="{6DBAD42B-7781-439A-B5A3-7DB26752596B}"/>
    <cellStyle name="40% - Accent5 2 2 7 2 2 3" xfId="21291" xr:uid="{B4E4F0DB-0679-46BA-869F-F6BFCD89594D}"/>
    <cellStyle name="40% - Accent5 2 2 7 2 3" xfId="10241" xr:uid="{F2BF6E30-5D09-4882-9538-18AFE904DDFB}"/>
    <cellStyle name="40% - Accent5 2 2 7 2 3 2" xfId="24975" xr:uid="{E344E548-FDFF-4E8B-9358-9C921681F2D4}"/>
    <cellStyle name="40% - Accent5 2 2 7 2 4" xfId="17609" xr:uid="{2C53A28C-4FC3-4D47-9977-FE0AA686E216}"/>
    <cellStyle name="40% - Accent5 2 2 7 3" xfId="4716" xr:uid="{359F1339-3108-4B63-803A-1089B0D97146}"/>
    <cellStyle name="40% - Accent5 2 2 7 3 2" xfId="12082" xr:uid="{E3D2A88C-A9AF-48AF-A523-84185F31AD55}"/>
    <cellStyle name="40% - Accent5 2 2 7 3 2 2" xfId="26816" xr:uid="{0D29ADF3-E491-4D8E-9624-1D58FEA0EE37}"/>
    <cellStyle name="40% - Accent5 2 2 7 3 3" xfId="19450" xr:uid="{951EF8FA-E50F-474D-BB4A-188B3E69C5DD}"/>
    <cellStyle name="40% - Accent5 2 2 7 4" xfId="8400" xr:uid="{6628811A-7C4F-473A-B85B-755A47957ECC}"/>
    <cellStyle name="40% - Accent5 2 2 7 4 2" xfId="23134" xr:uid="{9951A512-B5C0-41D6-B4E8-0E9D85906ADE}"/>
    <cellStyle name="40% - Accent5 2 2 7 5" xfId="15768" xr:uid="{C352C921-6293-4AA5-BA11-70E4BDDB2B60}"/>
    <cellStyle name="40% - Accent5 2 2 8" xfId="1955" xr:uid="{BF85FE99-CB32-45FF-B786-C17C0D64C68B}"/>
    <cellStyle name="40% - Accent5 2 2 8 2" xfId="5637" xr:uid="{136BB70B-D897-46C8-98AB-55D63B5A7B03}"/>
    <cellStyle name="40% - Accent5 2 2 8 2 2" xfId="13003" xr:uid="{57C0B027-22D0-49EC-8687-CD044971324D}"/>
    <cellStyle name="40% - Accent5 2 2 8 2 2 2" xfId="27737" xr:uid="{43839A9A-3629-46D6-80C1-9C2E82BAFCD9}"/>
    <cellStyle name="40% - Accent5 2 2 8 2 3" xfId="20371" xr:uid="{03CFC856-10E5-4E75-81B9-CA7839020691}"/>
    <cellStyle name="40% - Accent5 2 2 8 3" xfId="9321" xr:uid="{D2C44D0E-C534-4671-AED6-9EC6C53EA096}"/>
    <cellStyle name="40% - Accent5 2 2 8 3 2" xfId="24055" xr:uid="{921CA320-AC0F-4B20-9721-B5278C14B6A7}"/>
    <cellStyle name="40% - Accent5 2 2 8 4" xfId="16689" xr:uid="{3D0F0759-861C-4C9D-955A-DC8D303C2050}"/>
    <cellStyle name="40% - Accent5 2 2 9" xfId="3796" xr:uid="{F5D70D2E-80E0-4C21-BEE4-AE57200C5D87}"/>
    <cellStyle name="40% - Accent5 2 2 9 2" xfId="11162" xr:uid="{5D9F7546-687D-4CD7-A985-39C570D57308}"/>
    <cellStyle name="40% - Accent5 2 2 9 2 2" xfId="25896" xr:uid="{FDACBAE1-7982-4419-92F3-C399022B375E}"/>
    <cellStyle name="40% - Accent5 2 2 9 3" xfId="18530" xr:uid="{6DF96EE1-807B-4040-8FD8-A0A4283025FB}"/>
    <cellStyle name="40% - Accent5 2 3" xfId="59" xr:uid="{2B8AF0DF-4A03-43F9-BDC6-2D7EE3144DA6}"/>
    <cellStyle name="40% - Accent5 2 3 10" xfId="14850" xr:uid="{3B06A13E-D7DE-43CC-8E03-3C32D0A7F17A}"/>
    <cellStyle name="40% - Accent5 2 3 2" xfId="156" xr:uid="{170993C2-A16E-4272-9BFA-C3CEAEE34278}"/>
    <cellStyle name="40% - Accent5 2 3 2 2" xfId="288" xr:uid="{F69F34DB-0F16-42EF-A07D-08C38518FF68}"/>
    <cellStyle name="40% - Accent5 2 3 2 2 2" xfId="518" xr:uid="{4820F417-0D96-4362-9DD4-7CAFCF9F611A}"/>
    <cellStyle name="40% - Accent5 2 3 2 2 2 2" xfId="978" xr:uid="{1E8E58AB-190F-4C79-A3E1-B10332F877A0}"/>
    <cellStyle name="40% - Accent5 2 3 2 2 2 2 2" xfId="1898" xr:uid="{FC053522-0081-4EA6-9068-F9136B6DE0B7}"/>
    <cellStyle name="40% - Accent5 2 3 2 2 2 2 2 2" xfId="3739" xr:uid="{312E1CE9-3169-4DD5-B2A5-30B39620F662}"/>
    <cellStyle name="40% - Accent5 2 3 2 2 2 2 2 2 2" xfId="7421" xr:uid="{3D122090-6ED9-4555-9864-2E0C60C0F514}"/>
    <cellStyle name="40% - Accent5 2 3 2 2 2 2 2 2 2 2" xfId="14787" xr:uid="{DAE9755F-8AFC-47F8-809D-108A91AE0BA5}"/>
    <cellStyle name="40% - Accent5 2 3 2 2 2 2 2 2 2 2 2" xfId="29521" xr:uid="{D4904A78-514B-4496-806B-4FE51978A117}"/>
    <cellStyle name="40% - Accent5 2 3 2 2 2 2 2 2 2 3" xfId="22155" xr:uid="{497D7796-6621-4904-91F3-094E994B6EBF}"/>
    <cellStyle name="40% - Accent5 2 3 2 2 2 2 2 2 3" xfId="11105" xr:uid="{21DBF166-EB43-4DC6-A472-F43F27DA0849}"/>
    <cellStyle name="40% - Accent5 2 3 2 2 2 2 2 2 3 2" xfId="25839" xr:uid="{FDBC0801-7EDC-489E-ACBD-8F2995D4247B}"/>
    <cellStyle name="40% - Accent5 2 3 2 2 2 2 2 2 4" xfId="18473" xr:uid="{D6C4B741-A738-41C3-B13A-6CE70A17E968}"/>
    <cellStyle name="40% - Accent5 2 3 2 2 2 2 2 3" xfId="5580" xr:uid="{58569ED4-F260-48F9-9FF9-7EC83E5736A8}"/>
    <cellStyle name="40% - Accent5 2 3 2 2 2 2 2 3 2" xfId="12946" xr:uid="{AEC36B36-B6FD-4B87-A5B9-1651E99120B5}"/>
    <cellStyle name="40% - Accent5 2 3 2 2 2 2 2 3 2 2" xfId="27680" xr:uid="{CF2837D2-3C91-4129-B8FC-3908FCE25177}"/>
    <cellStyle name="40% - Accent5 2 3 2 2 2 2 2 3 3" xfId="20314" xr:uid="{3925301B-6716-40FB-9830-D9A2D3C82FDF}"/>
    <cellStyle name="40% - Accent5 2 3 2 2 2 2 2 4" xfId="9264" xr:uid="{C8DFB853-8DAB-4AA6-A266-26B478897B02}"/>
    <cellStyle name="40% - Accent5 2 3 2 2 2 2 2 4 2" xfId="23998" xr:uid="{86E0B003-99DF-4C3A-A151-C53CFB2FD34A}"/>
    <cellStyle name="40% - Accent5 2 3 2 2 2 2 2 5" xfId="16632" xr:uid="{4853889D-A731-4E45-A906-4B5E81D0376F}"/>
    <cellStyle name="40% - Accent5 2 3 2 2 2 2 3" xfId="2819" xr:uid="{78E017DC-F9E9-426C-A3E6-D82F82A0E1C3}"/>
    <cellStyle name="40% - Accent5 2 3 2 2 2 2 3 2" xfId="6501" xr:uid="{513B51FE-3160-4D0C-A738-53922C6AF162}"/>
    <cellStyle name="40% - Accent5 2 3 2 2 2 2 3 2 2" xfId="13867" xr:uid="{AAC7EF80-9526-4028-8C01-F1C262817581}"/>
    <cellStyle name="40% - Accent5 2 3 2 2 2 2 3 2 2 2" xfId="28601" xr:uid="{0862324B-C77F-46D5-81E7-29EEB9C2CD64}"/>
    <cellStyle name="40% - Accent5 2 3 2 2 2 2 3 2 3" xfId="21235" xr:uid="{DC94BD56-2F89-438C-91BC-667550381D04}"/>
    <cellStyle name="40% - Accent5 2 3 2 2 2 2 3 3" xfId="10185" xr:uid="{A7016B10-6DF9-4732-8817-C773F66C5E47}"/>
    <cellStyle name="40% - Accent5 2 3 2 2 2 2 3 3 2" xfId="24919" xr:uid="{83533128-EF3D-40D8-A6FB-54377FE7C8DD}"/>
    <cellStyle name="40% - Accent5 2 3 2 2 2 2 3 4" xfId="17553" xr:uid="{966F39F0-99E7-4212-BBEE-B4186119D19B}"/>
    <cellStyle name="40% - Accent5 2 3 2 2 2 2 4" xfId="4660" xr:uid="{D76F16A9-4AA0-4473-99FC-898F4273972C}"/>
    <cellStyle name="40% - Accent5 2 3 2 2 2 2 4 2" xfId="12026" xr:uid="{B0F2E67B-E9EA-40E7-9F5B-9652EE363B0C}"/>
    <cellStyle name="40% - Accent5 2 3 2 2 2 2 4 2 2" xfId="26760" xr:uid="{51703C7A-46C2-46ED-BF50-531BEB2E7419}"/>
    <cellStyle name="40% - Accent5 2 3 2 2 2 2 4 3" xfId="19394" xr:uid="{FE973159-077C-485B-89C5-2453AEBE6562}"/>
    <cellStyle name="40% - Accent5 2 3 2 2 2 2 5" xfId="8344" xr:uid="{974A4F34-83DC-4107-AEBE-FB0A643491F9}"/>
    <cellStyle name="40% - Accent5 2 3 2 2 2 2 5 2" xfId="23078" xr:uid="{01F7EB5B-FDBC-42C8-AA83-A2ED554ABB7F}"/>
    <cellStyle name="40% - Accent5 2 3 2 2 2 2 6" xfId="15712" xr:uid="{25D2591E-11AB-44F9-9A5C-AABFD6FD9C66}"/>
    <cellStyle name="40% - Accent5 2 3 2 2 2 3" xfId="1438" xr:uid="{B30C3C46-A010-4A8B-9D77-30716B4E0EC2}"/>
    <cellStyle name="40% - Accent5 2 3 2 2 2 3 2" xfId="3279" xr:uid="{D3F5F79A-A3C2-466E-BC74-F5D7231333E2}"/>
    <cellStyle name="40% - Accent5 2 3 2 2 2 3 2 2" xfId="6961" xr:uid="{747F8343-84A6-4B42-979A-44BC536C78FC}"/>
    <cellStyle name="40% - Accent5 2 3 2 2 2 3 2 2 2" xfId="14327" xr:uid="{E528E187-5A3C-43F9-816D-AAC495F9A38F}"/>
    <cellStyle name="40% - Accent5 2 3 2 2 2 3 2 2 2 2" xfId="29061" xr:uid="{C3D26708-9F50-4238-9623-E18F2261BE3B}"/>
    <cellStyle name="40% - Accent5 2 3 2 2 2 3 2 2 3" xfId="21695" xr:uid="{2D7B2B1B-3E2A-4BB3-B844-5D249F81E518}"/>
    <cellStyle name="40% - Accent5 2 3 2 2 2 3 2 3" xfId="10645" xr:uid="{4ACB21D1-3521-4346-B3C2-AF01CC7622A7}"/>
    <cellStyle name="40% - Accent5 2 3 2 2 2 3 2 3 2" xfId="25379" xr:uid="{12830CEB-82E9-4B24-9F1B-C50F1E044CC0}"/>
    <cellStyle name="40% - Accent5 2 3 2 2 2 3 2 4" xfId="18013" xr:uid="{91D126EE-5FF5-4164-8959-762624F16233}"/>
    <cellStyle name="40% - Accent5 2 3 2 2 2 3 3" xfId="5120" xr:uid="{4093C8E4-E48D-475A-B6AE-41570E342DEB}"/>
    <cellStyle name="40% - Accent5 2 3 2 2 2 3 3 2" xfId="12486" xr:uid="{88AC3D0C-6A76-4166-929B-0A77321C477A}"/>
    <cellStyle name="40% - Accent5 2 3 2 2 2 3 3 2 2" xfId="27220" xr:uid="{6FC697F3-67CD-4BE6-A25F-6769BF9C1F05}"/>
    <cellStyle name="40% - Accent5 2 3 2 2 2 3 3 3" xfId="19854" xr:uid="{C0B30661-4C37-44A6-81AA-2DC9C430F310}"/>
    <cellStyle name="40% - Accent5 2 3 2 2 2 3 4" xfId="8804" xr:uid="{034425B1-4968-48B0-814E-66CB49060C98}"/>
    <cellStyle name="40% - Accent5 2 3 2 2 2 3 4 2" xfId="23538" xr:uid="{495CC62A-FC2D-4AF1-9966-C7DC452DE433}"/>
    <cellStyle name="40% - Accent5 2 3 2 2 2 3 5" xfId="16172" xr:uid="{EEBC9713-9F2C-4352-8BA3-6D8A36199356}"/>
    <cellStyle name="40% - Accent5 2 3 2 2 2 4" xfId="2359" xr:uid="{6EC83BC6-12E0-4685-952E-F39BD4972607}"/>
    <cellStyle name="40% - Accent5 2 3 2 2 2 4 2" xfId="6041" xr:uid="{F91FA06F-49A7-4830-9601-08B89E7FAB22}"/>
    <cellStyle name="40% - Accent5 2 3 2 2 2 4 2 2" xfId="13407" xr:uid="{FE256801-8342-4A40-A0F3-CDCEFCA54B58}"/>
    <cellStyle name="40% - Accent5 2 3 2 2 2 4 2 2 2" xfId="28141" xr:uid="{1BB5F87A-49D9-45DE-A67E-4E5122E9DCA1}"/>
    <cellStyle name="40% - Accent5 2 3 2 2 2 4 2 3" xfId="20775" xr:uid="{75A2BA27-EE8E-4001-A7A6-E4250EF4468E}"/>
    <cellStyle name="40% - Accent5 2 3 2 2 2 4 3" xfId="9725" xr:uid="{3BFE933C-B2FD-4F17-9621-55C0A37F282C}"/>
    <cellStyle name="40% - Accent5 2 3 2 2 2 4 3 2" xfId="24459" xr:uid="{0695EA3A-9019-4C69-BE8E-5A108AAAEBF2}"/>
    <cellStyle name="40% - Accent5 2 3 2 2 2 4 4" xfId="17093" xr:uid="{0A100C60-E4F3-4B3D-A24C-088AE50874AC}"/>
    <cellStyle name="40% - Accent5 2 3 2 2 2 5" xfId="4200" xr:uid="{36DBCAB2-6CA1-47BD-BE15-D08C650F2EAC}"/>
    <cellStyle name="40% - Accent5 2 3 2 2 2 5 2" xfId="11566" xr:uid="{E687958A-F3C1-491C-A507-B82AAFC74BF5}"/>
    <cellStyle name="40% - Accent5 2 3 2 2 2 5 2 2" xfId="26300" xr:uid="{8FBF9EB9-CF2A-4995-A9DF-BDFC15138215}"/>
    <cellStyle name="40% - Accent5 2 3 2 2 2 5 3" xfId="18934" xr:uid="{C8EB1401-E51E-456A-B280-B9DCAA8359C5}"/>
    <cellStyle name="40% - Accent5 2 3 2 2 2 6" xfId="7884" xr:uid="{4CCCB367-703B-41A3-BC9A-869D98AE14AB}"/>
    <cellStyle name="40% - Accent5 2 3 2 2 2 6 2" xfId="22618" xr:uid="{062BC6DC-ABAD-4339-8AE7-8A2E53B0B6CF}"/>
    <cellStyle name="40% - Accent5 2 3 2 2 2 7" xfId="15252" xr:uid="{AC1329A0-2CE2-404E-817B-754DE0314ED5}"/>
    <cellStyle name="40% - Accent5 2 3 2 2 3" xfId="748" xr:uid="{1CCC7DF9-9623-4C0B-9161-5C437C8F55D4}"/>
    <cellStyle name="40% - Accent5 2 3 2 2 3 2" xfId="1668" xr:uid="{908DBE5D-B769-4034-AD2E-CACBEF9D86F0}"/>
    <cellStyle name="40% - Accent5 2 3 2 2 3 2 2" xfId="3509" xr:uid="{0E700401-20AF-471A-9E8A-945477B48503}"/>
    <cellStyle name="40% - Accent5 2 3 2 2 3 2 2 2" xfId="7191" xr:uid="{984B92D4-914A-4634-977F-4F028373E2F1}"/>
    <cellStyle name="40% - Accent5 2 3 2 2 3 2 2 2 2" xfId="14557" xr:uid="{E840AC3A-7008-487A-88F6-E4A35FA2D2E5}"/>
    <cellStyle name="40% - Accent5 2 3 2 2 3 2 2 2 2 2" xfId="29291" xr:uid="{5171AE37-4DB5-4E85-B406-E5DBBE675BF6}"/>
    <cellStyle name="40% - Accent5 2 3 2 2 3 2 2 2 3" xfId="21925" xr:uid="{34C37D36-E4AD-4349-9FDF-7CEDDE8543ED}"/>
    <cellStyle name="40% - Accent5 2 3 2 2 3 2 2 3" xfId="10875" xr:uid="{68776982-FAB5-45B9-9AE4-384E947259F7}"/>
    <cellStyle name="40% - Accent5 2 3 2 2 3 2 2 3 2" xfId="25609" xr:uid="{95BFEBCB-4B85-4BCE-80CC-0F098D1F2BF7}"/>
    <cellStyle name="40% - Accent5 2 3 2 2 3 2 2 4" xfId="18243" xr:uid="{2FA70353-1644-4B46-953B-62511140F5BC}"/>
    <cellStyle name="40% - Accent5 2 3 2 2 3 2 3" xfId="5350" xr:uid="{4AEEF15F-F944-4EEF-A362-D5D3D4C79A16}"/>
    <cellStyle name="40% - Accent5 2 3 2 2 3 2 3 2" xfId="12716" xr:uid="{818A2528-B7FD-464A-B1FD-1CB4B99412C6}"/>
    <cellStyle name="40% - Accent5 2 3 2 2 3 2 3 2 2" xfId="27450" xr:uid="{3436BC18-47E8-45E6-8925-3BE019DF2DD1}"/>
    <cellStyle name="40% - Accent5 2 3 2 2 3 2 3 3" xfId="20084" xr:uid="{71D92395-4911-4F87-B0EE-C20158C31922}"/>
    <cellStyle name="40% - Accent5 2 3 2 2 3 2 4" xfId="9034" xr:uid="{7DCEFDE9-26C3-41D4-84F9-1F597B710602}"/>
    <cellStyle name="40% - Accent5 2 3 2 2 3 2 4 2" xfId="23768" xr:uid="{DE399790-73FF-482C-864D-A1F2529B1920}"/>
    <cellStyle name="40% - Accent5 2 3 2 2 3 2 5" xfId="16402" xr:uid="{22C421C6-3642-428B-8603-BEB114B8DB28}"/>
    <cellStyle name="40% - Accent5 2 3 2 2 3 3" xfId="2589" xr:uid="{3E2AEDE6-3F7B-4C0A-8BE9-A6D989392044}"/>
    <cellStyle name="40% - Accent5 2 3 2 2 3 3 2" xfId="6271" xr:uid="{DF6428D8-30E6-4707-9980-800189EAFDD1}"/>
    <cellStyle name="40% - Accent5 2 3 2 2 3 3 2 2" xfId="13637" xr:uid="{C1A10891-6A81-4D38-B4A6-687A7B6A74A1}"/>
    <cellStyle name="40% - Accent5 2 3 2 2 3 3 2 2 2" xfId="28371" xr:uid="{D12BD90A-41BA-4F1F-B950-BFA32ADD5CBC}"/>
    <cellStyle name="40% - Accent5 2 3 2 2 3 3 2 3" xfId="21005" xr:uid="{29FD2433-54FB-4E4A-8DAB-E8DC2ADE7CAF}"/>
    <cellStyle name="40% - Accent5 2 3 2 2 3 3 3" xfId="9955" xr:uid="{0FFCC764-0893-4D72-BD58-1715A6AAA250}"/>
    <cellStyle name="40% - Accent5 2 3 2 2 3 3 3 2" xfId="24689" xr:uid="{53BAD31A-837A-4228-A737-3E7DA96EA383}"/>
    <cellStyle name="40% - Accent5 2 3 2 2 3 3 4" xfId="17323" xr:uid="{44ABD7DB-98AA-46E9-95EC-457393FDF0FF}"/>
    <cellStyle name="40% - Accent5 2 3 2 2 3 4" xfId="4430" xr:uid="{F0290DC8-A347-4376-99A9-D008ACD00DE5}"/>
    <cellStyle name="40% - Accent5 2 3 2 2 3 4 2" xfId="11796" xr:uid="{E4360538-4CB7-4380-B38E-DDC6860A7DAF}"/>
    <cellStyle name="40% - Accent5 2 3 2 2 3 4 2 2" xfId="26530" xr:uid="{FD8908AB-6C38-4CA5-BF05-C78281D59700}"/>
    <cellStyle name="40% - Accent5 2 3 2 2 3 4 3" xfId="19164" xr:uid="{332B2FA9-A35C-46FD-8ED1-2F62FAA74262}"/>
    <cellStyle name="40% - Accent5 2 3 2 2 3 5" xfId="8114" xr:uid="{09D243BA-92FD-4362-AA35-D840A431A816}"/>
    <cellStyle name="40% - Accent5 2 3 2 2 3 5 2" xfId="22848" xr:uid="{E8401977-9940-45B2-A818-833181085942}"/>
    <cellStyle name="40% - Accent5 2 3 2 2 3 6" xfId="15482" xr:uid="{8AF4FD2A-124C-4987-9BF2-13C5F0F81DCF}"/>
    <cellStyle name="40% - Accent5 2 3 2 2 4" xfId="1208" xr:uid="{311C2293-A2C6-41B8-B34B-07FF05FA022F}"/>
    <cellStyle name="40% - Accent5 2 3 2 2 4 2" xfId="3049" xr:uid="{8C1BDB1F-673B-4F89-9DBC-D4B9F27F9DFE}"/>
    <cellStyle name="40% - Accent5 2 3 2 2 4 2 2" xfId="6731" xr:uid="{954373FC-D572-41D4-89E9-8799D08378AE}"/>
    <cellStyle name="40% - Accent5 2 3 2 2 4 2 2 2" xfId="14097" xr:uid="{2E4C69F6-05E1-447B-BCBA-731F27845455}"/>
    <cellStyle name="40% - Accent5 2 3 2 2 4 2 2 2 2" xfId="28831" xr:uid="{37B14F00-A50D-4BF3-B335-0C56994D7AC6}"/>
    <cellStyle name="40% - Accent5 2 3 2 2 4 2 2 3" xfId="21465" xr:uid="{8E1FC0E8-FB99-43BF-988E-E0C5C997C40A}"/>
    <cellStyle name="40% - Accent5 2 3 2 2 4 2 3" xfId="10415" xr:uid="{D847AF72-C895-48B1-9334-99AC0A1CCEE6}"/>
    <cellStyle name="40% - Accent5 2 3 2 2 4 2 3 2" xfId="25149" xr:uid="{7CA23A6B-4154-4052-B4E5-1F1AA82CF82F}"/>
    <cellStyle name="40% - Accent5 2 3 2 2 4 2 4" xfId="17783" xr:uid="{CCAD23BE-5AE3-4276-B826-45231CCCA5A4}"/>
    <cellStyle name="40% - Accent5 2 3 2 2 4 3" xfId="4890" xr:uid="{D451EE62-0205-4AAB-9FD5-AAC0F10E3996}"/>
    <cellStyle name="40% - Accent5 2 3 2 2 4 3 2" xfId="12256" xr:uid="{C8EE55C2-32EC-4E98-BE17-09B6C81483E7}"/>
    <cellStyle name="40% - Accent5 2 3 2 2 4 3 2 2" xfId="26990" xr:uid="{69F87009-35D8-4CD3-983F-5065AE5DABD6}"/>
    <cellStyle name="40% - Accent5 2 3 2 2 4 3 3" xfId="19624" xr:uid="{6F9BB743-003E-4910-9699-DB31B679E00F}"/>
    <cellStyle name="40% - Accent5 2 3 2 2 4 4" xfId="8574" xr:uid="{510C6497-5773-4912-B0F8-11D8780DA081}"/>
    <cellStyle name="40% - Accent5 2 3 2 2 4 4 2" xfId="23308" xr:uid="{0F45694F-D7A5-4AC4-A687-DC31AA4745C8}"/>
    <cellStyle name="40% - Accent5 2 3 2 2 4 5" xfId="15942" xr:uid="{BEED1627-CDC6-4067-A69E-0E198C831E7F}"/>
    <cellStyle name="40% - Accent5 2 3 2 2 5" xfId="2129" xr:uid="{B29B782F-E636-444E-ABDA-777B242C9CDB}"/>
    <cellStyle name="40% - Accent5 2 3 2 2 5 2" xfId="5811" xr:uid="{9D0321E9-0E7F-4C9B-9B54-E2C642C39727}"/>
    <cellStyle name="40% - Accent5 2 3 2 2 5 2 2" xfId="13177" xr:uid="{D34039A7-378E-4016-8C9F-89D776B47B2A}"/>
    <cellStyle name="40% - Accent5 2 3 2 2 5 2 2 2" xfId="27911" xr:uid="{6B035F46-2349-4021-B3CC-9FF94B4E51E1}"/>
    <cellStyle name="40% - Accent5 2 3 2 2 5 2 3" xfId="20545" xr:uid="{18FF0101-C878-4DC6-ABB0-E2EDEC7EB417}"/>
    <cellStyle name="40% - Accent5 2 3 2 2 5 3" xfId="9495" xr:uid="{B1999F0E-0292-4EFF-83AA-BC39916627A2}"/>
    <cellStyle name="40% - Accent5 2 3 2 2 5 3 2" xfId="24229" xr:uid="{01A7E6A5-677E-4DA0-BFF2-A4112AFB41E5}"/>
    <cellStyle name="40% - Accent5 2 3 2 2 5 4" xfId="16863" xr:uid="{F22F7548-6912-446C-AA1A-272B2943972B}"/>
    <cellStyle name="40% - Accent5 2 3 2 2 6" xfId="3970" xr:uid="{41839F90-35F2-4A82-9362-CFB4CFF2F545}"/>
    <cellStyle name="40% - Accent5 2 3 2 2 6 2" xfId="11336" xr:uid="{67D915F5-B451-4161-A9FB-D056F0887825}"/>
    <cellStyle name="40% - Accent5 2 3 2 2 6 2 2" xfId="26070" xr:uid="{A6C97996-24B4-4868-A28E-D932C4E34EBC}"/>
    <cellStyle name="40% - Accent5 2 3 2 2 6 3" xfId="18704" xr:uid="{28603BFC-2458-479F-8791-1572CE0870C2}"/>
    <cellStyle name="40% - Accent5 2 3 2 2 7" xfId="7654" xr:uid="{8E0F2D1A-5256-4D60-9AF1-35DEEBE61780}"/>
    <cellStyle name="40% - Accent5 2 3 2 2 7 2" xfId="22388" xr:uid="{6D4107D1-3CBD-4530-9793-294AC8261601}"/>
    <cellStyle name="40% - Accent5 2 3 2 2 8" xfId="15022" xr:uid="{B1483DC0-05DD-45F8-B64A-47724C0BF409}"/>
    <cellStyle name="40% - Accent5 2 3 2 3" xfId="403" xr:uid="{43D0CEAF-4EA4-4F3D-8BDD-D4F04D678607}"/>
    <cellStyle name="40% - Accent5 2 3 2 3 2" xfId="863" xr:uid="{C12623F2-91EC-4A2D-B4D0-CEB8C95C154A}"/>
    <cellStyle name="40% - Accent5 2 3 2 3 2 2" xfId="1783" xr:uid="{07C67EC1-8A14-4810-9131-3DCCC8EE7EF2}"/>
    <cellStyle name="40% - Accent5 2 3 2 3 2 2 2" xfId="3624" xr:uid="{F7A788FA-7742-4693-8A1B-06F3CCA90BC6}"/>
    <cellStyle name="40% - Accent5 2 3 2 3 2 2 2 2" xfId="7306" xr:uid="{24CD7B52-2059-4CA6-8F9B-72780B7E9E5D}"/>
    <cellStyle name="40% - Accent5 2 3 2 3 2 2 2 2 2" xfId="14672" xr:uid="{F5D1DC35-8277-4C75-9A3C-AF103C7FEFE7}"/>
    <cellStyle name="40% - Accent5 2 3 2 3 2 2 2 2 2 2" xfId="29406" xr:uid="{07029B69-5175-4628-83AC-FDDBC462461E}"/>
    <cellStyle name="40% - Accent5 2 3 2 3 2 2 2 2 3" xfId="22040" xr:uid="{AC6240BC-CC6F-4DEC-B432-6F3CF5FB67DF}"/>
    <cellStyle name="40% - Accent5 2 3 2 3 2 2 2 3" xfId="10990" xr:uid="{5DE033B1-B21F-4BD2-90F4-854B63F2B260}"/>
    <cellStyle name="40% - Accent5 2 3 2 3 2 2 2 3 2" xfId="25724" xr:uid="{329961C8-9898-4CCF-94AF-BB370C47C667}"/>
    <cellStyle name="40% - Accent5 2 3 2 3 2 2 2 4" xfId="18358" xr:uid="{BC1666EB-7B18-4FFD-93EA-047BE5B472E5}"/>
    <cellStyle name="40% - Accent5 2 3 2 3 2 2 3" xfId="5465" xr:uid="{A7464058-1563-41DE-8FFC-D75CCE3655DC}"/>
    <cellStyle name="40% - Accent5 2 3 2 3 2 2 3 2" xfId="12831" xr:uid="{E446134F-62ED-4369-AAE6-BE2A3CFC7E40}"/>
    <cellStyle name="40% - Accent5 2 3 2 3 2 2 3 2 2" xfId="27565" xr:uid="{0850417B-28A9-4AE1-9D7C-962D479C8CF5}"/>
    <cellStyle name="40% - Accent5 2 3 2 3 2 2 3 3" xfId="20199" xr:uid="{5C76A97F-5740-412D-B7E0-C8654C7E41AE}"/>
    <cellStyle name="40% - Accent5 2 3 2 3 2 2 4" xfId="9149" xr:uid="{2DFA4B94-EDF4-499A-86DC-F6143B68E1AA}"/>
    <cellStyle name="40% - Accent5 2 3 2 3 2 2 4 2" xfId="23883" xr:uid="{1E99F1F4-DDF7-4B79-B9AA-BCF5DC3EF5AE}"/>
    <cellStyle name="40% - Accent5 2 3 2 3 2 2 5" xfId="16517" xr:uid="{B734A257-95E0-4100-9A03-24668B67C819}"/>
    <cellStyle name="40% - Accent5 2 3 2 3 2 3" xfId="2704" xr:uid="{AEA6DDD9-43DC-4B0A-8412-AB4621C88435}"/>
    <cellStyle name="40% - Accent5 2 3 2 3 2 3 2" xfId="6386" xr:uid="{81ED0FD6-E6D2-4C52-B2F3-C7C939C30F45}"/>
    <cellStyle name="40% - Accent5 2 3 2 3 2 3 2 2" xfId="13752" xr:uid="{51497333-8FED-49E4-8DB8-F164A15A322C}"/>
    <cellStyle name="40% - Accent5 2 3 2 3 2 3 2 2 2" xfId="28486" xr:uid="{DE1B63B8-F673-4042-81DD-73496ABC65D6}"/>
    <cellStyle name="40% - Accent5 2 3 2 3 2 3 2 3" xfId="21120" xr:uid="{3762012C-EAFA-4926-A836-FDA091AC034E}"/>
    <cellStyle name="40% - Accent5 2 3 2 3 2 3 3" xfId="10070" xr:uid="{B703883E-F85C-4185-91DB-7D8A718E9311}"/>
    <cellStyle name="40% - Accent5 2 3 2 3 2 3 3 2" xfId="24804" xr:uid="{426984EB-3035-496A-A8E4-31B1A41270CC}"/>
    <cellStyle name="40% - Accent5 2 3 2 3 2 3 4" xfId="17438" xr:uid="{CC7E260D-4C4E-4522-9B95-952145A32466}"/>
    <cellStyle name="40% - Accent5 2 3 2 3 2 4" xfId="4545" xr:uid="{8A41803F-F075-40E7-8CDB-4C2A8F6A927D}"/>
    <cellStyle name="40% - Accent5 2 3 2 3 2 4 2" xfId="11911" xr:uid="{A7A282F9-2C55-4E8D-81FE-58110A8EECB1}"/>
    <cellStyle name="40% - Accent5 2 3 2 3 2 4 2 2" xfId="26645" xr:uid="{55EC4E5F-A4D2-49BA-B8B3-D8662CC1AEFD}"/>
    <cellStyle name="40% - Accent5 2 3 2 3 2 4 3" xfId="19279" xr:uid="{651FEF5E-9F69-4DA6-AFC4-B53FB96D737C}"/>
    <cellStyle name="40% - Accent5 2 3 2 3 2 5" xfId="8229" xr:uid="{9CB2A60C-BA78-4830-8C2A-9FA9F71E09AE}"/>
    <cellStyle name="40% - Accent5 2 3 2 3 2 5 2" xfId="22963" xr:uid="{0E44B994-2DA3-4137-9306-8D1C9B09ABD2}"/>
    <cellStyle name="40% - Accent5 2 3 2 3 2 6" xfId="15597" xr:uid="{457853F2-E4B3-4154-BBA0-172F0015664E}"/>
    <cellStyle name="40% - Accent5 2 3 2 3 3" xfId="1323" xr:uid="{67D175DC-5E47-4F7B-B9A8-380DB81F5650}"/>
    <cellStyle name="40% - Accent5 2 3 2 3 3 2" xfId="3164" xr:uid="{3E1F0CDE-195F-4D10-B962-577AFB1256B0}"/>
    <cellStyle name="40% - Accent5 2 3 2 3 3 2 2" xfId="6846" xr:uid="{B4C071F5-5DDA-480B-9CCE-9E2BA0ACC4AB}"/>
    <cellStyle name="40% - Accent5 2 3 2 3 3 2 2 2" xfId="14212" xr:uid="{A059E6B6-F354-4246-873A-2D1875F281A8}"/>
    <cellStyle name="40% - Accent5 2 3 2 3 3 2 2 2 2" xfId="28946" xr:uid="{B49E32F9-0632-4BD9-9271-F23819095567}"/>
    <cellStyle name="40% - Accent5 2 3 2 3 3 2 2 3" xfId="21580" xr:uid="{4DEC6207-059A-4676-9850-C2EE0F020E65}"/>
    <cellStyle name="40% - Accent5 2 3 2 3 3 2 3" xfId="10530" xr:uid="{79D535DE-6981-4BBB-96A3-4E01F0BA5553}"/>
    <cellStyle name="40% - Accent5 2 3 2 3 3 2 3 2" xfId="25264" xr:uid="{3CE83E28-A7D3-4EA5-8784-30D605EC299A}"/>
    <cellStyle name="40% - Accent5 2 3 2 3 3 2 4" xfId="17898" xr:uid="{9EBA058D-53DB-452D-B6EA-FC5082EB78B3}"/>
    <cellStyle name="40% - Accent5 2 3 2 3 3 3" xfId="5005" xr:uid="{C69A19C0-64EE-48C3-890B-3E98A908F835}"/>
    <cellStyle name="40% - Accent5 2 3 2 3 3 3 2" xfId="12371" xr:uid="{2C643FC9-9E41-4ECE-89CA-83EC63CEFE3F}"/>
    <cellStyle name="40% - Accent5 2 3 2 3 3 3 2 2" xfId="27105" xr:uid="{5B2B0E8F-3E98-487A-AF7B-38C867EA5B38}"/>
    <cellStyle name="40% - Accent5 2 3 2 3 3 3 3" xfId="19739" xr:uid="{21E6C49E-31C2-4A46-A06D-5B249B79DA9A}"/>
    <cellStyle name="40% - Accent5 2 3 2 3 3 4" xfId="8689" xr:uid="{90BD30D4-BCD9-4CCC-8003-5A3D80027BC9}"/>
    <cellStyle name="40% - Accent5 2 3 2 3 3 4 2" xfId="23423" xr:uid="{7FC54C6A-0722-417F-81FA-FB47A5F3F706}"/>
    <cellStyle name="40% - Accent5 2 3 2 3 3 5" xfId="16057" xr:uid="{F4AD6A93-A73F-4055-84A3-2AD54931D633}"/>
    <cellStyle name="40% - Accent5 2 3 2 3 4" xfId="2244" xr:uid="{319AA119-0512-4A36-BB05-A0FB1C1CBB19}"/>
    <cellStyle name="40% - Accent5 2 3 2 3 4 2" xfId="5926" xr:uid="{2944D604-2491-4C79-AFA0-F68BA18784D1}"/>
    <cellStyle name="40% - Accent5 2 3 2 3 4 2 2" xfId="13292" xr:uid="{FD1F8527-72FB-4957-A457-B032C7F7B3FB}"/>
    <cellStyle name="40% - Accent5 2 3 2 3 4 2 2 2" xfId="28026" xr:uid="{58E8086B-756C-4BC4-94A7-43AFCF96C462}"/>
    <cellStyle name="40% - Accent5 2 3 2 3 4 2 3" xfId="20660" xr:uid="{402B095E-84D9-4E92-9A80-F04764E761BE}"/>
    <cellStyle name="40% - Accent5 2 3 2 3 4 3" xfId="9610" xr:uid="{4A950A1B-DEDA-4E37-950F-B659BC4F5D78}"/>
    <cellStyle name="40% - Accent5 2 3 2 3 4 3 2" xfId="24344" xr:uid="{A2BE619B-F1E5-4D0F-9FC6-9F7BC1AC12EA}"/>
    <cellStyle name="40% - Accent5 2 3 2 3 4 4" xfId="16978" xr:uid="{D3F0892E-F1D3-438F-87B7-EB6417109C7F}"/>
    <cellStyle name="40% - Accent5 2 3 2 3 5" xfId="4085" xr:uid="{447F7891-D39B-45F0-91E7-B2018E7D0A35}"/>
    <cellStyle name="40% - Accent5 2 3 2 3 5 2" xfId="11451" xr:uid="{3BA2EB15-C319-42C4-A2B7-38A984F4C4A5}"/>
    <cellStyle name="40% - Accent5 2 3 2 3 5 2 2" xfId="26185" xr:uid="{884CEB8C-E359-47BF-BBC0-CF094DBBA6B2}"/>
    <cellStyle name="40% - Accent5 2 3 2 3 5 3" xfId="18819" xr:uid="{D12079D3-BB44-4235-B869-7C6E02A75D83}"/>
    <cellStyle name="40% - Accent5 2 3 2 3 6" xfId="7769" xr:uid="{721A36C0-EEBA-41B5-9E2C-222EBCEA9598}"/>
    <cellStyle name="40% - Accent5 2 3 2 3 6 2" xfId="22503" xr:uid="{B062A2AD-2744-4ACC-BABC-6DF64EAEDAF9}"/>
    <cellStyle name="40% - Accent5 2 3 2 3 7" xfId="15137" xr:uid="{BEF81526-1F22-4ABF-8110-CB34E8C0ED39}"/>
    <cellStyle name="40% - Accent5 2 3 2 4" xfId="633" xr:uid="{BC7AD65B-C774-43E0-9A81-E1DB641FA525}"/>
    <cellStyle name="40% - Accent5 2 3 2 4 2" xfId="1553" xr:uid="{CBA8A568-1554-4A4A-AC43-44135BF6A912}"/>
    <cellStyle name="40% - Accent5 2 3 2 4 2 2" xfId="3394" xr:uid="{440EE3A3-5ED4-44DA-B8D8-51720FC0911B}"/>
    <cellStyle name="40% - Accent5 2 3 2 4 2 2 2" xfId="7076" xr:uid="{83E9EC5E-48D4-4C4C-A3D2-BFC080B40B41}"/>
    <cellStyle name="40% - Accent5 2 3 2 4 2 2 2 2" xfId="14442" xr:uid="{CB8AD6B9-6201-45CC-B718-F439D63C0576}"/>
    <cellStyle name="40% - Accent5 2 3 2 4 2 2 2 2 2" xfId="29176" xr:uid="{12C295E0-FBBD-459B-9C04-BA472873F981}"/>
    <cellStyle name="40% - Accent5 2 3 2 4 2 2 2 3" xfId="21810" xr:uid="{0DCF81ED-2F63-4699-B1CD-DDB57FAF7024}"/>
    <cellStyle name="40% - Accent5 2 3 2 4 2 2 3" xfId="10760" xr:uid="{03CC928A-2DD4-45F7-AC99-DEFFAA8DA909}"/>
    <cellStyle name="40% - Accent5 2 3 2 4 2 2 3 2" xfId="25494" xr:uid="{EC9640BA-2F22-4AE8-ACB8-A4A2DE96AD8C}"/>
    <cellStyle name="40% - Accent5 2 3 2 4 2 2 4" xfId="18128" xr:uid="{F010F64C-3636-4982-A606-52C5BAFFF738}"/>
    <cellStyle name="40% - Accent5 2 3 2 4 2 3" xfId="5235" xr:uid="{1B7288F6-9405-4B85-930A-662A5E653E9C}"/>
    <cellStyle name="40% - Accent5 2 3 2 4 2 3 2" xfId="12601" xr:uid="{D4D0A386-2C8C-4CC9-AC54-AB4E0D310C06}"/>
    <cellStyle name="40% - Accent5 2 3 2 4 2 3 2 2" xfId="27335" xr:uid="{8A786121-64F5-4725-BAE3-5694679BD64A}"/>
    <cellStyle name="40% - Accent5 2 3 2 4 2 3 3" xfId="19969" xr:uid="{AD6BA319-E77A-4BFC-9F65-B5DD54DFC310}"/>
    <cellStyle name="40% - Accent5 2 3 2 4 2 4" xfId="8919" xr:uid="{75EF558D-8888-4021-A606-7291706F42EE}"/>
    <cellStyle name="40% - Accent5 2 3 2 4 2 4 2" xfId="23653" xr:uid="{8B92EFF4-C878-40BA-83BF-6AA55391648B}"/>
    <cellStyle name="40% - Accent5 2 3 2 4 2 5" xfId="16287" xr:uid="{1EE9EBFA-B2C8-4818-8B65-758616C4D413}"/>
    <cellStyle name="40% - Accent5 2 3 2 4 3" xfId="2474" xr:uid="{1BCAB4C6-633E-4BBA-BEDE-D3AA9125DB9F}"/>
    <cellStyle name="40% - Accent5 2 3 2 4 3 2" xfId="6156" xr:uid="{953C8272-5968-485C-B603-36288804EFD7}"/>
    <cellStyle name="40% - Accent5 2 3 2 4 3 2 2" xfId="13522" xr:uid="{EF6B1E70-F5AD-4456-8875-5F823E8B0C8F}"/>
    <cellStyle name="40% - Accent5 2 3 2 4 3 2 2 2" xfId="28256" xr:uid="{8626B639-044E-48C8-BD26-80AA3412DC82}"/>
    <cellStyle name="40% - Accent5 2 3 2 4 3 2 3" xfId="20890" xr:uid="{248B37A0-BAA1-4B94-9C1D-AB87DD031BDC}"/>
    <cellStyle name="40% - Accent5 2 3 2 4 3 3" xfId="9840" xr:uid="{473426C1-8440-415E-A484-CCA486EB2073}"/>
    <cellStyle name="40% - Accent5 2 3 2 4 3 3 2" xfId="24574" xr:uid="{909FAF10-F967-40DB-92EF-09531F1E6A22}"/>
    <cellStyle name="40% - Accent5 2 3 2 4 3 4" xfId="17208" xr:uid="{ED502079-1811-4335-9AA2-FA40802E43C3}"/>
    <cellStyle name="40% - Accent5 2 3 2 4 4" xfId="4315" xr:uid="{AB1752CB-83E0-45B7-ABBD-9909E98E7A07}"/>
    <cellStyle name="40% - Accent5 2 3 2 4 4 2" xfId="11681" xr:uid="{A4DE1B0B-704A-491E-B9EB-CDC28F887D7F}"/>
    <cellStyle name="40% - Accent5 2 3 2 4 4 2 2" xfId="26415" xr:uid="{9E4AC878-1F70-49DB-A9E1-E87DE2871C0A}"/>
    <cellStyle name="40% - Accent5 2 3 2 4 4 3" xfId="19049" xr:uid="{E05298EF-7C56-4509-BC63-633DEA895BB5}"/>
    <cellStyle name="40% - Accent5 2 3 2 4 5" xfId="7999" xr:uid="{5D34936F-0BD8-446C-B5B4-6CE98FB611C7}"/>
    <cellStyle name="40% - Accent5 2 3 2 4 5 2" xfId="22733" xr:uid="{E788FD76-D5FE-4FA4-B45E-9F5A1D2A94E2}"/>
    <cellStyle name="40% - Accent5 2 3 2 4 6" xfId="15367" xr:uid="{1A5BF13D-D671-4F76-93B6-9136DB49A8BA}"/>
    <cellStyle name="40% - Accent5 2 3 2 5" xfId="1093" xr:uid="{99651EB7-B04E-4B28-AD44-6B863F869E77}"/>
    <cellStyle name="40% - Accent5 2 3 2 5 2" xfId="2934" xr:uid="{5D5A3C0A-DF84-44EC-96B4-C8604B49BC24}"/>
    <cellStyle name="40% - Accent5 2 3 2 5 2 2" xfId="6616" xr:uid="{C489320F-A6FA-4E95-9514-36BD3F0D2465}"/>
    <cellStyle name="40% - Accent5 2 3 2 5 2 2 2" xfId="13982" xr:uid="{336A3E0C-2809-4F8D-9877-20539B400007}"/>
    <cellStyle name="40% - Accent5 2 3 2 5 2 2 2 2" xfId="28716" xr:uid="{C3105010-B915-4A13-98A9-D9A450B5DF37}"/>
    <cellStyle name="40% - Accent5 2 3 2 5 2 2 3" xfId="21350" xr:uid="{93CA5A93-7384-4C40-B367-4A30BF840379}"/>
    <cellStyle name="40% - Accent5 2 3 2 5 2 3" xfId="10300" xr:uid="{ECD5343D-8A7E-475C-93C8-4D15ACFC5BB8}"/>
    <cellStyle name="40% - Accent5 2 3 2 5 2 3 2" xfId="25034" xr:uid="{9BD9EA32-9ACC-4FD8-8EDC-5B5073E391BC}"/>
    <cellStyle name="40% - Accent5 2 3 2 5 2 4" xfId="17668" xr:uid="{3AEA974B-B9BC-4FEF-989A-64580306BAA7}"/>
    <cellStyle name="40% - Accent5 2 3 2 5 3" xfId="4775" xr:uid="{B8DB1EAE-5452-426C-9CF0-0C12ADBE8A2A}"/>
    <cellStyle name="40% - Accent5 2 3 2 5 3 2" xfId="12141" xr:uid="{9B5F3515-C2CC-4C12-B87F-74AE1C84D351}"/>
    <cellStyle name="40% - Accent5 2 3 2 5 3 2 2" xfId="26875" xr:uid="{57059973-E64E-4239-B639-D04FC2DB2487}"/>
    <cellStyle name="40% - Accent5 2 3 2 5 3 3" xfId="19509" xr:uid="{DBD08ECD-59B0-4A1F-92E9-AD7DC757706C}"/>
    <cellStyle name="40% - Accent5 2 3 2 5 4" xfId="8459" xr:uid="{774A0D6B-A139-4AEE-9F04-075B644ADC77}"/>
    <cellStyle name="40% - Accent5 2 3 2 5 4 2" xfId="23193" xr:uid="{CDAE1B1A-2C97-44C1-ADEE-8C7BEB84E2A6}"/>
    <cellStyle name="40% - Accent5 2 3 2 5 5" xfId="15827" xr:uid="{1AF0DC23-3BAA-49B6-B2CC-21E684D321C3}"/>
    <cellStyle name="40% - Accent5 2 3 2 6" xfId="2014" xr:uid="{D2D42FA8-EB2F-471C-80AA-497BEF7C03AF}"/>
    <cellStyle name="40% - Accent5 2 3 2 6 2" xfId="5696" xr:uid="{A20C8172-AA6D-408B-BB5B-3362DFC86D7F}"/>
    <cellStyle name="40% - Accent5 2 3 2 6 2 2" xfId="13062" xr:uid="{CB32B0AB-D046-4E49-85B9-D757D5139A5B}"/>
    <cellStyle name="40% - Accent5 2 3 2 6 2 2 2" xfId="27796" xr:uid="{1543978D-1958-484B-86D7-82CF15D8AAD3}"/>
    <cellStyle name="40% - Accent5 2 3 2 6 2 3" xfId="20430" xr:uid="{3AEA19D0-B780-45F7-9FFF-BF347ACEB7BF}"/>
    <cellStyle name="40% - Accent5 2 3 2 6 3" xfId="9380" xr:uid="{5CBE8C03-6DAA-4746-B743-13587D5BCCBA}"/>
    <cellStyle name="40% - Accent5 2 3 2 6 3 2" xfId="24114" xr:uid="{82338A03-56E3-4D99-8C1F-B53915B74C87}"/>
    <cellStyle name="40% - Accent5 2 3 2 6 4" xfId="16748" xr:uid="{DA00450E-C025-46F5-9804-F31FB328293E}"/>
    <cellStyle name="40% - Accent5 2 3 2 7" xfId="3855" xr:uid="{EC12E3BE-96E9-496A-9747-BF8245202F2C}"/>
    <cellStyle name="40% - Accent5 2 3 2 7 2" xfId="11221" xr:uid="{D68532B6-7130-4123-A7B5-A1D2A32F38A9}"/>
    <cellStyle name="40% - Accent5 2 3 2 7 2 2" xfId="25955" xr:uid="{EFC853BB-C73B-48D1-8FCC-51B98373D899}"/>
    <cellStyle name="40% - Accent5 2 3 2 7 3" xfId="18589" xr:uid="{855AF196-5312-4D2F-854C-D8CF9388A204}"/>
    <cellStyle name="40% - Accent5 2 3 2 8" xfId="7539" xr:uid="{19735DDC-7C3D-498A-96C5-5B45B9431FCE}"/>
    <cellStyle name="40% - Accent5 2 3 2 8 2" xfId="22273" xr:uid="{6EAFB999-94E4-4B02-98B9-16D23EBC7B34}"/>
    <cellStyle name="40% - Accent5 2 3 2 9" xfId="14907" xr:uid="{4ADF2AFF-DC6E-47C5-84BE-0DEBB100EF51}"/>
    <cellStyle name="40% - Accent5 2 3 3" xfId="231" xr:uid="{5BC7500F-F9CF-4C5E-B327-CF96CDF2A09E}"/>
    <cellStyle name="40% - Accent5 2 3 3 2" xfId="461" xr:uid="{5673EE66-12D2-4367-A838-3FDFDE09D016}"/>
    <cellStyle name="40% - Accent5 2 3 3 2 2" xfId="921" xr:uid="{E84C860A-4C01-4C8C-A8AD-F093CACA56BD}"/>
    <cellStyle name="40% - Accent5 2 3 3 2 2 2" xfId="1841" xr:uid="{59A6B1E6-C806-4D29-ACFE-2580D2288453}"/>
    <cellStyle name="40% - Accent5 2 3 3 2 2 2 2" xfId="3682" xr:uid="{210CDF50-6FFF-43CD-A402-25A0358E063C}"/>
    <cellStyle name="40% - Accent5 2 3 3 2 2 2 2 2" xfId="7364" xr:uid="{29F90F13-C49A-47FE-844D-638B82D22568}"/>
    <cellStyle name="40% - Accent5 2 3 3 2 2 2 2 2 2" xfId="14730" xr:uid="{BC50C97A-F2C4-4DB1-961B-9036B2E0D2FD}"/>
    <cellStyle name="40% - Accent5 2 3 3 2 2 2 2 2 2 2" xfId="29464" xr:uid="{424FBFA0-6EF0-4912-9A94-5D9E44777A49}"/>
    <cellStyle name="40% - Accent5 2 3 3 2 2 2 2 2 3" xfId="22098" xr:uid="{A886C500-5005-4FDA-9F8B-F2ECE83E7F5E}"/>
    <cellStyle name="40% - Accent5 2 3 3 2 2 2 2 3" xfId="11048" xr:uid="{862E1743-7AC0-4D4B-B034-A11CE8BF1F68}"/>
    <cellStyle name="40% - Accent5 2 3 3 2 2 2 2 3 2" xfId="25782" xr:uid="{2C532A8F-CFB1-4F41-8944-0CBA0AB75668}"/>
    <cellStyle name="40% - Accent5 2 3 3 2 2 2 2 4" xfId="18416" xr:uid="{9A6C540D-321A-4CB4-AA09-9C8A2726997A}"/>
    <cellStyle name="40% - Accent5 2 3 3 2 2 2 3" xfId="5523" xr:uid="{0664A8F9-080B-4F88-9E4D-10B57A988A9E}"/>
    <cellStyle name="40% - Accent5 2 3 3 2 2 2 3 2" xfId="12889" xr:uid="{BE011431-922D-42B6-B7E4-8B2E0764AEC9}"/>
    <cellStyle name="40% - Accent5 2 3 3 2 2 2 3 2 2" xfId="27623" xr:uid="{2C325150-F1CA-461A-90BA-25CBFC440470}"/>
    <cellStyle name="40% - Accent5 2 3 3 2 2 2 3 3" xfId="20257" xr:uid="{F377FE1E-7CD2-447D-B10D-648F1FA65FAC}"/>
    <cellStyle name="40% - Accent5 2 3 3 2 2 2 4" xfId="9207" xr:uid="{CE3FE3D4-08D6-40BF-A66C-EC63B4860A44}"/>
    <cellStyle name="40% - Accent5 2 3 3 2 2 2 4 2" xfId="23941" xr:uid="{86AAE0F7-B523-49BB-AF32-883919490755}"/>
    <cellStyle name="40% - Accent5 2 3 3 2 2 2 5" xfId="16575" xr:uid="{478E07C5-2B83-41AF-84A9-87F65CEF3C17}"/>
    <cellStyle name="40% - Accent5 2 3 3 2 2 3" xfId="2762" xr:uid="{E4786B92-56DB-49B0-AD01-E8FE0E289DC8}"/>
    <cellStyle name="40% - Accent5 2 3 3 2 2 3 2" xfId="6444" xr:uid="{17E18663-822B-4E1A-A4E2-ED8556A27EA7}"/>
    <cellStyle name="40% - Accent5 2 3 3 2 2 3 2 2" xfId="13810" xr:uid="{3836E319-5F71-4642-A72B-7C88E8FF01D2}"/>
    <cellStyle name="40% - Accent5 2 3 3 2 2 3 2 2 2" xfId="28544" xr:uid="{C89FD47F-8904-4859-8AC1-B806FF69B774}"/>
    <cellStyle name="40% - Accent5 2 3 3 2 2 3 2 3" xfId="21178" xr:uid="{C341D59B-8775-4A01-9B7C-887DBD6BB8DD}"/>
    <cellStyle name="40% - Accent5 2 3 3 2 2 3 3" xfId="10128" xr:uid="{4752492E-374B-42C8-A096-B8E270D539C8}"/>
    <cellStyle name="40% - Accent5 2 3 3 2 2 3 3 2" xfId="24862" xr:uid="{1605B78B-C077-4ADF-8EE6-04428460CFF7}"/>
    <cellStyle name="40% - Accent5 2 3 3 2 2 3 4" xfId="17496" xr:uid="{5132AF2A-08C3-4CA3-B5E6-DFC00BA7DA22}"/>
    <cellStyle name="40% - Accent5 2 3 3 2 2 4" xfId="4603" xr:uid="{79B4A3DA-67F5-4070-A6F0-4D8ED91581F4}"/>
    <cellStyle name="40% - Accent5 2 3 3 2 2 4 2" xfId="11969" xr:uid="{1C30E810-4B04-448A-80F0-050EF180C601}"/>
    <cellStyle name="40% - Accent5 2 3 3 2 2 4 2 2" xfId="26703" xr:uid="{E0D700BF-E49D-42D3-B98D-C6491E6E98E9}"/>
    <cellStyle name="40% - Accent5 2 3 3 2 2 4 3" xfId="19337" xr:uid="{7C4CA880-7E93-4281-A67D-D9C176F9B39C}"/>
    <cellStyle name="40% - Accent5 2 3 3 2 2 5" xfId="8287" xr:uid="{BCF7F5A6-9172-4DA7-AAB6-7597A797AD2A}"/>
    <cellStyle name="40% - Accent5 2 3 3 2 2 5 2" xfId="23021" xr:uid="{8CBD0A94-BC0E-4C66-B0A3-96B23BBC6AE7}"/>
    <cellStyle name="40% - Accent5 2 3 3 2 2 6" xfId="15655" xr:uid="{F4CDFF88-F237-40E0-8E5E-592FC83D71BE}"/>
    <cellStyle name="40% - Accent5 2 3 3 2 3" xfId="1381" xr:uid="{CC8693B0-B35E-45A0-83E6-971B0D8281B3}"/>
    <cellStyle name="40% - Accent5 2 3 3 2 3 2" xfId="3222" xr:uid="{56197E32-988E-4EA1-B6DD-F213343FD7F7}"/>
    <cellStyle name="40% - Accent5 2 3 3 2 3 2 2" xfId="6904" xr:uid="{B45630B7-EB12-46C7-80F5-ABAFCC0B8B5F}"/>
    <cellStyle name="40% - Accent5 2 3 3 2 3 2 2 2" xfId="14270" xr:uid="{ACC19C6E-10BB-49DA-8658-F7DF36BDDE33}"/>
    <cellStyle name="40% - Accent5 2 3 3 2 3 2 2 2 2" xfId="29004" xr:uid="{5D8755F4-BE0C-40B9-8978-32B0545934AC}"/>
    <cellStyle name="40% - Accent5 2 3 3 2 3 2 2 3" xfId="21638" xr:uid="{D6DADC16-03E1-4837-AE5C-08592EBB2EC1}"/>
    <cellStyle name="40% - Accent5 2 3 3 2 3 2 3" xfId="10588" xr:uid="{4B8957DD-C427-4550-91E0-1F084A4A9CD2}"/>
    <cellStyle name="40% - Accent5 2 3 3 2 3 2 3 2" xfId="25322" xr:uid="{E43780D4-5B43-49D4-9130-057CF402D0AA}"/>
    <cellStyle name="40% - Accent5 2 3 3 2 3 2 4" xfId="17956" xr:uid="{E5B4E45E-8C62-43C5-91E4-13793A36F660}"/>
    <cellStyle name="40% - Accent5 2 3 3 2 3 3" xfId="5063" xr:uid="{1D6F8827-B8CD-4584-B67D-D61660481400}"/>
    <cellStyle name="40% - Accent5 2 3 3 2 3 3 2" xfId="12429" xr:uid="{BBFFECFE-9540-4658-844A-4422A0CFB1CC}"/>
    <cellStyle name="40% - Accent5 2 3 3 2 3 3 2 2" xfId="27163" xr:uid="{4D494A9D-E243-4366-A52B-09AEB9DB3D6B}"/>
    <cellStyle name="40% - Accent5 2 3 3 2 3 3 3" xfId="19797" xr:uid="{8C83A46D-1B1C-416A-AE33-C41E261E57F8}"/>
    <cellStyle name="40% - Accent5 2 3 3 2 3 4" xfId="8747" xr:uid="{47CDEF38-C4E5-4CB2-9748-B44815BAD7CF}"/>
    <cellStyle name="40% - Accent5 2 3 3 2 3 4 2" xfId="23481" xr:uid="{2061E244-6197-4FD7-ABCD-DE0B6BCE2F50}"/>
    <cellStyle name="40% - Accent5 2 3 3 2 3 5" xfId="16115" xr:uid="{3C556B7A-562C-4475-8129-743B02F2C66E}"/>
    <cellStyle name="40% - Accent5 2 3 3 2 4" xfId="2302" xr:uid="{ACB2C14E-3A21-4F8C-B399-863CA8B60F89}"/>
    <cellStyle name="40% - Accent5 2 3 3 2 4 2" xfId="5984" xr:uid="{D8797734-5111-4A7A-AA8A-51177808797C}"/>
    <cellStyle name="40% - Accent5 2 3 3 2 4 2 2" xfId="13350" xr:uid="{EA156BBF-4B39-43BD-BB1E-B961912529D4}"/>
    <cellStyle name="40% - Accent5 2 3 3 2 4 2 2 2" xfId="28084" xr:uid="{BFFD5DF8-FB4E-4575-971D-44350EE98667}"/>
    <cellStyle name="40% - Accent5 2 3 3 2 4 2 3" xfId="20718" xr:uid="{B3FF549D-BBD0-475D-A1B6-13CFA10EDC8C}"/>
    <cellStyle name="40% - Accent5 2 3 3 2 4 3" xfId="9668" xr:uid="{1628F30C-488E-4425-8519-5344D80301F7}"/>
    <cellStyle name="40% - Accent5 2 3 3 2 4 3 2" xfId="24402" xr:uid="{F45D28E9-3A16-4C4F-BBB9-27B70C8D3C36}"/>
    <cellStyle name="40% - Accent5 2 3 3 2 4 4" xfId="17036" xr:uid="{B540C1AB-94E0-4F3E-A273-0D3C3275391F}"/>
    <cellStyle name="40% - Accent5 2 3 3 2 5" xfId="4143" xr:uid="{DF6DE8C2-1A4A-4B3D-B544-57AE3D9B08CC}"/>
    <cellStyle name="40% - Accent5 2 3 3 2 5 2" xfId="11509" xr:uid="{BA8D90F4-1016-4F48-BC44-705F783B3431}"/>
    <cellStyle name="40% - Accent5 2 3 3 2 5 2 2" xfId="26243" xr:uid="{C002AA45-E815-4B79-BD0D-2EF52502AB1F}"/>
    <cellStyle name="40% - Accent5 2 3 3 2 5 3" xfId="18877" xr:uid="{310DE25E-9CDD-4D3B-9D19-B8B17109ADED}"/>
    <cellStyle name="40% - Accent5 2 3 3 2 6" xfId="7827" xr:uid="{349D19D4-191F-42BA-9EEA-2CBF972108CB}"/>
    <cellStyle name="40% - Accent5 2 3 3 2 6 2" xfId="22561" xr:uid="{646351AB-D895-483C-A051-68DCDBE8C4CC}"/>
    <cellStyle name="40% - Accent5 2 3 3 2 7" xfId="15195" xr:uid="{D90B6403-E2D3-4326-8737-16068571C027}"/>
    <cellStyle name="40% - Accent5 2 3 3 3" xfId="691" xr:uid="{D1B97A92-E081-4028-8EA3-5E09592FF4F1}"/>
    <cellStyle name="40% - Accent5 2 3 3 3 2" xfId="1611" xr:uid="{4864A7CC-6C93-4D9B-8C7A-00BAD3DB8A13}"/>
    <cellStyle name="40% - Accent5 2 3 3 3 2 2" xfId="3452" xr:uid="{B2328FFA-0FDC-4083-B1D2-9A303140C105}"/>
    <cellStyle name="40% - Accent5 2 3 3 3 2 2 2" xfId="7134" xr:uid="{33BE266D-90CC-404A-96DC-7F9567FE3F05}"/>
    <cellStyle name="40% - Accent5 2 3 3 3 2 2 2 2" xfId="14500" xr:uid="{B83AC524-AE3C-45FA-B06D-FD75F68F4A93}"/>
    <cellStyle name="40% - Accent5 2 3 3 3 2 2 2 2 2" xfId="29234" xr:uid="{1245A59E-76FC-4B08-9DC1-E3AD773B7A3E}"/>
    <cellStyle name="40% - Accent5 2 3 3 3 2 2 2 3" xfId="21868" xr:uid="{047D3879-0EAD-46BC-8703-D2F0567F448D}"/>
    <cellStyle name="40% - Accent5 2 3 3 3 2 2 3" xfId="10818" xr:uid="{33841919-2642-4187-AB8C-5978035F17F7}"/>
    <cellStyle name="40% - Accent5 2 3 3 3 2 2 3 2" xfId="25552" xr:uid="{E71C580E-C8EC-4E18-B7B4-1F7D957814E9}"/>
    <cellStyle name="40% - Accent5 2 3 3 3 2 2 4" xfId="18186" xr:uid="{A7926B7C-C7B8-4A3E-9396-DE69A542CA19}"/>
    <cellStyle name="40% - Accent5 2 3 3 3 2 3" xfId="5293" xr:uid="{529B3899-11A9-4325-BDA9-B3B588FD4D95}"/>
    <cellStyle name="40% - Accent5 2 3 3 3 2 3 2" xfId="12659" xr:uid="{F59AA761-6FDD-4D4C-B6A3-86A34EF7D199}"/>
    <cellStyle name="40% - Accent5 2 3 3 3 2 3 2 2" xfId="27393" xr:uid="{0912B88D-8F27-4DAC-9729-B5044C895FC3}"/>
    <cellStyle name="40% - Accent5 2 3 3 3 2 3 3" xfId="20027" xr:uid="{43740003-6746-4714-983D-FDA8733DCF7C}"/>
    <cellStyle name="40% - Accent5 2 3 3 3 2 4" xfId="8977" xr:uid="{DBDC5AE7-6272-40FC-A447-1A0E2C3A0A5B}"/>
    <cellStyle name="40% - Accent5 2 3 3 3 2 4 2" xfId="23711" xr:uid="{CC01FAC2-8559-4668-8027-AE29C9F7A824}"/>
    <cellStyle name="40% - Accent5 2 3 3 3 2 5" xfId="16345" xr:uid="{E5322B55-CA5A-414F-8B72-32A91F1B935F}"/>
    <cellStyle name="40% - Accent5 2 3 3 3 3" xfId="2532" xr:uid="{D4EBD87A-95D1-42F6-B42F-B8DD5209A4D3}"/>
    <cellStyle name="40% - Accent5 2 3 3 3 3 2" xfId="6214" xr:uid="{E6233DC3-65BE-48CF-8E9E-08BB3023D282}"/>
    <cellStyle name="40% - Accent5 2 3 3 3 3 2 2" xfId="13580" xr:uid="{8254EDE5-AAD9-4B13-9767-F1B145979B6A}"/>
    <cellStyle name="40% - Accent5 2 3 3 3 3 2 2 2" xfId="28314" xr:uid="{E002A1C7-5832-42B4-B8F1-8366381671ED}"/>
    <cellStyle name="40% - Accent5 2 3 3 3 3 2 3" xfId="20948" xr:uid="{9FFEB6A4-5164-42DD-8ADB-BF6146504A2D}"/>
    <cellStyle name="40% - Accent5 2 3 3 3 3 3" xfId="9898" xr:uid="{35270192-3DB2-429F-B2EF-39C7F76C40A9}"/>
    <cellStyle name="40% - Accent5 2 3 3 3 3 3 2" xfId="24632" xr:uid="{FD3BA157-BAC6-45F7-83CC-1695031BFA3D}"/>
    <cellStyle name="40% - Accent5 2 3 3 3 3 4" xfId="17266" xr:uid="{5E1CF40D-86F8-44DB-A7E0-1A42A73D7B6B}"/>
    <cellStyle name="40% - Accent5 2 3 3 3 4" xfId="4373" xr:uid="{5C92A6D8-9789-4846-94EA-2945B0D78DB8}"/>
    <cellStyle name="40% - Accent5 2 3 3 3 4 2" xfId="11739" xr:uid="{4763CBDE-9476-4195-BEB9-76B8C5B253A4}"/>
    <cellStyle name="40% - Accent5 2 3 3 3 4 2 2" xfId="26473" xr:uid="{89C2524A-8AD8-4EA6-B22F-536634EC1D91}"/>
    <cellStyle name="40% - Accent5 2 3 3 3 4 3" xfId="19107" xr:uid="{D2D45361-09C7-42FB-8F6A-E2E46DC62EC2}"/>
    <cellStyle name="40% - Accent5 2 3 3 3 5" xfId="8057" xr:uid="{C64A6492-D0D6-44E0-BB24-564A743B6ECB}"/>
    <cellStyle name="40% - Accent5 2 3 3 3 5 2" xfId="22791" xr:uid="{AEBF4BE8-F6CB-4A99-8206-D1653E8001D4}"/>
    <cellStyle name="40% - Accent5 2 3 3 3 6" xfId="15425" xr:uid="{82C87ABB-6B7D-4C20-AF07-B864E1F709BD}"/>
    <cellStyle name="40% - Accent5 2 3 3 4" xfId="1151" xr:uid="{2FC4B2B3-7585-4689-B565-476574A1A3A2}"/>
    <cellStyle name="40% - Accent5 2 3 3 4 2" xfId="2992" xr:uid="{E8CEB564-1EC9-4320-8914-66C920063F34}"/>
    <cellStyle name="40% - Accent5 2 3 3 4 2 2" xfId="6674" xr:uid="{A58CBF1E-2E71-43C2-ABB1-DFD2606FE259}"/>
    <cellStyle name="40% - Accent5 2 3 3 4 2 2 2" xfId="14040" xr:uid="{5B9C3CDA-37C4-4086-829E-F33B2B35B513}"/>
    <cellStyle name="40% - Accent5 2 3 3 4 2 2 2 2" xfId="28774" xr:uid="{02345E42-FE2C-4415-8BEC-F725BAF5CAA3}"/>
    <cellStyle name="40% - Accent5 2 3 3 4 2 2 3" xfId="21408" xr:uid="{A23CD433-3FD7-4CC5-B762-2A0AA8A7B2F4}"/>
    <cellStyle name="40% - Accent5 2 3 3 4 2 3" xfId="10358" xr:uid="{2E167FE7-0DE4-41F0-8782-2221FD5F80D2}"/>
    <cellStyle name="40% - Accent5 2 3 3 4 2 3 2" xfId="25092" xr:uid="{07596CA3-081C-4BFD-A7A8-955D0E7EC084}"/>
    <cellStyle name="40% - Accent5 2 3 3 4 2 4" xfId="17726" xr:uid="{52068296-60A6-4A4D-9E0C-491EB00C6EAB}"/>
    <cellStyle name="40% - Accent5 2 3 3 4 3" xfId="4833" xr:uid="{B3D00683-3A1E-4589-B9E1-975A9AEBEDEE}"/>
    <cellStyle name="40% - Accent5 2 3 3 4 3 2" xfId="12199" xr:uid="{D159F8E5-22B7-4EA9-A37F-38D77EE35309}"/>
    <cellStyle name="40% - Accent5 2 3 3 4 3 2 2" xfId="26933" xr:uid="{426CFFD3-AEDF-405B-80F6-2926FF6828FF}"/>
    <cellStyle name="40% - Accent5 2 3 3 4 3 3" xfId="19567" xr:uid="{77849FBA-491E-4A17-82F0-2F99390EF662}"/>
    <cellStyle name="40% - Accent5 2 3 3 4 4" xfId="8517" xr:uid="{8E2F4251-F796-46FD-9B4A-22F10117C8B7}"/>
    <cellStyle name="40% - Accent5 2 3 3 4 4 2" xfId="23251" xr:uid="{A10D3CE6-236C-4715-9539-2E3B046CAC2A}"/>
    <cellStyle name="40% - Accent5 2 3 3 4 5" xfId="15885" xr:uid="{0AF431FD-1104-4F58-BAD8-AD1B472DF1FC}"/>
    <cellStyle name="40% - Accent5 2 3 3 5" xfId="2072" xr:uid="{20FA3B7E-767E-41D5-9A2E-D9AE849D4F85}"/>
    <cellStyle name="40% - Accent5 2 3 3 5 2" xfId="5754" xr:uid="{9047640A-C194-4D44-8987-9B60B6C2514A}"/>
    <cellStyle name="40% - Accent5 2 3 3 5 2 2" xfId="13120" xr:uid="{1D078C04-43CB-43DC-BF55-624037E55D14}"/>
    <cellStyle name="40% - Accent5 2 3 3 5 2 2 2" xfId="27854" xr:uid="{2AEDB595-F66E-48F0-BCE2-5260D2D3B4F5}"/>
    <cellStyle name="40% - Accent5 2 3 3 5 2 3" xfId="20488" xr:uid="{41FE90EB-64D9-4822-BCD2-2D91503D64DA}"/>
    <cellStyle name="40% - Accent5 2 3 3 5 3" xfId="9438" xr:uid="{C1C08B26-6B47-4017-A19D-B9F45DD9754E}"/>
    <cellStyle name="40% - Accent5 2 3 3 5 3 2" xfId="24172" xr:uid="{F6222709-893B-43C2-8F14-3B2F88D1E775}"/>
    <cellStyle name="40% - Accent5 2 3 3 5 4" xfId="16806" xr:uid="{11DA0BC9-509B-4CE6-9ECF-A304C452B275}"/>
    <cellStyle name="40% - Accent5 2 3 3 6" xfId="3913" xr:uid="{3778E970-D434-4B8B-A358-6C3DD41D5719}"/>
    <cellStyle name="40% - Accent5 2 3 3 6 2" xfId="11279" xr:uid="{38E4CD8F-911E-47E5-9881-A48CAC74B4BC}"/>
    <cellStyle name="40% - Accent5 2 3 3 6 2 2" xfId="26013" xr:uid="{8DBB61B4-9EFF-47F8-B4E1-167F069541D2}"/>
    <cellStyle name="40% - Accent5 2 3 3 6 3" xfId="18647" xr:uid="{230D3956-914A-4CAA-ACBE-E3F4F768FE20}"/>
    <cellStyle name="40% - Accent5 2 3 3 7" xfId="7597" xr:uid="{B7FC8F03-D276-4F33-AF9B-21CF20E936CE}"/>
    <cellStyle name="40% - Accent5 2 3 3 7 2" xfId="22331" xr:uid="{5E1FAC9C-4FBF-4BBC-9374-498760504BCC}"/>
    <cellStyle name="40% - Accent5 2 3 3 8" xfId="14965" xr:uid="{1D6DC2C2-4421-4FB9-BB74-8E24B22DB80D}"/>
    <cellStyle name="40% - Accent5 2 3 4" xfId="346" xr:uid="{FDC43FE8-AFC6-45AA-BF08-DC2015DE72DA}"/>
    <cellStyle name="40% - Accent5 2 3 4 2" xfId="806" xr:uid="{AC9A22C6-200F-41F6-998E-2A46484B694F}"/>
    <cellStyle name="40% - Accent5 2 3 4 2 2" xfId="1726" xr:uid="{620A9136-1E9A-4D0C-B169-40927F85959F}"/>
    <cellStyle name="40% - Accent5 2 3 4 2 2 2" xfId="3567" xr:uid="{15CB782B-E0CB-4A9D-8DA0-63A1324F4E26}"/>
    <cellStyle name="40% - Accent5 2 3 4 2 2 2 2" xfId="7249" xr:uid="{FD66D937-B712-4006-8307-BC2FE3DDC4EB}"/>
    <cellStyle name="40% - Accent5 2 3 4 2 2 2 2 2" xfId="14615" xr:uid="{F7EEADD0-021A-4445-807F-167B75858D34}"/>
    <cellStyle name="40% - Accent5 2 3 4 2 2 2 2 2 2" xfId="29349" xr:uid="{671A8B26-E735-45BD-AA8C-1AE7297F33E2}"/>
    <cellStyle name="40% - Accent5 2 3 4 2 2 2 2 3" xfId="21983" xr:uid="{83BCF5FF-A6B5-46E9-B3FA-18754CA53147}"/>
    <cellStyle name="40% - Accent5 2 3 4 2 2 2 3" xfId="10933" xr:uid="{BEA43407-DAB5-47A8-974D-2CC17E13142A}"/>
    <cellStyle name="40% - Accent5 2 3 4 2 2 2 3 2" xfId="25667" xr:uid="{EC392857-DC35-468B-8AF3-D16B9508F123}"/>
    <cellStyle name="40% - Accent5 2 3 4 2 2 2 4" xfId="18301" xr:uid="{698BE33E-A98B-492A-8B8B-1624FCA624D7}"/>
    <cellStyle name="40% - Accent5 2 3 4 2 2 3" xfId="5408" xr:uid="{C91CD910-1507-4CBF-B2C5-2F2C2B0B0F76}"/>
    <cellStyle name="40% - Accent5 2 3 4 2 2 3 2" xfId="12774" xr:uid="{998DE10A-C5AE-4B22-81BD-7996F7E2F17D}"/>
    <cellStyle name="40% - Accent5 2 3 4 2 2 3 2 2" xfId="27508" xr:uid="{47792193-E405-42D7-8ED0-643C9AF2764F}"/>
    <cellStyle name="40% - Accent5 2 3 4 2 2 3 3" xfId="20142" xr:uid="{49233505-3CE5-4F20-B6D9-76EF04F61A26}"/>
    <cellStyle name="40% - Accent5 2 3 4 2 2 4" xfId="9092" xr:uid="{4BC4687D-FB84-41D3-B933-A191743DB83B}"/>
    <cellStyle name="40% - Accent5 2 3 4 2 2 4 2" xfId="23826" xr:uid="{CC0E65D8-0D81-43ED-89EE-07F9BD438276}"/>
    <cellStyle name="40% - Accent5 2 3 4 2 2 5" xfId="16460" xr:uid="{EA04ABF7-3AA6-4AE7-85DA-2026453BAAC0}"/>
    <cellStyle name="40% - Accent5 2 3 4 2 3" xfId="2647" xr:uid="{667F1385-5B5F-4732-B0A3-15B41209F36A}"/>
    <cellStyle name="40% - Accent5 2 3 4 2 3 2" xfId="6329" xr:uid="{36A98CB5-36EE-4B92-BC73-EC3BE0505C8B}"/>
    <cellStyle name="40% - Accent5 2 3 4 2 3 2 2" xfId="13695" xr:uid="{B8F62CEE-D87F-45A3-BB6B-48A99014E4E2}"/>
    <cellStyle name="40% - Accent5 2 3 4 2 3 2 2 2" xfId="28429" xr:uid="{C08DCBF8-BC93-484A-AB99-E82E5E93D021}"/>
    <cellStyle name="40% - Accent5 2 3 4 2 3 2 3" xfId="21063" xr:uid="{CDAF11E6-7DBE-4387-A966-2EE91BD70842}"/>
    <cellStyle name="40% - Accent5 2 3 4 2 3 3" xfId="10013" xr:uid="{59741D77-85AD-4D4D-B247-3624DFD96554}"/>
    <cellStyle name="40% - Accent5 2 3 4 2 3 3 2" xfId="24747" xr:uid="{19417C71-6F96-4C40-8B7E-90351F27F676}"/>
    <cellStyle name="40% - Accent5 2 3 4 2 3 4" xfId="17381" xr:uid="{9B20CC6A-DADE-4D94-80BB-B1F3AAB8A22C}"/>
    <cellStyle name="40% - Accent5 2 3 4 2 4" xfId="4488" xr:uid="{FA29FCBE-3A50-4390-8D31-C239315AFDF7}"/>
    <cellStyle name="40% - Accent5 2 3 4 2 4 2" xfId="11854" xr:uid="{F5BE109F-719E-415A-B8D6-22AB3F98CE56}"/>
    <cellStyle name="40% - Accent5 2 3 4 2 4 2 2" xfId="26588" xr:uid="{E504BFA1-833A-4CBE-BC4E-C30DBF1BF986}"/>
    <cellStyle name="40% - Accent5 2 3 4 2 4 3" xfId="19222" xr:uid="{74BD2966-4DB1-4A3F-B4FB-5D23B7019C4C}"/>
    <cellStyle name="40% - Accent5 2 3 4 2 5" xfId="8172" xr:uid="{345C551B-E01C-4FD3-831A-2AE95DE07932}"/>
    <cellStyle name="40% - Accent5 2 3 4 2 5 2" xfId="22906" xr:uid="{133079A0-BF46-4147-9D4C-B6B939EFF5AA}"/>
    <cellStyle name="40% - Accent5 2 3 4 2 6" xfId="15540" xr:uid="{4E6225C1-4FD6-4F3A-AA80-F848A9C612B5}"/>
    <cellStyle name="40% - Accent5 2 3 4 3" xfId="1266" xr:uid="{BB3929FE-EA13-49F6-BB88-F9548959583A}"/>
    <cellStyle name="40% - Accent5 2 3 4 3 2" xfId="3107" xr:uid="{6E1AD23E-2739-4476-A159-A1CD49177918}"/>
    <cellStyle name="40% - Accent5 2 3 4 3 2 2" xfId="6789" xr:uid="{C5B8E548-24A8-48A6-883A-4B5374C14AEC}"/>
    <cellStyle name="40% - Accent5 2 3 4 3 2 2 2" xfId="14155" xr:uid="{C7EBFB93-15DA-4258-A30C-B41E742B2262}"/>
    <cellStyle name="40% - Accent5 2 3 4 3 2 2 2 2" xfId="28889" xr:uid="{4296AE66-F9BC-4C37-8453-B1E4D8DD4466}"/>
    <cellStyle name="40% - Accent5 2 3 4 3 2 2 3" xfId="21523" xr:uid="{C81D8D39-A1BF-42B9-BB85-92321D939A0F}"/>
    <cellStyle name="40% - Accent5 2 3 4 3 2 3" xfId="10473" xr:uid="{1D5C88FB-9806-4EE9-B002-285C96A2917E}"/>
    <cellStyle name="40% - Accent5 2 3 4 3 2 3 2" xfId="25207" xr:uid="{BEC26B25-1369-4717-93A1-A75677ECD8BC}"/>
    <cellStyle name="40% - Accent5 2 3 4 3 2 4" xfId="17841" xr:uid="{74144F13-7F7C-4ED2-AE51-83075BB6FAD8}"/>
    <cellStyle name="40% - Accent5 2 3 4 3 3" xfId="4948" xr:uid="{5C9F2772-DF67-4A93-8544-4DC4E22093B9}"/>
    <cellStyle name="40% - Accent5 2 3 4 3 3 2" xfId="12314" xr:uid="{4ECF8FCF-9077-420D-AABD-D3A173E1C874}"/>
    <cellStyle name="40% - Accent5 2 3 4 3 3 2 2" xfId="27048" xr:uid="{15EE0508-96B1-4802-A4FF-47B9A75762B9}"/>
    <cellStyle name="40% - Accent5 2 3 4 3 3 3" xfId="19682" xr:uid="{F8949842-CFC0-46EA-9D7D-AB1874F0F9DC}"/>
    <cellStyle name="40% - Accent5 2 3 4 3 4" xfId="8632" xr:uid="{320EE831-56FA-4320-8127-B25CE5EA3910}"/>
    <cellStyle name="40% - Accent5 2 3 4 3 4 2" xfId="23366" xr:uid="{90ADB31F-D2A0-447B-B2E3-730EC1F2D5C4}"/>
    <cellStyle name="40% - Accent5 2 3 4 3 5" xfId="16000" xr:uid="{FD5A0DA6-0713-40F1-AE8A-71DDA7F3CF24}"/>
    <cellStyle name="40% - Accent5 2 3 4 4" xfId="2187" xr:uid="{09AE5750-40F6-4E17-A654-A64086BA2CB0}"/>
    <cellStyle name="40% - Accent5 2 3 4 4 2" xfId="5869" xr:uid="{3F571F89-80AB-4E65-B10F-D077B2494971}"/>
    <cellStyle name="40% - Accent5 2 3 4 4 2 2" xfId="13235" xr:uid="{DA58323E-C7EB-408B-B61C-98B9854D1CB8}"/>
    <cellStyle name="40% - Accent5 2 3 4 4 2 2 2" xfId="27969" xr:uid="{5E22ECF6-1CC7-4012-B4D6-4B35F9C57AE2}"/>
    <cellStyle name="40% - Accent5 2 3 4 4 2 3" xfId="20603" xr:uid="{DF47522D-ED31-4570-983B-1DC44C3103FE}"/>
    <cellStyle name="40% - Accent5 2 3 4 4 3" xfId="9553" xr:uid="{2B1D0E73-E9F2-421F-9F29-7F5D6F833665}"/>
    <cellStyle name="40% - Accent5 2 3 4 4 3 2" xfId="24287" xr:uid="{2664717E-2FAD-4AA4-A165-A54D8510C3D3}"/>
    <cellStyle name="40% - Accent5 2 3 4 4 4" xfId="16921" xr:uid="{F8364914-513C-4F63-B0CE-46DC2791A8F0}"/>
    <cellStyle name="40% - Accent5 2 3 4 5" xfId="4028" xr:uid="{C20121C9-25F3-45F2-AE07-E85F1EA4F776}"/>
    <cellStyle name="40% - Accent5 2 3 4 5 2" xfId="11394" xr:uid="{3F54992A-33C9-4614-BF66-18180B5C7E38}"/>
    <cellStyle name="40% - Accent5 2 3 4 5 2 2" xfId="26128" xr:uid="{66C58655-3E45-4447-AECE-33C638D8E350}"/>
    <cellStyle name="40% - Accent5 2 3 4 5 3" xfId="18762" xr:uid="{C706DE16-52B9-406B-BD05-672E59361141}"/>
    <cellStyle name="40% - Accent5 2 3 4 6" xfId="7712" xr:uid="{744DBF91-38CE-45E2-980C-5F3CFBEFB570}"/>
    <cellStyle name="40% - Accent5 2 3 4 6 2" xfId="22446" xr:uid="{251E6548-37F3-47A8-B435-965FF9EEAB1D}"/>
    <cellStyle name="40% - Accent5 2 3 4 7" xfId="15080" xr:uid="{869BE4BE-6585-4189-A6FA-0BE2246EDB4C}"/>
    <cellStyle name="40% - Accent5 2 3 5" xfId="576" xr:uid="{73AD5037-AE65-4053-B458-F26A642F5155}"/>
    <cellStyle name="40% - Accent5 2 3 5 2" xfId="1496" xr:uid="{830021E7-7665-44D9-9133-5B12F3D3EF6B}"/>
    <cellStyle name="40% - Accent5 2 3 5 2 2" xfId="3337" xr:uid="{1E3A219B-0F1D-4789-A05F-BC154031ECB8}"/>
    <cellStyle name="40% - Accent5 2 3 5 2 2 2" xfId="7019" xr:uid="{6573C6EF-B768-487F-80B7-DF1F0600CA6B}"/>
    <cellStyle name="40% - Accent5 2 3 5 2 2 2 2" xfId="14385" xr:uid="{ED4EDA9B-5A28-479E-BC65-130CCF5E11AB}"/>
    <cellStyle name="40% - Accent5 2 3 5 2 2 2 2 2" xfId="29119" xr:uid="{1CA1FF90-2300-4FD9-BACB-3F9426664566}"/>
    <cellStyle name="40% - Accent5 2 3 5 2 2 2 3" xfId="21753" xr:uid="{5B57A6F2-0A78-4DC7-93DF-38A2BABF8885}"/>
    <cellStyle name="40% - Accent5 2 3 5 2 2 3" xfId="10703" xr:uid="{F1AC39B5-BFDA-4BF2-894B-1A5A1A04964A}"/>
    <cellStyle name="40% - Accent5 2 3 5 2 2 3 2" xfId="25437" xr:uid="{3D854644-467D-41BA-A8DC-7742DC64608A}"/>
    <cellStyle name="40% - Accent5 2 3 5 2 2 4" xfId="18071" xr:uid="{F7B796DF-8401-4BF9-A543-16E4C85C18C0}"/>
    <cellStyle name="40% - Accent5 2 3 5 2 3" xfId="5178" xr:uid="{072B2DA0-6984-41FE-AE6B-D6ED559F7A60}"/>
    <cellStyle name="40% - Accent5 2 3 5 2 3 2" xfId="12544" xr:uid="{54603197-7FE4-4497-A479-6A95C59CDB90}"/>
    <cellStyle name="40% - Accent5 2 3 5 2 3 2 2" xfId="27278" xr:uid="{65E63FE5-DBAE-4174-B98A-3BC2CCBC4C0A}"/>
    <cellStyle name="40% - Accent5 2 3 5 2 3 3" xfId="19912" xr:uid="{F5E315FD-CA31-4F87-9FED-FC6FA8DCE52E}"/>
    <cellStyle name="40% - Accent5 2 3 5 2 4" xfId="8862" xr:uid="{80B96758-5F4F-4697-8ADE-2D452F7A1054}"/>
    <cellStyle name="40% - Accent5 2 3 5 2 4 2" xfId="23596" xr:uid="{34B0E6BC-3672-4AE1-B0B8-E06F21DF304A}"/>
    <cellStyle name="40% - Accent5 2 3 5 2 5" xfId="16230" xr:uid="{290A7A12-5944-4865-8BBB-C435740AC1B9}"/>
    <cellStyle name="40% - Accent5 2 3 5 3" xfId="2417" xr:uid="{9F2FE55D-760C-4BCB-B7B8-4B125C709A95}"/>
    <cellStyle name="40% - Accent5 2 3 5 3 2" xfId="6099" xr:uid="{1DAC46D2-F46B-4154-8E0C-A3B9BA289DF5}"/>
    <cellStyle name="40% - Accent5 2 3 5 3 2 2" xfId="13465" xr:uid="{431425F3-1647-41F9-B95E-6D79EAD313C5}"/>
    <cellStyle name="40% - Accent5 2 3 5 3 2 2 2" xfId="28199" xr:uid="{F40E6F9A-4BCA-4174-B535-F6DD9E161624}"/>
    <cellStyle name="40% - Accent5 2 3 5 3 2 3" xfId="20833" xr:uid="{100DF6EB-18F4-46ED-A4EE-ECBC1DA12F5F}"/>
    <cellStyle name="40% - Accent5 2 3 5 3 3" xfId="9783" xr:uid="{ECA2D877-62EB-4CC8-823A-84D4DB83338A}"/>
    <cellStyle name="40% - Accent5 2 3 5 3 3 2" xfId="24517" xr:uid="{C4B2119A-82C9-455D-87D6-FD9E37357595}"/>
    <cellStyle name="40% - Accent5 2 3 5 3 4" xfId="17151" xr:uid="{63C6AD8A-20FB-4771-8BA4-D79F538ED94D}"/>
    <cellStyle name="40% - Accent5 2 3 5 4" xfId="4258" xr:uid="{A97EF7B2-ABB6-4D4A-A8DC-EBA62A520AAC}"/>
    <cellStyle name="40% - Accent5 2 3 5 4 2" xfId="11624" xr:uid="{8F5ADE01-7801-4B15-AE41-050DC83AE2C3}"/>
    <cellStyle name="40% - Accent5 2 3 5 4 2 2" xfId="26358" xr:uid="{627F0737-E82A-454F-8B8F-7D7BDAE55D7B}"/>
    <cellStyle name="40% - Accent5 2 3 5 4 3" xfId="18992" xr:uid="{DA6BAB4A-EB88-4190-BC46-23A9D5BDA73B}"/>
    <cellStyle name="40% - Accent5 2 3 5 5" xfId="7942" xr:uid="{299BC479-26CA-417C-81EB-6F49337B2A13}"/>
    <cellStyle name="40% - Accent5 2 3 5 5 2" xfId="22676" xr:uid="{D9934E5B-0198-489B-882C-E044612D6CD8}"/>
    <cellStyle name="40% - Accent5 2 3 5 6" xfId="15310" xr:uid="{FD35065D-BB2C-4DA0-940E-0121EF7CBCFD}"/>
    <cellStyle name="40% - Accent5 2 3 6" xfId="1036" xr:uid="{1ADE57C6-A5C4-4F33-A060-E5B5427075C8}"/>
    <cellStyle name="40% - Accent5 2 3 6 2" xfId="2877" xr:uid="{26695568-F9EA-4B10-8E13-F081E2FAA2A7}"/>
    <cellStyle name="40% - Accent5 2 3 6 2 2" xfId="6559" xr:uid="{53C868E7-5AB4-469B-915B-C857B5906E5A}"/>
    <cellStyle name="40% - Accent5 2 3 6 2 2 2" xfId="13925" xr:uid="{910FA3F4-AE8F-4FB9-9720-219C519F7C88}"/>
    <cellStyle name="40% - Accent5 2 3 6 2 2 2 2" xfId="28659" xr:uid="{C9D93700-F9B8-4731-ABC2-6DC0BC2FDD9A}"/>
    <cellStyle name="40% - Accent5 2 3 6 2 2 3" xfId="21293" xr:uid="{30220CC2-9869-48FA-9952-5ABD15DD4A01}"/>
    <cellStyle name="40% - Accent5 2 3 6 2 3" xfId="10243" xr:uid="{BF04D224-2C62-4524-8D80-D864988B5B06}"/>
    <cellStyle name="40% - Accent5 2 3 6 2 3 2" xfId="24977" xr:uid="{A173FC54-1C96-4A4C-A0AA-DED68CB6E81A}"/>
    <cellStyle name="40% - Accent5 2 3 6 2 4" xfId="17611" xr:uid="{534F9B2B-FA95-40A8-A004-FF1EFCD883CB}"/>
    <cellStyle name="40% - Accent5 2 3 6 3" xfId="4718" xr:uid="{7D047CBF-16B2-4DE9-9046-BBEE9EE04836}"/>
    <cellStyle name="40% - Accent5 2 3 6 3 2" xfId="12084" xr:uid="{E81C0B78-F7A2-421B-8B3F-97A627E9B409}"/>
    <cellStyle name="40% - Accent5 2 3 6 3 2 2" xfId="26818" xr:uid="{636CB766-9747-4C56-B3CC-B2EB890A12B9}"/>
    <cellStyle name="40% - Accent5 2 3 6 3 3" xfId="19452" xr:uid="{46A412A4-3DBF-4B4B-AC4F-CC0B02F9C4DF}"/>
    <cellStyle name="40% - Accent5 2 3 6 4" xfId="8402" xr:uid="{94BE0659-FE6A-4777-ADFD-A6900AF39D7F}"/>
    <cellStyle name="40% - Accent5 2 3 6 4 2" xfId="23136" xr:uid="{FACF8008-11E3-495F-BAE4-34AE542ED211}"/>
    <cellStyle name="40% - Accent5 2 3 6 5" xfId="15770" xr:uid="{7EB7B6B4-13A8-48C2-8C2A-AC0EFE3B82C3}"/>
    <cellStyle name="40% - Accent5 2 3 7" xfId="1957" xr:uid="{C87F773C-991F-4476-9EEA-D4E9BCF3E7DE}"/>
    <cellStyle name="40% - Accent5 2 3 7 2" xfId="5639" xr:uid="{D0200A00-8367-4D78-8428-C4E4BC9B2D34}"/>
    <cellStyle name="40% - Accent5 2 3 7 2 2" xfId="13005" xr:uid="{7E9E0E55-9DFB-4503-9EBA-57BF017C02EA}"/>
    <cellStyle name="40% - Accent5 2 3 7 2 2 2" xfId="27739" xr:uid="{C07F1906-9C4F-4721-947F-875CE0C93B4D}"/>
    <cellStyle name="40% - Accent5 2 3 7 2 3" xfId="20373" xr:uid="{A75620F6-E106-4179-96E6-D68AA3CD9568}"/>
    <cellStyle name="40% - Accent5 2 3 7 3" xfId="9323" xr:uid="{066F5F73-0210-4646-89E6-28E88A14C048}"/>
    <cellStyle name="40% - Accent5 2 3 7 3 2" xfId="24057" xr:uid="{7E78DA2B-42BA-4AE1-9545-B561E5F2A586}"/>
    <cellStyle name="40% - Accent5 2 3 7 4" xfId="16691" xr:uid="{ACA6C336-1739-42BC-BF37-6905FC9F2787}"/>
    <cellStyle name="40% - Accent5 2 3 8" xfId="3798" xr:uid="{3814CE95-BF0A-4322-BE3D-D6659FC25936}"/>
    <cellStyle name="40% - Accent5 2 3 8 2" xfId="11164" xr:uid="{E4A8523E-DD9A-4B23-9E32-DC9BE26BA716}"/>
    <cellStyle name="40% - Accent5 2 3 8 2 2" xfId="25898" xr:uid="{5BC25347-3DCA-491D-ABA2-70764691734D}"/>
    <cellStyle name="40% - Accent5 2 3 8 3" xfId="18532" xr:uid="{1EBD0611-E1C0-4CC8-867E-4D4036509564}"/>
    <cellStyle name="40% - Accent5 2 3 9" xfId="7482" xr:uid="{DB26DCAB-50BA-42EC-8D1E-FCD02084830E}"/>
    <cellStyle name="40% - Accent5 2 3 9 2" xfId="22216" xr:uid="{4EFDB2FB-8F4D-43AC-81E3-8C223792ABF0}"/>
    <cellStyle name="40% - Accent5 2 4" xfId="153" xr:uid="{E5084163-8E43-44E0-AD39-067E52A7C2BF}"/>
    <cellStyle name="40% - Accent5 2 4 2" xfId="285" xr:uid="{D0FA884B-4E5B-4BAD-8C43-87F77B7D1BA8}"/>
    <cellStyle name="40% - Accent5 2 4 2 2" xfId="515" xr:uid="{EDFE5D1B-BBA3-4AE2-A6E8-0F5651265044}"/>
    <cellStyle name="40% - Accent5 2 4 2 2 2" xfId="975" xr:uid="{1FA0E723-36F4-4E52-BE83-0BAFE3D52B4A}"/>
    <cellStyle name="40% - Accent5 2 4 2 2 2 2" xfId="1895" xr:uid="{C04D2C42-2BB1-4E2D-AF96-2E83A3CA0D3D}"/>
    <cellStyle name="40% - Accent5 2 4 2 2 2 2 2" xfId="3736" xr:uid="{4B4C1FB9-F996-47C5-B5FB-A3091187BD0D}"/>
    <cellStyle name="40% - Accent5 2 4 2 2 2 2 2 2" xfId="7418" xr:uid="{0EB00E03-F064-43B8-B3E6-698C8BC37DBC}"/>
    <cellStyle name="40% - Accent5 2 4 2 2 2 2 2 2 2" xfId="14784" xr:uid="{BF3AA33F-B446-4D76-9E24-3F72E92A74AD}"/>
    <cellStyle name="40% - Accent5 2 4 2 2 2 2 2 2 2 2" xfId="29518" xr:uid="{CAE877C9-D1A9-4362-9512-D0C0FE93D711}"/>
    <cellStyle name="40% - Accent5 2 4 2 2 2 2 2 2 3" xfId="22152" xr:uid="{F09AF7B5-E1CB-49D7-B36C-EC5DDCB7911D}"/>
    <cellStyle name="40% - Accent5 2 4 2 2 2 2 2 3" xfId="11102" xr:uid="{8E57527C-A43A-4CDA-BB0D-E2C53CEB48DB}"/>
    <cellStyle name="40% - Accent5 2 4 2 2 2 2 2 3 2" xfId="25836" xr:uid="{508CF250-E97E-429C-B4F0-1ED978B1D592}"/>
    <cellStyle name="40% - Accent5 2 4 2 2 2 2 2 4" xfId="18470" xr:uid="{3B0BD8EE-AE52-42DD-B58F-41FCC9B3C012}"/>
    <cellStyle name="40% - Accent5 2 4 2 2 2 2 3" xfId="5577" xr:uid="{2DC3E6C7-46AE-41C4-B274-7FBED986C6EC}"/>
    <cellStyle name="40% - Accent5 2 4 2 2 2 2 3 2" xfId="12943" xr:uid="{C53CEA8E-0F8C-432F-BC38-6BDCCEAB91DF}"/>
    <cellStyle name="40% - Accent5 2 4 2 2 2 2 3 2 2" xfId="27677" xr:uid="{BB50D375-BDFF-472A-A1E7-940F1FD04BB6}"/>
    <cellStyle name="40% - Accent5 2 4 2 2 2 2 3 3" xfId="20311" xr:uid="{560B7C4D-E8DA-4E41-9085-23C15B22A70A}"/>
    <cellStyle name="40% - Accent5 2 4 2 2 2 2 4" xfId="9261" xr:uid="{96EA8EC7-1C3D-4DFC-83EC-CD8256AA35D9}"/>
    <cellStyle name="40% - Accent5 2 4 2 2 2 2 4 2" xfId="23995" xr:uid="{11DFE2A6-5EB3-47F1-88C3-32BFD64E28D8}"/>
    <cellStyle name="40% - Accent5 2 4 2 2 2 2 5" xfId="16629" xr:uid="{6FBE5EA3-A0C0-4265-BB52-7E0602F4902A}"/>
    <cellStyle name="40% - Accent5 2 4 2 2 2 3" xfId="2816" xr:uid="{2B385649-6EDD-43FE-BA28-4E385D3729F1}"/>
    <cellStyle name="40% - Accent5 2 4 2 2 2 3 2" xfId="6498" xr:uid="{02FF88E1-1684-4372-9A89-1C5DA3073CED}"/>
    <cellStyle name="40% - Accent5 2 4 2 2 2 3 2 2" xfId="13864" xr:uid="{B436068F-8673-41F6-A446-44385E50292D}"/>
    <cellStyle name="40% - Accent5 2 4 2 2 2 3 2 2 2" xfId="28598" xr:uid="{1BBA15EC-FF47-4517-BA54-89B07FF6BEAB}"/>
    <cellStyle name="40% - Accent5 2 4 2 2 2 3 2 3" xfId="21232" xr:uid="{203F12AC-C169-43C9-9179-4C7BBB921F15}"/>
    <cellStyle name="40% - Accent5 2 4 2 2 2 3 3" xfId="10182" xr:uid="{D829F648-9C01-4560-8A14-E7BFAF0786E5}"/>
    <cellStyle name="40% - Accent5 2 4 2 2 2 3 3 2" xfId="24916" xr:uid="{A4AA323A-2B7A-4E67-BDC3-68EC18A9321C}"/>
    <cellStyle name="40% - Accent5 2 4 2 2 2 3 4" xfId="17550" xr:uid="{7F029823-CFB6-4D18-8625-E3AD9B34EC76}"/>
    <cellStyle name="40% - Accent5 2 4 2 2 2 4" xfId="4657" xr:uid="{9484C230-CF7F-4623-B34A-07F57C372BB7}"/>
    <cellStyle name="40% - Accent5 2 4 2 2 2 4 2" xfId="12023" xr:uid="{2335A814-3B8E-4CDE-BA0E-FE41F6C7A98F}"/>
    <cellStyle name="40% - Accent5 2 4 2 2 2 4 2 2" xfId="26757" xr:uid="{9248C5C9-90EE-4770-93B9-79537EA00C10}"/>
    <cellStyle name="40% - Accent5 2 4 2 2 2 4 3" xfId="19391" xr:uid="{6DB5C917-E452-4067-823D-B5A207A2FE79}"/>
    <cellStyle name="40% - Accent5 2 4 2 2 2 5" xfId="8341" xr:uid="{D2B12EC9-3F72-4F64-87BF-2F0F3E60B906}"/>
    <cellStyle name="40% - Accent5 2 4 2 2 2 5 2" xfId="23075" xr:uid="{7380D1C0-054F-4980-BE0B-170B30EADF80}"/>
    <cellStyle name="40% - Accent5 2 4 2 2 2 6" xfId="15709" xr:uid="{43579C46-3AE7-4B3B-879F-94FB569D3E4C}"/>
    <cellStyle name="40% - Accent5 2 4 2 2 3" xfId="1435" xr:uid="{1E766AE5-7D70-4EAE-922B-7ACC29442C34}"/>
    <cellStyle name="40% - Accent5 2 4 2 2 3 2" xfId="3276" xr:uid="{CDDA92B0-BCB4-4E2F-B438-3397FEF2904C}"/>
    <cellStyle name="40% - Accent5 2 4 2 2 3 2 2" xfId="6958" xr:uid="{740ED8B2-62EB-46D0-BB7D-45B02B782DEE}"/>
    <cellStyle name="40% - Accent5 2 4 2 2 3 2 2 2" xfId="14324" xr:uid="{5786009B-7D4F-4D47-AB1B-8B43BFC63AD3}"/>
    <cellStyle name="40% - Accent5 2 4 2 2 3 2 2 2 2" xfId="29058" xr:uid="{A42DC2A4-9025-4316-8269-543956132973}"/>
    <cellStyle name="40% - Accent5 2 4 2 2 3 2 2 3" xfId="21692" xr:uid="{387763A7-0241-4419-9D7D-F6B7ECBF34D9}"/>
    <cellStyle name="40% - Accent5 2 4 2 2 3 2 3" xfId="10642" xr:uid="{F788899B-F1FE-44A9-9EA3-DD5C1E5D8EB3}"/>
    <cellStyle name="40% - Accent5 2 4 2 2 3 2 3 2" xfId="25376" xr:uid="{F7070F18-F8BB-42C5-8B38-E5E8F5B68553}"/>
    <cellStyle name="40% - Accent5 2 4 2 2 3 2 4" xfId="18010" xr:uid="{99F7C340-8050-4D58-982C-7AFC16070B11}"/>
    <cellStyle name="40% - Accent5 2 4 2 2 3 3" xfId="5117" xr:uid="{1764E6D4-5ADA-458E-ACC6-A21CBA068DF7}"/>
    <cellStyle name="40% - Accent5 2 4 2 2 3 3 2" xfId="12483" xr:uid="{9023D80F-BC41-4177-B5A2-8EE33083AB35}"/>
    <cellStyle name="40% - Accent5 2 4 2 2 3 3 2 2" xfId="27217" xr:uid="{5789DF11-C6D2-4449-9840-7B4DE4386C54}"/>
    <cellStyle name="40% - Accent5 2 4 2 2 3 3 3" xfId="19851" xr:uid="{43BF63DB-F05B-4187-B7A1-1AF475662AC2}"/>
    <cellStyle name="40% - Accent5 2 4 2 2 3 4" xfId="8801" xr:uid="{32F12C6A-3B8B-4B17-84F5-686FB125E102}"/>
    <cellStyle name="40% - Accent5 2 4 2 2 3 4 2" xfId="23535" xr:uid="{35F24B6D-42C7-45DF-B6BD-C1A8239F723E}"/>
    <cellStyle name="40% - Accent5 2 4 2 2 3 5" xfId="16169" xr:uid="{C294AF65-4F6B-404D-B04F-DD95070D38A6}"/>
    <cellStyle name="40% - Accent5 2 4 2 2 4" xfId="2356" xr:uid="{9F07CF25-2C39-43A2-B9B8-F0D408AE8A13}"/>
    <cellStyle name="40% - Accent5 2 4 2 2 4 2" xfId="6038" xr:uid="{913C319B-C8A4-4C13-B8AD-318A1C9D1220}"/>
    <cellStyle name="40% - Accent5 2 4 2 2 4 2 2" xfId="13404" xr:uid="{C2D11047-47F0-4E90-B618-4168E3BEB96B}"/>
    <cellStyle name="40% - Accent5 2 4 2 2 4 2 2 2" xfId="28138" xr:uid="{0BE3CAA3-CE59-467D-8004-DDA9B06B20C9}"/>
    <cellStyle name="40% - Accent5 2 4 2 2 4 2 3" xfId="20772" xr:uid="{326FD658-4634-411F-95B8-66D36ABA4902}"/>
    <cellStyle name="40% - Accent5 2 4 2 2 4 3" xfId="9722" xr:uid="{57292547-6BF0-4E8E-8594-034922C91377}"/>
    <cellStyle name="40% - Accent5 2 4 2 2 4 3 2" xfId="24456" xr:uid="{D0F41C8A-06AD-4660-92A5-DCDB393EEB73}"/>
    <cellStyle name="40% - Accent5 2 4 2 2 4 4" xfId="17090" xr:uid="{D51FA1C6-2354-4AA9-91FA-542743FDA569}"/>
    <cellStyle name="40% - Accent5 2 4 2 2 5" xfId="4197" xr:uid="{FA365341-9028-4CD0-88F8-2C359036D5F7}"/>
    <cellStyle name="40% - Accent5 2 4 2 2 5 2" xfId="11563" xr:uid="{232D2C7E-C509-4989-B4D5-D39C9A18717D}"/>
    <cellStyle name="40% - Accent5 2 4 2 2 5 2 2" xfId="26297" xr:uid="{DA71BC10-FAC2-44D1-A3E1-C2FA9E01BBC5}"/>
    <cellStyle name="40% - Accent5 2 4 2 2 5 3" xfId="18931" xr:uid="{60E1C050-CBEA-40D5-ADC3-5145B402EB16}"/>
    <cellStyle name="40% - Accent5 2 4 2 2 6" xfId="7881" xr:uid="{ABE21990-9565-4959-A0AC-789A9B0CC783}"/>
    <cellStyle name="40% - Accent5 2 4 2 2 6 2" xfId="22615" xr:uid="{38133777-DC03-4B94-B52B-B121D6476B44}"/>
    <cellStyle name="40% - Accent5 2 4 2 2 7" xfId="15249" xr:uid="{D3251E78-A8FE-483C-B59B-382A2ED659E4}"/>
    <cellStyle name="40% - Accent5 2 4 2 3" xfId="745" xr:uid="{C34EFCB7-7185-4B5A-A2BA-1ECBD521D79C}"/>
    <cellStyle name="40% - Accent5 2 4 2 3 2" xfId="1665" xr:uid="{FDBD495E-DEAF-460C-9E08-FEC3F5E4BB58}"/>
    <cellStyle name="40% - Accent5 2 4 2 3 2 2" xfId="3506" xr:uid="{A00BD24C-FB24-41FF-8815-21FC656742D3}"/>
    <cellStyle name="40% - Accent5 2 4 2 3 2 2 2" xfId="7188" xr:uid="{6E5CAA53-C569-4BC9-AA8B-8923A9D573D0}"/>
    <cellStyle name="40% - Accent5 2 4 2 3 2 2 2 2" xfId="14554" xr:uid="{9589A7F6-7FE2-4914-B8CE-580F32957B93}"/>
    <cellStyle name="40% - Accent5 2 4 2 3 2 2 2 2 2" xfId="29288" xr:uid="{9F528469-3421-4B70-A5AD-72A5C1BB4B3D}"/>
    <cellStyle name="40% - Accent5 2 4 2 3 2 2 2 3" xfId="21922" xr:uid="{ABCE48A1-335E-45C1-BE4D-3C5CD0212CA5}"/>
    <cellStyle name="40% - Accent5 2 4 2 3 2 2 3" xfId="10872" xr:uid="{26F8BED0-1B3D-419B-9D13-38FCB51D6782}"/>
    <cellStyle name="40% - Accent5 2 4 2 3 2 2 3 2" xfId="25606" xr:uid="{C822BE0B-3235-481E-93D2-2F1DE7D386B1}"/>
    <cellStyle name="40% - Accent5 2 4 2 3 2 2 4" xfId="18240" xr:uid="{E7D477CF-B3D7-46D0-9CEE-3E2E7E18D663}"/>
    <cellStyle name="40% - Accent5 2 4 2 3 2 3" xfId="5347" xr:uid="{9B656471-68B4-41C4-B5FB-1AFCD3B85C9A}"/>
    <cellStyle name="40% - Accent5 2 4 2 3 2 3 2" xfId="12713" xr:uid="{7A089E45-6A29-4B2D-B926-92A03C818CDC}"/>
    <cellStyle name="40% - Accent5 2 4 2 3 2 3 2 2" xfId="27447" xr:uid="{042FF7DE-1319-4E60-8CE8-284CFFEB0F08}"/>
    <cellStyle name="40% - Accent5 2 4 2 3 2 3 3" xfId="20081" xr:uid="{EBE71B90-B064-41BE-9EE4-867CCC11C64B}"/>
    <cellStyle name="40% - Accent5 2 4 2 3 2 4" xfId="9031" xr:uid="{17A8A131-A800-49E2-9EC2-26F270719208}"/>
    <cellStyle name="40% - Accent5 2 4 2 3 2 4 2" xfId="23765" xr:uid="{42C1E22C-FB14-4F80-AAB9-5DAA93AA1353}"/>
    <cellStyle name="40% - Accent5 2 4 2 3 2 5" xfId="16399" xr:uid="{271D6D4A-696D-407D-8CBF-A49C20C7FDBE}"/>
    <cellStyle name="40% - Accent5 2 4 2 3 3" xfId="2586" xr:uid="{788CB2B8-D4DC-449F-BDE5-7BBF90129463}"/>
    <cellStyle name="40% - Accent5 2 4 2 3 3 2" xfId="6268" xr:uid="{265B20AE-CAA4-408A-83BF-157048AC0671}"/>
    <cellStyle name="40% - Accent5 2 4 2 3 3 2 2" xfId="13634" xr:uid="{743D74D4-90F2-4CB7-83BE-92370C10B4A8}"/>
    <cellStyle name="40% - Accent5 2 4 2 3 3 2 2 2" xfId="28368" xr:uid="{C68DFA25-28CB-4E19-BEDF-5D82A532213C}"/>
    <cellStyle name="40% - Accent5 2 4 2 3 3 2 3" xfId="21002" xr:uid="{AF74C149-4F59-4696-8C62-371FEBC60B7C}"/>
    <cellStyle name="40% - Accent5 2 4 2 3 3 3" xfId="9952" xr:uid="{C342BDBF-9FA5-4659-B744-565A97A8A5F5}"/>
    <cellStyle name="40% - Accent5 2 4 2 3 3 3 2" xfId="24686" xr:uid="{061454B2-A4A5-4300-B725-F9923A714CA9}"/>
    <cellStyle name="40% - Accent5 2 4 2 3 3 4" xfId="17320" xr:uid="{AB81DC51-F213-4334-8050-144DC93D0305}"/>
    <cellStyle name="40% - Accent5 2 4 2 3 4" xfId="4427" xr:uid="{7BB7A897-954B-494C-83C6-95F5D9D3C8AA}"/>
    <cellStyle name="40% - Accent5 2 4 2 3 4 2" xfId="11793" xr:uid="{A0FCEAC3-50CB-49F1-8005-5869ACCC250C}"/>
    <cellStyle name="40% - Accent5 2 4 2 3 4 2 2" xfId="26527" xr:uid="{5F0904C3-BB3C-4651-8B36-29A4EA24056C}"/>
    <cellStyle name="40% - Accent5 2 4 2 3 4 3" xfId="19161" xr:uid="{79FB4AF6-AD8B-4D7C-9419-F6532E86E236}"/>
    <cellStyle name="40% - Accent5 2 4 2 3 5" xfId="8111" xr:uid="{066A47DD-41C9-4AAE-A0DA-45D0A88900E0}"/>
    <cellStyle name="40% - Accent5 2 4 2 3 5 2" xfId="22845" xr:uid="{FDF5D957-D8CF-48D5-9F05-86F9316542F0}"/>
    <cellStyle name="40% - Accent5 2 4 2 3 6" xfId="15479" xr:uid="{D2DA9F24-2311-4864-AEE5-8DD037BD547F}"/>
    <cellStyle name="40% - Accent5 2 4 2 4" xfId="1205" xr:uid="{83DA11EE-3B4C-4BC6-81E1-A319AE703A19}"/>
    <cellStyle name="40% - Accent5 2 4 2 4 2" xfId="3046" xr:uid="{A6C65987-D48A-4AFA-8912-AA5496758DD6}"/>
    <cellStyle name="40% - Accent5 2 4 2 4 2 2" xfId="6728" xr:uid="{19BE6099-8C5B-4E22-B66B-6A1BF60CF539}"/>
    <cellStyle name="40% - Accent5 2 4 2 4 2 2 2" xfId="14094" xr:uid="{BC2B4ED1-8F7E-4F03-A84D-4242135C0DAA}"/>
    <cellStyle name="40% - Accent5 2 4 2 4 2 2 2 2" xfId="28828" xr:uid="{172320F5-1283-49CE-8F9C-1470D7AA930C}"/>
    <cellStyle name="40% - Accent5 2 4 2 4 2 2 3" xfId="21462" xr:uid="{5F7115F6-13FE-4235-AB25-DEF67046FEF1}"/>
    <cellStyle name="40% - Accent5 2 4 2 4 2 3" xfId="10412" xr:uid="{A53233C9-389B-4A64-9F7C-60469413F170}"/>
    <cellStyle name="40% - Accent5 2 4 2 4 2 3 2" xfId="25146" xr:uid="{9E5BCD5F-9430-4433-9998-9DE7D0BB6A1B}"/>
    <cellStyle name="40% - Accent5 2 4 2 4 2 4" xfId="17780" xr:uid="{17DB13EB-FA7C-4FF5-9543-A821A31A98FF}"/>
    <cellStyle name="40% - Accent5 2 4 2 4 3" xfId="4887" xr:uid="{1E8C4143-72FD-4248-A1B3-E3DA5589525D}"/>
    <cellStyle name="40% - Accent5 2 4 2 4 3 2" xfId="12253" xr:uid="{C148B00F-0A9C-4524-8DCA-2E60B3C2CC00}"/>
    <cellStyle name="40% - Accent5 2 4 2 4 3 2 2" xfId="26987" xr:uid="{F0FDB5CC-DE8D-4C3C-A419-0555D47DFEA5}"/>
    <cellStyle name="40% - Accent5 2 4 2 4 3 3" xfId="19621" xr:uid="{8E635E61-CDF1-4E7E-A22D-4AD5EC06C7FD}"/>
    <cellStyle name="40% - Accent5 2 4 2 4 4" xfId="8571" xr:uid="{A9291BD5-9D27-464F-AA7D-22D5965C0C90}"/>
    <cellStyle name="40% - Accent5 2 4 2 4 4 2" xfId="23305" xr:uid="{88C6EF2A-795B-45B5-B0A3-BC890B0E03A8}"/>
    <cellStyle name="40% - Accent5 2 4 2 4 5" xfId="15939" xr:uid="{3542AEFC-73AB-43E9-809A-562675ED0353}"/>
    <cellStyle name="40% - Accent5 2 4 2 5" xfId="2126" xr:uid="{A5C9B32B-CC3B-48BF-8F1C-2DC94E1344BB}"/>
    <cellStyle name="40% - Accent5 2 4 2 5 2" xfId="5808" xr:uid="{C678E3D1-0404-4384-BF34-F7B667443DC2}"/>
    <cellStyle name="40% - Accent5 2 4 2 5 2 2" xfId="13174" xr:uid="{E26BBC27-E980-47A0-8059-B6ED634A4177}"/>
    <cellStyle name="40% - Accent5 2 4 2 5 2 2 2" xfId="27908" xr:uid="{3F5C1180-602A-481E-8008-7BE08786FF96}"/>
    <cellStyle name="40% - Accent5 2 4 2 5 2 3" xfId="20542" xr:uid="{A209CC6D-86F2-468B-95DC-9DF4FA805849}"/>
    <cellStyle name="40% - Accent5 2 4 2 5 3" xfId="9492" xr:uid="{6AB438A7-F957-4DD0-94E4-212E4CCFC4B5}"/>
    <cellStyle name="40% - Accent5 2 4 2 5 3 2" xfId="24226" xr:uid="{D274080F-E4EF-4712-BA35-10BDF1FFE5CB}"/>
    <cellStyle name="40% - Accent5 2 4 2 5 4" xfId="16860" xr:uid="{EE7CAF95-D45C-4ED3-8345-1DE6BB250953}"/>
    <cellStyle name="40% - Accent5 2 4 2 6" xfId="3967" xr:uid="{7B7F9315-05BB-4A75-ABA1-9E90157FA65F}"/>
    <cellStyle name="40% - Accent5 2 4 2 6 2" xfId="11333" xr:uid="{CBBE6544-B728-4FC7-9CB9-211ED3E11FEF}"/>
    <cellStyle name="40% - Accent5 2 4 2 6 2 2" xfId="26067" xr:uid="{2119DD6E-6C07-4F26-8CA8-C05665462305}"/>
    <cellStyle name="40% - Accent5 2 4 2 6 3" xfId="18701" xr:uid="{DBD025EB-2EE1-42EB-B65B-01D415AE364A}"/>
    <cellStyle name="40% - Accent5 2 4 2 7" xfId="7651" xr:uid="{A68FF760-6A49-4A4B-BB2B-8F459CE3FD79}"/>
    <cellStyle name="40% - Accent5 2 4 2 7 2" xfId="22385" xr:uid="{3A4B92BF-ED51-4372-8E94-525DE0A4EDE5}"/>
    <cellStyle name="40% - Accent5 2 4 2 8" xfId="15019" xr:uid="{CE203E1D-C3D9-4711-A28A-A436D4F483AA}"/>
    <cellStyle name="40% - Accent5 2 4 3" xfId="400" xr:uid="{A1FC3611-236A-4E16-A3CE-EE344C25DD40}"/>
    <cellStyle name="40% - Accent5 2 4 3 2" xfId="860" xr:uid="{879214A6-C181-4D5E-A002-6A71B7BC9292}"/>
    <cellStyle name="40% - Accent5 2 4 3 2 2" xfId="1780" xr:uid="{E486AF12-11CD-4465-AB02-02E436BC6068}"/>
    <cellStyle name="40% - Accent5 2 4 3 2 2 2" xfId="3621" xr:uid="{AEB48F25-F22F-424C-99CA-C20F50003E0D}"/>
    <cellStyle name="40% - Accent5 2 4 3 2 2 2 2" xfId="7303" xr:uid="{69A7F5D0-F5B5-4DB1-9A63-E1E5717858C7}"/>
    <cellStyle name="40% - Accent5 2 4 3 2 2 2 2 2" xfId="14669" xr:uid="{BD6829F9-8E3C-4259-B0BE-D5A61F200D2A}"/>
    <cellStyle name="40% - Accent5 2 4 3 2 2 2 2 2 2" xfId="29403" xr:uid="{394D23B2-DCAC-4932-B02A-C75D4125A03E}"/>
    <cellStyle name="40% - Accent5 2 4 3 2 2 2 2 3" xfId="22037" xr:uid="{EC750417-0940-4C0F-A9D8-21FDBCB343E9}"/>
    <cellStyle name="40% - Accent5 2 4 3 2 2 2 3" xfId="10987" xr:uid="{BBF0FA29-0801-4F60-A28B-C85BA7B5C2B0}"/>
    <cellStyle name="40% - Accent5 2 4 3 2 2 2 3 2" xfId="25721" xr:uid="{14354B3F-8D1D-4596-B070-9D3BE2D262B2}"/>
    <cellStyle name="40% - Accent5 2 4 3 2 2 2 4" xfId="18355" xr:uid="{F16083A1-B16C-489D-9A7E-74190FD3488B}"/>
    <cellStyle name="40% - Accent5 2 4 3 2 2 3" xfId="5462" xr:uid="{0EB87141-DA5A-436B-97E3-44420E7A2A81}"/>
    <cellStyle name="40% - Accent5 2 4 3 2 2 3 2" xfId="12828" xr:uid="{8FB0CBF3-8129-4DA0-A433-8E972D3C75FF}"/>
    <cellStyle name="40% - Accent5 2 4 3 2 2 3 2 2" xfId="27562" xr:uid="{69EF2505-C360-4117-9D25-D80C756C6934}"/>
    <cellStyle name="40% - Accent5 2 4 3 2 2 3 3" xfId="20196" xr:uid="{AEE5E27A-4BFD-413F-80DE-AF508AE77A3C}"/>
    <cellStyle name="40% - Accent5 2 4 3 2 2 4" xfId="9146" xr:uid="{A227B2C8-C2BE-4158-9F26-9158D0DA0E7C}"/>
    <cellStyle name="40% - Accent5 2 4 3 2 2 4 2" xfId="23880" xr:uid="{682E1B9A-EEBF-49CC-A333-BEFCA78FBE18}"/>
    <cellStyle name="40% - Accent5 2 4 3 2 2 5" xfId="16514" xr:uid="{9C6A4A59-9CB3-4E41-8FD0-11093DAE0C3A}"/>
    <cellStyle name="40% - Accent5 2 4 3 2 3" xfId="2701" xr:uid="{D8DCAF61-5DE0-4A0C-BBB8-05A987CA878E}"/>
    <cellStyle name="40% - Accent5 2 4 3 2 3 2" xfId="6383" xr:uid="{064376C2-F484-4F80-B783-1FDEDACA85E8}"/>
    <cellStyle name="40% - Accent5 2 4 3 2 3 2 2" xfId="13749" xr:uid="{04642996-A1F2-4F33-BAA3-0DA1F4CD165E}"/>
    <cellStyle name="40% - Accent5 2 4 3 2 3 2 2 2" xfId="28483" xr:uid="{E8A0AE62-101D-4B5B-ACFF-5303AB729EB1}"/>
    <cellStyle name="40% - Accent5 2 4 3 2 3 2 3" xfId="21117" xr:uid="{4D14A5B3-9428-44E5-9517-BFE26A91C9F8}"/>
    <cellStyle name="40% - Accent5 2 4 3 2 3 3" xfId="10067" xr:uid="{120D22C1-DEB1-4BD3-9CDD-F6FB69788F08}"/>
    <cellStyle name="40% - Accent5 2 4 3 2 3 3 2" xfId="24801" xr:uid="{C8142B2A-7E89-4DE8-AC23-1BAA553F4F97}"/>
    <cellStyle name="40% - Accent5 2 4 3 2 3 4" xfId="17435" xr:uid="{466B57A6-4C20-4E61-B3CF-2E494952A127}"/>
    <cellStyle name="40% - Accent5 2 4 3 2 4" xfId="4542" xr:uid="{F2B7D756-8640-4A7D-9141-88729417D1F9}"/>
    <cellStyle name="40% - Accent5 2 4 3 2 4 2" xfId="11908" xr:uid="{7C747297-6993-4511-B6BA-796E76E0847B}"/>
    <cellStyle name="40% - Accent5 2 4 3 2 4 2 2" xfId="26642" xr:uid="{8403CB9A-57EA-45AE-9383-020B356D77D4}"/>
    <cellStyle name="40% - Accent5 2 4 3 2 4 3" xfId="19276" xr:uid="{600E86FD-64DC-40FA-8F2E-D162623F3388}"/>
    <cellStyle name="40% - Accent5 2 4 3 2 5" xfId="8226" xr:uid="{813570A2-4AA6-4E3E-965C-E197440839CB}"/>
    <cellStyle name="40% - Accent5 2 4 3 2 5 2" xfId="22960" xr:uid="{4B440DCC-6F30-4DB7-81BA-58F6C3D7DD24}"/>
    <cellStyle name="40% - Accent5 2 4 3 2 6" xfId="15594" xr:uid="{9D364D57-57BC-4C5C-98E9-D5B4DA53FD14}"/>
    <cellStyle name="40% - Accent5 2 4 3 3" xfId="1320" xr:uid="{FE3467AD-24E9-45D1-A453-C9201F370331}"/>
    <cellStyle name="40% - Accent5 2 4 3 3 2" xfId="3161" xr:uid="{EDC337CF-6374-439F-810A-EFEB3009B989}"/>
    <cellStyle name="40% - Accent5 2 4 3 3 2 2" xfId="6843" xr:uid="{C88689A0-861D-46F1-ACE1-8272C632DD6B}"/>
    <cellStyle name="40% - Accent5 2 4 3 3 2 2 2" xfId="14209" xr:uid="{97FFDCFC-646E-47D5-B01B-33B3851146C5}"/>
    <cellStyle name="40% - Accent5 2 4 3 3 2 2 2 2" xfId="28943" xr:uid="{2F68D072-07B4-4D9E-A5BB-8A1B232B5559}"/>
    <cellStyle name="40% - Accent5 2 4 3 3 2 2 3" xfId="21577" xr:uid="{58DF2236-8133-4FD3-A0E0-59E9E6D80830}"/>
    <cellStyle name="40% - Accent5 2 4 3 3 2 3" xfId="10527" xr:uid="{9D914AB6-EB46-4314-AB6E-3BFF905BE7F6}"/>
    <cellStyle name="40% - Accent5 2 4 3 3 2 3 2" xfId="25261" xr:uid="{D45A220C-0E54-4099-8177-119A6370A1F7}"/>
    <cellStyle name="40% - Accent5 2 4 3 3 2 4" xfId="17895" xr:uid="{26223C9B-D95D-4988-83D6-5248068FCB88}"/>
    <cellStyle name="40% - Accent5 2 4 3 3 3" xfId="5002" xr:uid="{8622F745-03A2-4561-BF85-C81411C78A9E}"/>
    <cellStyle name="40% - Accent5 2 4 3 3 3 2" xfId="12368" xr:uid="{2F5140CB-A3E9-49E7-BB4A-29759479B26B}"/>
    <cellStyle name="40% - Accent5 2 4 3 3 3 2 2" xfId="27102" xr:uid="{658A1D65-301D-4E86-B572-2371C9D55134}"/>
    <cellStyle name="40% - Accent5 2 4 3 3 3 3" xfId="19736" xr:uid="{594CCF4B-2A22-4857-8CB8-0ECACD808FBF}"/>
    <cellStyle name="40% - Accent5 2 4 3 3 4" xfId="8686" xr:uid="{CE4642B7-580B-4D9F-AEE2-2A49A4405001}"/>
    <cellStyle name="40% - Accent5 2 4 3 3 4 2" xfId="23420" xr:uid="{FC29AE1F-DA7E-41F1-81E2-520733B3A85E}"/>
    <cellStyle name="40% - Accent5 2 4 3 3 5" xfId="16054" xr:uid="{F2840391-1DED-402A-9ABB-36F3A00AF52E}"/>
    <cellStyle name="40% - Accent5 2 4 3 4" xfId="2241" xr:uid="{288B536B-7EC2-46BB-9AD5-D81C9224FD7B}"/>
    <cellStyle name="40% - Accent5 2 4 3 4 2" xfId="5923" xr:uid="{BC1C0C69-4410-4AEC-A32F-46FBB5FAB57E}"/>
    <cellStyle name="40% - Accent5 2 4 3 4 2 2" xfId="13289" xr:uid="{DC7B9F04-06AC-447C-80B4-022345FE8566}"/>
    <cellStyle name="40% - Accent5 2 4 3 4 2 2 2" xfId="28023" xr:uid="{42B08C54-3AC3-4BF5-878B-9B1D74AC2317}"/>
    <cellStyle name="40% - Accent5 2 4 3 4 2 3" xfId="20657" xr:uid="{4424A31B-2D0E-4A9D-ABEB-E7A472BB1392}"/>
    <cellStyle name="40% - Accent5 2 4 3 4 3" xfId="9607" xr:uid="{2AAFDC05-EA9F-4845-B9F6-D01702FACCFE}"/>
    <cellStyle name="40% - Accent5 2 4 3 4 3 2" xfId="24341" xr:uid="{5F27C31F-2FF2-48CB-88F1-7453CC1300C7}"/>
    <cellStyle name="40% - Accent5 2 4 3 4 4" xfId="16975" xr:uid="{DD91E235-5646-4E28-9456-512BCE61A053}"/>
    <cellStyle name="40% - Accent5 2 4 3 5" xfId="4082" xr:uid="{92975B5D-8B06-4D8C-B7E9-F2D7F242860F}"/>
    <cellStyle name="40% - Accent5 2 4 3 5 2" xfId="11448" xr:uid="{277F1311-276A-4DDF-9581-B797453B7D55}"/>
    <cellStyle name="40% - Accent5 2 4 3 5 2 2" xfId="26182" xr:uid="{E45329FD-911F-4C71-9030-620C3A5F664D}"/>
    <cellStyle name="40% - Accent5 2 4 3 5 3" xfId="18816" xr:uid="{AFF0AFE0-8CB3-48F1-8ED6-2295BFD997D4}"/>
    <cellStyle name="40% - Accent5 2 4 3 6" xfId="7766" xr:uid="{9CA3AA9E-7DD1-447C-8227-A6784E865C78}"/>
    <cellStyle name="40% - Accent5 2 4 3 6 2" xfId="22500" xr:uid="{61F5722E-7EC8-43BB-9638-35EC208D8DDE}"/>
    <cellStyle name="40% - Accent5 2 4 3 7" xfId="15134" xr:uid="{8B88CEC1-BE3F-4B25-BA1D-8DDEA874173A}"/>
    <cellStyle name="40% - Accent5 2 4 4" xfId="630" xr:uid="{D3132DD0-3D7F-4286-BA41-A92A90653D51}"/>
    <cellStyle name="40% - Accent5 2 4 4 2" xfId="1550" xr:uid="{1222C8EC-FB07-4461-9251-6E212A527FBA}"/>
    <cellStyle name="40% - Accent5 2 4 4 2 2" xfId="3391" xr:uid="{230D43D2-A1ED-4C10-8A7A-2EF4696B6F3A}"/>
    <cellStyle name="40% - Accent5 2 4 4 2 2 2" xfId="7073" xr:uid="{EBBA0ADB-F01E-4084-BBA9-15CFE7931170}"/>
    <cellStyle name="40% - Accent5 2 4 4 2 2 2 2" xfId="14439" xr:uid="{9322C700-1D34-4D01-A58C-6B8C2FB9CDE6}"/>
    <cellStyle name="40% - Accent5 2 4 4 2 2 2 2 2" xfId="29173" xr:uid="{47F09B65-75D7-40AE-9636-2EE0CC2825DB}"/>
    <cellStyle name="40% - Accent5 2 4 4 2 2 2 3" xfId="21807" xr:uid="{FF91E600-790D-40DA-AFEB-A48DE7AC10EF}"/>
    <cellStyle name="40% - Accent5 2 4 4 2 2 3" xfId="10757" xr:uid="{D3B2BBFD-3F4C-49C1-AFAC-C1187E928EAF}"/>
    <cellStyle name="40% - Accent5 2 4 4 2 2 3 2" xfId="25491" xr:uid="{0B538DCA-8CD5-4F7F-85D8-069A34197EDC}"/>
    <cellStyle name="40% - Accent5 2 4 4 2 2 4" xfId="18125" xr:uid="{CBAB81AB-59FC-4864-88D1-75A5DE37B4C7}"/>
    <cellStyle name="40% - Accent5 2 4 4 2 3" xfId="5232" xr:uid="{264C4D33-CFED-4FC0-B475-351773F38025}"/>
    <cellStyle name="40% - Accent5 2 4 4 2 3 2" xfId="12598" xr:uid="{7ACD0EF9-20BB-4EAE-9BDE-7502A91FC634}"/>
    <cellStyle name="40% - Accent5 2 4 4 2 3 2 2" xfId="27332" xr:uid="{B6288C39-14BE-4A4E-A0D5-9A2E08856BFF}"/>
    <cellStyle name="40% - Accent5 2 4 4 2 3 3" xfId="19966" xr:uid="{42A63246-B397-44D9-9B55-808D7B443753}"/>
    <cellStyle name="40% - Accent5 2 4 4 2 4" xfId="8916" xr:uid="{086E2DBA-9164-4E1B-85B7-8F50F2E3AA9F}"/>
    <cellStyle name="40% - Accent5 2 4 4 2 4 2" xfId="23650" xr:uid="{61C7FEC6-EB7A-4FD7-9DBE-9E59F030CA5E}"/>
    <cellStyle name="40% - Accent5 2 4 4 2 5" xfId="16284" xr:uid="{F33A7121-541E-4D9C-BD31-E12746E9D181}"/>
    <cellStyle name="40% - Accent5 2 4 4 3" xfId="2471" xr:uid="{A08E1AD2-685B-44E1-A76F-DDA9B7BF1A90}"/>
    <cellStyle name="40% - Accent5 2 4 4 3 2" xfId="6153" xr:uid="{D1A6E601-E794-40CA-9777-AC40293AA75C}"/>
    <cellStyle name="40% - Accent5 2 4 4 3 2 2" xfId="13519" xr:uid="{0E45C85C-7374-4E76-9128-81A9742D9644}"/>
    <cellStyle name="40% - Accent5 2 4 4 3 2 2 2" xfId="28253" xr:uid="{0D3FC858-C928-40DD-A917-23CC7700B4C5}"/>
    <cellStyle name="40% - Accent5 2 4 4 3 2 3" xfId="20887" xr:uid="{25082450-6DC6-4D86-99A4-AFE5ED1B23C1}"/>
    <cellStyle name="40% - Accent5 2 4 4 3 3" xfId="9837" xr:uid="{03497195-378C-4E9A-95C1-0A10AFA96FBF}"/>
    <cellStyle name="40% - Accent5 2 4 4 3 3 2" xfId="24571" xr:uid="{A55F6620-1439-4FAF-873E-347EC8C122BC}"/>
    <cellStyle name="40% - Accent5 2 4 4 3 4" xfId="17205" xr:uid="{1392969F-9939-4F93-9C2F-E5EC3C9ECDE1}"/>
    <cellStyle name="40% - Accent5 2 4 4 4" xfId="4312" xr:uid="{0C036C41-6F7B-4EFD-8B01-2A2244026321}"/>
    <cellStyle name="40% - Accent5 2 4 4 4 2" xfId="11678" xr:uid="{F9F95D8F-5BE6-430E-87DF-1D49ADFFBBB5}"/>
    <cellStyle name="40% - Accent5 2 4 4 4 2 2" xfId="26412" xr:uid="{5F86B5A0-63AA-45DE-A719-5715EF95B96C}"/>
    <cellStyle name="40% - Accent5 2 4 4 4 3" xfId="19046" xr:uid="{F49F2861-8490-4B0E-AE90-265F95BC644F}"/>
    <cellStyle name="40% - Accent5 2 4 4 5" xfId="7996" xr:uid="{A080BF4F-CDCF-4C38-9B89-914647044FC5}"/>
    <cellStyle name="40% - Accent5 2 4 4 5 2" xfId="22730" xr:uid="{2B1788D7-3183-417B-A6AD-6CFD028CB1A7}"/>
    <cellStyle name="40% - Accent5 2 4 4 6" xfId="15364" xr:uid="{64A7FFF3-834F-4DBE-BB36-2C20FB1E1EEA}"/>
    <cellStyle name="40% - Accent5 2 4 5" xfId="1090" xr:uid="{6910D0B8-67FF-4292-917E-9577D7C5ED15}"/>
    <cellStyle name="40% - Accent5 2 4 5 2" xfId="2931" xr:uid="{8F3B47FF-661A-46B4-9A14-3FF5C9517D90}"/>
    <cellStyle name="40% - Accent5 2 4 5 2 2" xfId="6613" xr:uid="{7D9ECC9C-7733-460A-A43A-8C0DC73BAFB0}"/>
    <cellStyle name="40% - Accent5 2 4 5 2 2 2" xfId="13979" xr:uid="{C146B3EA-0FF7-4069-8ABE-5F9EDC58FC87}"/>
    <cellStyle name="40% - Accent5 2 4 5 2 2 2 2" xfId="28713" xr:uid="{BD5A2300-955C-4439-85CB-EEE144EE4EE7}"/>
    <cellStyle name="40% - Accent5 2 4 5 2 2 3" xfId="21347" xr:uid="{2E502010-97A3-4C41-9476-A6D4693A0D95}"/>
    <cellStyle name="40% - Accent5 2 4 5 2 3" xfId="10297" xr:uid="{515307D9-F1C0-4E39-B146-BED8F3C83FA7}"/>
    <cellStyle name="40% - Accent5 2 4 5 2 3 2" xfId="25031" xr:uid="{3615D762-E774-4DD9-8F07-6E22A8EAEDF9}"/>
    <cellStyle name="40% - Accent5 2 4 5 2 4" xfId="17665" xr:uid="{C14B7EEE-F3C6-40D3-9DCB-B08FABFD4897}"/>
    <cellStyle name="40% - Accent5 2 4 5 3" xfId="4772" xr:uid="{76001866-E5D4-427B-A8C7-93079E24CF81}"/>
    <cellStyle name="40% - Accent5 2 4 5 3 2" xfId="12138" xr:uid="{8258E5B2-0AEC-4499-93EE-A292DF99DAEA}"/>
    <cellStyle name="40% - Accent5 2 4 5 3 2 2" xfId="26872" xr:uid="{A159C1BB-C67A-457F-8EA2-8ED94571D793}"/>
    <cellStyle name="40% - Accent5 2 4 5 3 3" xfId="19506" xr:uid="{C0A1BA97-7F66-41EC-A2C9-F3A9F8ED20D0}"/>
    <cellStyle name="40% - Accent5 2 4 5 4" xfId="8456" xr:uid="{B815A52D-BCC9-49C7-AB1C-F0336897B5E8}"/>
    <cellStyle name="40% - Accent5 2 4 5 4 2" xfId="23190" xr:uid="{47D2AD0C-2187-48AC-AB06-684E13890DF1}"/>
    <cellStyle name="40% - Accent5 2 4 5 5" xfId="15824" xr:uid="{178E12EA-3EE8-4E18-8461-43771392FE7E}"/>
    <cellStyle name="40% - Accent5 2 4 6" xfId="2011" xr:uid="{73FD228F-F947-4946-9D6F-310F71B573C3}"/>
    <cellStyle name="40% - Accent5 2 4 6 2" xfId="5693" xr:uid="{A00B0A73-3B86-45B1-B284-8CDB6DCA4711}"/>
    <cellStyle name="40% - Accent5 2 4 6 2 2" xfId="13059" xr:uid="{9F89357F-76B1-4225-BC7A-9B8A2282D004}"/>
    <cellStyle name="40% - Accent5 2 4 6 2 2 2" xfId="27793" xr:uid="{BD0B210E-8363-4006-9855-112C6377F8FB}"/>
    <cellStyle name="40% - Accent5 2 4 6 2 3" xfId="20427" xr:uid="{007C3355-F3A0-4952-B76A-71D71069FE94}"/>
    <cellStyle name="40% - Accent5 2 4 6 3" xfId="9377" xr:uid="{5BBA493D-70B8-4BF2-AB38-1F30126EAB85}"/>
    <cellStyle name="40% - Accent5 2 4 6 3 2" xfId="24111" xr:uid="{E3EE5BA9-AB59-4B25-A77E-3CC81B1E1059}"/>
    <cellStyle name="40% - Accent5 2 4 6 4" xfId="16745" xr:uid="{76FDA8B3-D3A5-42E2-8388-ECCA8B04EC61}"/>
    <cellStyle name="40% - Accent5 2 4 7" xfId="3852" xr:uid="{03679DC5-1030-402E-B3FE-0CEB312C70EB}"/>
    <cellStyle name="40% - Accent5 2 4 7 2" xfId="11218" xr:uid="{B4242064-F7C7-4F4E-95A3-2C77B573BDC7}"/>
    <cellStyle name="40% - Accent5 2 4 7 2 2" xfId="25952" xr:uid="{D7BCB749-97BE-4BE5-8BC1-C3B21DF27827}"/>
    <cellStyle name="40% - Accent5 2 4 7 3" xfId="18586" xr:uid="{2321BB55-1931-4622-82DE-336554CFE875}"/>
    <cellStyle name="40% - Accent5 2 4 8" xfId="7536" xr:uid="{91FEC4ED-2D97-4C82-A07F-1A3794248B76}"/>
    <cellStyle name="40% - Accent5 2 4 8 2" xfId="22270" xr:uid="{13B756C1-9815-4E37-9E0D-02429904D1B1}"/>
    <cellStyle name="40% - Accent5 2 4 9" xfId="14904" xr:uid="{DAC90AAB-0FD2-4746-BFCF-3D1548E31CE2}"/>
    <cellStyle name="40% - Accent5 2 5" xfId="228" xr:uid="{2E4B3CF5-8DC1-46C3-80A7-42775F12B9D6}"/>
    <cellStyle name="40% - Accent5 2 5 2" xfId="458" xr:uid="{65A4F60A-5E30-4822-8C44-C1BED8877030}"/>
    <cellStyle name="40% - Accent5 2 5 2 2" xfId="918" xr:uid="{6BD7A7EE-6E20-4839-9801-2B83552479D6}"/>
    <cellStyle name="40% - Accent5 2 5 2 2 2" xfId="1838" xr:uid="{6BF59189-D4B6-41F9-991D-6FE04967B8C3}"/>
    <cellStyle name="40% - Accent5 2 5 2 2 2 2" xfId="3679" xr:uid="{2CA28D16-D78A-4A99-8FA9-F0825458E295}"/>
    <cellStyle name="40% - Accent5 2 5 2 2 2 2 2" xfId="7361" xr:uid="{2D447EBA-2327-4064-86E6-3F61B3507D84}"/>
    <cellStyle name="40% - Accent5 2 5 2 2 2 2 2 2" xfId="14727" xr:uid="{F893351E-D42E-43B9-9D96-2949256D2D31}"/>
    <cellStyle name="40% - Accent5 2 5 2 2 2 2 2 2 2" xfId="29461" xr:uid="{3A99215E-5015-456E-8615-3E02A0DA7527}"/>
    <cellStyle name="40% - Accent5 2 5 2 2 2 2 2 3" xfId="22095" xr:uid="{B75B898F-3AC7-4771-A567-A0058778A997}"/>
    <cellStyle name="40% - Accent5 2 5 2 2 2 2 3" xfId="11045" xr:uid="{83B71D5F-4667-4F8B-879E-A82D60AD5793}"/>
    <cellStyle name="40% - Accent5 2 5 2 2 2 2 3 2" xfId="25779" xr:uid="{1A54691C-41F1-45EF-A1AF-38E133B7E609}"/>
    <cellStyle name="40% - Accent5 2 5 2 2 2 2 4" xfId="18413" xr:uid="{6F68B5B5-4EF9-45BD-A72F-5183FDA2BF5E}"/>
    <cellStyle name="40% - Accent5 2 5 2 2 2 3" xfId="5520" xr:uid="{3976A1BA-8FBE-4A95-AD45-95AD1DC612B5}"/>
    <cellStyle name="40% - Accent5 2 5 2 2 2 3 2" xfId="12886" xr:uid="{CE5FC531-9C30-4669-8F6B-3609E1726643}"/>
    <cellStyle name="40% - Accent5 2 5 2 2 2 3 2 2" xfId="27620" xr:uid="{285156A4-53AB-40A3-8417-98931838449F}"/>
    <cellStyle name="40% - Accent5 2 5 2 2 2 3 3" xfId="20254" xr:uid="{5AD7D856-477C-42A4-AFCD-5E40FA98C91A}"/>
    <cellStyle name="40% - Accent5 2 5 2 2 2 4" xfId="9204" xr:uid="{F7FDAE71-72EF-4380-BB76-43C9F0808FC9}"/>
    <cellStyle name="40% - Accent5 2 5 2 2 2 4 2" xfId="23938" xr:uid="{5273C46A-DF77-40A0-86D8-295DC1904EB0}"/>
    <cellStyle name="40% - Accent5 2 5 2 2 2 5" xfId="16572" xr:uid="{CBC7742E-CA81-4E38-AB6D-923DD32E0132}"/>
    <cellStyle name="40% - Accent5 2 5 2 2 3" xfId="2759" xr:uid="{542A61B2-FE75-401A-B6B8-F7F8C45FBBA0}"/>
    <cellStyle name="40% - Accent5 2 5 2 2 3 2" xfId="6441" xr:uid="{BAA061BE-C45E-49D1-9196-9CB11B2B712E}"/>
    <cellStyle name="40% - Accent5 2 5 2 2 3 2 2" xfId="13807" xr:uid="{0B1E241D-43A1-4773-9CD3-F0C4C5D11A47}"/>
    <cellStyle name="40% - Accent5 2 5 2 2 3 2 2 2" xfId="28541" xr:uid="{EC6F6822-C16D-4C65-AC32-CC384C42E3BC}"/>
    <cellStyle name="40% - Accent5 2 5 2 2 3 2 3" xfId="21175" xr:uid="{8EB2641F-6747-4E1B-97B2-217CC0020B04}"/>
    <cellStyle name="40% - Accent5 2 5 2 2 3 3" xfId="10125" xr:uid="{42DF745F-288A-4356-965F-116C7CC71323}"/>
    <cellStyle name="40% - Accent5 2 5 2 2 3 3 2" xfId="24859" xr:uid="{16A970AD-BA26-4F6B-95DB-FA2E08C8C0F6}"/>
    <cellStyle name="40% - Accent5 2 5 2 2 3 4" xfId="17493" xr:uid="{4B45587D-F8B1-41D0-ABD5-06C1F0F01812}"/>
    <cellStyle name="40% - Accent5 2 5 2 2 4" xfId="4600" xr:uid="{677EC586-D371-4DD5-87B5-E315E0EEC48F}"/>
    <cellStyle name="40% - Accent5 2 5 2 2 4 2" xfId="11966" xr:uid="{97F4B5C7-932C-4070-94A7-CB1E92EAE262}"/>
    <cellStyle name="40% - Accent5 2 5 2 2 4 2 2" xfId="26700" xr:uid="{366ED6FB-0311-40AF-B066-DA297FE6BA2F}"/>
    <cellStyle name="40% - Accent5 2 5 2 2 4 3" xfId="19334" xr:uid="{44573553-D38E-4D82-8B6D-5D3A2AC63C98}"/>
    <cellStyle name="40% - Accent5 2 5 2 2 5" xfId="8284" xr:uid="{C2F404F3-5494-4426-B67D-F00902425D67}"/>
    <cellStyle name="40% - Accent5 2 5 2 2 5 2" xfId="23018" xr:uid="{096E0AF1-FBC5-477C-9D25-2EA341BE3985}"/>
    <cellStyle name="40% - Accent5 2 5 2 2 6" xfId="15652" xr:uid="{2EFEB2FE-125F-4205-BF4F-315469D0F836}"/>
    <cellStyle name="40% - Accent5 2 5 2 3" xfId="1378" xr:uid="{A876B892-B199-4E86-A275-A678FE137381}"/>
    <cellStyle name="40% - Accent5 2 5 2 3 2" xfId="3219" xr:uid="{C7AE90BD-D565-4238-B096-81479063E82E}"/>
    <cellStyle name="40% - Accent5 2 5 2 3 2 2" xfId="6901" xr:uid="{62A1C278-8085-45AA-962D-F099CC3A2704}"/>
    <cellStyle name="40% - Accent5 2 5 2 3 2 2 2" xfId="14267" xr:uid="{8DA3382E-8C0B-4D5E-AF15-1F40D6B739C5}"/>
    <cellStyle name="40% - Accent5 2 5 2 3 2 2 2 2" xfId="29001" xr:uid="{6D92D003-008A-4E51-885D-EFE9CCDBCBFD}"/>
    <cellStyle name="40% - Accent5 2 5 2 3 2 2 3" xfId="21635" xr:uid="{5840D877-DA5F-4A95-824E-39D4C338E926}"/>
    <cellStyle name="40% - Accent5 2 5 2 3 2 3" xfId="10585" xr:uid="{E1B2E42B-E481-40A6-B7FC-B8BA6D63B809}"/>
    <cellStyle name="40% - Accent5 2 5 2 3 2 3 2" xfId="25319" xr:uid="{4111DBF1-7157-4779-905B-856C0A10388B}"/>
    <cellStyle name="40% - Accent5 2 5 2 3 2 4" xfId="17953" xr:uid="{1927855A-838E-4FC5-A6B5-4479276FE3B5}"/>
    <cellStyle name="40% - Accent5 2 5 2 3 3" xfId="5060" xr:uid="{8E2684E2-2FAA-4964-B499-E7C2D305C47E}"/>
    <cellStyle name="40% - Accent5 2 5 2 3 3 2" xfId="12426" xr:uid="{0EEB2A6F-372B-4137-AA60-482483390FB4}"/>
    <cellStyle name="40% - Accent5 2 5 2 3 3 2 2" xfId="27160" xr:uid="{A3224D1D-3DAA-4CC5-A86A-B4BC9B966373}"/>
    <cellStyle name="40% - Accent5 2 5 2 3 3 3" xfId="19794" xr:uid="{9E4AFE71-4AB5-4E0A-9D76-5FE3105CEE1C}"/>
    <cellStyle name="40% - Accent5 2 5 2 3 4" xfId="8744" xr:uid="{8B0FEAC1-47B9-4A0F-A9F0-3BABB2BF8C8A}"/>
    <cellStyle name="40% - Accent5 2 5 2 3 4 2" xfId="23478" xr:uid="{2B95BB03-B7FE-4699-9D04-E02AFD6523A8}"/>
    <cellStyle name="40% - Accent5 2 5 2 3 5" xfId="16112" xr:uid="{23C5F262-B11A-471C-81C2-313A5A20FD42}"/>
    <cellStyle name="40% - Accent5 2 5 2 4" xfId="2299" xr:uid="{DF777493-520E-4F2F-BB24-B01B59BB753C}"/>
    <cellStyle name="40% - Accent5 2 5 2 4 2" xfId="5981" xr:uid="{4F9FFA0C-07FA-48F2-B45B-21D3D97E1703}"/>
    <cellStyle name="40% - Accent5 2 5 2 4 2 2" xfId="13347" xr:uid="{4B039E7B-E877-4772-B375-023B35391A6B}"/>
    <cellStyle name="40% - Accent5 2 5 2 4 2 2 2" xfId="28081" xr:uid="{ECAE0ED8-0F38-4189-A97A-A2E1341E6C1A}"/>
    <cellStyle name="40% - Accent5 2 5 2 4 2 3" xfId="20715" xr:uid="{FB448437-CBA6-4F59-A353-5410DB690719}"/>
    <cellStyle name="40% - Accent5 2 5 2 4 3" xfId="9665" xr:uid="{6181F4D6-326A-48CD-9C2C-0D7175D53ECC}"/>
    <cellStyle name="40% - Accent5 2 5 2 4 3 2" xfId="24399" xr:uid="{1D40DE5D-823F-4812-96F7-ADB29334ECBB}"/>
    <cellStyle name="40% - Accent5 2 5 2 4 4" xfId="17033" xr:uid="{2DCA4013-047D-493A-8386-14222DAC9BBB}"/>
    <cellStyle name="40% - Accent5 2 5 2 5" xfId="4140" xr:uid="{B54329FC-A2EF-4FA8-9DC1-EE24950CA9DB}"/>
    <cellStyle name="40% - Accent5 2 5 2 5 2" xfId="11506" xr:uid="{1B0A0D38-B12C-490A-A527-7ACC743AB0C7}"/>
    <cellStyle name="40% - Accent5 2 5 2 5 2 2" xfId="26240" xr:uid="{D34F4A0E-B375-4581-83EB-57D8267CD935}"/>
    <cellStyle name="40% - Accent5 2 5 2 5 3" xfId="18874" xr:uid="{BEAD70B7-6A81-4BB8-9219-EABC1A0A8143}"/>
    <cellStyle name="40% - Accent5 2 5 2 6" xfId="7824" xr:uid="{482E48A1-6703-434A-855C-1646FD934E0F}"/>
    <cellStyle name="40% - Accent5 2 5 2 6 2" xfId="22558" xr:uid="{F0CE28E9-3C81-4AFF-89D3-D8A506FE3C2A}"/>
    <cellStyle name="40% - Accent5 2 5 2 7" xfId="15192" xr:uid="{BE57B62D-7594-43D2-8003-82E6459F550E}"/>
    <cellStyle name="40% - Accent5 2 5 3" xfId="688" xr:uid="{2CAA8FB5-C73C-4DCD-ACFD-B48E8F1274FD}"/>
    <cellStyle name="40% - Accent5 2 5 3 2" xfId="1608" xr:uid="{7D55877C-258A-4866-886F-A289751507F6}"/>
    <cellStyle name="40% - Accent5 2 5 3 2 2" xfId="3449" xr:uid="{0299899A-C2AD-44AC-8619-ED42DFD27447}"/>
    <cellStyle name="40% - Accent5 2 5 3 2 2 2" xfId="7131" xr:uid="{F23F2834-6CC3-4458-B9A4-2A87B33ADD0F}"/>
    <cellStyle name="40% - Accent5 2 5 3 2 2 2 2" xfId="14497" xr:uid="{EAF3DA79-613A-4700-AD6C-DD803B566383}"/>
    <cellStyle name="40% - Accent5 2 5 3 2 2 2 2 2" xfId="29231" xr:uid="{7EA64126-6EAC-4622-B906-4B5EE900047C}"/>
    <cellStyle name="40% - Accent5 2 5 3 2 2 2 3" xfId="21865" xr:uid="{52D79A73-566D-4CF6-9275-F5FEFA79CC5A}"/>
    <cellStyle name="40% - Accent5 2 5 3 2 2 3" xfId="10815" xr:uid="{B2FC35FF-67C6-4CF2-9C3C-A5D1E7270302}"/>
    <cellStyle name="40% - Accent5 2 5 3 2 2 3 2" xfId="25549" xr:uid="{1714C36A-EB39-4F24-ABE0-82F235CD4367}"/>
    <cellStyle name="40% - Accent5 2 5 3 2 2 4" xfId="18183" xr:uid="{2A972900-F2B2-4D16-A1CC-C2C0D57F2F3A}"/>
    <cellStyle name="40% - Accent5 2 5 3 2 3" xfId="5290" xr:uid="{3E90D711-D2B3-4736-B234-F2F30171E459}"/>
    <cellStyle name="40% - Accent5 2 5 3 2 3 2" xfId="12656" xr:uid="{0BC4EAB4-8056-4646-9E24-B52C881983D2}"/>
    <cellStyle name="40% - Accent5 2 5 3 2 3 2 2" xfId="27390" xr:uid="{7368ED79-BC3B-4728-ABCD-82C5968792EC}"/>
    <cellStyle name="40% - Accent5 2 5 3 2 3 3" xfId="20024" xr:uid="{EDF5A534-509B-42FB-92B1-9FF6AC966061}"/>
    <cellStyle name="40% - Accent5 2 5 3 2 4" xfId="8974" xr:uid="{52B8BE5B-7DB0-4F38-8E55-1D99F90E767D}"/>
    <cellStyle name="40% - Accent5 2 5 3 2 4 2" xfId="23708" xr:uid="{7F462A8D-C05A-4049-A95C-1A6FF37E001A}"/>
    <cellStyle name="40% - Accent5 2 5 3 2 5" xfId="16342" xr:uid="{56482034-8D5B-4F64-856C-0A14BB99BB81}"/>
    <cellStyle name="40% - Accent5 2 5 3 3" xfId="2529" xr:uid="{72436914-74F9-46F2-9FF5-8F800326D7BA}"/>
    <cellStyle name="40% - Accent5 2 5 3 3 2" xfId="6211" xr:uid="{193F606A-DE49-4A2D-AFFD-1E94CC154D80}"/>
    <cellStyle name="40% - Accent5 2 5 3 3 2 2" xfId="13577" xr:uid="{649DF608-5E78-4629-94A3-111A415FDF10}"/>
    <cellStyle name="40% - Accent5 2 5 3 3 2 2 2" xfId="28311" xr:uid="{33CA1D95-B8D6-4E2D-89C6-7873191D2391}"/>
    <cellStyle name="40% - Accent5 2 5 3 3 2 3" xfId="20945" xr:uid="{A8D54A97-9717-485C-86C6-22239FE8D6DD}"/>
    <cellStyle name="40% - Accent5 2 5 3 3 3" xfId="9895" xr:uid="{CBD30561-6C17-4D91-9EE6-6426B59479CD}"/>
    <cellStyle name="40% - Accent5 2 5 3 3 3 2" xfId="24629" xr:uid="{272699E4-3909-459E-84DE-3A4E0B676814}"/>
    <cellStyle name="40% - Accent5 2 5 3 3 4" xfId="17263" xr:uid="{F6C4BBDF-ADFF-423F-8172-B15BD2B8F336}"/>
    <cellStyle name="40% - Accent5 2 5 3 4" xfId="4370" xr:uid="{501CBEF1-1E5A-42F8-9496-996D72780533}"/>
    <cellStyle name="40% - Accent5 2 5 3 4 2" xfId="11736" xr:uid="{220AF3DE-2D43-47BB-9260-EB1973218677}"/>
    <cellStyle name="40% - Accent5 2 5 3 4 2 2" xfId="26470" xr:uid="{1F155BD2-ADEB-4D73-B13B-7014E78243C6}"/>
    <cellStyle name="40% - Accent5 2 5 3 4 3" xfId="19104" xr:uid="{AC7BDDC5-2937-4F64-A678-F6D933B81EF9}"/>
    <cellStyle name="40% - Accent5 2 5 3 5" xfId="8054" xr:uid="{24E8B918-AFBA-4A21-9B92-CAE9CC063DC1}"/>
    <cellStyle name="40% - Accent5 2 5 3 5 2" xfId="22788" xr:uid="{0A782D0A-9CE5-48FC-9453-DC31EF9189BE}"/>
    <cellStyle name="40% - Accent5 2 5 3 6" xfId="15422" xr:uid="{4F724A3F-D409-4770-A7EB-29C0E13122D2}"/>
    <cellStyle name="40% - Accent5 2 5 4" xfId="1148" xr:uid="{51DD1858-B1C7-4226-9C84-D7DF82EB3EE2}"/>
    <cellStyle name="40% - Accent5 2 5 4 2" xfId="2989" xr:uid="{A8C60FC1-D597-4F26-92ED-33E154A5E464}"/>
    <cellStyle name="40% - Accent5 2 5 4 2 2" xfId="6671" xr:uid="{12DE3790-F634-473F-9BAB-BD1D69CE711E}"/>
    <cellStyle name="40% - Accent5 2 5 4 2 2 2" xfId="14037" xr:uid="{FF8248D0-D780-4D4B-BEAC-159859726771}"/>
    <cellStyle name="40% - Accent5 2 5 4 2 2 2 2" xfId="28771" xr:uid="{7E7A263E-0FD6-4B84-BCBD-6DBA4DD806BF}"/>
    <cellStyle name="40% - Accent5 2 5 4 2 2 3" xfId="21405" xr:uid="{A4ACB0BC-F044-4B65-B184-88D807163221}"/>
    <cellStyle name="40% - Accent5 2 5 4 2 3" xfId="10355" xr:uid="{ABFE6558-F164-45A8-9AA2-68893BDA9B91}"/>
    <cellStyle name="40% - Accent5 2 5 4 2 3 2" xfId="25089" xr:uid="{40C07313-1943-444C-93E0-14A53A9A8E28}"/>
    <cellStyle name="40% - Accent5 2 5 4 2 4" xfId="17723" xr:uid="{E859EC7F-8907-484F-B430-AC402DEBFEE0}"/>
    <cellStyle name="40% - Accent5 2 5 4 3" xfId="4830" xr:uid="{82B7834E-606E-4632-B3AD-698207D92881}"/>
    <cellStyle name="40% - Accent5 2 5 4 3 2" xfId="12196" xr:uid="{6EEB4FD1-CD53-4675-A8F2-F715A9C8227E}"/>
    <cellStyle name="40% - Accent5 2 5 4 3 2 2" xfId="26930" xr:uid="{A7516C30-E159-4775-8DA9-3B094CB9D997}"/>
    <cellStyle name="40% - Accent5 2 5 4 3 3" xfId="19564" xr:uid="{A99C372A-A7CD-493B-8245-49E096A3DCA8}"/>
    <cellStyle name="40% - Accent5 2 5 4 4" xfId="8514" xr:uid="{863EA082-7BD9-45BD-889E-65708EBADFDB}"/>
    <cellStyle name="40% - Accent5 2 5 4 4 2" xfId="23248" xr:uid="{1295954E-3B68-425C-B63A-FCC476861B75}"/>
    <cellStyle name="40% - Accent5 2 5 4 5" xfId="15882" xr:uid="{AE7D72BC-884C-4E84-B814-9C4D95483B3D}"/>
    <cellStyle name="40% - Accent5 2 5 5" xfId="2069" xr:uid="{70165BD7-813F-4A55-855A-55558C0A7BE4}"/>
    <cellStyle name="40% - Accent5 2 5 5 2" xfId="5751" xr:uid="{2479EA64-01A7-46F6-BE74-379D8D1A2A57}"/>
    <cellStyle name="40% - Accent5 2 5 5 2 2" xfId="13117" xr:uid="{79075621-9CEB-480D-8E87-32EFB62D565E}"/>
    <cellStyle name="40% - Accent5 2 5 5 2 2 2" xfId="27851" xr:uid="{6622E654-8444-4FEB-8627-20E01F25CE87}"/>
    <cellStyle name="40% - Accent5 2 5 5 2 3" xfId="20485" xr:uid="{45316039-7CE7-4E95-BBAD-D004E29C3018}"/>
    <cellStyle name="40% - Accent5 2 5 5 3" xfId="9435" xr:uid="{5B8D96ED-2AD2-4AAC-AF41-A8EF4FDB3CFA}"/>
    <cellStyle name="40% - Accent5 2 5 5 3 2" xfId="24169" xr:uid="{CAC99171-975D-4DDE-8307-4D8219659A3F}"/>
    <cellStyle name="40% - Accent5 2 5 5 4" xfId="16803" xr:uid="{66B9093B-A856-4864-8CD1-AEC549215B30}"/>
    <cellStyle name="40% - Accent5 2 5 6" xfId="3910" xr:uid="{2CD7ECA7-1C71-4741-9FDF-B947D8B4D2EC}"/>
    <cellStyle name="40% - Accent5 2 5 6 2" xfId="11276" xr:uid="{6CC5B8C3-2BBC-4121-A23F-B0EFACF24CDF}"/>
    <cellStyle name="40% - Accent5 2 5 6 2 2" xfId="26010" xr:uid="{C259C917-2211-48BD-B71D-8DB9881427CF}"/>
    <cellStyle name="40% - Accent5 2 5 6 3" xfId="18644" xr:uid="{87174F86-82F7-45A0-9671-98D52DF9C7A1}"/>
    <cellStyle name="40% - Accent5 2 5 7" xfId="7594" xr:uid="{83E2778C-2B26-47BD-82C4-223A5A9CA64E}"/>
    <cellStyle name="40% - Accent5 2 5 7 2" xfId="22328" xr:uid="{2AA2F400-F3D6-4992-A292-EA0B612D4674}"/>
    <cellStyle name="40% - Accent5 2 5 8" xfId="14962" xr:uid="{32A9C890-8472-43F1-9BB0-A5F180FE7DF1}"/>
    <cellStyle name="40% - Accent5 2 6" xfId="343" xr:uid="{664E1929-C224-4EBC-AA58-12E3F15E0DC8}"/>
    <cellStyle name="40% - Accent5 2 6 2" xfId="803" xr:uid="{52383948-9212-428C-B58A-6C7EF8BE247B}"/>
    <cellStyle name="40% - Accent5 2 6 2 2" xfId="1723" xr:uid="{A70A5A35-A6DC-4358-8D9B-3E12B72389EE}"/>
    <cellStyle name="40% - Accent5 2 6 2 2 2" xfId="3564" xr:uid="{18CC2723-9DC5-421E-97DE-49B4AEC8B69D}"/>
    <cellStyle name="40% - Accent5 2 6 2 2 2 2" xfId="7246" xr:uid="{694AE433-E9CD-4E12-99DC-603571E354B8}"/>
    <cellStyle name="40% - Accent5 2 6 2 2 2 2 2" xfId="14612" xr:uid="{86DC7B72-2EC0-4471-B6A9-39108373A53B}"/>
    <cellStyle name="40% - Accent5 2 6 2 2 2 2 2 2" xfId="29346" xr:uid="{DC1FCA2B-4C86-4BE6-8331-9953D178820B}"/>
    <cellStyle name="40% - Accent5 2 6 2 2 2 2 3" xfId="21980" xr:uid="{4BBC1C72-AD90-406E-8138-5DC34C5F56B9}"/>
    <cellStyle name="40% - Accent5 2 6 2 2 2 3" xfId="10930" xr:uid="{533D0B27-9067-410D-A755-49C38E827A36}"/>
    <cellStyle name="40% - Accent5 2 6 2 2 2 3 2" xfId="25664" xr:uid="{F0BCA2AC-E197-463A-A99D-CFB76625CCDD}"/>
    <cellStyle name="40% - Accent5 2 6 2 2 2 4" xfId="18298" xr:uid="{5692FC5A-17B1-4153-A306-BB06F499886F}"/>
    <cellStyle name="40% - Accent5 2 6 2 2 3" xfId="5405" xr:uid="{6D87D435-205D-4D7B-8AA8-104374F6A61B}"/>
    <cellStyle name="40% - Accent5 2 6 2 2 3 2" xfId="12771" xr:uid="{50A1BD3D-B2D8-4CA5-AE8E-B467B654A709}"/>
    <cellStyle name="40% - Accent5 2 6 2 2 3 2 2" xfId="27505" xr:uid="{22246FE0-5B77-4490-8849-7A8BBA664EF5}"/>
    <cellStyle name="40% - Accent5 2 6 2 2 3 3" xfId="20139" xr:uid="{9EFC0D52-FD22-4B7B-BF99-0AC5E330ABE8}"/>
    <cellStyle name="40% - Accent5 2 6 2 2 4" xfId="9089" xr:uid="{516BCE6B-602E-4738-975A-939D007B12F9}"/>
    <cellStyle name="40% - Accent5 2 6 2 2 4 2" xfId="23823" xr:uid="{5952342C-84C2-4ACE-ADEF-58C8A98D523D}"/>
    <cellStyle name="40% - Accent5 2 6 2 2 5" xfId="16457" xr:uid="{D11E4960-05A1-42F4-89A3-17CF09023088}"/>
    <cellStyle name="40% - Accent5 2 6 2 3" xfId="2644" xr:uid="{1223B1BF-7B3B-4DCC-998D-A6D626BB3A9D}"/>
    <cellStyle name="40% - Accent5 2 6 2 3 2" xfId="6326" xr:uid="{FE5A7BAB-D4F8-43E2-BBFA-1EE71D016E38}"/>
    <cellStyle name="40% - Accent5 2 6 2 3 2 2" xfId="13692" xr:uid="{FC842BA5-59D5-4CE5-92C8-7E5A98C2E8CA}"/>
    <cellStyle name="40% - Accent5 2 6 2 3 2 2 2" xfId="28426" xr:uid="{5F68B0D8-582B-4993-91FC-4DE32ED1076D}"/>
    <cellStyle name="40% - Accent5 2 6 2 3 2 3" xfId="21060" xr:uid="{97FB7CB4-47EB-4121-BB43-F0470CCEF872}"/>
    <cellStyle name="40% - Accent5 2 6 2 3 3" xfId="10010" xr:uid="{1B0EE928-7485-4B32-AA7A-742E7B852EA2}"/>
    <cellStyle name="40% - Accent5 2 6 2 3 3 2" xfId="24744" xr:uid="{907649C8-2E1B-4554-8D7A-DD221018951A}"/>
    <cellStyle name="40% - Accent5 2 6 2 3 4" xfId="17378" xr:uid="{4B2F5D85-24CC-435E-BA8B-23235422C38D}"/>
    <cellStyle name="40% - Accent5 2 6 2 4" xfId="4485" xr:uid="{C5A7E2BC-C1CB-4C85-9A45-EF24B18CA69F}"/>
    <cellStyle name="40% - Accent5 2 6 2 4 2" xfId="11851" xr:uid="{DBF2F27A-0583-44C0-9D33-A44C057AE775}"/>
    <cellStyle name="40% - Accent5 2 6 2 4 2 2" xfId="26585" xr:uid="{B13721A9-2131-4836-9039-E09D9607CF21}"/>
    <cellStyle name="40% - Accent5 2 6 2 4 3" xfId="19219" xr:uid="{D87E5127-5B3C-408D-B683-1E08452398FD}"/>
    <cellStyle name="40% - Accent5 2 6 2 5" xfId="8169" xr:uid="{FE07E7AE-6582-40C0-A82A-2B786539189C}"/>
    <cellStyle name="40% - Accent5 2 6 2 5 2" xfId="22903" xr:uid="{0315E0E4-B298-4228-A268-C66E8D7F0126}"/>
    <cellStyle name="40% - Accent5 2 6 2 6" xfId="15537" xr:uid="{7A9135CF-CC0F-4BC7-BA7C-3F3C531CBF0B}"/>
    <cellStyle name="40% - Accent5 2 6 3" xfId="1263" xr:uid="{DD696F49-8009-44C5-A480-932F54997231}"/>
    <cellStyle name="40% - Accent5 2 6 3 2" xfId="3104" xr:uid="{162335BF-D2D1-4ADD-9921-8784D8897BD0}"/>
    <cellStyle name="40% - Accent5 2 6 3 2 2" xfId="6786" xr:uid="{6193FC69-AEAF-4E84-8F5A-5E03681F6A3C}"/>
    <cellStyle name="40% - Accent5 2 6 3 2 2 2" xfId="14152" xr:uid="{F23508B4-0E44-4C7C-BF0A-25ECC20124D5}"/>
    <cellStyle name="40% - Accent5 2 6 3 2 2 2 2" xfId="28886" xr:uid="{86D7F5DF-79D4-429D-BA34-1827A9F09F18}"/>
    <cellStyle name="40% - Accent5 2 6 3 2 2 3" xfId="21520" xr:uid="{FA1ACF92-9B64-4CC0-A7EC-40970DE13EC7}"/>
    <cellStyle name="40% - Accent5 2 6 3 2 3" xfId="10470" xr:uid="{F304E78D-EF9C-4710-892B-A6E9EAE81881}"/>
    <cellStyle name="40% - Accent5 2 6 3 2 3 2" xfId="25204" xr:uid="{DDBE3424-498D-495A-B4E4-59EF6E42B629}"/>
    <cellStyle name="40% - Accent5 2 6 3 2 4" xfId="17838" xr:uid="{45F12131-6140-467A-B44C-CC58AA7BF01B}"/>
    <cellStyle name="40% - Accent5 2 6 3 3" xfId="4945" xr:uid="{FAF9BA38-D896-4E5C-B47B-352A3E19D20E}"/>
    <cellStyle name="40% - Accent5 2 6 3 3 2" xfId="12311" xr:uid="{5A387DB1-CA50-4712-B9AC-4E2846BC1449}"/>
    <cellStyle name="40% - Accent5 2 6 3 3 2 2" xfId="27045" xr:uid="{04F3BD91-DB14-4EC7-8673-84920A8BA242}"/>
    <cellStyle name="40% - Accent5 2 6 3 3 3" xfId="19679" xr:uid="{511B8C50-28CA-4C4F-9E1C-6FDDEA7BB2F8}"/>
    <cellStyle name="40% - Accent5 2 6 3 4" xfId="8629" xr:uid="{48BC709C-EEAF-44FC-82F4-7121DDA8BC37}"/>
    <cellStyle name="40% - Accent5 2 6 3 4 2" xfId="23363" xr:uid="{6E7BFAAB-4B03-413D-962B-D2FE5AA0F174}"/>
    <cellStyle name="40% - Accent5 2 6 3 5" xfId="15997" xr:uid="{002B5B96-FDAE-47BB-9D46-5D781D7F7966}"/>
    <cellStyle name="40% - Accent5 2 6 4" xfId="2184" xr:uid="{92C92C85-45EC-4CFA-8FC3-3B4437345AA7}"/>
    <cellStyle name="40% - Accent5 2 6 4 2" xfId="5866" xr:uid="{CD3BDB91-C5A6-44AC-BAED-FBB0DA716D0B}"/>
    <cellStyle name="40% - Accent5 2 6 4 2 2" xfId="13232" xr:uid="{BE24CC6E-D1B1-4510-B382-2110CA46676C}"/>
    <cellStyle name="40% - Accent5 2 6 4 2 2 2" xfId="27966" xr:uid="{614C47C1-4BA8-4DBB-9788-E04A12618FAC}"/>
    <cellStyle name="40% - Accent5 2 6 4 2 3" xfId="20600" xr:uid="{708681FE-CA6B-442C-B933-C925479D4B26}"/>
    <cellStyle name="40% - Accent5 2 6 4 3" xfId="9550" xr:uid="{C7B3F6AB-4276-4AD3-A599-ADE59153C328}"/>
    <cellStyle name="40% - Accent5 2 6 4 3 2" xfId="24284" xr:uid="{B5B2CDED-8592-4DD4-826E-916B7F73745B}"/>
    <cellStyle name="40% - Accent5 2 6 4 4" xfId="16918" xr:uid="{786FA652-3137-4E0B-8F46-90765F3C207F}"/>
    <cellStyle name="40% - Accent5 2 6 5" xfId="4025" xr:uid="{E8F702ED-0D01-45D7-B1F8-B925325F5BA9}"/>
    <cellStyle name="40% - Accent5 2 6 5 2" xfId="11391" xr:uid="{B46E655E-A4F4-4C67-9E40-D2D79CEC672A}"/>
    <cellStyle name="40% - Accent5 2 6 5 2 2" xfId="26125" xr:uid="{1CEBB3E8-7508-4A2E-910D-08DCC03F114D}"/>
    <cellStyle name="40% - Accent5 2 6 5 3" xfId="18759" xr:uid="{FF429BD0-EA9E-46DC-BE91-99FFCBBB06F7}"/>
    <cellStyle name="40% - Accent5 2 6 6" xfId="7709" xr:uid="{C76670E9-BDD7-47A3-8C49-8764C7BBF495}"/>
    <cellStyle name="40% - Accent5 2 6 6 2" xfId="22443" xr:uid="{B48A9F92-6DD5-4CC4-831E-E62D7F109ED5}"/>
    <cellStyle name="40% - Accent5 2 6 7" xfId="15077" xr:uid="{EF78B34C-C09A-45E7-828D-C067E2E9BA14}"/>
    <cellStyle name="40% - Accent5 2 7" xfId="573" xr:uid="{2884DC44-9720-4B73-8DF3-2411B6949AA4}"/>
    <cellStyle name="40% - Accent5 2 7 2" xfId="1493" xr:uid="{36970A82-2616-4B92-B4C2-0D277983773E}"/>
    <cellStyle name="40% - Accent5 2 7 2 2" xfId="3334" xr:uid="{17166B63-3F63-4883-ADCA-73D3E31736DD}"/>
    <cellStyle name="40% - Accent5 2 7 2 2 2" xfId="7016" xr:uid="{C8DAF836-2CC6-4D26-9CCA-387416DF4F7A}"/>
    <cellStyle name="40% - Accent5 2 7 2 2 2 2" xfId="14382" xr:uid="{EA049221-3E65-44A3-94BA-08F8C49D4F5E}"/>
    <cellStyle name="40% - Accent5 2 7 2 2 2 2 2" xfId="29116" xr:uid="{F93D6E82-C686-46D7-8494-126352EB0ADC}"/>
    <cellStyle name="40% - Accent5 2 7 2 2 2 3" xfId="21750" xr:uid="{50E33C9A-4C7F-4BC6-B5D3-EEDB95E54B23}"/>
    <cellStyle name="40% - Accent5 2 7 2 2 3" xfId="10700" xr:uid="{E047CE75-D656-4B4E-9473-3E51F6427AA1}"/>
    <cellStyle name="40% - Accent5 2 7 2 2 3 2" xfId="25434" xr:uid="{95DF9804-EF82-41C5-97E9-C4B14C92A847}"/>
    <cellStyle name="40% - Accent5 2 7 2 2 4" xfId="18068" xr:uid="{E90AFFE1-83AA-4472-B256-28AD4DC3F5B7}"/>
    <cellStyle name="40% - Accent5 2 7 2 3" xfId="5175" xr:uid="{A4252045-7431-4685-BCED-CE120ADB468F}"/>
    <cellStyle name="40% - Accent5 2 7 2 3 2" xfId="12541" xr:uid="{4FEE4D89-8F51-498B-A53C-CC5679A35683}"/>
    <cellStyle name="40% - Accent5 2 7 2 3 2 2" xfId="27275" xr:uid="{EA1C351D-BC25-4801-8B36-349D101CB71F}"/>
    <cellStyle name="40% - Accent5 2 7 2 3 3" xfId="19909" xr:uid="{53AC2744-5904-4B5C-A4AD-E1FC82FF1F37}"/>
    <cellStyle name="40% - Accent5 2 7 2 4" xfId="8859" xr:uid="{13ECA630-5051-4C0A-A185-934046D892EA}"/>
    <cellStyle name="40% - Accent5 2 7 2 4 2" xfId="23593" xr:uid="{937EF8F7-972B-40A3-8F88-57FA902C5CC8}"/>
    <cellStyle name="40% - Accent5 2 7 2 5" xfId="16227" xr:uid="{8D352C12-400C-4670-9D9B-93E2EA7BD4C9}"/>
    <cellStyle name="40% - Accent5 2 7 3" xfId="2414" xr:uid="{2807BBD9-52E7-4DB9-BEE9-C0599CACFB5C}"/>
    <cellStyle name="40% - Accent5 2 7 3 2" xfId="6096" xr:uid="{A7C859F9-F752-4C13-B818-E4DE6976A1CF}"/>
    <cellStyle name="40% - Accent5 2 7 3 2 2" xfId="13462" xr:uid="{14CD86F6-0342-4CD7-8868-8F3341A3B79D}"/>
    <cellStyle name="40% - Accent5 2 7 3 2 2 2" xfId="28196" xr:uid="{1DEC6AA3-651E-4C8E-B82B-C93AABA4A617}"/>
    <cellStyle name="40% - Accent5 2 7 3 2 3" xfId="20830" xr:uid="{80891D54-CDF0-43E9-916F-54C0F8146B76}"/>
    <cellStyle name="40% - Accent5 2 7 3 3" xfId="9780" xr:uid="{8A28B4A4-0C99-472E-BEFA-86E5CCEC704B}"/>
    <cellStyle name="40% - Accent5 2 7 3 3 2" xfId="24514" xr:uid="{D859374A-EB84-45F3-AA0F-C3243F7CC845}"/>
    <cellStyle name="40% - Accent5 2 7 3 4" xfId="17148" xr:uid="{5E34AD85-CDF1-4920-916E-B29B78E3D742}"/>
    <cellStyle name="40% - Accent5 2 7 4" xfId="4255" xr:uid="{9B49602F-A4B1-44EB-A53B-D0EB4C01E4F8}"/>
    <cellStyle name="40% - Accent5 2 7 4 2" xfId="11621" xr:uid="{FD930E89-CC53-4401-A62A-D45520EEB622}"/>
    <cellStyle name="40% - Accent5 2 7 4 2 2" xfId="26355" xr:uid="{24838D2F-D3B0-4C71-B07D-0882E1D54571}"/>
    <cellStyle name="40% - Accent5 2 7 4 3" xfId="18989" xr:uid="{6AF6BE76-6AA9-419F-91A5-9B0262499364}"/>
    <cellStyle name="40% - Accent5 2 7 5" xfId="7939" xr:uid="{F68C14C0-094C-4609-AD5C-C2167D70A3A7}"/>
    <cellStyle name="40% - Accent5 2 7 5 2" xfId="22673" xr:uid="{995C18EE-EC26-4FAA-B791-B4A585F7DBB4}"/>
    <cellStyle name="40% - Accent5 2 7 6" xfId="15307" xr:uid="{2A37BB25-CBEA-4D33-AA03-2E3DEAFAA0FF}"/>
    <cellStyle name="40% - Accent5 2 8" xfId="1033" xr:uid="{4B9F6C7A-318E-472C-935C-60268663E41E}"/>
    <cellStyle name="40% - Accent5 2 8 2" xfId="2874" xr:uid="{27A220FC-038B-478F-91F6-F68A8B1C332E}"/>
    <cellStyle name="40% - Accent5 2 8 2 2" xfId="6556" xr:uid="{EE9AB1FB-9045-4376-8C9B-217165FB5952}"/>
    <cellStyle name="40% - Accent5 2 8 2 2 2" xfId="13922" xr:uid="{22F4C21C-EB55-4F5F-8051-50B94A0EE6AA}"/>
    <cellStyle name="40% - Accent5 2 8 2 2 2 2" xfId="28656" xr:uid="{280A7E52-C482-4A50-B1D5-8AD371BD7569}"/>
    <cellStyle name="40% - Accent5 2 8 2 2 3" xfId="21290" xr:uid="{129686BA-ABB7-4A16-B2E5-E9408972443E}"/>
    <cellStyle name="40% - Accent5 2 8 2 3" xfId="10240" xr:uid="{9D15D200-AB4F-4BDB-9B55-86A6CA40AB94}"/>
    <cellStyle name="40% - Accent5 2 8 2 3 2" xfId="24974" xr:uid="{A5161B0B-F5F6-4AAB-898F-9A7BCE24F353}"/>
    <cellStyle name="40% - Accent5 2 8 2 4" xfId="17608" xr:uid="{DBB727F7-0D48-4DAF-A66E-61CD7BFF40AB}"/>
    <cellStyle name="40% - Accent5 2 8 3" xfId="4715" xr:uid="{E67C372B-C1F0-463A-B670-D505CE7E78B8}"/>
    <cellStyle name="40% - Accent5 2 8 3 2" xfId="12081" xr:uid="{193E5051-EFFA-4756-9FE6-EB2300CC463B}"/>
    <cellStyle name="40% - Accent5 2 8 3 2 2" xfId="26815" xr:uid="{0A02D08C-5DF8-4836-A973-2D34331C18C0}"/>
    <cellStyle name="40% - Accent5 2 8 3 3" xfId="19449" xr:uid="{AFE49E2A-5F72-4BFF-BE85-4B1705840E26}"/>
    <cellStyle name="40% - Accent5 2 8 4" xfId="8399" xr:uid="{F1CBBDDF-5406-458E-8070-3ACFAB5EC51D}"/>
    <cellStyle name="40% - Accent5 2 8 4 2" xfId="23133" xr:uid="{0E542D86-2088-47CC-BDE2-2589FF048277}"/>
    <cellStyle name="40% - Accent5 2 8 5" xfId="15767" xr:uid="{337DB478-1CAA-40A1-8BC8-B5686449AB41}"/>
    <cellStyle name="40% - Accent5 2 9" xfId="1954" xr:uid="{C6B03C4A-F5AD-421F-909E-AED2A441D7DD}"/>
    <cellStyle name="40% - Accent5 2 9 2" xfId="5636" xr:uid="{2C570CFB-65FC-4492-94D6-A2FFF5D031A4}"/>
    <cellStyle name="40% - Accent5 2 9 2 2" xfId="13002" xr:uid="{5327FB61-1FE4-4B06-9E84-A2B79758ED21}"/>
    <cellStyle name="40% - Accent5 2 9 2 2 2" xfId="27736" xr:uid="{B05BFE29-D2B4-4CD7-9C02-958CB722C50F}"/>
    <cellStyle name="40% - Accent5 2 9 2 3" xfId="20370" xr:uid="{2AE0E14E-0DDF-4038-8F88-9437ACDB3F0C}"/>
    <cellStyle name="40% - Accent5 2 9 3" xfId="9320" xr:uid="{8F910AB9-796E-4957-985E-266BAF4EA596}"/>
    <cellStyle name="40% - Accent5 2 9 3 2" xfId="24054" xr:uid="{D80F5685-90F5-4D47-8E1E-B1A91F4E2F85}"/>
    <cellStyle name="40% - Accent5 2 9 4" xfId="16688" xr:uid="{C3C99088-B851-4430-84F5-3E55AFAF9958}"/>
    <cellStyle name="40% - Accent6 2" xfId="60" xr:uid="{A8DD9715-10A2-4955-A0F4-DC2BB3E10375}"/>
    <cellStyle name="40% - Accent6 2 10" xfId="3799" xr:uid="{1EEDC985-729E-4901-AAAC-CCE2A5AB9352}"/>
    <cellStyle name="40% - Accent6 2 10 2" xfId="11165" xr:uid="{68E36518-7DC6-43E9-9445-4E36B695D825}"/>
    <cellStyle name="40% - Accent6 2 10 2 2" xfId="25899" xr:uid="{F96E6C8A-F1CB-459D-AC9A-F8C529816DD1}"/>
    <cellStyle name="40% - Accent6 2 10 3" xfId="18533" xr:uid="{7A6E0444-D939-410B-AA0F-38AFA376B0CA}"/>
    <cellStyle name="40% - Accent6 2 11" xfId="7483" xr:uid="{981062B5-B87F-429D-BFE1-14575EF0D59B}"/>
    <cellStyle name="40% - Accent6 2 11 2" xfId="22217" xr:uid="{7041C0A0-3C11-420A-97FB-074A6D00CA29}"/>
    <cellStyle name="40% - Accent6 2 12" xfId="14851" xr:uid="{88633492-8D7B-4D5F-9EB7-06A799AE6F9B}"/>
    <cellStyle name="40% - Accent6 2 2" xfId="61" xr:uid="{D03FBC6D-0B11-4A8B-BD86-0624CB0B7384}"/>
    <cellStyle name="40% - Accent6 2 2 10" xfId="7484" xr:uid="{EB0F9459-ACC5-44F5-95EC-7322CB12B659}"/>
    <cellStyle name="40% - Accent6 2 2 10 2" xfId="22218" xr:uid="{1F5A4F3C-9000-4C7C-996B-67BAAA0FBB27}"/>
    <cellStyle name="40% - Accent6 2 2 11" xfId="14852" xr:uid="{77C6A957-93B3-440F-BAFF-2F3420A43903}"/>
    <cellStyle name="40% - Accent6 2 2 2" xfId="62" xr:uid="{E92FDEFF-D884-4B33-AF57-C90AB8AB7D5B}"/>
    <cellStyle name="40% - Accent6 2 2 2 10" xfId="14853" xr:uid="{AC88DCEB-D684-4EA5-AB8A-0F9FBE31C578}"/>
    <cellStyle name="40% - Accent6 2 2 2 2" xfId="159" xr:uid="{3AAFEA6F-C36B-45FA-8BBF-61C60A1A7F50}"/>
    <cellStyle name="40% - Accent6 2 2 2 2 2" xfId="291" xr:uid="{D2E068C8-F636-49FE-9725-59E2DEB1AF21}"/>
    <cellStyle name="40% - Accent6 2 2 2 2 2 2" xfId="521" xr:uid="{AD000336-27F7-458B-92A8-D1B2E49FA97A}"/>
    <cellStyle name="40% - Accent6 2 2 2 2 2 2 2" xfId="981" xr:uid="{3D38CF23-4F55-48AC-84F0-AE47CA7549C3}"/>
    <cellStyle name="40% - Accent6 2 2 2 2 2 2 2 2" xfId="1901" xr:uid="{9B21211E-A2DB-4530-8E4B-B03810A9D9E1}"/>
    <cellStyle name="40% - Accent6 2 2 2 2 2 2 2 2 2" xfId="3742" xr:uid="{C45A6812-1DDF-4189-992F-0624038D2BC9}"/>
    <cellStyle name="40% - Accent6 2 2 2 2 2 2 2 2 2 2" xfId="7424" xr:uid="{F6EF8EF6-C343-4AF6-A72E-0AE48CA70969}"/>
    <cellStyle name="40% - Accent6 2 2 2 2 2 2 2 2 2 2 2" xfId="14790" xr:uid="{EA99C587-0A6D-4EF7-8C09-B8EDA1000D92}"/>
    <cellStyle name="40% - Accent6 2 2 2 2 2 2 2 2 2 2 2 2" xfId="29524" xr:uid="{A4C69458-9398-4D70-AEDC-2FED6F4FD66A}"/>
    <cellStyle name="40% - Accent6 2 2 2 2 2 2 2 2 2 2 3" xfId="22158" xr:uid="{937AFAD6-41EA-40F8-927D-E0EC3DE73BA4}"/>
    <cellStyle name="40% - Accent6 2 2 2 2 2 2 2 2 2 3" xfId="11108" xr:uid="{9967105C-2E41-463D-9EF2-18E3768F2F52}"/>
    <cellStyle name="40% - Accent6 2 2 2 2 2 2 2 2 2 3 2" xfId="25842" xr:uid="{9EA90219-984E-4FB7-8020-5C1434E35F84}"/>
    <cellStyle name="40% - Accent6 2 2 2 2 2 2 2 2 2 4" xfId="18476" xr:uid="{05DDABF7-561E-4203-884A-9193FD9AAE8C}"/>
    <cellStyle name="40% - Accent6 2 2 2 2 2 2 2 2 3" xfId="5583" xr:uid="{770231F6-F3B1-4F13-A004-186DC25C8B2D}"/>
    <cellStyle name="40% - Accent6 2 2 2 2 2 2 2 2 3 2" xfId="12949" xr:uid="{0BE848D4-6824-447E-A36D-45F166E4A969}"/>
    <cellStyle name="40% - Accent6 2 2 2 2 2 2 2 2 3 2 2" xfId="27683" xr:uid="{8E8B6BDC-E1AD-40C4-AFFF-FB4FCDD685FF}"/>
    <cellStyle name="40% - Accent6 2 2 2 2 2 2 2 2 3 3" xfId="20317" xr:uid="{C078E279-D269-4C64-9791-8F7DE8DA57D0}"/>
    <cellStyle name="40% - Accent6 2 2 2 2 2 2 2 2 4" xfId="9267" xr:uid="{EDEFE197-7713-4434-8CF5-0AF4A291D35E}"/>
    <cellStyle name="40% - Accent6 2 2 2 2 2 2 2 2 4 2" xfId="24001" xr:uid="{4BF24A61-DB36-49B4-B662-68E163AB9021}"/>
    <cellStyle name="40% - Accent6 2 2 2 2 2 2 2 2 5" xfId="16635" xr:uid="{1E1733F2-DD46-4B62-AA95-87C3C1A7CED2}"/>
    <cellStyle name="40% - Accent6 2 2 2 2 2 2 2 3" xfId="2822" xr:uid="{38E41F3E-2C80-446E-A519-F1D917BADA15}"/>
    <cellStyle name="40% - Accent6 2 2 2 2 2 2 2 3 2" xfId="6504" xr:uid="{A864CA7C-455F-4E23-AC4D-D1D9F2F91089}"/>
    <cellStyle name="40% - Accent6 2 2 2 2 2 2 2 3 2 2" xfId="13870" xr:uid="{35108B56-CF10-4286-A722-5574ADC5D84A}"/>
    <cellStyle name="40% - Accent6 2 2 2 2 2 2 2 3 2 2 2" xfId="28604" xr:uid="{E433C5B3-36D2-4C2E-AD18-B298A68CB167}"/>
    <cellStyle name="40% - Accent6 2 2 2 2 2 2 2 3 2 3" xfId="21238" xr:uid="{C0A9641F-47AC-4CCD-9663-66647D9BD70E}"/>
    <cellStyle name="40% - Accent6 2 2 2 2 2 2 2 3 3" xfId="10188" xr:uid="{41692A59-573A-4A41-8F51-675AAF29A7B7}"/>
    <cellStyle name="40% - Accent6 2 2 2 2 2 2 2 3 3 2" xfId="24922" xr:uid="{1914B244-FCED-4B3C-A744-5CDBA89A761D}"/>
    <cellStyle name="40% - Accent6 2 2 2 2 2 2 2 3 4" xfId="17556" xr:uid="{3646BA47-F9B9-4048-AC36-1FFDCAAFC9A2}"/>
    <cellStyle name="40% - Accent6 2 2 2 2 2 2 2 4" xfId="4663" xr:uid="{C702B418-95BC-4AC8-9B7B-5B49BB2334C2}"/>
    <cellStyle name="40% - Accent6 2 2 2 2 2 2 2 4 2" xfId="12029" xr:uid="{3AD49849-FDD9-476D-B4E8-E22F2EE3642D}"/>
    <cellStyle name="40% - Accent6 2 2 2 2 2 2 2 4 2 2" xfId="26763" xr:uid="{5EDF2579-2B9F-4953-938C-66A668B2A7AC}"/>
    <cellStyle name="40% - Accent6 2 2 2 2 2 2 2 4 3" xfId="19397" xr:uid="{7201E318-E93A-4FBE-A9CA-A0F8B7DCB9AD}"/>
    <cellStyle name="40% - Accent6 2 2 2 2 2 2 2 5" xfId="8347" xr:uid="{9037BBCE-1499-4FEB-860E-9F60E86ADFAC}"/>
    <cellStyle name="40% - Accent6 2 2 2 2 2 2 2 5 2" xfId="23081" xr:uid="{20B614A0-D7AB-4447-A40B-39DF1518C141}"/>
    <cellStyle name="40% - Accent6 2 2 2 2 2 2 2 6" xfId="15715" xr:uid="{DEB239AC-F7C4-478B-801C-7F2E4619A8A1}"/>
    <cellStyle name="40% - Accent6 2 2 2 2 2 2 3" xfId="1441" xr:uid="{8E1D7D95-3226-4F61-9C31-2FBA7DD54342}"/>
    <cellStyle name="40% - Accent6 2 2 2 2 2 2 3 2" xfId="3282" xr:uid="{56FD8FE4-6D52-4B07-AFA1-9535F4BBE101}"/>
    <cellStyle name="40% - Accent6 2 2 2 2 2 2 3 2 2" xfId="6964" xr:uid="{091DA103-D57B-42B1-953E-00DF83BD298C}"/>
    <cellStyle name="40% - Accent6 2 2 2 2 2 2 3 2 2 2" xfId="14330" xr:uid="{3CB3B487-601A-4A93-955D-C7B90D9CD4C5}"/>
    <cellStyle name="40% - Accent6 2 2 2 2 2 2 3 2 2 2 2" xfId="29064" xr:uid="{8FC3F34A-68A7-4317-AB05-D9DA488132B5}"/>
    <cellStyle name="40% - Accent6 2 2 2 2 2 2 3 2 2 3" xfId="21698" xr:uid="{9D111F6B-773C-402E-BCBF-95A5763C779D}"/>
    <cellStyle name="40% - Accent6 2 2 2 2 2 2 3 2 3" xfId="10648" xr:uid="{015620E7-66A1-4C68-A5FC-24CB0B270A83}"/>
    <cellStyle name="40% - Accent6 2 2 2 2 2 2 3 2 3 2" xfId="25382" xr:uid="{F731EAA2-FEF3-4953-A2AC-ECFF9745441A}"/>
    <cellStyle name="40% - Accent6 2 2 2 2 2 2 3 2 4" xfId="18016" xr:uid="{383DD960-65A4-4E6B-80FB-C4403DFE3156}"/>
    <cellStyle name="40% - Accent6 2 2 2 2 2 2 3 3" xfId="5123" xr:uid="{27730D24-CEB7-4AF2-B9E3-7D691B6D57E7}"/>
    <cellStyle name="40% - Accent6 2 2 2 2 2 2 3 3 2" xfId="12489" xr:uid="{1FFBBE82-1DFC-4277-BCD9-784A5E10204C}"/>
    <cellStyle name="40% - Accent6 2 2 2 2 2 2 3 3 2 2" xfId="27223" xr:uid="{530960D3-7D58-42F6-A6B7-D7FDCA42F7EA}"/>
    <cellStyle name="40% - Accent6 2 2 2 2 2 2 3 3 3" xfId="19857" xr:uid="{9D6E4699-CFC8-4339-8875-1FF46F67759A}"/>
    <cellStyle name="40% - Accent6 2 2 2 2 2 2 3 4" xfId="8807" xr:uid="{FCA69F9D-7189-4EAF-B21A-0DA31CE843AE}"/>
    <cellStyle name="40% - Accent6 2 2 2 2 2 2 3 4 2" xfId="23541" xr:uid="{ADDD2C7A-1803-4317-8B22-D1624E5C929B}"/>
    <cellStyle name="40% - Accent6 2 2 2 2 2 2 3 5" xfId="16175" xr:uid="{A2B5DBF2-AE45-4937-AD02-477BA041A49F}"/>
    <cellStyle name="40% - Accent6 2 2 2 2 2 2 4" xfId="2362" xr:uid="{094E1386-4156-436D-B834-F15B05C3D070}"/>
    <cellStyle name="40% - Accent6 2 2 2 2 2 2 4 2" xfId="6044" xr:uid="{E4FCD306-2353-4889-8884-FD05E52345D4}"/>
    <cellStyle name="40% - Accent6 2 2 2 2 2 2 4 2 2" xfId="13410" xr:uid="{D3A1615C-285B-4B36-8CB5-4E93ECC88EEE}"/>
    <cellStyle name="40% - Accent6 2 2 2 2 2 2 4 2 2 2" xfId="28144" xr:uid="{7AA54A3E-F8EF-4B78-9D15-19E6801397A7}"/>
    <cellStyle name="40% - Accent6 2 2 2 2 2 2 4 2 3" xfId="20778" xr:uid="{50C30DD9-FE91-4392-80BB-402994DE956A}"/>
    <cellStyle name="40% - Accent6 2 2 2 2 2 2 4 3" xfId="9728" xr:uid="{3CA75D9E-7D36-4568-AAAA-CD5716A0E059}"/>
    <cellStyle name="40% - Accent6 2 2 2 2 2 2 4 3 2" xfId="24462" xr:uid="{523AB20B-00C2-429E-A782-D9545EE85089}"/>
    <cellStyle name="40% - Accent6 2 2 2 2 2 2 4 4" xfId="17096" xr:uid="{F8D5811D-943B-4166-90A1-DBE839418394}"/>
    <cellStyle name="40% - Accent6 2 2 2 2 2 2 5" xfId="4203" xr:uid="{3ECEEB18-AB88-478B-9751-DE9A3C04B28E}"/>
    <cellStyle name="40% - Accent6 2 2 2 2 2 2 5 2" xfId="11569" xr:uid="{A8ECFD0E-4BF2-47F3-9B78-08F812E9B90C}"/>
    <cellStyle name="40% - Accent6 2 2 2 2 2 2 5 2 2" xfId="26303" xr:uid="{2A01D52F-8829-41F8-9509-4A0F266D2EC1}"/>
    <cellStyle name="40% - Accent6 2 2 2 2 2 2 5 3" xfId="18937" xr:uid="{A4D34BAF-E979-4799-9E88-D82FE39365D6}"/>
    <cellStyle name="40% - Accent6 2 2 2 2 2 2 6" xfId="7887" xr:uid="{67889E94-9B22-4D23-B336-37119274E90C}"/>
    <cellStyle name="40% - Accent6 2 2 2 2 2 2 6 2" xfId="22621" xr:uid="{F60DA8E3-8AAE-4382-A53A-86CB5F2417DB}"/>
    <cellStyle name="40% - Accent6 2 2 2 2 2 2 7" xfId="15255" xr:uid="{9A8FC2F2-9FB6-48D1-92A1-A652226DA169}"/>
    <cellStyle name="40% - Accent6 2 2 2 2 2 3" xfId="751" xr:uid="{A8243A35-BEA3-41DE-8D24-3D768B98A628}"/>
    <cellStyle name="40% - Accent6 2 2 2 2 2 3 2" xfId="1671" xr:uid="{BAF0D13C-C5CA-4237-9C29-F1A470C59DBF}"/>
    <cellStyle name="40% - Accent6 2 2 2 2 2 3 2 2" xfId="3512" xr:uid="{2B897634-69CB-413A-9FED-CFF663A8C928}"/>
    <cellStyle name="40% - Accent6 2 2 2 2 2 3 2 2 2" xfId="7194" xr:uid="{84B8A8DD-C14D-4BC1-96F7-3A24C3BBB908}"/>
    <cellStyle name="40% - Accent6 2 2 2 2 2 3 2 2 2 2" xfId="14560" xr:uid="{C5D10FE4-CCE5-46F1-B5A2-B92B866225F1}"/>
    <cellStyle name="40% - Accent6 2 2 2 2 2 3 2 2 2 2 2" xfId="29294" xr:uid="{8F3DAE08-E0A4-44F4-97DC-DF53D1EE5348}"/>
    <cellStyle name="40% - Accent6 2 2 2 2 2 3 2 2 2 3" xfId="21928" xr:uid="{CF991D3C-49B0-4A84-9F57-79F86908B69C}"/>
    <cellStyle name="40% - Accent6 2 2 2 2 2 3 2 2 3" xfId="10878" xr:uid="{D980E92C-64FF-4461-88B7-588429184267}"/>
    <cellStyle name="40% - Accent6 2 2 2 2 2 3 2 2 3 2" xfId="25612" xr:uid="{48FD2D62-2B22-4A71-B4AC-984A35F2C45C}"/>
    <cellStyle name="40% - Accent6 2 2 2 2 2 3 2 2 4" xfId="18246" xr:uid="{A9E3F85B-0948-474E-B034-B5E0FA1FD717}"/>
    <cellStyle name="40% - Accent6 2 2 2 2 2 3 2 3" xfId="5353" xr:uid="{0DEAD47C-B151-4FEE-BA92-5AEA66396038}"/>
    <cellStyle name="40% - Accent6 2 2 2 2 2 3 2 3 2" xfId="12719" xr:uid="{69D4D747-CEDB-4FD6-A152-FE43486F623A}"/>
    <cellStyle name="40% - Accent6 2 2 2 2 2 3 2 3 2 2" xfId="27453" xr:uid="{7207EFAF-5656-4B1E-AD04-99BE2A03DD52}"/>
    <cellStyle name="40% - Accent6 2 2 2 2 2 3 2 3 3" xfId="20087" xr:uid="{8DCAA92A-51A3-4D46-8E48-AF8313963B7F}"/>
    <cellStyle name="40% - Accent6 2 2 2 2 2 3 2 4" xfId="9037" xr:uid="{EB129038-8C54-4750-AFC7-86E2E0369713}"/>
    <cellStyle name="40% - Accent6 2 2 2 2 2 3 2 4 2" xfId="23771" xr:uid="{22425495-0429-45C3-A7BC-C1FBFEEEDA96}"/>
    <cellStyle name="40% - Accent6 2 2 2 2 2 3 2 5" xfId="16405" xr:uid="{FBF8CEDF-72CC-422E-A409-49945AFEC989}"/>
    <cellStyle name="40% - Accent6 2 2 2 2 2 3 3" xfId="2592" xr:uid="{B27C8468-E068-4634-A289-9D26EB4AFC98}"/>
    <cellStyle name="40% - Accent6 2 2 2 2 2 3 3 2" xfId="6274" xr:uid="{A68AEC8E-6BBE-42DA-B182-165AC2F0E3B2}"/>
    <cellStyle name="40% - Accent6 2 2 2 2 2 3 3 2 2" xfId="13640" xr:uid="{911EC593-CB73-4DC0-91B5-1F936E4E2F30}"/>
    <cellStyle name="40% - Accent6 2 2 2 2 2 3 3 2 2 2" xfId="28374" xr:uid="{9ACE65E8-2FAE-42F3-B0B1-F22AFDF0CD0C}"/>
    <cellStyle name="40% - Accent6 2 2 2 2 2 3 3 2 3" xfId="21008" xr:uid="{D692C550-BA19-452C-873C-20FF01D3AAC2}"/>
    <cellStyle name="40% - Accent6 2 2 2 2 2 3 3 3" xfId="9958" xr:uid="{BA299F89-59AE-4AF1-9AA7-D49A38D1852B}"/>
    <cellStyle name="40% - Accent6 2 2 2 2 2 3 3 3 2" xfId="24692" xr:uid="{BE265D03-F5B9-405F-8B48-FE5A32EC4418}"/>
    <cellStyle name="40% - Accent6 2 2 2 2 2 3 3 4" xfId="17326" xr:uid="{BCE26F8A-EC4A-4391-91BE-E2DBF7706611}"/>
    <cellStyle name="40% - Accent6 2 2 2 2 2 3 4" xfId="4433" xr:uid="{4BF42126-7FB7-43A8-91E8-FC56D3F8D0B3}"/>
    <cellStyle name="40% - Accent6 2 2 2 2 2 3 4 2" xfId="11799" xr:uid="{245B98ED-BF20-4E09-BF00-492F5BCFC816}"/>
    <cellStyle name="40% - Accent6 2 2 2 2 2 3 4 2 2" xfId="26533" xr:uid="{E699B4FC-F80C-4FEA-BDA6-3D3118143CDA}"/>
    <cellStyle name="40% - Accent6 2 2 2 2 2 3 4 3" xfId="19167" xr:uid="{24A3F8D6-5B7A-49C3-BBE5-F57D4F2C6BCE}"/>
    <cellStyle name="40% - Accent6 2 2 2 2 2 3 5" xfId="8117" xr:uid="{E2A58056-5142-4109-84E8-643AE86E3C81}"/>
    <cellStyle name="40% - Accent6 2 2 2 2 2 3 5 2" xfId="22851" xr:uid="{08960971-3D32-4625-BE1D-AC10B1D8265E}"/>
    <cellStyle name="40% - Accent6 2 2 2 2 2 3 6" xfId="15485" xr:uid="{BD9A40DB-9F0C-4ED2-BA87-0B5EBA71C053}"/>
    <cellStyle name="40% - Accent6 2 2 2 2 2 4" xfId="1211" xr:uid="{2267CD5E-0C16-45E6-AEFF-4FB80DDFBAA9}"/>
    <cellStyle name="40% - Accent6 2 2 2 2 2 4 2" xfId="3052" xr:uid="{B34DA5DB-4C2F-483A-9624-8970F17B2E02}"/>
    <cellStyle name="40% - Accent6 2 2 2 2 2 4 2 2" xfId="6734" xr:uid="{5826528D-8E98-49CD-B39B-CC8215571B69}"/>
    <cellStyle name="40% - Accent6 2 2 2 2 2 4 2 2 2" xfId="14100" xr:uid="{46797DB8-99CC-4C1A-8140-50277447657E}"/>
    <cellStyle name="40% - Accent6 2 2 2 2 2 4 2 2 2 2" xfId="28834" xr:uid="{8BF03AE3-AFE9-4F03-AEF1-B62A641D26D2}"/>
    <cellStyle name="40% - Accent6 2 2 2 2 2 4 2 2 3" xfId="21468" xr:uid="{2D464B44-2CE2-4BFC-9E8A-7D98718707A4}"/>
    <cellStyle name="40% - Accent6 2 2 2 2 2 4 2 3" xfId="10418" xr:uid="{E3FDE537-04C7-4A7F-983D-4D0E76B158AE}"/>
    <cellStyle name="40% - Accent6 2 2 2 2 2 4 2 3 2" xfId="25152" xr:uid="{C6A895E9-253C-4411-9CFF-4F14DAD5FFDC}"/>
    <cellStyle name="40% - Accent6 2 2 2 2 2 4 2 4" xfId="17786" xr:uid="{AC01BAC6-081A-4EFA-9645-ACEB23ACE314}"/>
    <cellStyle name="40% - Accent6 2 2 2 2 2 4 3" xfId="4893" xr:uid="{30B4DA6B-048E-4E9E-8917-04F04DAFF1AB}"/>
    <cellStyle name="40% - Accent6 2 2 2 2 2 4 3 2" xfId="12259" xr:uid="{3AF73944-C251-4ABC-B491-FDA8F87A8409}"/>
    <cellStyle name="40% - Accent6 2 2 2 2 2 4 3 2 2" xfId="26993" xr:uid="{6CCFD08D-8096-4FF4-89FD-9173E75249A7}"/>
    <cellStyle name="40% - Accent6 2 2 2 2 2 4 3 3" xfId="19627" xr:uid="{0D3D1AEA-0653-4DC4-A1B9-DAA125290D03}"/>
    <cellStyle name="40% - Accent6 2 2 2 2 2 4 4" xfId="8577" xr:uid="{3646B8E0-3910-46A6-ACC7-856C5E2502CA}"/>
    <cellStyle name="40% - Accent6 2 2 2 2 2 4 4 2" xfId="23311" xr:uid="{FB8903CE-D767-465E-B00D-CBA11EB38EF1}"/>
    <cellStyle name="40% - Accent6 2 2 2 2 2 4 5" xfId="15945" xr:uid="{C46C3335-C3CA-402A-A91B-68908E247F2F}"/>
    <cellStyle name="40% - Accent6 2 2 2 2 2 5" xfId="2132" xr:uid="{1971D3D1-B81D-4DF7-A0F5-8D703D0D726D}"/>
    <cellStyle name="40% - Accent6 2 2 2 2 2 5 2" xfId="5814" xr:uid="{66E39786-BDB5-473B-BD4C-F829B16D522A}"/>
    <cellStyle name="40% - Accent6 2 2 2 2 2 5 2 2" xfId="13180" xr:uid="{7E8DA156-9FFC-4E25-9789-5296AC5675A3}"/>
    <cellStyle name="40% - Accent6 2 2 2 2 2 5 2 2 2" xfId="27914" xr:uid="{BAEC3AEA-295B-4259-86C9-5C67BD471486}"/>
    <cellStyle name="40% - Accent6 2 2 2 2 2 5 2 3" xfId="20548" xr:uid="{C38000C2-0045-4212-B4E0-4A208B3CC128}"/>
    <cellStyle name="40% - Accent6 2 2 2 2 2 5 3" xfId="9498" xr:uid="{3CAD1E84-998D-49F7-BE5A-FB62B46A2173}"/>
    <cellStyle name="40% - Accent6 2 2 2 2 2 5 3 2" xfId="24232" xr:uid="{8AC93528-4D3B-4663-A145-1736E5EC6D32}"/>
    <cellStyle name="40% - Accent6 2 2 2 2 2 5 4" xfId="16866" xr:uid="{6C5E9E6B-321D-44E4-AFC6-8758CA2CB27F}"/>
    <cellStyle name="40% - Accent6 2 2 2 2 2 6" xfId="3973" xr:uid="{1AB909A2-3CCD-4DF5-AE36-EC358F96D4E9}"/>
    <cellStyle name="40% - Accent6 2 2 2 2 2 6 2" xfId="11339" xr:uid="{9B63F22A-FEEF-4BE6-BAE6-FBD8509EBC91}"/>
    <cellStyle name="40% - Accent6 2 2 2 2 2 6 2 2" xfId="26073" xr:uid="{AA040A70-5CC6-4DEC-BE37-69958AED086F}"/>
    <cellStyle name="40% - Accent6 2 2 2 2 2 6 3" xfId="18707" xr:uid="{C9E3EC55-3E68-4282-AB7B-771C72620B99}"/>
    <cellStyle name="40% - Accent6 2 2 2 2 2 7" xfId="7657" xr:uid="{15A08AC4-B7C6-4F3F-A1B5-9FBF676AF351}"/>
    <cellStyle name="40% - Accent6 2 2 2 2 2 7 2" xfId="22391" xr:uid="{9BCB8BC5-B312-44C1-B312-F84204CEEC71}"/>
    <cellStyle name="40% - Accent6 2 2 2 2 2 8" xfId="15025" xr:uid="{EACC52AB-97DF-4532-A96C-7442EAB078ED}"/>
    <cellStyle name="40% - Accent6 2 2 2 2 3" xfId="406" xr:uid="{67418CA4-E4D6-48F5-804D-A4F683852BB1}"/>
    <cellStyle name="40% - Accent6 2 2 2 2 3 2" xfId="866" xr:uid="{2EA430B5-12FD-44D9-9276-382426C618CE}"/>
    <cellStyle name="40% - Accent6 2 2 2 2 3 2 2" xfId="1786" xr:uid="{A4256A80-DE51-4DFF-80DE-C9093C9F2EE4}"/>
    <cellStyle name="40% - Accent6 2 2 2 2 3 2 2 2" xfId="3627" xr:uid="{D0BF976F-11FC-49F9-ACCC-2152594E44AA}"/>
    <cellStyle name="40% - Accent6 2 2 2 2 3 2 2 2 2" xfId="7309" xr:uid="{3675A3CE-D387-4302-A15A-F05556DABFB6}"/>
    <cellStyle name="40% - Accent6 2 2 2 2 3 2 2 2 2 2" xfId="14675" xr:uid="{E72A4484-329D-4114-9F3E-1DCF67516381}"/>
    <cellStyle name="40% - Accent6 2 2 2 2 3 2 2 2 2 2 2" xfId="29409" xr:uid="{47484841-8306-4FD0-B5CD-D5283A80EE21}"/>
    <cellStyle name="40% - Accent6 2 2 2 2 3 2 2 2 2 3" xfId="22043" xr:uid="{F25E8B78-A813-4D8D-8153-91CB6BD9095B}"/>
    <cellStyle name="40% - Accent6 2 2 2 2 3 2 2 2 3" xfId="10993" xr:uid="{B6FDC8A2-A89D-48A2-BD8B-D2F4A4194D09}"/>
    <cellStyle name="40% - Accent6 2 2 2 2 3 2 2 2 3 2" xfId="25727" xr:uid="{D4A1213B-66E7-4192-9331-18661382D32A}"/>
    <cellStyle name="40% - Accent6 2 2 2 2 3 2 2 2 4" xfId="18361" xr:uid="{526A42B7-FCF3-4131-A8E0-EE6AFF4B605D}"/>
    <cellStyle name="40% - Accent6 2 2 2 2 3 2 2 3" xfId="5468" xr:uid="{77B6765B-180D-44E3-B2C3-F12C20BC48D6}"/>
    <cellStyle name="40% - Accent6 2 2 2 2 3 2 2 3 2" xfId="12834" xr:uid="{C82550E5-FE79-4668-AD1A-E07ED3ED4EC0}"/>
    <cellStyle name="40% - Accent6 2 2 2 2 3 2 2 3 2 2" xfId="27568" xr:uid="{9C94676D-AB8B-4B02-8F43-49CDF8F25E8F}"/>
    <cellStyle name="40% - Accent6 2 2 2 2 3 2 2 3 3" xfId="20202" xr:uid="{F5275615-E59B-4EF6-97DA-9C0F44587DFB}"/>
    <cellStyle name="40% - Accent6 2 2 2 2 3 2 2 4" xfId="9152" xr:uid="{BFACF413-D9A9-45FA-AF74-ADD88EA33577}"/>
    <cellStyle name="40% - Accent6 2 2 2 2 3 2 2 4 2" xfId="23886" xr:uid="{5E1E9BEB-07EF-4316-AB31-49E16A9A468F}"/>
    <cellStyle name="40% - Accent6 2 2 2 2 3 2 2 5" xfId="16520" xr:uid="{7206AE4B-8BE2-4674-8681-AD46CCB7DEB5}"/>
    <cellStyle name="40% - Accent6 2 2 2 2 3 2 3" xfId="2707" xr:uid="{21340341-46C4-418B-8422-A1E34C9F5973}"/>
    <cellStyle name="40% - Accent6 2 2 2 2 3 2 3 2" xfId="6389" xr:uid="{AD0C694F-7135-4C45-9E87-69C70C1CD8B4}"/>
    <cellStyle name="40% - Accent6 2 2 2 2 3 2 3 2 2" xfId="13755" xr:uid="{8BC34A32-C651-4209-825C-5A74B3E6D5E6}"/>
    <cellStyle name="40% - Accent6 2 2 2 2 3 2 3 2 2 2" xfId="28489" xr:uid="{F3128D6F-670A-43C0-92BC-D04E51C465CA}"/>
    <cellStyle name="40% - Accent6 2 2 2 2 3 2 3 2 3" xfId="21123" xr:uid="{80017653-1658-4963-9775-EDA506BAE278}"/>
    <cellStyle name="40% - Accent6 2 2 2 2 3 2 3 3" xfId="10073" xr:uid="{2BD7A3EA-1A34-459B-A5C7-14F7B23AA8D0}"/>
    <cellStyle name="40% - Accent6 2 2 2 2 3 2 3 3 2" xfId="24807" xr:uid="{F3D639B5-D9D3-4B3F-9A20-9CB504604F76}"/>
    <cellStyle name="40% - Accent6 2 2 2 2 3 2 3 4" xfId="17441" xr:uid="{39EDC02E-1F60-4173-8626-0FE37757FF58}"/>
    <cellStyle name="40% - Accent6 2 2 2 2 3 2 4" xfId="4548" xr:uid="{0D2BF30F-2FCF-4528-B858-BF2F29AC4C15}"/>
    <cellStyle name="40% - Accent6 2 2 2 2 3 2 4 2" xfId="11914" xr:uid="{AF08C759-3698-4845-830E-8B009ED8CB33}"/>
    <cellStyle name="40% - Accent6 2 2 2 2 3 2 4 2 2" xfId="26648" xr:uid="{2EE6B27F-ECAF-4CBE-9CBC-A47031CE75EB}"/>
    <cellStyle name="40% - Accent6 2 2 2 2 3 2 4 3" xfId="19282" xr:uid="{D4BC6B47-4392-4C11-A99C-4E8CE5A740EF}"/>
    <cellStyle name="40% - Accent6 2 2 2 2 3 2 5" xfId="8232" xr:uid="{917660E0-5653-40F7-A226-D49828D43CE0}"/>
    <cellStyle name="40% - Accent6 2 2 2 2 3 2 5 2" xfId="22966" xr:uid="{3EEA8B2C-89AB-4480-B1A5-0B3710B63088}"/>
    <cellStyle name="40% - Accent6 2 2 2 2 3 2 6" xfId="15600" xr:uid="{BDCB5E2E-9094-4FCB-A17F-E7F727E156B9}"/>
    <cellStyle name="40% - Accent6 2 2 2 2 3 3" xfId="1326" xr:uid="{DCDEDE08-EC95-4D81-A65A-D266AC4131ED}"/>
    <cellStyle name="40% - Accent6 2 2 2 2 3 3 2" xfId="3167" xr:uid="{7322164C-816C-4014-8F14-01A1D8F8DC8F}"/>
    <cellStyle name="40% - Accent6 2 2 2 2 3 3 2 2" xfId="6849" xr:uid="{8239F3DB-12F0-4BA1-8259-552FE3DF35FE}"/>
    <cellStyle name="40% - Accent6 2 2 2 2 3 3 2 2 2" xfId="14215" xr:uid="{9CED0FDD-59AF-4293-A6A7-74C460D05B65}"/>
    <cellStyle name="40% - Accent6 2 2 2 2 3 3 2 2 2 2" xfId="28949" xr:uid="{780CF466-7C5E-47FD-A335-E5306F74946A}"/>
    <cellStyle name="40% - Accent6 2 2 2 2 3 3 2 2 3" xfId="21583" xr:uid="{C3C986AE-0E9E-499F-A44C-47D613CF28C7}"/>
    <cellStyle name="40% - Accent6 2 2 2 2 3 3 2 3" xfId="10533" xr:uid="{32570F6F-F9F6-470D-BCB0-294D2F8BED5E}"/>
    <cellStyle name="40% - Accent6 2 2 2 2 3 3 2 3 2" xfId="25267" xr:uid="{73CE0B47-B91A-46CE-B306-956D8B1E8356}"/>
    <cellStyle name="40% - Accent6 2 2 2 2 3 3 2 4" xfId="17901" xr:uid="{69EE9CD4-A91B-48DB-8D87-1CE97B48686C}"/>
    <cellStyle name="40% - Accent6 2 2 2 2 3 3 3" xfId="5008" xr:uid="{7EC66DC2-F910-42CE-AA12-7DF1FBF06C02}"/>
    <cellStyle name="40% - Accent6 2 2 2 2 3 3 3 2" xfId="12374" xr:uid="{7A4B5370-D6B9-46C1-88C4-A1CF73088C1F}"/>
    <cellStyle name="40% - Accent6 2 2 2 2 3 3 3 2 2" xfId="27108" xr:uid="{8FB651C3-5462-4DB9-BDEF-D9061B6AF4A1}"/>
    <cellStyle name="40% - Accent6 2 2 2 2 3 3 3 3" xfId="19742" xr:uid="{AE43470B-406F-49CB-8347-6F5C6020D0F8}"/>
    <cellStyle name="40% - Accent6 2 2 2 2 3 3 4" xfId="8692" xr:uid="{26BC9B3C-0E17-4604-9021-562B4243AE16}"/>
    <cellStyle name="40% - Accent6 2 2 2 2 3 3 4 2" xfId="23426" xr:uid="{4ECE27CF-C8BD-4439-A23E-EDDBE28A2D9F}"/>
    <cellStyle name="40% - Accent6 2 2 2 2 3 3 5" xfId="16060" xr:uid="{9A4B84FC-B062-4F03-9CB1-2A6557247F4F}"/>
    <cellStyle name="40% - Accent6 2 2 2 2 3 4" xfId="2247" xr:uid="{3CF44868-189B-432E-A800-45253F8806B8}"/>
    <cellStyle name="40% - Accent6 2 2 2 2 3 4 2" xfId="5929" xr:uid="{3A91105B-DA2E-4D85-920B-1017DCE89E0A}"/>
    <cellStyle name="40% - Accent6 2 2 2 2 3 4 2 2" xfId="13295" xr:uid="{19B30A11-ED09-43A1-BDF4-742549C6E66D}"/>
    <cellStyle name="40% - Accent6 2 2 2 2 3 4 2 2 2" xfId="28029" xr:uid="{D0B542A9-81F2-48B9-A52B-63D7619D3DF6}"/>
    <cellStyle name="40% - Accent6 2 2 2 2 3 4 2 3" xfId="20663" xr:uid="{6752D68B-57E3-420B-808C-402BD3BB7AD6}"/>
    <cellStyle name="40% - Accent6 2 2 2 2 3 4 3" xfId="9613" xr:uid="{7FB5325A-76DF-4C26-9F55-FAA366E77F08}"/>
    <cellStyle name="40% - Accent6 2 2 2 2 3 4 3 2" xfId="24347" xr:uid="{27B57EA2-5CD0-4EF1-A7BC-1E8A205ACA0C}"/>
    <cellStyle name="40% - Accent6 2 2 2 2 3 4 4" xfId="16981" xr:uid="{C0341429-322D-4E41-BDC1-3866F8DA55B9}"/>
    <cellStyle name="40% - Accent6 2 2 2 2 3 5" xfId="4088" xr:uid="{3C025E7C-EF21-4181-BA8B-080A579A588C}"/>
    <cellStyle name="40% - Accent6 2 2 2 2 3 5 2" xfId="11454" xr:uid="{0B7DF22A-D11F-4936-B141-AE2F75C91064}"/>
    <cellStyle name="40% - Accent6 2 2 2 2 3 5 2 2" xfId="26188" xr:uid="{C0F98DD2-6C42-4C39-89A0-DC031257F461}"/>
    <cellStyle name="40% - Accent6 2 2 2 2 3 5 3" xfId="18822" xr:uid="{F72EC7FF-3D69-4017-AF9F-4777C192D26E}"/>
    <cellStyle name="40% - Accent6 2 2 2 2 3 6" xfId="7772" xr:uid="{D76CA9B4-0C8E-4AD3-BC4F-A8167FB89784}"/>
    <cellStyle name="40% - Accent6 2 2 2 2 3 6 2" xfId="22506" xr:uid="{BF9514D6-E7F5-44D8-9FA9-0081D9DC9BF7}"/>
    <cellStyle name="40% - Accent6 2 2 2 2 3 7" xfId="15140" xr:uid="{A71AB318-1F2C-406C-B954-0B4B340050F6}"/>
    <cellStyle name="40% - Accent6 2 2 2 2 4" xfId="636" xr:uid="{E1F761C4-5404-43CA-B46C-88A3740CC943}"/>
    <cellStyle name="40% - Accent6 2 2 2 2 4 2" xfId="1556" xr:uid="{18BDCA5D-6862-44D7-9316-967C77AFA637}"/>
    <cellStyle name="40% - Accent6 2 2 2 2 4 2 2" xfId="3397" xr:uid="{F62A0F78-BD48-463C-92B9-E167D5F3E9A4}"/>
    <cellStyle name="40% - Accent6 2 2 2 2 4 2 2 2" xfId="7079" xr:uid="{F5AF69CC-60BE-4946-AFB7-92296B1864C5}"/>
    <cellStyle name="40% - Accent6 2 2 2 2 4 2 2 2 2" xfId="14445" xr:uid="{D120372D-8ECD-41D5-AF9A-4DBEB68C24D7}"/>
    <cellStyle name="40% - Accent6 2 2 2 2 4 2 2 2 2 2" xfId="29179" xr:uid="{0B4B5B11-B539-4FA9-8C79-EDE6AC6D5B08}"/>
    <cellStyle name="40% - Accent6 2 2 2 2 4 2 2 2 3" xfId="21813" xr:uid="{4E9AD5D6-0F4A-449A-A08F-F0C792ECE755}"/>
    <cellStyle name="40% - Accent6 2 2 2 2 4 2 2 3" xfId="10763" xr:uid="{0063C0B1-0BC4-4337-AAED-9960C0EC1B81}"/>
    <cellStyle name="40% - Accent6 2 2 2 2 4 2 2 3 2" xfId="25497" xr:uid="{CD57C5E2-0539-4126-9589-9F8761CE2E7C}"/>
    <cellStyle name="40% - Accent6 2 2 2 2 4 2 2 4" xfId="18131" xr:uid="{828961E3-2293-44E3-A0C8-F86E27033C1B}"/>
    <cellStyle name="40% - Accent6 2 2 2 2 4 2 3" xfId="5238" xr:uid="{00BD7DDA-CA54-495E-93CC-E28C398D5049}"/>
    <cellStyle name="40% - Accent6 2 2 2 2 4 2 3 2" xfId="12604" xr:uid="{FD8FCC9D-3F7F-4D48-98D7-BA8A40A28B8D}"/>
    <cellStyle name="40% - Accent6 2 2 2 2 4 2 3 2 2" xfId="27338" xr:uid="{30D0E4C4-10FF-4F2A-9158-71DD83BB7245}"/>
    <cellStyle name="40% - Accent6 2 2 2 2 4 2 3 3" xfId="19972" xr:uid="{E308650D-81B3-4CB9-AC0E-56010A7C3314}"/>
    <cellStyle name="40% - Accent6 2 2 2 2 4 2 4" xfId="8922" xr:uid="{6ED9FED7-3E2C-4D62-9FC7-29A4346CC084}"/>
    <cellStyle name="40% - Accent6 2 2 2 2 4 2 4 2" xfId="23656" xr:uid="{E20A1C70-9B55-4690-8BF4-9DCE1F374EE7}"/>
    <cellStyle name="40% - Accent6 2 2 2 2 4 2 5" xfId="16290" xr:uid="{9234BE41-07B7-4DCE-9484-1E1F76A42413}"/>
    <cellStyle name="40% - Accent6 2 2 2 2 4 3" xfId="2477" xr:uid="{8086953D-8F4C-4A0E-B42C-40507D2D410E}"/>
    <cellStyle name="40% - Accent6 2 2 2 2 4 3 2" xfId="6159" xr:uid="{5F4492AF-5239-4DA8-B7E1-9D7116DD07EA}"/>
    <cellStyle name="40% - Accent6 2 2 2 2 4 3 2 2" xfId="13525" xr:uid="{205E41CC-473A-4EAB-B276-04B18F53EA7A}"/>
    <cellStyle name="40% - Accent6 2 2 2 2 4 3 2 2 2" xfId="28259" xr:uid="{77FFC83A-7B34-471D-85DC-EE2DE4F16639}"/>
    <cellStyle name="40% - Accent6 2 2 2 2 4 3 2 3" xfId="20893" xr:uid="{7CF5FF7C-5315-4C9B-8DFB-A5E2072926DA}"/>
    <cellStyle name="40% - Accent6 2 2 2 2 4 3 3" xfId="9843" xr:uid="{28431B27-7C87-4ABD-B336-9B9112C89038}"/>
    <cellStyle name="40% - Accent6 2 2 2 2 4 3 3 2" xfId="24577" xr:uid="{5E22D273-0AB4-49C5-85EA-70FCE7F3F3A3}"/>
    <cellStyle name="40% - Accent6 2 2 2 2 4 3 4" xfId="17211" xr:uid="{4E31FA59-8FFF-4E77-9107-0BECDE09F6A0}"/>
    <cellStyle name="40% - Accent6 2 2 2 2 4 4" xfId="4318" xr:uid="{8ED2DF6B-2AB3-4EAE-AB06-F7BB4F55AD21}"/>
    <cellStyle name="40% - Accent6 2 2 2 2 4 4 2" xfId="11684" xr:uid="{A580F8FB-D7A2-4EF7-B16C-2EFC9ABB6996}"/>
    <cellStyle name="40% - Accent6 2 2 2 2 4 4 2 2" xfId="26418" xr:uid="{68B54736-F170-44FB-AA0C-170695C4FB11}"/>
    <cellStyle name="40% - Accent6 2 2 2 2 4 4 3" xfId="19052" xr:uid="{FC966D0F-EA16-4C75-B7E7-6EF2D22C75DB}"/>
    <cellStyle name="40% - Accent6 2 2 2 2 4 5" xfId="8002" xr:uid="{0367A5C3-9397-4192-B926-256282D10DCC}"/>
    <cellStyle name="40% - Accent6 2 2 2 2 4 5 2" xfId="22736" xr:uid="{EDA445CB-B26C-44A2-8018-530F97B772CC}"/>
    <cellStyle name="40% - Accent6 2 2 2 2 4 6" xfId="15370" xr:uid="{35B0D0C8-3370-40EA-A8A9-230240B1FBB4}"/>
    <cellStyle name="40% - Accent6 2 2 2 2 5" xfId="1096" xr:uid="{DD1D7D4B-1AA8-4E7D-94DF-FB5D8D060066}"/>
    <cellStyle name="40% - Accent6 2 2 2 2 5 2" xfId="2937" xr:uid="{1F2CA23C-E57B-4AB4-82E9-C44478979C86}"/>
    <cellStyle name="40% - Accent6 2 2 2 2 5 2 2" xfId="6619" xr:uid="{4F4603E8-CBF7-481B-9D4C-247C39BB5DDA}"/>
    <cellStyle name="40% - Accent6 2 2 2 2 5 2 2 2" xfId="13985" xr:uid="{AEF57D16-428A-431F-B2B1-C25206E9286A}"/>
    <cellStyle name="40% - Accent6 2 2 2 2 5 2 2 2 2" xfId="28719" xr:uid="{723E5902-7448-4479-A0D6-B0FB20AACC62}"/>
    <cellStyle name="40% - Accent6 2 2 2 2 5 2 2 3" xfId="21353" xr:uid="{AB450E14-119E-476D-9678-422292F54B3D}"/>
    <cellStyle name="40% - Accent6 2 2 2 2 5 2 3" xfId="10303" xr:uid="{6A07F00F-9087-4F09-8CF3-5F2365C6C3F0}"/>
    <cellStyle name="40% - Accent6 2 2 2 2 5 2 3 2" xfId="25037" xr:uid="{632040D3-71CF-48E1-BB3D-C69C8C7B2C9D}"/>
    <cellStyle name="40% - Accent6 2 2 2 2 5 2 4" xfId="17671" xr:uid="{301FAC8A-E92D-4AB8-B816-FEF5D58554A0}"/>
    <cellStyle name="40% - Accent6 2 2 2 2 5 3" xfId="4778" xr:uid="{43A6B863-CD37-4780-9D5B-D90C2956E9E8}"/>
    <cellStyle name="40% - Accent6 2 2 2 2 5 3 2" xfId="12144" xr:uid="{C2BB5416-549F-42D2-B059-AFD730DF26BA}"/>
    <cellStyle name="40% - Accent6 2 2 2 2 5 3 2 2" xfId="26878" xr:uid="{7CDA1099-297C-4B6F-8D4B-59E514EB9F47}"/>
    <cellStyle name="40% - Accent6 2 2 2 2 5 3 3" xfId="19512" xr:uid="{16AEFC2E-4284-4232-804E-366D56DC58EC}"/>
    <cellStyle name="40% - Accent6 2 2 2 2 5 4" xfId="8462" xr:uid="{9D4C0724-035E-40DC-854E-19AF06CD0E6B}"/>
    <cellStyle name="40% - Accent6 2 2 2 2 5 4 2" xfId="23196" xr:uid="{46D9FF48-C0A1-4324-AE69-F5440ED40A3A}"/>
    <cellStyle name="40% - Accent6 2 2 2 2 5 5" xfId="15830" xr:uid="{3D50FFA1-5C33-43EB-BD22-1F7622B0B13B}"/>
    <cellStyle name="40% - Accent6 2 2 2 2 6" xfId="2017" xr:uid="{3992F9E4-5B55-47E6-9A37-45F686E56CFE}"/>
    <cellStyle name="40% - Accent6 2 2 2 2 6 2" xfId="5699" xr:uid="{8B10A7CC-94D7-40A6-B48F-6B5A5FC2A6C8}"/>
    <cellStyle name="40% - Accent6 2 2 2 2 6 2 2" xfId="13065" xr:uid="{3069E1DE-168F-4337-8C5B-1AC86CD4AD81}"/>
    <cellStyle name="40% - Accent6 2 2 2 2 6 2 2 2" xfId="27799" xr:uid="{9E17A90D-63D3-4D41-BAB7-55464BE3DA25}"/>
    <cellStyle name="40% - Accent6 2 2 2 2 6 2 3" xfId="20433" xr:uid="{6E15DD77-1195-4D8B-AE1D-9F74F40E41AC}"/>
    <cellStyle name="40% - Accent6 2 2 2 2 6 3" xfId="9383" xr:uid="{15BB780A-808E-42A8-BDAE-715EFB55C113}"/>
    <cellStyle name="40% - Accent6 2 2 2 2 6 3 2" xfId="24117" xr:uid="{4D0389D5-085A-4CC7-8AEA-B051C2917600}"/>
    <cellStyle name="40% - Accent6 2 2 2 2 6 4" xfId="16751" xr:uid="{32A45DBE-4A44-47B6-9ADE-8F3C82BCBF48}"/>
    <cellStyle name="40% - Accent6 2 2 2 2 7" xfId="3858" xr:uid="{69B1765D-7A43-4AFD-A735-EC9ED2BF2492}"/>
    <cellStyle name="40% - Accent6 2 2 2 2 7 2" xfId="11224" xr:uid="{915ADF7A-74CF-4623-AF92-812DBFCA56A5}"/>
    <cellStyle name="40% - Accent6 2 2 2 2 7 2 2" xfId="25958" xr:uid="{58FBBB38-480A-4833-AA9F-BE2686039EF6}"/>
    <cellStyle name="40% - Accent6 2 2 2 2 7 3" xfId="18592" xr:uid="{0E823868-7AA2-4D23-973A-2148681B2572}"/>
    <cellStyle name="40% - Accent6 2 2 2 2 8" xfId="7542" xr:uid="{CA294BE9-AD2D-46F5-9B21-D8603454809E}"/>
    <cellStyle name="40% - Accent6 2 2 2 2 8 2" xfId="22276" xr:uid="{EF41B8B7-A239-4195-822C-E453101D0393}"/>
    <cellStyle name="40% - Accent6 2 2 2 2 9" xfId="14910" xr:uid="{7B1A250E-821E-4123-A9E3-42E50864ABD6}"/>
    <cellStyle name="40% - Accent6 2 2 2 3" xfId="234" xr:uid="{B9FABE5C-8616-44DA-A355-FC05B12AD625}"/>
    <cellStyle name="40% - Accent6 2 2 2 3 2" xfId="464" xr:uid="{ED8B5EB0-726C-43B0-8EDE-149DE191BEE4}"/>
    <cellStyle name="40% - Accent6 2 2 2 3 2 2" xfId="924" xr:uid="{85C4443B-5155-4C7E-8F1B-588362FBD8B4}"/>
    <cellStyle name="40% - Accent6 2 2 2 3 2 2 2" xfId="1844" xr:uid="{F4758D3C-7AB5-4603-A1CB-810AA65D44AE}"/>
    <cellStyle name="40% - Accent6 2 2 2 3 2 2 2 2" xfId="3685" xr:uid="{7FA5D63C-79CA-4CD0-A0A2-5A9EF7A440E3}"/>
    <cellStyle name="40% - Accent6 2 2 2 3 2 2 2 2 2" xfId="7367" xr:uid="{3A833A61-79E6-4C28-BE82-9138646786CF}"/>
    <cellStyle name="40% - Accent6 2 2 2 3 2 2 2 2 2 2" xfId="14733" xr:uid="{B86F3A1E-E46D-468C-924F-A3117C6B0B9D}"/>
    <cellStyle name="40% - Accent6 2 2 2 3 2 2 2 2 2 2 2" xfId="29467" xr:uid="{6BDD8406-D0CC-41D1-A327-B6530365CBF9}"/>
    <cellStyle name="40% - Accent6 2 2 2 3 2 2 2 2 2 3" xfId="22101" xr:uid="{DD6157C3-89BA-43FA-A41A-3022673340FF}"/>
    <cellStyle name="40% - Accent6 2 2 2 3 2 2 2 2 3" xfId="11051" xr:uid="{792F5F04-94AB-4C5A-A6FB-538161022E84}"/>
    <cellStyle name="40% - Accent6 2 2 2 3 2 2 2 2 3 2" xfId="25785" xr:uid="{1AB2B99F-871A-4C73-8D06-36D5004F6499}"/>
    <cellStyle name="40% - Accent6 2 2 2 3 2 2 2 2 4" xfId="18419" xr:uid="{A013DF5E-BCA3-4D8E-B9A8-23DCFA6F6136}"/>
    <cellStyle name="40% - Accent6 2 2 2 3 2 2 2 3" xfId="5526" xr:uid="{6BA665DB-C39C-4E2C-965E-451E84F64C08}"/>
    <cellStyle name="40% - Accent6 2 2 2 3 2 2 2 3 2" xfId="12892" xr:uid="{CB0A8A2E-2EA9-42F4-BC15-20348D428F99}"/>
    <cellStyle name="40% - Accent6 2 2 2 3 2 2 2 3 2 2" xfId="27626" xr:uid="{645C6F9A-A62A-4268-9B0E-5292B06E46CE}"/>
    <cellStyle name="40% - Accent6 2 2 2 3 2 2 2 3 3" xfId="20260" xr:uid="{62FD7A1E-BE14-49EA-A38B-3A6070980971}"/>
    <cellStyle name="40% - Accent6 2 2 2 3 2 2 2 4" xfId="9210" xr:uid="{B4B78C36-8BAA-4BE5-B2C9-D60C01FA0AB8}"/>
    <cellStyle name="40% - Accent6 2 2 2 3 2 2 2 4 2" xfId="23944" xr:uid="{CFD67035-15B7-4D8C-8E31-4F631FDB2119}"/>
    <cellStyle name="40% - Accent6 2 2 2 3 2 2 2 5" xfId="16578" xr:uid="{1307965E-7CB1-48C5-A620-5F4228F9DDD8}"/>
    <cellStyle name="40% - Accent6 2 2 2 3 2 2 3" xfId="2765" xr:uid="{D0DC416B-2E6F-42B2-BA7C-1A0D07048CB8}"/>
    <cellStyle name="40% - Accent6 2 2 2 3 2 2 3 2" xfId="6447" xr:uid="{14645E9C-0954-48C0-8167-EF3D5C28F612}"/>
    <cellStyle name="40% - Accent6 2 2 2 3 2 2 3 2 2" xfId="13813" xr:uid="{498AFA74-F803-47F1-ACD8-F2F0C859920F}"/>
    <cellStyle name="40% - Accent6 2 2 2 3 2 2 3 2 2 2" xfId="28547" xr:uid="{5F182F99-4938-4816-AAD5-0E200268FCE5}"/>
    <cellStyle name="40% - Accent6 2 2 2 3 2 2 3 2 3" xfId="21181" xr:uid="{B611C196-5AD5-4108-8ACF-54371C519A44}"/>
    <cellStyle name="40% - Accent6 2 2 2 3 2 2 3 3" xfId="10131" xr:uid="{E8397E74-2F24-4727-9A10-0F8A551E918F}"/>
    <cellStyle name="40% - Accent6 2 2 2 3 2 2 3 3 2" xfId="24865" xr:uid="{185D5310-91FD-4D55-8E82-706956BA2C63}"/>
    <cellStyle name="40% - Accent6 2 2 2 3 2 2 3 4" xfId="17499" xr:uid="{8A8E5FF2-AF5A-4E28-896D-B90212558C00}"/>
    <cellStyle name="40% - Accent6 2 2 2 3 2 2 4" xfId="4606" xr:uid="{4B92B538-0295-4A3A-9690-1A05311C0B04}"/>
    <cellStyle name="40% - Accent6 2 2 2 3 2 2 4 2" xfId="11972" xr:uid="{25D8C777-C91D-4314-904A-4D29A596AE4B}"/>
    <cellStyle name="40% - Accent6 2 2 2 3 2 2 4 2 2" xfId="26706" xr:uid="{2EB4CA0F-2F6F-40AE-A40F-5717CB6A3218}"/>
    <cellStyle name="40% - Accent6 2 2 2 3 2 2 4 3" xfId="19340" xr:uid="{71087949-EC18-458E-A82E-5BA682A93B57}"/>
    <cellStyle name="40% - Accent6 2 2 2 3 2 2 5" xfId="8290" xr:uid="{AF12CFFB-8DAF-49FE-B50D-A4B1442B3064}"/>
    <cellStyle name="40% - Accent6 2 2 2 3 2 2 5 2" xfId="23024" xr:uid="{C1F0BA12-7012-4FA6-9817-DD9400EDB370}"/>
    <cellStyle name="40% - Accent6 2 2 2 3 2 2 6" xfId="15658" xr:uid="{509A22DC-2612-4CA7-B825-C5B4AD7ECABB}"/>
    <cellStyle name="40% - Accent6 2 2 2 3 2 3" xfId="1384" xr:uid="{24180A19-6E64-4B6E-9387-EBF98F4A9AE8}"/>
    <cellStyle name="40% - Accent6 2 2 2 3 2 3 2" xfId="3225" xr:uid="{D8DCFE61-FBE7-49F9-A032-619A387AE63A}"/>
    <cellStyle name="40% - Accent6 2 2 2 3 2 3 2 2" xfId="6907" xr:uid="{AA1648B3-8055-46E3-8EFB-F98158C50363}"/>
    <cellStyle name="40% - Accent6 2 2 2 3 2 3 2 2 2" xfId="14273" xr:uid="{287EA883-E4AB-417C-A738-88A7F52CA730}"/>
    <cellStyle name="40% - Accent6 2 2 2 3 2 3 2 2 2 2" xfId="29007" xr:uid="{222E8A9F-15AE-4224-8EBA-03E81E19E22D}"/>
    <cellStyle name="40% - Accent6 2 2 2 3 2 3 2 2 3" xfId="21641" xr:uid="{83707465-CE00-400A-A37C-0D7D893A53F4}"/>
    <cellStyle name="40% - Accent6 2 2 2 3 2 3 2 3" xfId="10591" xr:uid="{4C902C86-B515-4D51-88D6-5ED1FD6E67CC}"/>
    <cellStyle name="40% - Accent6 2 2 2 3 2 3 2 3 2" xfId="25325" xr:uid="{22C1B3D1-D034-46A8-9CAC-4B1D7C5FDE0D}"/>
    <cellStyle name="40% - Accent6 2 2 2 3 2 3 2 4" xfId="17959" xr:uid="{59D02785-A9A7-483C-BCA3-6B22AD5181C2}"/>
    <cellStyle name="40% - Accent6 2 2 2 3 2 3 3" xfId="5066" xr:uid="{0CB5AE2B-834D-46D4-AA74-F0B07B7B37AC}"/>
    <cellStyle name="40% - Accent6 2 2 2 3 2 3 3 2" xfId="12432" xr:uid="{37265D1D-838E-4785-87ED-648358F83667}"/>
    <cellStyle name="40% - Accent6 2 2 2 3 2 3 3 2 2" xfId="27166" xr:uid="{8E71DBE7-3A3E-4B5D-9FA3-8B35702E4E6A}"/>
    <cellStyle name="40% - Accent6 2 2 2 3 2 3 3 3" xfId="19800" xr:uid="{ECA3FF71-06A1-4B9C-8DE8-9CA240C7C485}"/>
    <cellStyle name="40% - Accent6 2 2 2 3 2 3 4" xfId="8750" xr:uid="{A8ED9894-A9AE-40D3-9B1D-966A468B9C53}"/>
    <cellStyle name="40% - Accent6 2 2 2 3 2 3 4 2" xfId="23484" xr:uid="{2F333294-3D1F-4C3D-A5DB-EE92E283B516}"/>
    <cellStyle name="40% - Accent6 2 2 2 3 2 3 5" xfId="16118" xr:uid="{9210C940-6AF1-4769-B587-94BB2E001415}"/>
    <cellStyle name="40% - Accent6 2 2 2 3 2 4" xfId="2305" xr:uid="{42C66227-7602-40AD-859C-627550DA2606}"/>
    <cellStyle name="40% - Accent6 2 2 2 3 2 4 2" xfId="5987" xr:uid="{DCE1C2EC-EE24-49EC-A1E9-11022D543E1B}"/>
    <cellStyle name="40% - Accent6 2 2 2 3 2 4 2 2" xfId="13353" xr:uid="{9105EE58-CA4B-4473-9F97-F10227C460D4}"/>
    <cellStyle name="40% - Accent6 2 2 2 3 2 4 2 2 2" xfId="28087" xr:uid="{84EEB1D0-5FC1-451F-8A44-4FACE28604CA}"/>
    <cellStyle name="40% - Accent6 2 2 2 3 2 4 2 3" xfId="20721" xr:uid="{46256FA8-AD0D-46E4-8EF4-EA8F8B56E8EF}"/>
    <cellStyle name="40% - Accent6 2 2 2 3 2 4 3" xfId="9671" xr:uid="{FF228414-DF44-4886-AFBE-DED90B6E878E}"/>
    <cellStyle name="40% - Accent6 2 2 2 3 2 4 3 2" xfId="24405" xr:uid="{EC5C693C-96A6-4818-9C43-88A22202E35E}"/>
    <cellStyle name="40% - Accent6 2 2 2 3 2 4 4" xfId="17039" xr:uid="{7E6C50F3-B5BD-4348-A60C-38BC08FCDB4A}"/>
    <cellStyle name="40% - Accent6 2 2 2 3 2 5" xfId="4146" xr:uid="{9F467FF0-319D-4542-8AE8-7E63B62A0936}"/>
    <cellStyle name="40% - Accent6 2 2 2 3 2 5 2" xfId="11512" xr:uid="{2DB05063-7C2D-4A63-8A60-DA6111655B19}"/>
    <cellStyle name="40% - Accent6 2 2 2 3 2 5 2 2" xfId="26246" xr:uid="{830D7053-24A8-47FA-8B05-3F33B6BCF874}"/>
    <cellStyle name="40% - Accent6 2 2 2 3 2 5 3" xfId="18880" xr:uid="{B81CA632-5669-40B3-B1FB-235FD61093D6}"/>
    <cellStyle name="40% - Accent6 2 2 2 3 2 6" xfId="7830" xr:uid="{8C78374D-C6CE-4426-AEDA-D136B8B00CE6}"/>
    <cellStyle name="40% - Accent6 2 2 2 3 2 6 2" xfId="22564" xr:uid="{C561D8D0-F4D1-4593-9AFC-3F5FEF9D9783}"/>
    <cellStyle name="40% - Accent6 2 2 2 3 2 7" xfId="15198" xr:uid="{C04737DE-00E8-4369-A2E8-8549CF4DDCB3}"/>
    <cellStyle name="40% - Accent6 2 2 2 3 3" xfId="694" xr:uid="{9527575A-1175-4E8E-AB76-AAB7262BB489}"/>
    <cellStyle name="40% - Accent6 2 2 2 3 3 2" xfId="1614" xr:uid="{92BE1E9C-7150-42DE-A1AB-8CCA449BC6DD}"/>
    <cellStyle name="40% - Accent6 2 2 2 3 3 2 2" xfId="3455" xr:uid="{F5A149E1-D9DE-40FB-AD16-8F527C842506}"/>
    <cellStyle name="40% - Accent6 2 2 2 3 3 2 2 2" xfId="7137" xr:uid="{BE19B279-08CE-48F1-8681-05885D1E83F5}"/>
    <cellStyle name="40% - Accent6 2 2 2 3 3 2 2 2 2" xfId="14503" xr:uid="{BB684D81-C1D3-41B0-ADC9-D58F1B3F1316}"/>
    <cellStyle name="40% - Accent6 2 2 2 3 3 2 2 2 2 2" xfId="29237" xr:uid="{A9C9F177-B644-4EFE-BE15-A7E75E4C27FB}"/>
    <cellStyle name="40% - Accent6 2 2 2 3 3 2 2 2 3" xfId="21871" xr:uid="{649E3C74-4C46-4AAA-883A-965D9CDADC51}"/>
    <cellStyle name="40% - Accent6 2 2 2 3 3 2 2 3" xfId="10821" xr:uid="{D79EB87D-3CD6-4E4B-B14E-35A6A5A11F36}"/>
    <cellStyle name="40% - Accent6 2 2 2 3 3 2 2 3 2" xfId="25555" xr:uid="{972837EB-853B-4C14-9A99-4C2653BEBDDF}"/>
    <cellStyle name="40% - Accent6 2 2 2 3 3 2 2 4" xfId="18189" xr:uid="{1D48C6A6-D357-414A-A60C-867403DBCFA9}"/>
    <cellStyle name="40% - Accent6 2 2 2 3 3 2 3" xfId="5296" xr:uid="{77266ACE-2D62-4DB4-8B4C-E2B1BAE9DA45}"/>
    <cellStyle name="40% - Accent6 2 2 2 3 3 2 3 2" xfId="12662" xr:uid="{8661F4FB-66C5-4A17-BDA6-7911D50A3F2E}"/>
    <cellStyle name="40% - Accent6 2 2 2 3 3 2 3 2 2" xfId="27396" xr:uid="{D8033246-C4E4-4D88-BA52-F929A8C7B1EA}"/>
    <cellStyle name="40% - Accent6 2 2 2 3 3 2 3 3" xfId="20030" xr:uid="{6D476174-365A-42B0-A128-8D7412DFAD68}"/>
    <cellStyle name="40% - Accent6 2 2 2 3 3 2 4" xfId="8980" xr:uid="{A69B014D-92DA-404E-B917-BBFB738148A9}"/>
    <cellStyle name="40% - Accent6 2 2 2 3 3 2 4 2" xfId="23714" xr:uid="{EEE46E9F-93A8-4910-9963-C385C49288A4}"/>
    <cellStyle name="40% - Accent6 2 2 2 3 3 2 5" xfId="16348" xr:uid="{EFEAB0EF-E42B-4D63-9F79-745DD4EC80C9}"/>
    <cellStyle name="40% - Accent6 2 2 2 3 3 3" xfId="2535" xr:uid="{E8779AC3-A14D-473F-B6B4-1BDF49A2539A}"/>
    <cellStyle name="40% - Accent6 2 2 2 3 3 3 2" xfId="6217" xr:uid="{DA35E703-BB01-4667-9FC2-DD168FE2C963}"/>
    <cellStyle name="40% - Accent6 2 2 2 3 3 3 2 2" xfId="13583" xr:uid="{C05066C7-2234-4AFE-9EAC-98C870F8ED0F}"/>
    <cellStyle name="40% - Accent6 2 2 2 3 3 3 2 2 2" xfId="28317" xr:uid="{06899788-7E5C-4C0D-81C2-BE31D2E5266C}"/>
    <cellStyle name="40% - Accent6 2 2 2 3 3 3 2 3" xfId="20951" xr:uid="{985B8072-0EC4-4C3A-8D0C-B6C0BE74B43D}"/>
    <cellStyle name="40% - Accent6 2 2 2 3 3 3 3" xfId="9901" xr:uid="{8A7F6F0F-E481-4CF2-B504-90354421A7A1}"/>
    <cellStyle name="40% - Accent6 2 2 2 3 3 3 3 2" xfId="24635" xr:uid="{E35416FC-3DC6-4D24-855C-471909147E35}"/>
    <cellStyle name="40% - Accent6 2 2 2 3 3 3 4" xfId="17269" xr:uid="{321EADEF-D130-44C5-8D37-A9CA744D3298}"/>
    <cellStyle name="40% - Accent6 2 2 2 3 3 4" xfId="4376" xr:uid="{CCFB6E60-B71A-433A-8C10-B4B1A3DB3CAE}"/>
    <cellStyle name="40% - Accent6 2 2 2 3 3 4 2" xfId="11742" xr:uid="{B49A7755-75FD-4049-8FD7-BA9FA34F7511}"/>
    <cellStyle name="40% - Accent6 2 2 2 3 3 4 2 2" xfId="26476" xr:uid="{AFC7206F-7F6C-48B0-820B-E8BC38740545}"/>
    <cellStyle name="40% - Accent6 2 2 2 3 3 4 3" xfId="19110" xr:uid="{9EF6A7D3-FD03-4489-8809-C9F487D17269}"/>
    <cellStyle name="40% - Accent6 2 2 2 3 3 5" xfId="8060" xr:uid="{F3A0896B-9A41-43AC-93FD-80EFCE75BDD3}"/>
    <cellStyle name="40% - Accent6 2 2 2 3 3 5 2" xfId="22794" xr:uid="{5EA51BDD-688E-412F-9359-54586C268DF5}"/>
    <cellStyle name="40% - Accent6 2 2 2 3 3 6" xfId="15428" xr:uid="{BD454A6E-BE11-4C36-BFE5-350D14A19518}"/>
    <cellStyle name="40% - Accent6 2 2 2 3 4" xfId="1154" xr:uid="{D2EF03AA-9122-4FF1-AB01-6DB8710A3DB3}"/>
    <cellStyle name="40% - Accent6 2 2 2 3 4 2" xfId="2995" xr:uid="{3C0B2DF8-C783-4DE0-96FF-C698E3B48445}"/>
    <cellStyle name="40% - Accent6 2 2 2 3 4 2 2" xfId="6677" xr:uid="{54EDE992-DEE0-4899-8615-61230E3CF0B2}"/>
    <cellStyle name="40% - Accent6 2 2 2 3 4 2 2 2" xfId="14043" xr:uid="{A02046AC-33D1-4C8B-9C5C-9E4B0DFE913D}"/>
    <cellStyle name="40% - Accent6 2 2 2 3 4 2 2 2 2" xfId="28777" xr:uid="{ED0F033E-7A24-4A86-A005-82B446EFC666}"/>
    <cellStyle name="40% - Accent6 2 2 2 3 4 2 2 3" xfId="21411" xr:uid="{543BB007-C4CF-4BBF-B327-B182FF7BEA3D}"/>
    <cellStyle name="40% - Accent6 2 2 2 3 4 2 3" xfId="10361" xr:uid="{C8581BE7-C329-4536-B135-B725485B5CE6}"/>
    <cellStyle name="40% - Accent6 2 2 2 3 4 2 3 2" xfId="25095" xr:uid="{81B5C9D4-1C1D-4D53-B695-18484D03CD71}"/>
    <cellStyle name="40% - Accent6 2 2 2 3 4 2 4" xfId="17729" xr:uid="{621A7245-EEAD-4177-880F-E1A090F15F82}"/>
    <cellStyle name="40% - Accent6 2 2 2 3 4 3" xfId="4836" xr:uid="{40365879-ACFB-4F51-87CA-9D1B5E80EFD9}"/>
    <cellStyle name="40% - Accent6 2 2 2 3 4 3 2" xfId="12202" xr:uid="{34C6ABEA-0E6E-4365-912C-E9B70F6F9BF5}"/>
    <cellStyle name="40% - Accent6 2 2 2 3 4 3 2 2" xfId="26936" xr:uid="{B542ABEC-36CC-4192-982B-8E24A01BAA57}"/>
    <cellStyle name="40% - Accent6 2 2 2 3 4 3 3" xfId="19570" xr:uid="{F8D5991B-931E-4E22-A95B-08E615AD916A}"/>
    <cellStyle name="40% - Accent6 2 2 2 3 4 4" xfId="8520" xr:uid="{B0DC1A3F-BCAE-45AB-954D-67EF6B622D40}"/>
    <cellStyle name="40% - Accent6 2 2 2 3 4 4 2" xfId="23254" xr:uid="{9FC78357-00BE-4443-AB7D-E9F5A6AA75F9}"/>
    <cellStyle name="40% - Accent6 2 2 2 3 4 5" xfId="15888" xr:uid="{1A0F1190-E43A-4FB6-95C9-DF234705CD66}"/>
    <cellStyle name="40% - Accent6 2 2 2 3 5" xfId="2075" xr:uid="{4ABD33CE-8850-4B2F-B880-FB2B45655B46}"/>
    <cellStyle name="40% - Accent6 2 2 2 3 5 2" xfId="5757" xr:uid="{7D30D365-FE32-4ECE-8B47-185475B44993}"/>
    <cellStyle name="40% - Accent6 2 2 2 3 5 2 2" xfId="13123" xr:uid="{15A6F9CE-16C6-41A0-8CD0-5D97F8C4670C}"/>
    <cellStyle name="40% - Accent6 2 2 2 3 5 2 2 2" xfId="27857" xr:uid="{D66E7F12-EA6E-4AE1-A90A-FAF8F66A5E76}"/>
    <cellStyle name="40% - Accent6 2 2 2 3 5 2 3" xfId="20491" xr:uid="{1650DB3C-A9D2-4A61-9038-1008BC82FDD5}"/>
    <cellStyle name="40% - Accent6 2 2 2 3 5 3" xfId="9441" xr:uid="{F16CA24C-1D59-42A5-AE57-E5741AF1D76B}"/>
    <cellStyle name="40% - Accent6 2 2 2 3 5 3 2" xfId="24175" xr:uid="{6EA15EE9-0158-42CE-BAC2-8D7BFC5D531C}"/>
    <cellStyle name="40% - Accent6 2 2 2 3 5 4" xfId="16809" xr:uid="{25A6BBFA-834B-45D3-A7C4-A8F84C02DFAF}"/>
    <cellStyle name="40% - Accent6 2 2 2 3 6" xfId="3916" xr:uid="{4E46437B-B0AE-44B9-925B-7E87BC059AA4}"/>
    <cellStyle name="40% - Accent6 2 2 2 3 6 2" xfId="11282" xr:uid="{7F4C7C1B-7631-4261-A8D6-71B304372CFF}"/>
    <cellStyle name="40% - Accent6 2 2 2 3 6 2 2" xfId="26016" xr:uid="{95528F0D-6B15-4920-8DFE-A8BF93CEE7A0}"/>
    <cellStyle name="40% - Accent6 2 2 2 3 6 3" xfId="18650" xr:uid="{2041AFEB-B538-4F05-B2D8-9F1506BCE7E2}"/>
    <cellStyle name="40% - Accent6 2 2 2 3 7" xfId="7600" xr:uid="{48B22D44-B592-4AF5-95F1-FA70CCC83BD4}"/>
    <cellStyle name="40% - Accent6 2 2 2 3 7 2" xfId="22334" xr:uid="{F209DF84-EF90-4926-A0B9-61D9314543A8}"/>
    <cellStyle name="40% - Accent6 2 2 2 3 8" xfId="14968" xr:uid="{614FB2F1-7E0C-4378-B297-56D91A41DFB7}"/>
    <cellStyle name="40% - Accent6 2 2 2 4" xfId="349" xr:uid="{E593951D-53CF-40A6-815A-27489ECD2A3D}"/>
    <cellStyle name="40% - Accent6 2 2 2 4 2" xfId="809" xr:uid="{EE204672-37FB-4CB4-B0EC-DA2C3FE70A93}"/>
    <cellStyle name="40% - Accent6 2 2 2 4 2 2" xfId="1729" xr:uid="{E2F1E300-249D-4D51-952B-1C199F11CB11}"/>
    <cellStyle name="40% - Accent6 2 2 2 4 2 2 2" xfId="3570" xr:uid="{E09C4012-0E28-4D15-BA04-20844A0AA3F5}"/>
    <cellStyle name="40% - Accent6 2 2 2 4 2 2 2 2" xfId="7252" xr:uid="{1E90F6DA-EB1B-4F4D-B367-211951ECDC6E}"/>
    <cellStyle name="40% - Accent6 2 2 2 4 2 2 2 2 2" xfId="14618" xr:uid="{F5056B32-78AD-46CB-A69F-58ABD2F75C92}"/>
    <cellStyle name="40% - Accent6 2 2 2 4 2 2 2 2 2 2" xfId="29352" xr:uid="{F7CE4AE9-D69F-4FFE-BC54-B56D07689436}"/>
    <cellStyle name="40% - Accent6 2 2 2 4 2 2 2 2 3" xfId="21986" xr:uid="{10AE294B-A0E2-462B-B075-D79ABACD6129}"/>
    <cellStyle name="40% - Accent6 2 2 2 4 2 2 2 3" xfId="10936" xr:uid="{2881AFF0-BC6F-42B9-8BAD-2B4761FF4546}"/>
    <cellStyle name="40% - Accent6 2 2 2 4 2 2 2 3 2" xfId="25670" xr:uid="{36526EA9-FB3A-41A9-8B8D-321B65137716}"/>
    <cellStyle name="40% - Accent6 2 2 2 4 2 2 2 4" xfId="18304" xr:uid="{BCACA3D0-2BF6-499B-93DF-521E3CEAD231}"/>
    <cellStyle name="40% - Accent6 2 2 2 4 2 2 3" xfId="5411" xr:uid="{053638F3-BE53-4C79-B6C5-DA0927F66C94}"/>
    <cellStyle name="40% - Accent6 2 2 2 4 2 2 3 2" xfId="12777" xr:uid="{9BB95AC1-C1E8-4E59-9C6F-C1781E1AD0CC}"/>
    <cellStyle name="40% - Accent6 2 2 2 4 2 2 3 2 2" xfId="27511" xr:uid="{C4C0F90A-AA91-4704-817C-38AB7C88854D}"/>
    <cellStyle name="40% - Accent6 2 2 2 4 2 2 3 3" xfId="20145" xr:uid="{D09653CD-2DED-4500-859F-F0EBD4EA1EE2}"/>
    <cellStyle name="40% - Accent6 2 2 2 4 2 2 4" xfId="9095" xr:uid="{019A784C-A1AC-4ADA-95E7-8220E5254313}"/>
    <cellStyle name="40% - Accent6 2 2 2 4 2 2 4 2" xfId="23829" xr:uid="{6789FF15-DE0C-4897-9A5D-D9D4A9DDBD31}"/>
    <cellStyle name="40% - Accent6 2 2 2 4 2 2 5" xfId="16463" xr:uid="{BB3D21D3-0CDC-4D3F-A1CC-2605C6D314B8}"/>
    <cellStyle name="40% - Accent6 2 2 2 4 2 3" xfId="2650" xr:uid="{F6F53A2D-2592-4C57-9C73-2FE9107F1CE6}"/>
    <cellStyle name="40% - Accent6 2 2 2 4 2 3 2" xfId="6332" xr:uid="{968C81B8-6B25-4CC7-BED9-D974204FEF75}"/>
    <cellStyle name="40% - Accent6 2 2 2 4 2 3 2 2" xfId="13698" xr:uid="{13EE83E9-6C55-40CF-BB6B-4608967F95DE}"/>
    <cellStyle name="40% - Accent6 2 2 2 4 2 3 2 2 2" xfId="28432" xr:uid="{49984260-7C1A-4B75-A38D-367D16845D6F}"/>
    <cellStyle name="40% - Accent6 2 2 2 4 2 3 2 3" xfId="21066" xr:uid="{49E308CA-26C0-46A6-BF4C-7F7E075CFEFA}"/>
    <cellStyle name="40% - Accent6 2 2 2 4 2 3 3" xfId="10016" xr:uid="{022DB569-8B5B-4D02-BAC6-873EDDC9A9EB}"/>
    <cellStyle name="40% - Accent6 2 2 2 4 2 3 3 2" xfId="24750" xr:uid="{BE9CC4AA-AFB2-434E-8C63-C53A07801E7A}"/>
    <cellStyle name="40% - Accent6 2 2 2 4 2 3 4" xfId="17384" xr:uid="{6887FC1A-CD51-4DD2-BA86-3B38CD99A58D}"/>
    <cellStyle name="40% - Accent6 2 2 2 4 2 4" xfId="4491" xr:uid="{F6C0C117-24B2-49AC-86A4-876762FB5B24}"/>
    <cellStyle name="40% - Accent6 2 2 2 4 2 4 2" xfId="11857" xr:uid="{BA9FA65B-628A-468E-A0BC-20BD80926E1D}"/>
    <cellStyle name="40% - Accent6 2 2 2 4 2 4 2 2" xfId="26591" xr:uid="{08D3206A-F819-4658-A717-777F01239FC2}"/>
    <cellStyle name="40% - Accent6 2 2 2 4 2 4 3" xfId="19225" xr:uid="{5D859033-5F0E-474D-9F65-183EF6C5943C}"/>
    <cellStyle name="40% - Accent6 2 2 2 4 2 5" xfId="8175" xr:uid="{C49EA93C-5AE8-405B-8F92-CAE07A8F97DA}"/>
    <cellStyle name="40% - Accent6 2 2 2 4 2 5 2" xfId="22909" xr:uid="{BAD3A87B-15EF-45A4-A585-AD0647D644DB}"/>
    <cellStyle name="40% - Accent6 2 2 2 4 2 6" xfId="15543" xr:uid="{5014E228-A428-476D-8E27-7C0ACC4B45D4}"/>
    <cellStyle name="40% - Accent6 2 2 2 4 3" xfId="1269" xr:uid="{7D5BA45D-F389-4BF1-844F-7366DF227A01}"/>
    <cellStyle name="40% - Accent6 2 2 2 4 3 2" xfId="3110" xr:uid="{9784ED72-A3C0-45DF-B0C3-EC3D7FA2FCD3}"/>
    <cellStyle name="40% - Accent6 2 2 2 4 3 2 2" xfId="6792" xr:uid="{B4CD7CD3-1994-4772-812F-B82285B24DB6}"/>
    <cellStyle name="40% - Accent6 2 2 2 4 3 2 2 2" xfId="14158" xr:uid="{97FE61D0-86C2-42D4-8280-02303794A966}"/>
    <cellStyle name="40% - Accent6 2 2 2 4 3 2 2 2 2" xfId="28892" xr:uid="{9EDDFEDA-167C-4113-B58D-631997FFB8FA}"/>
    <cellStyle name="40% - Accent6 2 2 2 4 3 2 2 3" xfId="21526" xr:uid="{A70F18DA-1A18-4C20-8784-46132547E4C5}"/>
    <cellStyle name="40% - Accent6 2 2 2 4 3 2 3" xfId="10476" xr:uid="{3AF44686-22B6-4906-839C-155ABABEAB42}"/>
    <cellStyle name="40% - Accent6 2 2 2 4 3 2 3 2" xfId="25210" xr:uid="{B18D0931-8C64-43DE-B535-3C7285B25366}"/>
    <cellStyle name="40% - Accent6 2 2 2 4 3 2 4" xfId="17844" xr:uid="{DF099ACF-7928-428E-96D3-8742BC8538D1}"/>
    <cellStyle name="40% - Accent6 2 2 2 4 3 3" xfId="4951" xr:uid="{675F0A0D-08F5-429F-82E3-C1DEA565ABD3}"/>
    <cellStyle name="40% - Accent6 2 2 2 4 3 3 2" xfId="12317" xr:uid="{83C318F6-330F-430D-AFC7-140EB9EF9525}"/>
    <cellStyle name="40% - Accent6 2 2 2 4 3 3 2 2" xfId="27051" xr:uid="{25C7A68D-FF5C-4343-A5B9-3EF63366139F}"/>
    <cellStyle name="40% - Accent6 2 2 2 4 3 3 3" xfId="19685" xr:uid="{F8E39A8F-A3D1-4CEB-B0CF-EBA549A63D11}"/>
    <cellStyle name="40% - Accent6 2 2 2 4 3 4" xfId="8635" xr:uid="{18C3E2A2-675C-495F-87B3-D19C90155063}"/>
    <cellStyle name="40% - Accent6 2 2 2 4 3 4 2" xfId="23369" xr:uid="{9A880C49-2C4A-41DE-802D-E272A49F0DCD}"/>
    <cellStyle name="40% - Accent6 2 2 2 4 3 5" xfId="16003" xr:uid="{ACEEF03C-4D4A-483C-8FBC-BFCF76DC5452}"/>
    <cellStyle name="40% - Accent6 2 2 2 4 4" xfId="2190" xr:uid="{70A56C1E-00C5-48B2-A3F8-5C0308A4CCCB}"/>
    <cellStyle name="40% - Accent6 2 2 2 4 4 2" xfId="5872" xr:uid="{71559353-3F0D-422E-AD7A-5803976E1643}"/>
    <cellStyle name="40% - Accent6 2 2 2 4 4 2 2" xfId="13238" xr:uid="{44AF8EE4-239C-4195-B2C9-07DAEF5D5449}"/>
    <cellStyle name="40% - Accent6 2 2 2 4 4 2 2 2" xfId="27972" xr:uid="{31B3DEA8-B27A-4DF1-8CF7-76D10D197A5B}"/>
    <cellStyle name="40% - Accent6 2 2 2 4 4 2 3" xfId="20606" xr:uid="{FEFF5DE5-BBBD-4CE3-9F9C-266C36BA9029}"/>
    <cellStyle name="40% - Accent6 2 2 2 4 4 3" xfId="9556" xr:uid="{A0AB0FBA-1ACE-4FF1-80DA-0F97AF94C521}"/>
    <cellStyle name="40% - Accent6 2 2 2 4 4 3 2" xfId="24290" xr:uid="{834C14F4-1F3C-4E87-AEE5-C8E651FE9485}"/>
    <cellStyle name="40% - Accent6 2 2 2 4 4 4" xfId="16924" xr:uid="{14386D3B-604C-4C29-8599-90F59A8EBA4E}"/>
    <cellStyle name="40% - Accent6 2 2 2 4 5" xfId="4031" xr:uid="{28F6FFAC-9327-46F8-8EFD-2062575FF422}"/>
    <cellStyle name="40% - Accent6 2 2 2 4 5 2" xfId="11397" xr:uid="{2985CE4F-5070-424C-8EE5-E73D71B2DBF8}"/>
    <cellStyle name="40% - Accent6 2 2 2 4 5 2 2" xfId="26131" xr:uid="{FBE3DA23-85FE-46B1-86B1-5F82A411F943}"/>
    <cellStyle name="40% - Accent6 2 2 2 4 5 3" xfId="18765" xr:uid="{6006A041-FBE7-484C-9239-85A3F5D88D84}"/>
    <cellStyle name="40% - Accent6 2 2 2 4 6" xfId="7715" xr:uid="{EDBD8C3B-BB82-4366-9ECC-2E63EB84678C}"/>
    <cellStyle name="40% - Accent6 2 2 2 4 6 2" xfId="22449" xr:uid="{9F9C2CDA-3EAA-478D-9AA4-93348FDEF67D}"/>
    <cellStyle name="40% - Accent6 2 2 2 4 7" xfId="15083" xr:uid="{FC764D82-21DC-4B16-9A10-2FB1896C2A7E}"/>
    <cellStyle name="40% - Accent6 2 2 2 5" xfId="579" xr:uid="{50DEEFDA-364F-4373-B5AE-AEC8D65FA9BE}"/>
    <cellStyle name="40% - Accent6 2 2 2 5 2" xfId="1499" xr:uid="{2A29D50A-6870-4E5A-B505-D8531F45C56C}"/>
    <cellStyle name="40% - Accent6 2 2 2 5 2 2" xfId="3340" xr:uid="{15074106-2A37-49C4-B404-741B9AE8FB0C}"/>
    <cellStyle name="40% - Accent6 2 2 2 5 2 2 2" xfId="7022" xr:uid="{21211490-5320-46B2-AEAE-C2C82F357F27}"/>
    <cellStyle name="40% - Accent6 2 2 2 5 2 2 2 2" xfId="14388" xr:uid="{BA997DEB-46F9-4D15-9E4A-F1139893F851}"/>
    <cellStyle name="40% - Accent6 2 2 2 5 2 2 2 2 2" xfId="29122" xr:uid="{5B74B00A-D1C3-488B-854D-52E221EF8A4E}"/>
    <cellStyle name="40% - Accent6 2 2 2 5 2 2 2 3" xfId="21756" xr:uid="{1F54E7A1-0BD5-4088-B7AE-9DCE5CBE4E26}"/>
    <cellStyle name="40% - Accent6 2 2 2 5 2 2 3" xfId="10706" xr:uid="{2B5180A2-B67E-4D1A-99C9-6B0F332C7752}"/>
    <cellStyle name="40% - Accent6 2 2 2 5 2 2 3 2" xfId="25440" xr:uid="{3B29935B-ABA8-453C-B7C9-325CE9334D30}"/>
    <cellStyle name="40% - Accent6 2 2 2 5 2 2 4" xfId="18074" xr:uid="{B8BB81B9-FC37-44B6-892F-4216F9497E12}"/>
    <cellStyle name="40% - Accent6 2 2 2 5 2 3" xfId="5181" xr:uid="{59F04C06-E603-47F9-9EEE-2BD204183681}"/>
    <cellStyle name="40% - Accent6 2 2 2 5 2 3 2" xfId="12547" xr:uid="{9A8669D1-EFA3-4F88-B0DC-FE6D8A3AD285}"/>
    <cellStyle name="40% - Accent6 2 2 2 5 2 3 2 2" xfId="27281" xr:uid="{83215790-840D-4C04-B570-04B0BFCF5A4A}"/>
    <cellStyle name="40% - Accent6 2 2 2 5 2 3 3" xfId="19915" xr:uid="{5E0EB9B9-AC9F-43B3-8E06-E36F0DDD4863}"/>
    <cellStyle name="40% - Accent6 2 2 2 5 2 4" xfId="8865" xr:uid="{8F598A2E-456C-4918-AE90-5490672E942C}"/>
    <cellStyle name="40% - Accent6 2 2 2 5 2 4 2" xfId="23599" xr:uid="{E24ADD9B-3EF0-4B46-8B75-35EC29131F20}"/>
    <cellStyle name="40% - Accent6 2 2 2 5 2 5" xfId="16233" xr:uid="{7F8AF333-6500-4525-95A9-0F3B5C096FA6}"/>
    <cellStyle name="40% - Accent6 2 2 2 5 3" xfId="2420" xr:uid="{D6B87CAA-C2F9-40CD-A463-C6AF3931B741}"/>
    <cellStyle name="40% - Accent6 2 2 2 5 3 2" xfId="6102" xr:uid="{4C07BAD8-58A4-4E69-8037-0E78F52A0DEC}"/>
    <cellStyle name="40% - Accent6 2 2 2 5 3 2 2" xfId="13468" xr:uid="{A71140C2-DB8E-4F5A-90F0-330040CDA183}"/>
    <cellStyle name="40% - Accent6 2 2 2 5 3 2 2 2" xfId="28202" xr:uid="{E20E4A2C-72B5-446D-8F91-E53EB75B0241}"/>
    <cellStyle name="40% - Accent6 2 2 2 5 3 2 3" xfId="20836" xr:uid="{72A86E31-3705-4E98-AEA6-26FDA7A3254F}"/>
    <cellStyle name="40% - Accent6 2 2 2 5 3 3" xfId="9786" xr:uid="{F6BDFF4A-259D-4C3E-A743-CCCF5DD576E0}"/>
    <cellStyle name="40% - Accent6 2 2 2 5 3 3 2" xfId="24520" xr:uid="{2E49E233-21FB-45CA-9D1E-A65E38E81D9F}"/>
    <cellStyle name="40% - Accent6 2 2 2 5 3 4" xfId="17154" xr:uid="{438C1641-1432-469D-AC4E-7F82B7247397}"/>
    <cellStyle name="40% - Accent6 2 2 2 5 4" xfId="4261" xr:uid="{30F6E533-D784-4822-90C5-9A36BC2FA959}"/>
    <cellStyle name="40% - Accent6 2 2 2 5 4 2" xfId="11627" xr:uid="{9E7E2E70-81F7-4FAE-9A35-8649F1E35AF1}"/>
    <cellStyle name="40% - Accent6 2 2 2 5 4 2 2" xfId="26361" xr:uid="{CC80E868-C6EE-42D3-A429-3D8244CCE90A}"/>
    <cellStyle name="40% - Accent6 2 2 2 5 4 3" xfId="18995" xr:uid="{52273EB8-2A73-473A-9A5E-D9FB504E7974}"/>
    <cellStyle name="40% - Accent6 2 2 2 5 5" xfId="7945" xr:uid="{E9BD7AF7-658F-4E9D-8361-BF18EBFC2FCD}"/>
    <cellStyle name="40% - Accent6 2 2 2 5 5 2" xfId="22679" xr:uid="{2CC581B5-532D-45BF-8B55-C8C594C86C9D}"/>
    <cellStyle name="40% - Accent6 2 2 2 5 6" xfId="15313" xr:uid="{8B1DBB8C-5D82-48CD-88CF-459D929DD7EF}"/>
    <cellStyle name="40% - Accent6 2 2 2 6" xfId="1039" xr:uid="{0037606C-ACE7-4F36-9F79-7D77497033B9}"/>
    <cellStyle name="40% - Accent6 2 2 2 6 2" xfId="2880" xr:uid="{22B8BE10-9474-462C-9BD4-6B5AC8698D81}"/>
    <cellStyle name="40% - Accent6 2 2 2 6 2 2" xfId="6562" xr:uid="{665CA876-3CD1-4B1A-905D-D3991EBF194C}"/>
    <cellStyle name="40% - Accent6 2 2 2 6 2 2 2" xfId="13928" xr:uid="{E2C4C900-5A8E-410F-88DB-11E6A349C1B9}"/>
    <cellStyle name="40% - Accent6 2 2 2 6 2 2 2 2" xfId="28662" xr:uid="{AE8AC155-F47B-48DF-A6DA-451AA1A4BBCA}"/>
    <cellStyle name="40% - Accent6 2 2 2 6 2 2 3" xfId="21296" xr:uid="{A124ED09-B518-4652-B832-D7DC636A2558}"/>
    <cellStyle name="40% - Accent6 2 2 2 6 2 3" xfId="10246" xr:uid="{16F6892D-55EA-4AD5-804E-E349E21A2402}"/>
    <cellStyle name="40% - Accent6 2 2 2 6 2 3 2" xfId="24980" xr:uid="{E914BE9F-83AE-4A83-A7D4-148C9B631A4B}"/>
    <cellStyle name="40% - Accent6 2 2 2 6 2 4" xfId="17614" xr:uid="{D6013773-A94D-49C0-823C-CAD54CB87C65}"/>
    <cellStyle name="40% - Accent6 2 2 2 6 3" xfId="4721" xr:uid="{3C2FC083-4FFD-47E9-AD10-5C12D6F4370E}"/>
    <cellStyle name="40% - Accent6 2 2 2 6 3 2" xfId="12087" xr:uid="{7F4FEA4F-F646-4916-BFA5-8252C4192F32}"/>
    <cellStyle name="40% - Accent6 2 2 2 6 3 2 2" xfId="26821" xr:uid="{1930AC65-8827-4B58-A8F3-C50FC1EE7429}"/>
    <cellStyle name="40% - Accent6 2 2 2 6 3 3" xfId="19455" xr:uid="{A0E51A37-E1CB-4B8C-BE3A-4B16BDDFA08B}"/>
    <cellStyle name="40% - Accent6 2 2 2 6 4" xfId="8405" xr:uid="{128ECAAA-CF1A-4725-B797-C68F8441EDE9}"/>
    <cellStyle name="40% - Accent6 2 2 2 6 4 2" xfId="23139" xr:uid="{894558EC-285C-46CD-B650-8F2A683646A9}"/>
    <cellStyle name="40% - Accent6 2 2 2 6 5" xfId="15773" xr:uid="{FA8CD720-FF9D-4BCD-94FE-3D35CFE0B76C}"/>
    <cellStyle name="40% - Accent6 2 2 2 7" xfId="1960" xr:uid="{15DB929F-8C67-477F-B949-CE3F38666984}"/>
    <cellStyle name="40% - Accent6 2 2 2 7 2" xfId="5642" xr:uid="{E3E259DC-F3E2-4C86-B1E7-08376CC0C880}"/>
    <cellStyle name="40% - Accent6 2 2 2 7 2 2" xfId="13008" xr:uid="{8EA16FC8-E226-4320-B557-195819C83D31}"/>
    <cellStyle name="40% - Accent6 2 2 2 7 2 2 2" xfId="27742" xr:uid="{4C9D2757-80D2-4964-A424-E75B364C1D06}"/>
    <cellStyle name="40% - Accent6 2 2 2 7 2 3" xfId="20376" xr:uid="{1AC826E9-2B91-4A15-A822-BA0EAB4B6622}"/>
    <cellStyle name="40% - Accent6 2 2 2 7 3" xfId="9326" xr:uid="{BF8C3DA6-C4B3-4540-9AAB-6F73FE25E101}"/>
    <cellStyle name="40% - Accent6 2 2 2 7 3 2" xfId="24060" xr:uid="{8B13701C-BBA6-49E7-9577-68171E8AE2D7}"/>
    <cellStyle name="40% - Accent6 2 2 2 7 4" xfId="16694" xr:uid="{7CEECEA8-DB9D-4D22-914C-1C2B62FE5EA0}"/>
    <cellStyle name="40% - Accent6 2 2 2 8" xfId="3801" xr:uid="{5EC2B2C9-5EEA-4BB5-ABEF-CFEBF2C674F7}"/>
    <cellStyle name="40% - Accent6 2 2 2 8 2" xfId="11167" xr:uid="{E444FDC4-DDBB-4A56-A0B6-EC7494FF8A94}"/>
    <cellStyle name="40% - Accent6 2 2 2 8 2 2" xfId="25901" xr:uid="{7F28193C-E227-4F1A-83C3-22D26676C153}"/>
    <cellStyle name="40% - Accent6 2 2 2 8 3" xfId="18535" xr:uid="{3BBCBD74-AFED-48DD-93C5-461F11691692}"/>
    <cellStyle name="40% - Accent6 2 2 2 9" xfId="7485" xr:uid="{D630BC7E-675C-487D-8CD7-C361A6EE53C3}"/>
    <cellStyle name="40% - Accent6 2 2 2 9 2" xfId="22219" xr:uid="{F0A72D5F-7728-4C6B-A5F2-5F8AF60E1C38}"/>
    <cellStyle name="40% - Accent6 2 2 3" xfId="158" xr:uid="{FFF3C02B-B115-4D16-9FEE-1A0DB2C58CF1}"/>
    <cellStyle name="40% - Accent6 2 2 3 2" xfId="290" xr:uid="{1705A048-003D-42CE-8A7F-64569E2FEC8C}"/>
    <cellStyle name="40% - Accent6 2 2 3 2 2" xfId="520" xr:uid="{3F851D1A-14CF-41EA-B69C-6173BD61A08D}"/>
    <cellStyle name="40% - Accent6 2 2 3 2 2 2" xfId="980" xr:uid="{58AA9821-F92F-4398-B7E5-3344C944E90D}"/>
    <cellStyle name="40% - Accent6 2 2 3 2 2 2 2" xfId="1900" xr:uid="{9B81FB53-8638-4B26-83DA-64D76D1AE300}"/>
    <cellStyle name="40% - Accent6 2 2 3 2 2 2 2 2" xfId="3741" xr:uid="{A9463404-B625-4826-BAC0-DE7F6C65D809}"/>
    <cellStyle name="40% - Accent6 2 2 3 2 2 2 2 2 2" xfId="7423" xr:uid="{4C0400A0-0109-4300-AA5A-6700BAF92455}"/>
    <cellStyle name="40% - Accent6 2 2 3 2 2 2 2 2 2 2" xfId="14789" xr:uid="{05F264F6-1470-433C-B2D8-3810D9E35E32}"/>
    <cellStyle name="40% - Accent6 2 2 3 2 2 2 2 2 2 2 2" xfId="29523" xr:uid="{44DC7EC5-239B-4332-B2C3-A352933DFD9E}"/>
    <cellStyle name="40% - Accent6 2 2 3 2 2 2 2 2 2 3" xfId="22157" xr:uid="{4F9C0043-1425-4426-8E21-4741D30180A1}"/>
    <cellStyle name="40% - Accent6 2 2 3 2 2 2 2 2 3" xfId="11107" xr:uid="{D730EBA0-256B-442A-B897-835661DD76F5}"/>
    <cellStyle name="40% - Accent6 2 2 3 2 2 2 2 2 3 2" xfId="25841" xr:uid="{BBE3D397-35B5-40FC-9C4C-5511BFCBC043}"/>
    <cellStyle name="40% - Accent6 2 2 3 2 2 2 2 2 4" xfId="18475" xr:uid="{F2BEAAAB-7533-4F76-9EC9-7793A195A1D0}"/>
    <cellStyle name="40% - Accent6 2 2 3 2 2 2 2 3" xfId="5582" xr:uid="{410F0FF9-1D3A-4DCD-BD78-F0F5566F26A7}"/>
    <cellStyle name="40% - Accent6 2 2 3 2 2 2 2 3 2" xfId="12948" xr:uid="{31B45A84-F029-4029-8FB6-B3AF5022CFD4}"/>
    <cellStyle name="40% - Accent6 2 2 3 2 2 2 2 3 2 2" xfId="27682" xr:uid="{6B46ABAD-0924-43B4-8848-1EED221311DD}"/>
    <cellStyle name="40% - Accent6 2 2 3 2 2 2 2 3 3" xfId="20316" xr:uid="{8B0D302B-B10C-4F30-B01D-4D61F2B1D032}"/>
    <cellStyle name="40% - Accent6 2 2 3 2 2 2 2 4" xfId="9266" xr:uid="{B1D227C2-750F-4404-81C0-58A783E8017D}"/>
    <cellStyle name="40% - Accent6 2 2 3 2 2 2 2 4 2" xfId="24000" xr:uid="{70B35A77-1C7B-4424-84DC-77134424716C}"/>
    <cellStyle name="40% - Accent6 2 2 3 2 2 2 2 5" xfId="16634" xr:uid="{1CE17296-70CF-4E37-A128-59CB296E6C8A}"/>
    <cellStyle name="40% - Accent6 2 2 3 2 2 2 3" xfId="2821" xr:uid="{8E993A49-E287-45DC-B2F8-D5AB464096AE}"/>
    <cellStyle name="40% - Accent6 2 2 3 2 2 2 3 2" xfId="6503" xr:uid="{C169D5CA-044A-4DF8-A84C-7FC0727D7EF9}"/>
    <cellStyle name="40% - Accent6 2 2 3 2 2 2 3 2 2" xfId="13869" xr:uid="{75D0F7B3-41A2-4B9A-8E78-79B9818E8120}"/>
    <cellStyle name="40% - Accent6 2 2 3 2 2 2 3 2 2 2" xfId="28603" xr:uid="{A1F04A53-AD00-457D-BF9A-56F23194E65C}"/>
    <cellStyle name="40% - Accent6 2 2 3 2 2 2 3 2 3" xfId="21237" xr:uid="{5A5972BC-0B93-421F-982F-843690237268}"/>
    <cellStyle name="40% - Accent6 2 2 3 2 2 2 3 3" xfId="10187" xr:uid="{33000102-9EED-4F2D-84FB-E8A27F3C5995}"/>
    <cellStyle name="40% - Accent6 2 2 3 2 2 2 3 3 2" xfId="24921" xr:uid="{07996B17-EA17-4B0E-BD60-062CAE321353}"/>
    <cellStyle name="40% - Accent6 2 2 3 2 2 2 3 4" xfId="17555" xr:uid="{BE06C581-6A7E-4401-BA22-B77B50E133F5}"/>
    <cellStyle name="40% - Accent6 2 2 3 2 2 2 4" xfId="4662" xr:uid="{69A8565F-350E-4030-9F70-7B9A1FBC9FD2}"/>
    <cellStyle name="40% - Accent6 2 2 3 2 2 2 4 2" xfId="12028" xr:uid="{2FE412CB-8977-4CE4-BC92-B7C9F8EC9CCA}"/>
    <cellStyle name="40% - Accent6 2 2 3 2 2 2 4 2 2" xfId="26762" xr:uid="{E927BAA6-824B-4882-A0D3-B621A0DCC35A}"/>
    <cellStyle name="40% - Accent6 2 2 3 2 2 2 4 3" xfId="19396" xr:uid="{3184AA48-C912-4AA6-8D28-FA21F025F5DE}"/>
    <cellStyle name="40% - Accent6 2 2 3 2 2 2 5" xfId="8346" xr:uid="{823C7AF5-A196-4558-97FC-F2193EFC0B54}"/>
    <cellStyle name="40% - Accent6 2 2 3 2 2 2 5 2" xfId="23080" xr:uid="{4008B2F4-E11B-4B29-BE54-C64D5B02966F}"/>
    <cellStyle name="40% - Accent6 2 2 3 2 2 2 6" xfId="15714" xr:uid="{10894163-F494-481E-9504-A684451ED713}"/>
    <cellStyle name="40% - Accent6 2 2 3 2 2 3" xfId="1440" xr:uid="{A09837F4-CB93-44E3-9D1F-1D89C585784D}"/>
    <cellStyle name="40% - Accent6 2 2 3 2 2 3 2" xfId="3281" xr:uid="{8A7AB521-1430-4E9E-9FBD-A23C4D16DDB8}"/>
    <cellStyle name="40% - Accent6 2 2 3 2 2 3 2 2" xfId="6963" xr:uid="{A9E8A8BB-6E74-4C6B-B4E8-5F8DF286FCC2}"/>
    <cellStyle name="40% - Accent6 2 2 3 2 2 3 2 2 2" xfId="14329" xr:uid="{3532A437-5F4A-4F1D-89F3-15D0FCDA886A}"/>
    <cellStyle name="40% - Accent6 2 2 3 2 2 3 2 2 2 2" xfId="29063" xr:uid="{14E4F120-95DB-456A-8957-7B6D20551D03}"/>
    <cellStyle name="40% - Accent6 2 2 3 2 2 3 2 2 3" xfId="21697" xr:uid="{D7602290-F342-4E0B-B111-0889B0AA5774}"/>
    <cellStyle name="40% - Accent6 2 2 3 2 2 3 2 3" xfId="10647" xr:uid="{E4A89A37-98F1-48F4-913B-5FB12A6A2468}"/>
    <cellStyle name="40% - Accent6 2 2 3 2 2 3 2 3 2" xfId="25381" xr:uid="{98F01399-2C58-417D-9CFE-21C449F12C83}"/>
    <cellStyle name="40% - Accent6 2 2 3 2 2 3 2 4" xfId="18015" xr:uid="{8D249623-987D-40BC-B987-15D75D1BA6F1}"/>
    <cellStyle name="40% - Accent6 2 2 3 2 2 3 3" xfId="5122" xr:uid="{97986AB9-14FB-4AAE-BCA3-95A67B94DF4B}"/>
    <cellStyle name="40% - Accent6 2 2 3 2 2 3 3 2" xfId="12488" xr:uid="{2B55D5D9-50FC-4715-846A-8D716671B713}"/>
    <cellStyle name="40% - Accent6 2 2 3 2 2 3 3 2 2" xfId="27222" xr:uid="{0A2A4F9F-59CF-4138-AB52-83FFC77D16E9}"/>
    <cellStyle name="40% - Accent6 2 2 3 2 2 3 3 3" xfId="19856" xr:uid="{6E905EA3-5485-4BFC-BE8D-448BE3343236}"/>
    <cellStyle name="40% - Accent6 2 2 3 2 2 3 4" xfId="8806" xr:uid="{4629F51B-11CF-4F6A-A8CC-D1BC195C483A}"/>
    <cellStyle name="40% - Accent6 2 2 3 2 2 3 4 2" xfId="23540" xr:uid="{42D38E4C-989E-460A-A219-B00C2C5896B3}"/>
    <cellStyle name="40% - Accent6 2 2 3 2 2 3 5" xfId="16174" xr:uid="{BAE4A25D-3543-433C-8FB5-F981DDF4675D}"/>
    <cellStyle name="40% - Accent6 2 2 3 2 2 4" xfId="2361" xr:uid="{2DCB639B-7B9D-447E-A1F5-EF18DB48D42B}"/>
    <cellStyle name="40% - Accent6 2 2 3 2 2 4 2" xfId="6043" xr:uid="{F01B5258-E63A-4951-B591-89EF50E87961}"/>
    <cellStyle name="40% - Accent6 2 2 3 2 2 4 2 2" xfId="13409" xr:uid="{48E51AD0-FDB0-4E7D-8511-7392FC039FE9}"/>
    <cellStyle name="40% - Accent6 2 2 3 2 2 4 2 2 2" xfId="28143" xr:uid="{F7735AC4-E03C-4575-9AD6-AC0134CD53E6}"/>
    <cellStyle name="40% - Accent6 2 2 3 2 2 4 2 3" xfId="20777" xr:uid="{457952A7-317D-489D-B256-93D6EBB77891}"/>
    <cellStyle name="40% - Accent6 2 2 3 2 2 4 3" xfId="9727" xr:uid="{D9F46C6B-BA02-4BC9-96BF-613F7136CE03}"/>
    <cellStyle name="40% - Accent6 2 2 3 2 2 4 3 2" xfId="24461" xr:uid="{D19B3DA4-CAD2-4157-9611-674AB77B57C4}"/>
    <cellStyle name="40% - Accent6 2 2 3 2 2 4 4" xfId="17095" xr:uid="{671D0A25-337F-4A90-9646-A7C791654501}"/>
    <cellStyle name="40% - Accent6 2 2 3 2 2 5" xfId="4202" xr:uid="{4F543EC6-6423-4FC4-B595-F3D9644567F0}"/>
    <cellStyle name="40% - Accent6 2 2 3 2 2 5 2" xfId="11568" xr:uid="{73CD999A-C7A8-43D9-8AA1-954A87B0BFCA}"/>
    <cellStyle name="40% - Accent6 2 2 3 2 2 5 2 2" xfId="26302" xr:uid="{B4407FBB-A102-494F-99F0-F3F1E0121A05}"/>
    <cellStyle name="40% - Accent6 2 2 3 2 2 5 3" xfId="18936" xr:uid="{E13D87D2-9752-4625-9DE1-D2D0FDA57B35}"/>
    <cellStyle name="40% - Accent6 2 2 3 2 2 6" xfId="7886" xr:uid="{B49AD3DA-FBF5-4221-89A1-7CBE800F0983}"/>
    <cellStyle name="40% - Accent6 2 2 3 2 2 6 2" xfId="22620" xr:uid="{A6D1EB04-2989-4409-97F3-1804C3EEDFF1}"/>
    <cellStyle name="40% - Accent6 2 2 3 2 2 7" xfId="15254" xr:uid="{7C77AA68-5E2E-4698-A370-CA43794F227F}"/>
    <cellStyle name="40% - Accent6 2 2 3 2 3" xfId="750" xr:uid="{0C13AFD0-DAF5-4AC8-8C50-4EA8A34366EB}"/>
    <cellStyle name="40% - Accent6 2 2 3 2 3 2" xfId="1670" xr:uid="{2C10239E-A507-419D-B460-C9D65B9BC453}"/>
    <cellStyle name="40% - Accent6 2 2 3 2 3 2 2" xfId="3511" xr:uid="{0D281EC5-0118-4801-AC8D-4F4D8D69FB40}"/>
    <cellStyle name="40% - Accent6 2 2 3 2 3 2 2 2" xfId="7193" xr:uid="{DD87AAA6-10F4-4D5F-98FB-3B47BC6B2FAA}"/>
    <cellStyle name="40% - Accent6 2 2 3 2 3 2 2 2 2" xfId="14559" xr:uid="{BA4E3E60-61B6-4212-B668-F73B28A48D89}"/>
    <cellStyle name="40% - Accent6 2 2 3 2 3 2 2 2 2 2" xfId="29293" xr:uid="{8D6C795E-05F4-4079-8E31-F40F24599B39}"/>
    <cellStyle name="40% - Accent6 2 2 3 2 3 2 2 2 3" xfId="21927" xr:uid="{D48F5B14-0069-4E98-BA08-A589B8F21F6F}"/>
    <cellStyle name="40% - Accent6 2 2 3 2 3 2 2 3" xfId="10877" xr:uid="{2ECBF972-86BF-4E89-BDDD-5D1CFBE098AA}"/>
    <cellStyle name="40% - Accent6 2 2 3 2 3 2 2 3 2" xfId="25611" xr:uid="{973A5110-5886-4E01-832F-A482C9209420}"/>
    <cellStyle name="40% - Accent6 2 2 3 2 3 2 2 4" xfId="18245" xr:uid="{69D3643B-DA67-411D-BEED-90131373C963}"/>
    <cellStyle name="40% - Accent6 2 2 3 2 3 2 3" xfId="5352" xr:uid="{41BAFC7F-6EAD-43D4-AB47-CCA3CDF6A822}"/>
    <cellStyle name="40% - Accent6 2 2 3 2 3 2 3 2" xfId="12718" xr:uid="{30E4E42E-92C5-42F8-8024-8E746F8858BF}"/>
    <cellStyle name="40% - Accent6 2 2 3 2 3 2 3 2 2" xfId="27452" xr:uid="{EDED2669-B7BE-4B63-ADF8-89E251AC0ECB}"/>
    <cellStyle name="40% - Accent6 2 2 3 2 3 2 3 3" xfId="20086" xr:uid="{42E12C70-A17A-484D-B44D-42BF054DF7C8}"/>
    <cellStyle name="40% - Accent6 2 2 3 2 3 2 4" xfId="9036" xr:uid="{938A9B6B-545C-4A28-BB03-3572B7095BEF}"/>
    <cellStyle name="40% - Accent6 2 2 3 2 3 2 4 2" xfId="23770" xr:uid="{05ABE309-A651-43C1-B9C9-63643DBE076A}"/>
    <cellStyle name="40% - Accent6 2 2 3 2 3 2 5" xfId="16404" xr:uid="{4AA9E7F0-5C4B-411E-B5E4-6334000F2A1B}"/>
    <cellStyle name="40% - Accent6 2 2 3 2 3 3" xfId="2591" xr:uid="{986A0566-9E66-4AB6-8CD7-4F7961F4C381}"/>
    <cellStyle name="40% - Accent6 2 2 3 2 3 3 2" xfId="6273" xr:uid="{AC4F7E91-A698-41E4-82B4-29E9ADD0FCAA}"/>
    <cellStyle name="40% - Accent6 2 2 3 2 3 3 2 2" xfId="13639" xr:uid="{5306B6CE-0126-4CB5-82D8-AADDA1BE46E8}"/>
    <cellStyle name="40% - Accent6 2 2 3 2 3 3 2 2 2" xfId="28373" xr:uid="{C26AAB72-321C-4E60-8C5A-0AF9F474B085}"/>
    <cellStyle name="40% - Accent6 2 2 3 2 3 3 2 3" xfId="21007" xr:uid="{0D087DCD-6D58-4E2C-9F21-FC23DF3AB5EF}"/>
    <cellStyle name="40% - Accent6 2 2 3 2 3 3 3" xfId="9957" xr:uid="{03D60CD3-9BA7-4857-84F5-CBB1F4519753}"/>
    <cellStyle name="40% - Accent6 2 2 3 2 3 3 3 2" xfId="24691" xr:uid="{A4454C92-54E4-4D4C-8477-8E2F9C3F9E40}"/>
    <cellStyle name="40% - Accent6 2 2 3 2 3 3 4" xfId="17325" xr:uid="{03190F8B-22AB-4825-A218-035384322A1C}"/>
    <cellStyle name="40% - Accent6 2 2 3 2 3 4" xfId="4432" xr:uid="{B08B4EE1-7FBC-493A-9038-A7DCAE368569}"/>
    <cellStyle name="40% - Accent6 2 2 3 2 3 4 2" xfId="11798" xr:uid="{7F3F1C95-DAB2-4084-81C4-E4B5CE926A2F}"/>
    <cellStyle name="40% - Accent6 2 2 3 2 3 4 2 2" xfId="26532" xr:uid="{3B8DD80D-B60A-4A03-9716-241E2F251D64}"/>
    <cellStyle name="40% - Accent6 2 2 3 2 3 4 3" xfId="19166" xr:uid="{4693F739-69A3-4F8B-88A7-AAFE125C43A7}"/>
    <cellStyle name="40% - Accent6 2 2 3 2 3 5" xfId="8116" xr:uid="{FC19D6A2-3144-4C33-BCDF-51F95244904C}"/>
    <cellStyle name="40% - Accent6 2 2 3 2 3 5 2" xfId="22850" xr:uid="{C0C8C0E0-495F-4008-9965-F6628DB5436D}"/>
    <cellStyle name="40% - Accent6 2 2 3 2 3 6" xfId="15484" xr:uid="{450D6089-7CDC-4AF1-8C52-02E305282C03}"/>
    <cellStyle name="40% - Accent6 2 2 3 2 4" xfId="1210" xr:uid="{B0BE24E8-8835-4CA1-A3D7-643CA3519262}"/>
    <cellStyle name="40% - Accent6 2 2 3 2 4 2" xfId="3051" xr:uid="{00C73F43-6784-433B-99FF-1D4E8988A25B}"/>
    <cellStyle name="40% - Accent6 2 2 3 2 4 2 2" xfId="6733" xr:uid="{70926549-9978-425B-A888-991EA44D53D8}"/>
    <cellStyle name="40% - Accent6 2 2 3 2 4 2 2 2" xfId="14099" xr:uid="{518E85BF-3957-435D-A12F-CF661E0136EB}"/>
    <cellStyle name="40% - Accent6 2 2 3 2 4 2 2 2 2" xfId="28833" xr:uid="{51B38080-F067-494A-A4BF-784285B39367}"/>
    <cellStyle name="40% - Accent6 2 2 3 2 4 2 2 3" xfId="21467" xr:uid="{E7B2DE51-4A79-4A12-AD71-6F61B8BC70F7}"/>
    <cellStyle name="40% - Accent6 2 2 3 2 4 2 3" xfId="10417" xr:uid="{DA9BE5C4-55A6-49D4-A09F-4259097E71CE}"/>
    <cellStyle name="40% - Accent6 2 2 3 2 4 2 3 2" xfId="25151" xr:uid="{669FCD20-F00A-476E-B86F-9DE701CB234F}"/>
    <cellStyle name="40% - Accent6 2 2 3 2 4 2 4" xfId="17785" xr:uid="{EACADABE-584D-4FF2-B4D4-B526422C10CA}"/>
    <cellStyle name="40% - Accent6 2 2 3 2 4 3" xfId="4892" xr:uid="{B7DFD5F5-CEDE-417F-8ECA-70AD49D9DC13}"/>
    <cellStyle name="40% - Accent6 2 2 3 2 4 3 2" xfId="12258" xr:uid="{3D1DDBBD-ED43-4758-95EB-03630E62F7A3}"/>
    <cellStyle name="40% - Accent6 2 2 3 2 4 3 2 2" xfId="26992" xr:uid="{9BFEEBCC-C7FA-449B-8CB0-2EEFAD6523C0}"/>
    <cellStyle name="40% - Accent6 2 2 3 2 4 3 3" xfId="19626" xr:uid="{3EBAF484-5A0F-46F9-8188-5935EE74E594}"/>
    <cellStyle name="40% - Accent6 2 2 3 2 4 4" xfId="8576" xr:uid="{4F9ED8D4-3E71-4A61-9477-2572A2251617}"/>
    <cellStyle name="40% - Accent6 2 2 3 2 4 4 2" xfId="23310" xr:uid="{B3BD70AB-D179-419F-B442-3423D98CF00E}"/>
    <cellStyle name="40% - Accent6 2 2 3 2 4 5" xfId="15944" xr:uid="{59133D23-D8F3-49B8-8FC8-CF5A03E93471}"/>
    <cellStyle name="40% - Accent6 2 2 3 2 5" xfId="2131" xr:uid="{B2D8B430-FA0F-41C9-BD71-2CD37D24558B}"/>
    <cellStyle name="40% - Accent6 2 2 3 2 5 2" xfId="5813" xr:uid="{4E72FF9D-EF43-47A6-B6CE-53700AA4D1D0}"/>
    <cellStyle name="40% - Accent6 2 2 3 2 5 2 2" xfId="13179" xr:uid="{6F2A22B1-D09E-42CD-B01E-104F37E6460C}"/>
    <cellStyle name="40% - Accent6 2 2 3 2 5 2 2 2" xfId="27913" xr:uid="{4897EC4B-C9BD-4D1E-A416-8F10A422C88B}"/>
    <cellStyle name="40% - Accent6 2 2 3 2 5 2 3" xfId="20547" xr:uid="{152A2349-D5DF-495A-B782-3378ED63F0EB}"/>
    <cellStyle name="40% - Accent6 2 2 3 2 5 3" xfId="9497" xr:uid="{2E79FCCD-A27E-4451-872D-5296EE8D79C1}"/>
    <cellStyle name="40% - Accent6 2 2 3 2 5 3 2" xfId="24231" xr:uid="{4DE8E4B0-14F4-49C4-877A-D2D4CD26480C}"/>
    <cellStyle name="40% - Accent6 2 2 3 2 5 4" xfId="16865" xr:uid="{3FC2F0BC-A90F-4085-A4CE-8592B9D41796}"/>
    <cellStyle name="40% - Accent6 2 2 3 2 6" xfId="3972" xr:uid="{741335BD-3579-4241-B2E2-907BD37698CF}"/>
    <cellStyle name="40% - Accent6 2 2 3 2 6 2" xfId="11338" xr:uid="{F8E5AB0E-9573-4179-B5C7-C1CA216C41E8}"/>
    <cellStyle name="40% - Accent6 2 2 3 2 6 2 2" xfId="26072" xr:uid="{65A35537-4CF5-4405-AC52-9F52FFBA2186}"/>
    <cellStyle name="40% - Accent6 2 2 3 2 6 3" xfId="18706" xr:uid="{2DFA5E0A-7E63-47C9-B769-69F6FC3AE565}"/>
    <cellStyle name="40% - Accent6 2 2 3 2 7" xfId="7656" xr:uid="{505BAF23-FFEB-4F91-8521-AE1021EA175A}"/>
    <cellStyle name="40% - Accent6 2 2 3 2 7 2" xfId="22390" xr:uid="{0CC89F71-BBC4-40B3-8E66-CAFF226E919B}"/>
    <cellStyle name="40% - Accent6 2 2 3 2 8" xfId="15024" xr:uid="{D1C1942A-4257-46A9-82A5-C104DEC7AA43}"/>
    <cellStyle name="40% - Accent6 2 2 3 3" xfId="405" xr:uid="{5C35868F-790A-4A52-B846-53F4A5143EFF}"/>
    <cellStyle name="40% - Accent6 2 2 3 3 2" xfId="865" xr:uid="{89C95B02-4F5A-41F5-AFEC-C29D28569B07}"/>
    <cellStyle name="40% - Accent6 2 2 3 3 2 2" xfId="1785" xr:uid="{93AB037D-166C-4005-A7EE-B087557C11AF}"/>
    <cellStyle name="40% - Accent6 2 2 3 3 2 2 2" xfId="3626" xr:uid="{5A49D7A6-FC59-4185-9570-6C53A73BE7B0}"/>
    <cellStyle name="40% - Accent6 2 2 3 3 2 2 2 2" xfId="7308" xr:uid="{53553AEF-F9AE-4CE7-B19F-14C6CA4641FD}"/>
    <cellStyle name="40% - Accent6 2 2 3 3 2 2 2 2 2" xfId="14674" xr:uid="{61FD56C8-008D-4E15-A7E2-11343CC5381C}"/>
    <cellStyle name="40% - Accent6 2 2 3 3 2 2 2 2 2 2" xfId="29408" xr:uid="{DC433FEB-4C4D-413D-AA6D-B4BEA8D41488}"/>
    <cellStyle name="40% - Accent6 2 2 3 3 2 2 2 2 3" xfId="22042" xr:uid="{53A6F7C8-4D64-4085-AC84-E949D54B736F}"/>
    <cellStyle name="40% - Accent6 2 2 3 3 2 2 2 3" xfId="10992" xr:uid="{3030F822-E896-4DD5-8278-710955F88D3F}"/>
    <cellStyle name="40% - Accent6 2 2 3 3 2 2 2 3 2" xfId="25726" xr:uid="{729783F3-A3E7-4159-8C45-7E5459D17CFA}"/>
    <cellStyle name="40% - Accent6 2 2 3 3 2 2 2 4" xfId="18360" xr:uid="{3B68B007-25CC-4266-B53C-8B0D937D0091}"/>
    <cellStyle name="40% - Accent6 2 2 3 3 2 2 3" xfId="5467" xr:uid="{E1BEA05B-0288-4E10-AA85-7A5F7886524B}"/>
    <cellStyle name="40% - Accent6 2 2 3 3 2 2 3 2" xfId="12833" xr:uid="{41A05609-6D7D-44D7-9123-1AFD572AE514}"/>
    <cellStyle name="40% - Accent6 2 2 3 3 2 2 3 2 2" xfId="27567" xr:uid="{62C69CD7-C7E3-439B-8138-AA15282EAD10}"/>
    <cellStyle name="40% - Accent6 2 2 3 3 2 2 3 3" xfId="20201" xr:uid="{ADD7CB0E-F418-4778-BE4D-7C8610043A84}"/>
    <cellStyle name="40% - Accent6 2 2 3 3 2 2 4" xfId="9151" xr:uid="{386D6D99-9927-4394-BD0C-17502B800FE7}"/>
    <cellStyle name="40% - Accent6 2 2 3 3 2 2 4 2" xfId="23885" xr:uid="{389900FE-D297-4E00-BB37-8623B68CAE45}"/>
    <cellStyle name="40% - Accent6 2 2 3 3 2 2 5" xfId="16519" xr:uid="{41879426-8FD4-4975-B909-047A9587F473}"/>
    <cellStyle name="40% - Accent6 2 2 3 3 2 3" xfId="2706" xr:uid="{0904DD41-C249-4DC5-9169-718E7416353C}"/>
    <cellStyle name="40% - Accent6 2 2 3 3 2 3 2" xfId="6388" xr:uid="{E5060D99-CB4A-4F03-9A1F-F57475177012}"/>
    <cellStyle name="40% - Accent6 2 2 3 3 2 3 2 2" xfId="13754" xr:uid="{73D8C312-D9E8-4615-8B0E-CF5AB8B28BB0}"/>
    <cellStyle name="40% - Accent6 2 2 3 3 2 3 2 2 2" xfId="28488" xr:uid="{86F60A65-B0E1-488E-A363-8F9028D79CDA}"/>
    <cellStyle name="40% - Accent6 2 2 3 3 2 3 2 3" xfId="21122" xr:uid="{5AE43556-4714-4821-8763-7C9846F05CA5}"/>
    <cellStyle name="40% - Accent6 2 2 3 3 2 3 3" xfId="10072" xr:uid="{36BCFC91-0B3D-40DC-ABDB-96C31BE7084E}"/>
    <cellStyle name="40% - Accent6 2 2 3 3 2 3 3 2" xfId="24806" xr:uid="{F431CD80-DFDB-40B5-AE82-B53513289135}"/>
    <cellStyle name="40% - Accent6 2 2 3 3 2 3 4" xfId="17440" xr:uid="{3B4535FD-2D1F-41E4-9A82-B84951EA7FE2}"/>
    <cellStyle name="40% - Accent6 2 2 3 3 2 4" xfId="4547" xr:uid="{D69D39E2-07CD-47E2-AAE0-B381682CC8AA}"/>
    <cellStyle name="40% - Accent6 2 2 3 3 2 4 2" xfId="11913" xr:uid="{2E60B7E7-2F79-4E7C-9BC1-7CD2FDF88B1A}"/>
    <cellStyle name="40% - Accent6 2 2 3 3 2 4 2 2" xfId="26647" xr:uid="{967B77AA-76A0-4921-8323-1FBCBA7165ED}"/>
    <cellStyle name="40% - Accent6 2 2 3 3 2 4 3" xfId="19281" xr:uid="{D9038212-E68F-4ED7-957F-7A10BAB99470}"/>
    <cellStyle name="40% - Accent6 2 2 3 3 2 5" xfId="8231" xr:uid="{B99259A3-9044-4E87-9985-61A01C629B47}"/>
    <cellStyle name="40% - Accent6 2 2 3 3 2 5 2" xfId="22965" xr:uid="{EE9556B8-8716-46EA-A9D5-81E56B4300DE}"/>
    <cellStyle name="40% - Accent6 2 2 3 3 2 6" xfId="15599" xr:uid="{03E8BA35-AD4B-42B1-A859-033EEA7187F8}"/>
    <cellStyle name="40% - Accent6 2 2 3 3 3" xfId="1325" xr:uid="{C27FD89D-0A13-456B-B5B6-68A3B353396D}"/>
    <cellStyle name="40% - Accent6 2 2 3 3 3 2" xfId="3166" xr:uid="{54ECDEE1-9D06-4CF5-ACC1-F8170EF66BA5}"/>
    <cellStyle name="40% - Accent6 2 2 3 3 3 2 2" xfId="6848" xr:uid="{14A8CD75-166F-416E-B88C-B8DC5D55EC1E}"/>
    <cellStyle name="40% - Accent6 2 2 3 3 3 2 2 2" xfId="14214" xr:uid="{59A35CEA-9C26-4419-A453-0E7386FBD24A}"/>
    <cellStyle name="40% - Accent6 2 2 3 3 3 2 2 2 2" xfId="28948" xr:uid="{562CBA81-7A3C-4B62-8160-ACA28CC5151E}"/>
    <cellStyle name="40% - Accent6 2 2 3 3 3 2 2 3" xfId="21582" xr:uid="{04CEDCE9-5318-46B4-84AD-64DC89FB84D1}"/>
    <cellStyle name="40% - Accent6 2 2 3 3 3 2 3" xfId="10532" xr:uid="{1A0BFD72-C458-4635-9FE8-AA0098200C8C}"/>
    <cellStyle name="40% - Accent6 2 2 3 3 3 2 3 2" xfId="25266" xr:uid="{9E5AC71C-9CDB-4EBD-B762-6663CBE84517}"/>
    <cellStyle name="40% - Accent6 2 2 3 3 3 2 4" xfId="17900" xr:uid="{0DE30A60-F54D-4F56-AC90-AAAD3D4C3C59}"/>
    <cellStyle name="40% - Accent6 2 2 3 3 3 3" xfId="5007" xr:uid="{8E22DB86-E8B1-4AE9-BE43-D82B953571C5}"/>
    <cellStyle name="40% - Accent6 2 2 3 3 3 3 2" xfId="12373" xr:uid="{C25F3B97-83DF-47C3-8657-54E1541373E0}"/>
    <cellStyle name="40% - Accent6 2 2 3 3 3 3 2 2" xfId="27107" xr:uid="{7CF568AE-394F-4FD8-9A26-0D04CC629384}"/>
    <cellStyle name="40% - Accent6 2 2 3 3 3 3 3" xfId="19741" xr:uid="{868364FD-54C7-4094-9F33-E53F878D0A3A}"/>
    <cellStyle name="40% - Accent6 2 2 3 3 3 4" xfId="8691" xr:uid="{FA79017F-896D-4091-86BC-FD66D87666B4}"/>
    <cellStyle name="40% - Accent6 2 2 3 3 3 4 2" xfId="23425" xr:uid="{7ABBFA70-6DFC-4934-8A33-BCEDC7C3077F}"/>
    <cellStyle name="40% - Accent6 2 2 3 3 3 5" xfId="16059" xr:uid="{BB0EF257-B562-49AD-B233-FFE0C3DA6333}"/>
    <cellStyle name="40% - Accent6 2 2 3 3 4" xfId="2246" xr:uid="{D802DE2A-B14A-44D6-918E-04BAFFC7CAB4}"/>
    <cellStyle name="40% - Accent6 2 2 3 3 4 2" xfId="5928" xr:uid="{8B9DF1F6-7227-4490-A026-1F40FD3985F2}"/>
    <cellStyle name="40% - Accent6 2 2 3 3 4 2 2" xfId="13294" xr:uid="{E5B1FBF7-0F36-4948-8819-19B40218930B}"/>
    <cellStyle name="40% - Accent6 2 2 3 3 4 2 2 2" xfId="28028" xr:uid="{ED4C7E47-9C31-4E2A-9CCD-7BE6A3574347}"/>
    <cellStyle name="40% - Accent6 2 2 3 3 4 2 3" xfId="20662" xr:uid="{8738941A-4063-47E9-87A9-3EE8BBCD6B05}"/>
    <cellStyle name="40% - Accent6 2 2 3 3 4 3" xfId="9612" xr:uid="{F1F60792-1567-47FD-9F7A-B38CABDF0A21}"/>
    <cellStyle name="40% - Accent6 2 2 3 3 4 3 2" xfId="24346" xr:uid="{0FBE562D-375E-4591-8FA8-2E4A8DA735DB}"/>
    <cellStyle name="40% - Accent6 2 2 3 3 4 4" xfId="16980" xr:uid="{56D17520-A584-4B99-9B4F-0A5447157766}"/>
    <cellStyle name="40% - Accent6 2 2 3 3 5" xfId="4087" xr:uid="{A6D555EE-49C5-4AE8-93FB-CEEEC0287EE4}"/>
    <cellStyle name="40% - Accent6 2 2 3 3 5 2" xfId="11453" xr:uid="{214599FB-01DF-4163-B74F-B1F064FDF3C0}"/>
    <cellStyle name="40% - Accent6 2 2 3 3 5 2 2" xfId="26187" xr:uid="{D0C45ED7-C887-4B04-9FDB-D09F143E6CAA}"/>
    <cellStyle name="40% - Accent6 2 2 3 3 5 3" xfId="18821" xr:uid="{51807FF1-1903-4EA4-9950-DB6BC14999D1}"/>
    <cellStyle name="40% - Accent6 2 2 3 3 6" xfId="7771" xr:uid="{0DD18FAC-AB93-4975-A1A5-68B5BD5FFE88}"/>
    <cellStyle name="40% - Accent6 2 2 3 3 6 2" xfId="22505" xr:uid="{3BFE314D-4B45-4AD1-9BA8-80D54BEE8ED0}"/>
    <cellStyle name="40% - Accent6 2 2 3 3 7" xfId="15139" xr:uid="{29C681E1-3181-4AD8-9FEA-B8502B4EB0C7}"/>
    <cellStyle name="40% - Accent6 2 2 3 4" xfId="635" xr:uid="{03E88448-5D4F-493F-A916-CB267CEF3C57}"/>
    <cellStyle name="40% - Accent6 2 2 3 4 2" xfId="1555" xr:uid="{869F5CE8-C970-4F39-827E-F062DB8AFC70}"/>
    <cellStyle name="40% - Accent6 2 2 3 4 2 2" xfId="3396" xr:uid="{D02F9578-422B-4237-9F41-090BF7C69CCC}"/>
    <cellStyle name="40% - Accent6 2 2 3 4 2 2 2" xfId="7078" xr:uid="{FADCE7D3-D276-4419-BD95-DB1C979E0D9D}"/>
    <cellStyle name="40% - Accent6 2 2 3 4 2 2 2 2" xfId="14444" xr:uid="{D0D45E0D-4E46-4FB7-ADB3-78DE286E4D48}"/>
    <cellStyle name="40% - Accent6 2 2 3 4 2 2 2 2 2" xfId="29178" xr:uid="{4DF655CA-84DC-4926-93FC-4632A92F4E92}"/>
    <cellStyle name="40% - Accent6 2 2 3 4 2 2 2 3" xfId="21812" xr:uid="{781C5892-A466-4EA6-A931-A73CEF7C158A}"/>
    <cellStyle name="40% - Accent6 2 2 3 4 2 2 3" xfId="10762" xr:uid="{F016AE0C-0025-4386-942E-5F319396C6C3}"/>
    <cellStyle name="40% - Accent6 2 2 3 4 2 2 3 2" xfId="25496" xr:uid="{7DC6DD96-5A76-4FE8-9BE6-14BF48AFFED5}"/>
    <cellStyle name="40% - Accent6 2 2 3 4 2 2 4" xfId="18130" xr:uid="{687B3ADB-E21D-4818-8F72-EE62155D30A0}"/>
    <cellStyle name="40% - Accent6 2 2 3 4 2 3" xfId="5237" xr:uid="{A001DF6C-04C4-4276-8C61-F1839D8E0A3C}"/>
    <cellStyle name="40% - Accent6 2 2 3 4 2 3 2" xfId="12603" xr:uid="{9D578FAB-6B5C-4F01-AB21-0EFABF3A440D}"/>
    <cellStyle name="40% - Accent6 2 2 3 4 2 3 2 2" xfId="27337" xr:uid="{534B1C61-1244-4B21-81EC-0C11F159E28D}"/>
    <cellStyle name="40% - Accent6 2 2 3 4 2 3 3" xfId="19971" xr:uid="{7DA112B1-3FDC-4960-92B4-EA2D996A906D}"/>
    <cellStyle name="40% - Accent6 2 2 3 4 2 4" xfId="8921" xr:uid="{895A7D27-36EC-4145-B235-387EA0F3EF17}"/>
    <cellStyle name="40% - Accent6 2 2 3 4 2 4 2" xfId="23655" xr:uid="{838851B5-C3B2-4ACB-8DEA-A2B50B3C8419}"/>
    <cellStyle name="40% - Accent6 2 2 3 4 2 5" xfId="16289" xr:uid="{286D939F-4D61-4C05-B1D1-C53EDD8E9CC0}"/>
    <cellStyle name="40% - Accent6 2 2 3 4 3" xfId="2476" xr:uid="{C402BB3E-0085-4685-B38C-5CE7F0466A6A}"/>
    <cellStyle name="40% - Accent6 2 2 3 4 3 2" xfId="6158" xr:uid="{39412C2C-861E-407A-90A8-767D265C6750}"/>
    <cellStyle name="40% - Accent6 2 2 3 4 3 2 2" xfId="13524" xr:uid="{4024CAC8-AE69-4B91-B619-B84C06C99666}"/>
    <cellStyle name="40% - Accent6 2 2 3 4 3 2 2 2" xfId="28258" xr:uid="{0070D3EF-3613-4D7F-96A2-C1CC3C0FDD3B}"/>
    <cellStyle name="40% - Accent6 2 2 3 4 3 2 3" xfId="20892" xr:uid="{3FA637ED-DA58-47B0-910E-CAF22C58F160}"/>
    <cellStyle name="40% - Accent6 2 2 3 4 3 3" xfId="9842" xr:uid="{DC436480-05B0-4071-B53C-7367ADC86948}"/>
    <cellStyle name="40% - Accent6 2 2 3 4 3 3 2" xfId="24576" xr:uid="{224BD7C6-4018-4EA4-B143-99FA264E8391}"/>
    <cellStyle name="40% - Accent6 2 2 3 4 3 4" xfId="17210" xr:uid="{666F884D-E0B3-4F12-B4E0-33D1D7C350F7}"/>
    <cellStyle name="40% - Accent6 2 2 3 4 4" xfId="4317" xr:uid="{2DE756D1-320D-4E9B-877E-CB1F699CFFF8}"/>
    <cellStyle name="40% - Accent6 2 2 3 4 4 2" xfId="11683" xr:uid="{4F5E250E-76F7-43F7-8236-4C8BD822CFA8}"/>
    <cellStyle name="40% - Accent6 2 2 3 4 4 2 2" xfId="26417" xr:uid="{DA028432-3E49-46EF-8349-FBF8A012444F}"/>
    <cellStyle name="40% - Accent6 2 2 3 4 4 3" xfId="19051" xr:uid="{53880DC4-1740-40BB-912A-20B4D11A8F8B}"/>
    <cellStyle name="40% - Accent6 2 2 3 4 5" xfId="8001" xr:uid="{C69F13A1-B225-409A-9EE6-9AAE7E9132C9}"/>
    <cellStyle name="40% - Accent6 2 2 3 4 5 2" xfId="22735" xr:uid="{6E0C30D9-8F46-4E8F-81C7-76F38BC2D046}"/>
    <cellStyle name="40% - Accent6 2 2 3 4 6" xfId="15369" xr:uid="{21CA4BBA-7A4A-4878-B5EB-248801890AAA}"/>
    <cellStyle name="40% - Accent6 2 2 3 5" xfId="1095" xr:uid="{C4FF297C-C415-4CF6-BDE6-D261444E6F73}"/>
    <cellStyle name="40% - Accent6 2 2 3 5 2" xfId="2936" xr:uid="{45D4C4C3-94BA-4DBF-B5F7-DBAA19BEAC44}"/>
    <cellStyle name="40% - Accent6 2 2 3 5 2 2" xfId="6618" xr:uid="{80A8BEC3-0FA6-4FA0-8F03-7B2815460243}"/>
    <cellStyle name="40% - Accent6 2 2 3 5 2 2 2" xfId="13984" xr:uid="{73831F88-4AB5-4AEC-99BD-5F6999D076CC}"/>
    <cellStyle name="40% - Accent6 2 2 3 5 2 2 2 2" xfId="28718" xr:uid="{449D8D0C-D7BE-4FA3-9334-985B47F3DEF4}"/>
    <cellStyle name="40% - Accent6 2 2 3 5 2 2 3" xfId="21352" xr:uid="{26D8C4FA-5E10-4F35-A028-BEF8DAD1EA91}"/>
    <cellStyle name="40% - Accent6 2 2 3 5 2 3" xfId="10302" xr:uid="{806288CD-2937-4840-9C0D-B0717FFC15BD}"/>
    <cellStyle name="40% - Accent6 2 2 3 5 2 3 2" xfId="25036" xr:uid="{511EF9F1-1D3A-49C1-BD8C-657EE93FB3E9}"/>
    <cellStyle name="40% - Accent6 2 2 3 5 2 4" xfId="17670" xr:uid="{0D2CA654-766E-4017-9F57-E859F86CEDD3}"/>
    <cellStyle name="40% - Accent6 2 2 3 5 3" xfId="4777" xr:uid="{68485E76-7DEE-4CCD-AEEE-16264AB11431}"/>
    <cellStyle name="40% - Accent6 2 2 3 5 3 2" xfId="12143" xr:uid="{60413EDA-631B-478A-B0DB-D896667376F9}"/>
    <cellStyle name="40% - Accent6 2 2 3 5 3 2 2" xfId="26877" xr:uid="{E79BEA19-8C0A-4B31-8DF0-4F04F9CC2868}"/>
    <cellStyle name="40% - Accent6 2 2 3 5 3 3" xfId="19511" xr:uid="{E241B3D6-EE54-4009-B2C9-D4B545716366}"/>
    <cellStyle name="40% - Accent6 2 2 3 5 4" xfId="8461" xr:uid="{0729C9EA-3BCF-417E-87D2-1AF47D8DDE0F}"/>
    <cellStyle name="40% - Accent6 2 2 3 5 4 2" xfId="23195" xr:uid="{7A455E2E-AB56-4CAD-AE98-2A369B165392}"/>
    <cellStyle name="40% - Accent6 2 2 3 5 5" xfId="15829" xr:uid="{86E94DB0-BDF2-4472-ABD0-15247516359A}"/>
    <cellStyle name="40% - Accent6 2 2 3 6" xfId="2016" xr:uid="{C31754D8-69AF-498C-B55A-3230CE048448}"/>
    <cellStyle name="40% - Accent6 2 2 3 6 2" xfId="5698" xr:uid="{F8451D03-3DEF-44E4-9D59-E0B3710FFF71}"/>
    <cellStyle name="40% - Accent6 2 2 3 6 2 2" xfId="13064" xr:uid="{851A4238-DFE8-4831-8FFD-631FBD98A288}"/>
    <cellStyle name="40% - Accent6 2 2 3 6 2 2 2" xfId="27798" xr:uid="{B30947B3-AF14-4A4B-B32D-C9130012D316}"/>
    <cellStyle name="40% - Accent6 2 2 3 6 2 3" xfId="20432" xr:uid="{3CFF227C-6B89-43F6-BF47-C0C48F20B075}"/>
    <cellStyle name="40% - Accent6 2 2 3 6 3" xfId="9382" xr:uid="{14C6B702-493A-4FC2-94C2-D52C64120359}"/>
    <cellStyle name="40% - Accent6 2 2 3 6 3 2" xfId="24116" xr:uid="{F2DE72B9-6704-4E33-9969-585F91B4A1EA}"/>
    <cellStyle name="40% - Accent6 2 2 3 6 4" xfId="16750" xr:uid="{57712361-936E-40E7-BDFD-E5DE9931E844}"/>
    <cellStyle name="40% - Accent6 2 2 3 7" xfId="3857" xr:uid="{5E0F60A0-E404-4692-94EB-E1F0E3108C81}"/>
    <cellStyle name="40% - Accent6 2 2 3 7 2" xfId="11223" xr:uid="{B070B630-E72C-4E63-989E-0A9CED9B4216}"/>
    <cellStyle name="40% - Accent6 2 2 3 7 2 2" xfId="25957" xr:uid="{717ECC8E-B92A-4815-AF45-DB29FFB81C3D}"/>
    <cellStyle name="40% - Accent6 2 2 3 7 3" xfId="18591" xr:uid="{AA2925D5-DC99-4092-B268-8E0D0FC4EB7C}"/>
    <cellStyle name="40% - Accent6 2 2 3 8" xfId="7541" xr:uid="{25F455FE-0E32-47E2-B8BE-79CA94D31105}"/>
    <cellStyle name="40% - Accent6 2 2 3 8 2" xfId="22275" xr:uid="{6F108E3C-0254-4472-92FA-312F55A77522}"/>
    <cellStyle name="40% - Accent6 2 2 3 9" xfId="14909" xr:uid="{3CCD2A5C-B7FF-4C51-8EB9-FA7D7ECC29DB}"/>
    <cellStyle name="40% - Accent6 2 2 4" xfId="233" xr:uid="{755EB9AD-76C7-43D1-A8EE-B273D1DA2A77}"/>
    <cellStyle name="40% - Accent6 2 2 4 2" xfId="463" xr:uid="{9D5E7FF4-89A4-4AF7-B1D6-8A46343E757E}"/>
    <cellStyle name="40% - Accent6 2 2 4 2 2" xfId="923" xr:uid="{9ACBB871-BD32-4855-8F67-96E1B46CC9A4}"/>
    <cellStyle name="40% - Accent6 2 2 4 2 2 2" xfId="1843" xr:uid="{837753F6-1E94-4718-93A3-0BE98D52CAEC}"/>
    <cellStyle name="40% - Accent6 2 2 4 2 2 2 2" xfId="3684" xr:uid="{2685F786-ECB6-45C8-BFED-1AF3F49FA0A7}"/>
    <cellStyle name="40% - Accent6 2 2 4 2 2 2 2 2" xfId="7366" xr:uid="{05AC0160-62C6-4DE5-BBA8-DAF29AAA4B51}"/>
    <cellStyle name="40% - Accent6 2 2 4 2 2 2 2 2 2" xfId="14732" xr:uid="{943EF023-6443-4F56-B43D-ED175F1562C0}"/>
    <cellStyle name="40% - Accent6 2 2 4 2 2 2 2 2 2 2" xfId="29466" xr:uid="{DA4D51AB-2AEC-47DC-A4AE-CFD011E5F0FC}"/>
    <cellStyle name="40% - Accent6 2 2 4 2 2 2 2 2 3" xfId="22100" xr:uid="{73873CC3-C7D7-4CA5-8C8A-9CE512F52853}"/>
    <cellStyle name="40% - Accent6 2 2 4 2 2 2 2 3" xfId="11050" xr:uid="{265A6184-DF0A-4D7B-BEEB-4991D50728CE}"/>
    <cellStyle name="40% - Accent6 2 2 4 2 2 2 2 3 2" xfId="25784" xr:uid="{454C659C-0B2B-4846-86F4-EE83C1F09B31}"/>
    <cellStyle name="40% - Accent6 2 2 4 2 2 2 2 4" xfId="18418" xr:uid="{B0C302D6-572C-4A6A-ACB8-E63B560ED1C5}"/>
    <cellStyle name="40% - Accent6 2 2 4 2 2 2 3" xfId="5525" xr:uid="{18361058-563C-45BC-9C58-D01D47CC58AF}"/>
    <cellStyle name="40% - Accent6 2 2 4 2 2 2 3 2" xfId="12891" xr:uid="{4910D522-9EA5-4962-B0EB-ADF843D7664F}"/>
    <cellStyle name="40% - Accent6 2 2 4 2 2 2 3 2 2" xfId="27625" xr:uid="{C0A9064D-0AE4-402C-82C2-864389A519ED}"/>
    <cellStyle name="40% - Accent6 2 2 4 2 2 2 3 3" xfId="20259" xr:uid="{FB917E73-2865-468F-91CA-4D4B0703C2D7}"/>
    <cellStyle name="40% - Accent6 2 2 4 2 2 2 4" xfId="9209" xr:uid="{A83D7C22-C567-49B2-B582-40F5CEE4B7D0}"/>
    <cellStyle name="40% - Accent6 2 2 4 2 2 2 4 2" xfId="23943" xr:uid="{4E368ECD-9C9F-402E-894A-61AFA3D063FA}"/>
    <cellStyle name="40% - Accent6 2 2 4 2 2 2 5" xfId="16577" xr:uid="{BFF1883F-60BF-414A-939C-993AEDF90884}"/>
    <cellStyle name="40% - Accent6 2 2 4 2 2 3" xfId="2764" xr:uid="{DE5CE0FB-4C4C-4530-8EE4-FC454E62F8BF}"/>
    <cellStyle name="40% - Accent6 2 2 4 2 2 3 2" xfId="6446" xr:uid="{FA98DCA0-1CD7-4CE9-8007-71A1530B8EFB}"/>
    <cellStyle name="40% - Accent6 2 2 4 2 2 3 2 2" xfId="13812" xr:uid="{9F2937E7-DAB4-41FB-BD51-7629377D1E5D}"/>
    <cellStyle name="40% - Accent6 2 2 4 2 2 3 2 2 2" xfId="28546" xr:uid="{8CD39AE1-6EFE-4225-B19D-6725FD00037C}"/>
    <cellStyle name="40% - Accent6 2 2 4 2 2 3 2 3" xfId="21180" xr:uid="{CE664CAA-04CD-42C9-82B9-C67A282CC73D}"/>
    <cellStyle name="40% - Accent6 2 2 4 2 2 3 3" xfId="10130" xr:uid="{32EFE3B3-FD4D-4515-B363-2F4F27C12C3D}"/>
    <cellStyle name="40% - Accent6 2 2 4 2 2 3 3 2" xfId="24864" xr:uid="{E5F9F68C-DEDA-4E39-8DBE-49787E928F9F}"/>
    <cellStyle name="40% - Accent6 2 2 4 2 2 3 4" xfId="17498" xr:uid="{61224FF5-8E92-4471-B533-2FD3D2B52128}"/>
    <cellStyle name="40% - Accent6 2 2 4 2 2 4" xfId="4605" xr:uid="{F2B4D0B4-CBD5-4078-936F-3791443EDC0A}"/>
    <cellStyle name="40% - Accent6 2 2 4 2 2 4 2" xfId="11971" xr:uid="{F21A28E2-39D4-48EC-9846-1EC7078EAEBF}"/>
    <cellStyle name="40% - Accent6 2 2 4 2 2 4 2 2" xfId="26705" xr:uid="{DB1D323A-F7E7-4A66-9919-272FB48DC720}"/>
    <cellStyle name="40% - Accent6 2 2 4 2 2 4 3" xfId="19339" xr:uid="{D10F24F5-46BD-4161-9994-B9AD5040D5F5}"/>
    <cellStyle name="40% - Accent6 2 2 4 2 2 5" xfId="8289" xr:uid="{053C363F-346A-47D2-A434-4DFE83FE5F9A}"/>
    <cellStyle name="40% - Accent6 2 2 4 2 2 5 2" xfId="23023" xr:uid="{411EA821-F8A9-47ED-9433-6C103ABE028B}"/>
    <cellStyle name="40% - Accent6 2 2 4 2 2 6" xfId="15657" xr:uid="{E4F405DD-E1D4-44CC-A696-EC08544D7231}"/>
    <cellStyle name="40% - Accent6 2 2 4 2 3" xfId="1383" xr:uid="{103D8D5E-DBBF-43B6-8708-3EA382A8AEE2}"/>
    <cellStyle name="40% - Accent6 2 2 4 2 3 2" xfId="3224" xr:uid="{84BFEEF2-F667-422F-9101-1D711DED6CFC}"/>
    <cellStyle name="40% - Accent6 2 2 4 2 3 2 2" xfId="6906" xr:uid="{02B59ED0-1B54-4942-8C21-E375106C1307}"/>
    <cellStyle name="40% - Accent6 2 2 4 2 3 2 2 2" xfId="14272" xr:uid="{219138A1-F25D-469A-9E87-4F63DBC1BDAF}"/>
    <cellStyle name="40% - Accent6 2 2 4 2 3 2 2 2 2" xfId="29006" xr:uid="{2FF67DFE-2C9A-464E-8C77-9BCED6205828}"/>
    <cellStyle name="40% - Accent6 2 2 4 2 3 2 2 3" xfId="21640" xr:uid="{34B635B5-E49C-4B2E-BBE4-B26A7E439E1B}"/>
    <cellStyle name="40% - Accent6 2 2 4 2 3 2 3" xfId="10590" xr:uid="{FB39083A-13C7-4283-B32C-1F84605433E1}"/>
    <cellStyle name="40% - Accent6 2 2 4 2 3 2 3 2" xfId="25324" xr:uid="{BB5D64E7-9686-4D52-AFFD-D27701351C04}"/>
    <cellStyle name="40% - Accent6 2 2 4 2 3 2 4" xfId="17958" xr:uid="{EB01B0A2-7BDD-4C18-A932-E27C12363921}"/>
    <cellStyle name="40% - Accent6 2 2 4 2 3 3" xfId="5065" xr:uid="{75F9E6FB-B90F-4A3B-9E10-33B765E8A71A}"/>
    <cellStyle name="40% - Accent6 2 2 4 2 3 3 2" xfId="12431" xr:uid="{DAB6BA9B-255B-4DE5-A385-73313862285A}"/>
    <cellStyle name="40% - Accent6 2 2 4 2 3 3 2 2" xfId="27165" xr:uid="{A03DD5AD-2E75-4E04-BCEF-E34FAC721069}"/>
    <cellStyle name="40% - Accent6 2 2 4 2 3 3 3" xfId="19799" xr:uid="{7B6C38A8-3E5B-4439-9700-59C0B0BBBDF8}"/>
    <cellStyle name="40% - Accent6 2 2 4 2 3 4" xfId="8749" xr:uid="{982A1292-14FD-4260-B220-B67E7D6D5FD3}"/>
    <cellStyle name="40% - Accent6 2 2 4 2 3 4 2" xfId="23483" xr:uid="{0291923C-0041-4292-9056-544BB4A4A12B}"/>
    <cellStyle name="40% - Accent6 2 2 4 2 3 5" xfId="16117" xr:uid="{A9E67091-E978-4215-B070-2C429D77710C}"/>
    <cellStyle name="40% - Accent6 2 2 4 2 4" xfId="2304" xr:uid="{4814DC1C-0D93-45D1-A3A6-0C70A9892C2D}"/>
    <cellStyle name="40% - Accent6 2 2 4 2 4 2" xfId="5986" xr:uid="{18F69889-039E-4F9B-B6E8-3FCBE059E092}"/>
    <cellStyle name="40% - Accent6 2 2 4 2 4 2 2" xfId="13352" xr:uid="{6A55AAC3-7CAA-46F1-AB33-6420B42E518A}"/>
    <cellStyle name="40% - Accent6 2 2 4 2 4 2 2 2" xfId="28086" xr:uid="{1D9E6671-126E-4E42-8FC0-DC46CD3654C6}"/>
    <cellStyle name="40% - Accent6 2 2 4 2 4 2 3" xfId="20720" xr:uid="{0AAC5E51-87A8-45F4-92F6-B7BCEB39E2AF}"/>
    <cellStyle name="40% - Accent6 2 2 4 2 4 3" xfId="9670" xr:uid="{61E51E76-5169-4D41-BF29-DB0EA3B99BFC}"/>
    <cellStyle name="40% - Accent6 2 2 4 2 4 3 2" xfId="24404" xr:uid="{3A87F8A3-FB5B-445C-BA3F-BEEB8E58BD71}"/>
    <cellStyle name="40% - Accent6 2 2 4 2 4 4" xfId="17038" xr:uid="{102AC0C0-7866-40AD-8843-5520A041C44C}"/>
    <cellStyle name="40% - Accent6 2 2 4 2 5" xfId="4145" xr:uid="{2BBFC433-A79D-4FDB-BBAB-F44388B20E35}"/>
    <cellStyle name="40% - Accent6 2 2 4 2 5 2" xfId="11511" xr:uid="{09C07A99-81FF-4DAB-AF03-377419E0357E}"/>
    <cellStyle name="40% - Accent6 2 2 4 2 5 2 2" xfId="26245" xr:uid="{82150989-BD78-412A-BC83-471AF0D336A0}"/>
    <cellStyle name="40% - Accent6 2 2 4 2 5 3" xfId="18879" xr:uid="{23442044-D71D-45E1-897D-9A1EE9CBCE5E}"/>
    <cellStyle name="40% - Accent6 2 2 4 2 6" xfId="7829" xr:uid="{8F0BF2FF-A138-4FB6-93EA-D161C582DF5A}"/>
    <cellStyle name="40% - Accent6 2 2 4 2 6 2" xfId="22563" xr:uid="{F78CE3B2-E21A-49D2-ADF7-0B71866DC8B2}"/>
    <cellStyle name="40% - Accent6 2 2 4 2 7" xfId="15197" xr:uid="{C06C2209-E8DB-4993-A6A2-D0E07390D3EB}"/>
    <cellStyle name="40% - Accent6 2 2 4 3" xfId="693" xr:uid="{5EAFFEF2-4526-4838-ABED-0971874503E4}"/>
    <cellStyle name="40% - Accent6 2 2 4 3 2" xfId="1613" xr:uid="{EC7BACD8-C736-42A7-9143-FECF089429CB}"/>
    <cellStyle name="40% - Accent6 2 2 4 3 2 2" xfId="3454" xr:uid="{50BDDC7F-3662-46D2-AF71-77A3085ADAC8}"/>
    <cellStyle name="40% - Accent6 2 2 4 3 2 2 2" xfId="7136" xr:uid="{8AA97AB5-4F5C-4AA5-B0F5-F2FAB8D2B899}"/>
    <cellStyle name="40% - Accent6 2 2 4 3 2 2 2 2" xfId="14502" xr:uid="{B7026D3B-C342-49D3-9A71-61C884B8C57D}"/>
    <cellStyle name="40% - Accent6 2 2 4 3 2 2 2 2 2" xfId="29236" xr:uid="{F43E41E7-EF89-401A-AA82-F093A47126BC}"/>
    <cellStyle name="40% - Accent6 2 2 4 3 2 2 2 3" xfId="21870" xr:uid="{670909F6-6548-4D06-8D05-37DFD50C2ECB}"/>
    <cellStyle name="40% - Accent6 2 2 4 3 2 2 3" xfId="10820" xr:uid="{3D0C78DF-92A5-43D5-B569-6DE45D1A0B35}"/>
    <cellStyle name="40% - Accent6 2 2 4 3 2 2 3 2" xfId="25554" xr:uid="{DA5956E2-D68F-438D-B7B1-95757D2BE075}"/>
    <cellStyle name="40% - Accent6 2 2 4 3 2 2 4" xfId="18188" xr:uid="{1DEB6F0B-05C1-4C31-958B-13083003910B}"/>
    <cellStyle name="40% - Accent6 2 2 4 3 2 3" xfId="5295" xr:uid="{50BB67B6-520F-438A-A2E5-039C549ABFFB}"/>
    <cellStyle name="40% - Accent6 2 2 4 3 2 3 2" xfId="12661" xr:uid="{EACF2A07-F4EF-44F3-851C-C59CCCBA23AE}"/>
    <cellStyle name="40% - Accent6 2 2 4 3 2 3 2 2" xfId="27395" xr:uid="{E8A3C200-8881-4720-8831-A7DF54F23A7C}"/>
    <cellStyle name="40% - Accent6 2 2 4 3 2 3 3" xfId="20029" xr:uid="{74E94F8F-2CD0-4D09-B98A-3193DEA49B7B}"/>
    <cellStyle name="40% - Accent6 2 2 4 3 2 4" xfId="8979" xr:uid="{84B8D161-D565-4351-B37A-15689B7D2060}"/>
    <cellStyle name="40% - Accent6 2 2 4 3 2 4 2" xfId="23713" xr:uid="{B661F803-7E12-459B-B4CF-93AB4EEE8276}"/>
    <cellStyle name="40% - Accent6 2 2 4 3 2 5" xfId="16347" xr:uid="{70F93E6D-802A-46B3-8DD6-A368CEABC9C3}"/>
    <cellStyle name="40% - Accent6 2 2 4 3 3" xfId="2534" xr:uid="{740DBC16-F15F-4F25-A07E-457BBEC4F76C}"/>
    <cellStyle name="40% - Accent6 2 2 4 3 3 2" xfId="6216" xr:uid="{B8DBD116-2EA2-41FE-904D-8C14EC208A24}"/>
    <cellStyle name="40% - Accent6 2 2 4 3 3 2 2" xfId="13582" xr:uid="{EB1BCEDE-1C9B-4606-A77F-6F4865C46D1D}"/>
    <cellStyle name="40% - Accent6 2 2 4 3 3 2 2 2" xfId="28316" xr:uid="{75A99F89-D005-4DE2-B7C8-DBC349553674}"/>
    <cellStyle name="40% - Accent6 2 2 4 3 3 2 3" xfId="20950" xr:uid="{F803D625-EBB9-44D2-98EC-ACD6F63393DF}"/>
    <cellStyle name="40% - Accent6 2 2 4 3 3 3" xfId="9900" xr:uid="{37A58ADF-646F-456F-9A5C-DEAF45BCB872}"/>
    <cellStyle name="40% - Accent6 2 2 4 3 3 3 2" xfId="24634" xr:uid="{9AA8404D-4786-44CA-ABED-CD68ED4F154F}"/>
    <cellStyle name="40% - Accent6 2 2 4 3 3 4" xfId="17268" xr:uid="{973E443C-D6F9-48FE-9D1E-D597A503002B}"/>
    <cellStyle name="40% - Accent6 2 2 4 3 4" xfId="4375" xr:uid="{646553A3-026C-49C9-8D98-512EE946248A}"/>
    <cellStyle name="40% - Accent6 2 2 4 3 4 2" xfId="11741" xr:uid="{D9523570-64BE-41E1-B497-609C7D8B4142}"/>
    <cellStyle name="40% - Accent6 2 2 4 3 4 2 2" xfId="26475" xr:uid="{45125B7E-324A-47B1-9681-BA9305EE6786}"/>
    <cellStyle name="40% - Accent6 2 2 4 3 4 3" xfId="19109" xr:uid="{AAA26CC8-879A-4A7C-8579-78CF29CE0026}"/>
    <cellStyle name="40% - Accent6 2 2 4 3 5" xfId="8059" xr:uid="{4FE97CA3-5926-4D7C-AA5F-1F2B179519DA}"/>
    <cellStyle name="40% - Accent6 2 2 4 3 5 2" xfId="22793" xr:uid="{0A745FD1-39E8-4D3F-8BB0-ACB5A8A8811B}"/>
    <cellStyle name="40% - Accent6 2 2 4 3 6" xfId="15427" xr:uid="{1F3E9D02-631D-4080-B433-76F1E68B911B}"/>
    <cellStyle name="40% - Accent6 2 2 4 4" xfId="1153" xr:uid="{F90D2AF7-69C6-4C0B-B23A-986DD58C5F71}"/>
    <cellStyle name="40% - Accent6 2 2 4 4 2" xfId="2994" xr:uid="{8C9F2010-CA6B-4E90-803B-E98E6FDF9640}"/>
    <cellStyle name="40% - Accent6 2 2 4 4 2 2" xfId="6676" xr:uid="{42B9A285-0D55-4BBF-8DC6-02CDECA44360}"/>
    <cellStyle name="40% - Accent6 2 2 4 4 2 2 2" xfId="14042" xr:uid="{64546169-6374-4475-A3E0-61BC8E969877}"/>
    <cellStyle name="40% - Accent6 2 2 4 4 2 2 2 2" xfId="28776" xr:uid="{BA540E58-2B28-4082-9259-463A6218C034}"/>
    <cellStyle name="40% - Accent6 2 2 4 4 2 2 3" xfId="21410" xr:uid="{196BDBBC-4845-41F7-9B40-EC54C5FF27D8}"/>
    <cellStyle name="40% - Accent6 2 2 4 4 2 3" xfId="10360" xr:uid="{185A6642-FBDD-45CA-B5B2-31079F19487A}"/>
    <cellStyle name="40% - Accent6 2 2 4 4 2 3 2" xfId="25094" xr:uid="{E1703395-1F10-46A8-B842-0BB411833FCA}"/>
    <cellStyle name="40% - Accent6 2 2 4 4 2 4" xfId="17728" xr:uid="{9E49B1D0-832C-40BF-A650-FA0D7D417B0A}"/>
    <cellStyle name="40% - Accent6 2 2 4 4 3" xfId="4835" xr:uid="{AA53CCB8-D03C-433F-85EA-24816120C7C8}"/>
    <cellStyle name="40% - Accent6 2 2 4 4 3 2" xfId="12201" xr:uid="{56907B3F-8998-42BE-9F1F-8D34E63E12A0}"/>
    <cellStyle name="40% - Accent6 2 2 4 4 3 2 2" xfId="26935" xr:uid="{0DB9ABDA-6F9D-49DA-B921-853B989569C1}"/>
    <cellStyle name="40% - Accent6 2 2 4 4 3 3" xfId="19569" xr:uid="{DECC0D4E-6A21-4497-9D09-19238F9B1FCA}"/>
    <cellStyle name="40% - Accent6 2 2 4 4 4" xfId="8519" xr:uid="{83825D4E-BCDA-4491-A556-59B3C70DD2D2}"/>
    <cellStyle name="40% - Accent6 2 2 4 4 4 2" xfId="23253" xr:uid="{DAB1C954-D099-46CB-A151-2AC608399B68}"/>
    <cellStyle name="40% - Accent6 2 2 4 4 5" xfId="15887" xr:uid="{F9498A9B-5640-4C18-9A3A-EF9183F8FD7E}"/>
    <cellStyle name="40% - Accent6 2 2 4 5" xfId="2074" xr:uid="{941C2465-9143-40D6-B173-A4A4CAE95CF7}"/>
    <cellStyle name="40% - Accent6 2 2 4 5 2" xfId="5756" xr:uid="{6B5376F5-C155-4314-BD87-BCDAD972C516}"/>
    <cellStyle name="40% - Accent6 2 2 4 5 2 2" xfId="13122" xr:uid="{D90A6E0F-6341-49EA-ABA7-9F6A8ED3139D}"/>
    <cellStyle name="40% - Accent6 2 2 4 5 2 2 2" xfId="27856" xr:uid="{1A67FB12-BB35-467A-82C6-10258B3211CD}"/>
    <cellStyle name="40% - Accent6 2 2 4 5 2 3" xfId="20490" xr:uid="{3103F370-3633-44D9-84F3-760B5045B491}"/>
    <cellStyle name="40% - Accent6 2 2 4 5 3" xfId="9440" xr:uid="{F6781937-9801-4837-89A5-370E10FFE812}"/>
    <cellStyle name="40% - Accent6 2 2 4 5 3 2" xfId="24174" xr:uid="{FABFD6EE-E457-46C9-AC9E-77043DCE4641}"/>
    <cellStyle name="40% - Accent6 2 2 4 5 4" xfId="16808" xr:uid="{CC0FB133-D4D9-496D-A1F3-148A92BF2F7F}"/>
    <cellStyle name="40% - Accent6 2 2 4 6" xfId="3915" xr:uid="{54F42D1E-C9B9-4FCB-9E91-9863A82E0072}"/>
    <cellStyle name="40% - Accent6 2 2 4 6 2" xfId="11281" xr:uid="{69A64280-8ECE-405D-B01E-0590775E03F4}"/>
    <cellStyle name="40% - Accent6 2 2 4 6 2 2" xfId="26015" xr:uid="{2A5D53BE-D1BE-412E-B7E4-F6A5861039C0}"/>
    <cellStyle name="40% - Accent6 2 2 4 6 3" xfId="18649" xr:uid="{877BD687-DE9F-4F29-B3FB-0A0AB50E6487}"/>
    <cellStyle name="40% - Accent6 2 2 4 7" xfId="7599" xr:uid="{FA4C1E99-9099-496F-B0BD-0084F5F7CD63}"/>
    <cellStyle name="40% - Accent6 2 2 4 7 2" xfId="22333" xr:uid="{1F944A3D-B591-42DA-AC92-EB452469D29D}"/>
    <cellStyle name="40% - Accent6 2 2 4 8" xfId="14967" xr:uid="{9BF0FD91-978A-4A45-AC04-FACAC7AEE822}"/>
    <cellStyle name="40% - Accent6 2 2 5" xfId="348" xr:uid="{101AEC40-219D-418C-9A77-987D9D97198A}"/>
    <cellStyle name="40% - Accent6 2 2 5 2" xfId="808" xr:uid="{071985E1-54F8-4B49-B956-668C824C588B}"/>
    <cellStyle name="40% - Accent6 2 2 5 2 2" xfId="1728" xr:uid="{EF869BFF-B64A-458A-A9D0-E1151DFBEDC8}"/>
    <cellStyle name="40% - Accent6 2 2 5 2 2 2" xfId="3569" xr:uid="{DCB2297C-30FF-40C2-AAE2-37DAFE939688}"/>
    <cellStyle name="40% - Accent6 2 2 5 2 2 2 2" xfId="7251" xr:uid="{0AACFB9E-3BD0-40BD-A991-DAE362F3E57F}"/>
    <cellStyle name="40% - Accent6 2 2 5 2 2 2 2 2" xfId="14617" xr:uid="{CC6A1B53-2351-4C51-9C67-6D006342877C}"/>
    <cellStyle name="40% - Accent6 2 2 5 2 2 2 2 2 2" xfId="29351" xr:uid="{F9577F90-3F24-4252-8953-A6F8440D0BA6}"/>
    <cellStyle name="40% - Accent6 2 2 5 2 2 2 2 3" xfId="21985" xr:uid="{3F52BD6C-BCD2-42DF-9602-FA259F2A74B9}"/>
    <cellStyle name="40% - Accent6 2 2 5 2 2 2 3" xfId="10935" xr:uid="{2F3B472A-605A-409C-B2E9-EA4899DDAB48}"/>
    <cellStyle name="40% - Accent6 2 2 5 2 2 2 3 2" xfId="25669" xr:uid="{662D842E-A867-4A24-B6AF-5BC1878AF530}"/>
    <cellStyle name="40% - Accent6 2 2 5 2 2 2 4" xfId="18303" xr:uid="{E0979FAE-6BB5-495B-99F1-EA9FE9843A56}"/>
    <cellStyle name="40% - Accent6 2 2 5 2 2 3" xfId="5410" xr:uid="{2CE7E2AD-0764-4F96-ACA2-D0D8C88006E5}"/>
    <cellStyle name="40% - Accent6 2 2 5 2 2 3 2" xfId="12776" xr:uid="{723ADABD-13F8-4A55-9E0D-7C4B15FB14B7}"/>
    <cellStyle name="40% - Accent6 2 2 5 2 2 3 2 2" xfId="27510" xr:uid="{0495C310-34D7-425A-8E68-A9568025DC04}"/>
    <cellStyle name="40% - Accent6 2 2 5 2 2 3 3" xfId="20144" xr:uid="{1FFA34BA-0A49-4B61-A2A4-5072F6A166CE}"/>
    <cellStyle name="40% - Accent6 2 2 5 2 2 4" xfId="9094" xr:uid="{F67BB25C-D8D4-4D0D-975A-16D3A4E0545C}"/>
    <cellStyle name="40% - Accent6 2 2 5 2 2 4 2" xfId="23828" xr:uid="{6942D415-5EC3-4A8F-9BAE-4E23F702CBBF}"/>
    <cellStyle name="40% - Accent6 2 2 5 2 2 5" xfId="16462" xr:uid="{B3EAF411-F52E-49DC-AE9E-E0B08DD8AC3B}"/>
    <cellStyle name="40% - Accent6 2 2 5 2 3" xfId="2649" xr:uid="{529D37F8-225A-41DA-AB0A-54E6BBF11710}"/>
    <cellStyle name="40% - Accent6 2 2 5 2 3 2" xfId="6331" xr:uid="{36ACE792-76ED-469E-9D49-4635376D8A77}"/>
    <cellStyle name="40% - Accent6 2 2 5 2 3 2 2" xfId="13697" xr:uid="{ECC1E4D9-0EA0-44CF-B14C-DB7A76054784}"/>
    <cellStyle name="40% - Accent6 2 2 5 2 3 2 2 2" xfId="28431" xr:uid="{887C9166-98F7-4319-8E6D-D2E6581782EE}"/>
    <cellStyle name="40% - Accent6 2 2 5 2 3 2 3" xfId="21065" xr:uid="{0EED7609-D224-4E23-9FBC-2BFDF0662A24}"/>
    <cellStyle name="40% - Accent6 2 2 5 2 3 3" xfId="10015" xr:uid="{DA949531-40FE-454B-AB8A-46A28EEF2AF8}"/>
    <cellStyle name="40% - Accent6 2 2 5 2 3 3 2" xfId="24749" xr:uid="{85C80A7B-6569-42F8-8202-A4C3CB8ACF45}"/>
    <cellStyle name="40% - Accent6 2 2 5 2 3 4" xfId="17383" xr:uid="{8915C252-F93E-4786-8D70-827E1B44491F}"/>
    <cellStyle name="40% - Accent6 2 2 5 2 4" xfId="4490" xr:uid="{BD6DD9F4-84DE-4747-9D1F-5905D3B040AA}"/>
    <cellStyle name="40% - Accent6 2 2 5 2 4 2" xfId="11856" xr:uid="{415414BA-248D-49B8-84F4-C94C12871474}"/>
    <cellStyle name="40% - Accent6 2 2 5 2 4 2 2" xfId="26590" xr:uid="{A332F8E2-46D5-43EA-BB37-C569397E70E5}"/>
    <cellStyle name="40% - Accent6 2 2 5 2 4 3" xfId="19224" xr:uid="{21D53611-6BA9-4FF3-B305-4EA281F7F6C4}"/>
    <cellStyle name="40% - Accent6 2 2 5 2 5" xfId="8174" xr:uid="{38914EF9-B4AD-46C2-BACF-8B79465E1F0A}"/>
    <cellStyle name="40% - Accent6 2 2 5 2 5 2" xfId="22908" xr:uid="{1FD5B1B0-E2A4-4BE6-91AA-07449240F60C}"/>
    <cellStyle name="40% - Accent6 2 2 5 2 6" xfId="15542" xr:uid="{958378EE-A713-48EF-9DC3-273E7BCD1A6E}"/>
    <cellStyle name="40% - Accent6 2 2 5 3" xfId="1268" xr:uid="{2ADF9B0B-FE12-43F2-B8F6-B706C34A1F7C}"/>
    <cellStyle name="40% - Accent6 2 2 5 3 2" xfId="3109" xr:uid="{D5E624FC-80B2-48C0-9B05-C060BA452DBE}"/>
    <cellStyle name="40% - Accent6 2 2 5 3 2 2" xfId="6791" xr:uid="{247F03F4-3DF5-4B4D-BAB5-01BB5B9C7FC7}"/>
    <cellStyle name="40% - Accent6 2 2 5 3 2 2 2" xfId="14157" xr:uid="{F30C1627-BE7C-4A03-B5A2-633E9898E5E2}"/>
    <cellStyle name="40% - Accent6 2 2 5 3 2 2 2 2" xfId="28891" xr:uid="{461E4366-E4F5-4B66-B897-2E36A2C92E6B}"/>
    <cellStyle name="40% - Accent6 2 2 5 3 2 2 3" xfId="21525" xr:uid="{2C0680FE-1913-4DA8-8AB1-F6D6A28ED408}"/>
    <cellStyle name="40% - Accent6 2 2 5 3 2 3" xfId="10475" xr:uid="{BDB7A274-25B0-4856-A3B9-66B2982E08FC}"/>
    <cellStyle name="40% - Accent6 2 2 5 3 2 3 2" xfId="25209" xr:uid="{34584F6E-D363-472F-906B-7838061030BA}"/>
    <cellStyle name="40% - Accent6 2 2 5 3 2 4" xfId="17843" xr:uid="{FC337CF4-4156-48A1-A2E5-84D95DEAD183}"/>
    <cellStyle name="40% - Accent6 2 2 5 3 3" xfId="4950" xr:uid="{8D7849C5-F13D-45A2-8743-E4B43A680DFA}"/>
    <cellStyle name="40% - Accent6 2 2 5 3 3 2" xfId="12316" xr:uid="{2BB8FA08-89DD-48CF-A2CB-452ED5DB594D}"/>
    <cellStyle name="40% - Accent6 2 2 5 3 3 2 2" xfId="27050" xr:uid="{AB8DABC4-6D65-43A3-9B3A-C944D6FC4AC9}"/>
    <cellStyle name="40% - Accent6 2 2 5 3 3 3" xfId="19684" xr:uid="{591DD7F3-0AFA-42E9-A9C1-F842B0898D3F}"/>
    <cellStyle name="40% - Accent6 2 2 5 3 4" xfId="8634" xr:uid="{2256F53E-3F64-44FB-A847-15D57347E8B7}"/>
    <cellStyle name="40% - Accent6 2 2 5 3 4 2" xfId="23368" xr:uid="{F05B95AE-6902-42FC-B90D-6CD75026B331}"/>
    <cellStyle name="40% - Accent6 2 2 5 3 5" xfId="16002" xr:uid="{3FB76DA9-16F1-4F77-B82A-90E43C80CEA4}"/>
    <cellStyle name="40% - Accent6 2 2 5 4" xfId="2189" xr:uid="{52D5229A-7A0B-49AD-871F-9C487F1AEF0A}"/>
    <cellStyle name="40% - Accent6 2 2 5 4 2" xfId="5871" xr:uid="{F15DB314-4FF1-4921-AC50-E020A27F99DF}"/>
    <cellStyle name="40% - Accent6 2 2 5 4 2 2" xfId="13237" xr:uid="{E5F662F8-840C-4E1F-BB4D-D3F29A86F1BB}"/>
    <cellStyle name="40% - Accent6 2 2 5 4 2 2 2" xfId="27971" xr:uid="{F80080D0-D9BD-4506-87C7-482780A4E3EF}"/>
    <cellStyle name="40% - Accent6 2 2 5 4 2 3" xfId="20605" xr:uid="{1729F289-E35D-47B3-BA36-8FE539E96E46}"/>
    <cellStyle name="40% - Accent6 2 2 5 4 3" xfId="9555" xr:uid="{F56D354D-FC54-449E-9C5C-AC7C00D69A3B}"/>
    <cellStyle name="40% - Accent6 2 2 5 4 3 2" xfId="24289" xr:uid="{2581D832-6432-4669-9CB7-5B8EA2DF51F8}"/>
    <cellStyle name="40% - Accent6 2 2 5 4 4" xfId="16923" xr:uid="{549B8C00-8320-4FA5-BF44-60E22329089A}"/>
    <cellStyle name="40% - Accent6 2 2 5 5" xfId="4030" xr:uid="{682AB2E1-1222-4714-B71C-EE569D1DACC8}"/>
    <cellStyle name="40% - Accent6 2 2 5 5 2" xfId="11396" xr:uid="{E6D73922-AE60-491F-889F-06F1F08B9BC1}"/>
    <cellStyle name="40% - Accent6 2 2 5 5 2 2" xfId="26130" xr:uid="{EEEFF195-7949-4FB2-A90A-1E7338E127B3}"/>
    <cellStyle name="40% - Accent6 2 2 5 5 3" xfId="18764" xr:uid="{87F8B889-C7E6-4F3D-9406-43DC1BF15E6E}"/>
    <cellStyle name="40% - Accent6 2 2 5 6" xfId="7714" xr:uid="{991931BF-49A7-42E0-AC43-0B04E2FA4AC3}"/>
    <cellStyle name="40% - Accent6 2 2 5 6 2" xfId="22448" xr:uid="{693E9BB2-9642-43F0-95F2-201A53BFDDE0}"/>
    <cellStyle name="40% - Accent6 2 2 5 7" xfId="15082" xr:uid="{C52BF026-BA85-4027-82CC-2150E2A1EB18}"/>
    <cellStyle name="40% - Accent6 2 2 6" xfId="578" xr:uid="{B9FEFDD7-E7F2-4FF1-96B3-9594C7E961FE}"/>
    <cellStyle name="40% - Accent6 2 2 6 2" xfId="1498" xr:uid="{C96DE860-5F10-47D6-AA9A-62FDFA1771C4}"/>
    <cellStyle name="40% - Accent6 2 2 6 2 2" xfId="3339" xr:uid="{F798A85D-4852-4844-AE80-DA72A0F267AE}"/>
    <cellStyle name="40% - Accent6 2 2 6 2 2 2" xfId="7021" xr:uid="{131BF2DF-9D22-4FFB-ACA8-DF4639A9BAFC}"/>
    <cellStyle name="40% - Accent6 2 2 6 2 2 2 2" xfId="14387" xr:uid="{5E1BD3FD-2160-4A8D-B4FF-A556713DB5A4}"/>
    <cellStyle name="40% - Accent6 2 2 6 2 2 2 2 2" xfId="29121" xr:uid="{BBC64E71-9DD4-41DE-A10E-93FDF5C94EE6}"/>
    <cellStyle name="40% - Accent6 2 2 6 2 2 2 3" xfId="21755" xr:uid="{2D125AC5-01DD-42B6-BFC0-8E79DFFCB1F2}"/>
    <cellStyle name="40% - Accent6 2 2 6 2 2 3" xfId="10705" xr:uid="{FCB4560D-D61D-4943-A8AB-4BB761548A51}"/>
    <cellStyle name="40% - Accent6 2 2 6 2 2 3 2" xfId="25439" xr:uid="{447D5AE4-87AF-4E2F-8BFA-8848A4F36984}"/>
    <cellStyle name="40% - Accent6 2 2 6 2 2 4" xfId="18073" xr:uid="{4E4AF2E1-14D2-497D-B967-6DC8EC3DE4B3}"/>
    <cellStyle name="40% - Accent6 2 2 6 2 3" xfId="5180" xr:uid="{7EAAE2D1-372F-4119-B21B-2FE10B074AB4}"/>
    <cellStyle name="40% - Accent6 2 2 6 2 3 2" xfId="12546" xr:uid="{6A4FD6C3-3D08-4B2F-8747-9224278383D2}"/>
    <cellStyle name="40% - Accent6 2 2 6 2 3 2 2" xfId="27280" xr:uid="{189EADB9-83CD-497E-BDFB-6BFB81244BBC}"/>
    <cellStyle name="40% - Accent6 2 2 6 2 3 3" xfId="19914" xr:uid="{503A18B9-F0CF-4EC0-92E5-E86C997BF544}"/>
    <cellStyle name="40% - Accent6 2 2 6 2 4" xfId="8864" xr:uid="{DF09A81A-6723-4230-A35C-D084EAD04B1D}"/>
    <cellStyle name="40% - Accent6 2 2 6 2 4 2" xfId="23598" xr:uid="{13E9E7D9-5769-4DF3-8609-481C1BF8CFC3}"/>
    <cellStyle name="40% - Accent6 2 2 6 2 5" xfId="16232" xr:uid="{E63061D0-2995-4833-837C-C7D399DAD725}"/>
    <cellStyle name="40% - Accent6 2 2 6 3" xfId="2419" xr:uid="{6ED373B1-BBD2-4B0E-8DF6-66927C3A5CB4}"/>
    <cellStyle name="40% - Accent6 2 2 6 3 2" xfId="6101" xr:uid="{9370E163-2A60-4BFB-B8E6-ED9085B141E1}"/>
    <cellStyle name="40% - Accent6 2 2 6 3 2 2" xfId="13467" xr:uid="{6025A606-71F3-43B0-B742-B94C8A778EA4}"/>
    <cellStyle name="40% - Accent6 2 2 6 3 2 2 2" xfId="28201" xr:uid="{F96D091B-69A9-40C8-B80B-6B7A478712A6}"/>
    <cellStyle name="40% - Accent6 2 2 6 3 2 3" xfId="20835" xr:uid="{4D442386-0527-47FC-BE72-6A7371A86C84}"/>
    <cellStyle name="40% - Accent6 2 2 6 3 3" xfId="9785" xr:uid="{CC075840-0743-40DE-8A33-BD286C7D24C6}"/>
    <cellStyle name="40% - Accent6 2 2 6 3 3 2" xfId="24519" xr:uid="{FFE73D48-6F29-4765-A6A5-3A1E16BD6665}"/>
    <cellStyle name="40% - Accent6 2 2 6 3 4" xfId="17153" xr:uid="{C3663590-FB9A-44E3-AD37-E99A09AE72EB}"/>
    <cellStyle name="40% - Accent6 2 2 6 4" xfId="4260" xr:uid="{454216C8-2A40-4655-85E6-2D11EEF7CF39}"/>
    <cellStyle name="40% - Accent6 2 2 6 4 2" xfId="11626" xr:uid="{16920D0A-ECC7-4C9D-BA7C-B70CD3DA1791}"/>
    <cellStyle name="40% - Accent6 2 2 6 4 2 2" xfId="26360" xr:uid="{D3FE6E06-28FF-447F-AB07-AF9464295301}"/>
    <cellStyle name="40% - Accent6 2 2 6 4 3" xfId="18994" xr:uid="{C9C6F1E0-03AB-4193-B30C-86EAE7C59AC1}"/>
    <cellStyle name="40% - Accent6 2 2 6 5" xfId="7944" xr:uid="{CA13A4CB-0577-4F90-BF44-0C2FAC4E83FB}"/>
    <cellStyle name="40% - Accent6 2 2 6 5 2" xfId="22678" xr:uid="{8ADDDE80-FD6F-42F0-A2DD-C95ABF3F66D9}"/>
    <cellStyle name="40% - Accent6 2 2 6 6" xfId="15312" xr:uid="{8F1A95B6-A6A4-4C0E-85E4-AFEDD1F9E1C7}"/>
    <cellStyle name="40% - Accent6 2 2 7" xfId="1038" xr:uid="{E55807A8-69E0-49F3-8FD1-057F13A658FA}"/>
    <cellStyle name="40% - Accent6 2 2 7 2" xfId="2879" xr:uid="{DAB26E32-44A8-4D4C-8A68-B925578EF7EF}"/>
    <cellStyle name="40% - Accent6 2 2 7 2 2" xfId="6561" xr:uid="{4F75C102-8995-4D06-B84E-37D3FD16F42D}"/>
    <cellStyle name="40% - Accent6 2 2 7 2 2 2" xfId="13927" xr:uid="{170D187E-165C-4675-B619-C40760C557D9}"/>
    <cellStyle name="40% - Accent6 2 2 7 2 2 2 2" xfId="28661" xr:uid="{95AE6546-9238-4D45-A4AB-C4A7EF15F463}"/>
    <cellStyle name="40% - Accent6 2 2 7 2 2 3" xfId="21295" xr:uid="{A03A6486-C0A1-4704-AC17-9E7629E55528}"/>
    <cellStyle name="40% - Accent6 2 2 7 2 3" xfId="10245" xr:uid="{3867E60A-CDBB-4083-AF48-B9684F6F3E59}"/>
    <cellStyle name="40% - Accent6 2 2 7 2 3 2" xfId="24979" xr:uid="{5239C3F6-68B8-4D32-BB2C-1E8E9FFEC741}"/>
    <cellStyle name="40% - Accent6 2 2 7 2 4" xfId="17613" xr:uid="{096A5C19-D2A3-4E0E-87FD-5FCED0FB96F7}"/>
    <cellStyle name="40% - Accent6 2 2 7 3" xfId="4720" xr:uid="{C2E9DCDE-C7D9-49FE-BCF4-7D2B6552422A}"/>
    <cellStyle name="40% - Accent6 2 2 7 3 2" xfId="12086" xr:uid="{1BF36688-034C-429F-8A6A-9956BC8DA539}"/>
    <cellStyle name="40% - Accent6 2 2 7 3 2 2" xfId="26820" xr:uid="{1B70C531-68F4-446B-8DDA-2C6A7D062171}"/>
    <cellStyle name="40% - Accent6 2 2 7 3 3" xfId="19454" xr:uid="{20930E89-D981-40BF-AA14-BCAEB0246E79}"/>
    <cellStyle name="40% - Accent6 2 2 7 4" xfId="8404" xr:uid="{CEE6A002-450D-4B17-8D64-ECF3673A988D}"/>
    <cellStyle name="40% - Accent6 2 2 7 4 2" xfId="23138" xr:uid="{280A7CC2-4305-4B77-BCE0-E47B8CAC5A1B}"/>
    <cellStyle name="40% - Accent6 2 2 7 5" xfId="15772" xr:uid="{E2D2F2FB-3433-4F4F-AF34-9F12771D6562}"/>
    <cellStyle name="40% - Accent6 2 2 8" xfId="1959" xr:uid="{1EF8D1CD-C80D-4418-B3E9-79568FE448AB}"/>
    <cellStyle name="40% - Accent6 2 2 8 2" xfId="5641" xr:uid="{41A47370-15CC-43E0-8AB1-D19DD8AEAAA6}"/>
    <cellStyle name="40% - Accent6 2 2 8 2 2" xfId="13007" xr:uid="{B337D438-A194-4ABB-8FA1-D0BF5E7939D0}"/>
    <cellStyle name="40% - Accent6 2 2 8 2 2 2" xfId="27741" xr:uid="{EE8A5D33-538C-47F9-A9F1-817F20BFEB91}"/>
    <cellStyle name="40% - Accent6 2 2 8 2 3" xfId="20375" xr:uid="{7218EDDB-7536-43D3-B1C3-C01516F8387A}"/>
    <cellStyle name="40% - Accent6 2 2 8 3" xfId="9325" xr:uid="{50A61A1F-B370-49F4-8DB5-BD5F27B2C424}"/>
    <cellStyle name="40% - Accent6 2 2 8 3 2" xfId="24059" xr:uid="{5E22FEDF-0939-4E8C-B905-EA618C307CE5}"/>
    <cellStyle name="40% - Accent6 2 2 8 4" xfId="16693" xr:uid="{C04DC929-3D2F-4809-B49E-06DF590851B5}"/>
    <cellStyle name="40% - Accent6 2 2 9" xfId="3800" xr:uid="{65D3647D-8758-4949-8F08-F446C3CEA62E}"/>
    <cellStyle name="40% - Accent6 2 2 9 2" xfId="11166" xr:uid="{163988C8-B11B-4BC4-AA14-F78D60D4E3A9}"/>
    <cellStyle name="40% - Accent6 2 2 9 2 2" xfId="25900" xr:uid="{F61854F3-34CF-4995-9942-99916C75254A}"/>
    <cellStyle name="40% - Accent6 2 2 9 3" xfId="18534" xr:uid="{28B06FBF-2379-4BBF-8CE0-16F391C1E9A2}"/>
    <cellStyle name="40% - Accent6 2 3" xfId="63" xr:uid="{C0BCA322-9FB0-4524-999F-036EE1EA2DE4}"/>
    <cellStyle name="40% - Accent6 2 3 10" xfId="14854" xr:uid="{DF42A69D-93EF-40D3-BFB6-A2D70F4DD875}"/>
    <cellStyle name="40% - Accent6 2 3 2" xfId="160" xr:uid="{D03FE741-30F0-435E-8D7C-66EAAD216C08}"/>
    <cellStyle name="40% - Accent6 2 3 2 2" xfId="292" xr:uid="{B7355445-82E6-40E0-8B4E-AC8FCE40D1EB}"/>
    <cellStyle name="40% - Accent6 2 3 2 2 2" xfId="522" xr:uid="{A81891A1-B268-4FB2-9E42-3C34FEE43A1F}"/>
    <cellStyle name="40% - Accent6 2 3 2 2 2 2" xfId="982" xr:uid="{DD61AB4B-AD60-4163-806E-B1092162D4F0}"/>
    <cellStyle name="40% - Accent6 2 3 2 2 2 2 2" xfId="1902" xr:uid="{886E4472-58AA-452D-AB42-43845204BD5C}"/>
    <cellStyle name="40% - Accent6 2 3 2 2 2 2 2 2" xfId="3743" xr:uid="{0C397CC2-A9B5-4815-AB68-C2B0661AE3D9}"/>
    <cellStyle name="40% - Accent6 2 3 2 2 2 2 2 2 2" xfId="7425" xr:uid="{DBA9F315-0349-40A5-B324-DD35237453EC}"/>
    <cellStyle name="40% - Accent6 2 3 2 2 2 2 2 2 2 2" xfId="14791" xr:uid="{50CB5E01-F75E-4585-8CD2-D6718F44629C}"/>
    <cellStyle name="40% - Accent6 2 3 2 2 2 2 2 2 2 2 2" xfId="29525" xr:uid="{E3344307-0BF6-484C-B579-6FD44C4C28A8}"/>
    <cellStyle name="40% - Accent6 2 3 2 2 2 2 2 2 2 3" xfId="22159" xr:uid="{DEA9E9E3-357B-4A31-9929-FF5880018729}"/>
    <cellStyle name="40% - Accent6 2 3 2 2 2 2 2 2 3" xfId="11109" xr:uid="{8DB94683-4680-407F-A614-BABFB6520C69}"/>
    <cellStyle name="40% - Accent6 2 3 2 2 2 2 2 2 3 2" xfId="25843" xr:uid="{BDC6208F-A096-42BB-B3B3-A280992E8107}"/>
    <cellStyle name="40% - Accent6 2 3 2 2 2 2 2 2 4" xfId="18477" xr:uid="{4FAC2C60-6CDC-46C5-A2F8-FDBB2C9EC268}"/>
    <cellStyle name="40% - Accent6 2 3 2 2 2 2 2 3" xfId="5584" xr:uid="{CBE91C8E-A8CF-4C2E-BDC0-0E826D269A51}"/>
    <cellStyle name="40% - Accent6 2 3 2 2 2 2 2 3 2" xfId="12950" xr:uid="{AF8E3BB3-96E1-4278-AC28-61E45D713530}"/>
    <cellStyle name="40% - Accent6 2 3 2 2 2 2 2 3 2 2" xfId="27684" xr:uid="{45882CEC-276C-4D37-985A-61F7F87B2BAA}"/>
    <cellStyle name="40% - Accent6 2 3 2 2 2 2 2 3 3" xfId="20318" xr:uid="{E198A8FC-CC5E-4D9D-AB8B-F3D959C75BE7}"/>
    <cellStyle name="40% - Accent6 2 3 2 2 2 2 2 4" xfId="9268" xr:uid="{CDA1857D-30E4-4F2A-AD35-4727460A7E8A}"/>
    <cellStyle name="40% - Accent6 2 3 2 2 2 2 2 4 2" xfId="24002" xr:uid="{0E4F924D-414C-4CF5-89AF-842EC6661197}"/>
    <cellStyle name="40% - Accent6 2 3 2 2 2 2 2 5" xfId="16636" xr:uid="{3529865A-B636-4657-B90F-261D56D7950B}"/>
    <cellStyle name="40% - Accent6 2 3 2 2 2 2 3" xfId="2823" xr:uid="{D9D3BA31-895F-4498-9538-32676BA506FA}"/>
    <cellStyle name="40% - Accent6 2 3 2 2 2 2 3 2" xfId="6505" xr:uid="{9A0D6559-2B2D-4B27-8F14-3C9FB0187BF0}"/>
    <cellStyle name="40% - Accent6 2 3 2 2 2 2 3 2 2" xfId="13871" xr:uid="{E685C93D-E7FE-4E83-8BF8-7AB7B8055CD7}"/>
    <cellStyle name="40% - Accent6 2 3 2 2 2 2 3 2 2 2" xfId="28605" xr:uid="{21E6E957-F766-40E2-89DB-215A9C3C02A4}"/>
    <cellStyle name="40% - Accent6 2 3 2 2 2 2 3 2 3" xfId="21239" xr:uid="{D1AD0449-E4D7-4ECF-8290-4F3768B280B8}"/>
    <cellStyle name="40% - Accent6 2 3 2 2 2 2 3 3" xfId="10189" xr:uid="{26911B42-2C8B-4109-BE3D-FB0F8B74C047}"/>
    <cellStyle name="40% - Accent6 2 3 2 2 2 2 3 3 2" xfId="24923" xr:uid="{444BC0DF-4156-4008-AA3C-9354407A812A}"/>
    <cellStyle name="40% - Accent6 2 3 2 2 2 2 3 4" xfId="17557" xr:uid="{7AED5642-A1A8-478B-A217-8693EA7FEEB5}"/>
    <cellStyle name="40% - Accent6 2 3 2 2 2 2 4" xfId="4664" xr:uid="{FF1B5A3E-E841-45B6-AD2A-4CC211AA5CD5}"/>
    <cellStyle name="40% - Accent6 2 3 2 2 2 2 4 2" xfId="12030" xr:uid="{C916BA8A-221F-469D-91CA-D67EEAA51C72}"/>
    <cellStyle name="40% - Accent6 2 3 2 2 2 2 4 2 2" xfId="26764" xr:uid="{0937E651-8C8F-430B-AD11-C6584557DF41}"/>
    <cellStyle name="40% - Accent6 2 3 2 2 2 2 4 3" xfId="19398" xr:uid="{25E9D19F-7788-4F33-B026-C94456FD2977}"/>
    <cellStyle name="40% - Accent6 2 3 2 2 2 2 5" xfId="8348" xr:uid="{98B93BC9-257F-4E0D-B260-726D931C48E4}"/>
    <cellStyle name="40% - Accent6 2 3 2 2 2 2 5 2" xfId="23082" xr:uid="{D02650E1-1CE9-40E2-9D3B-9F8B8440A771}"/>
    <cellStyle name="40% - Accent6 2 3 2 2 2 2 6" xfId="15716" xr:uid="{4615B7DD-8976-4A6E-A973-6A6E5FCF7BE3}"/>
    <cellStyle name="40% - Accent6 2 3 2 2 2 3" xfId="1442" xr:uid="{1D5305C6-A186-40E7-BA75-7C33D095839C}"/>
    <cellStyle name="40% - Accent6 2 3 2 2 2 3 2" xfId="3283" xr:uid="{0C78DD64-9D1E-4968-A9F2-6627FDB7C24C}"/>
    <cellStyle name="40% - Accent6 2 3 2 2 2 3 2 2" xfId="6965" xr:uid="{58FC4326-957F-4951-BE5E-52D17A7C0C7C}"/>
    <cellStyle name="40% - Accent6 2 3 2 2 2 3 2 2 2" xfId="14331" xr:uid="{0D3CAA79-EE84-4ECC-B015-74D7FE8837D1}"/>
    <cellStyle name="40% - Accent6 2 3 2 2 2 3 2 2 2 2" xfId="29065" xr:uid="{1B5E1796-1E43-46F2-981A-7CA498BBFBFB}"/>
    <cellStyle name="40% - Accent6 2 3 2 2 2 3 2 2 3" xfId="21699" xr:uid="{F1352518-E838-4C7A-A7FD-B8B5E38476BC}"/>
    <cellStyle name="40% - Accent6 2 3 2 2 2 3 2 3" xfId="10649" xr:uid="{744FA6F6-C306-4428-AC96-B8D352DDF951}"/>
    <cellStyle name="40% - Accent6 2 3 2 2 2 3 2 3 2" xfId="25383" xr:uid="{D659272D-6D81-4152-B3B8-2F70CBA052B2}"/>
    <cellStyle name="40% - Accent6 2 3 2 2 2 3 2 4" xfId="18017" xr:uid="{225EF123-9F54-4FA2-9F1E-ABAB8FD01B40}"/>
    <cellStyle name="40% - Accent6 2 3 2 2 2 3 3" xfId="5124" xr:uid="{D80636B5-5E88-4812-B95A-7973FA3CE8D6}"/>
    <cellStyle name="40% - Accent6 2 3 2 2 2 3 3 2" xfId="12490" xr:uid="{A69B6317-AB44-49C2-B4C3-CCA5F284AF81}"/>
    <cellStyle name="40% - Accent6 2 3 2 2 2 3 3 2 2" xfId="27224" xr:uid="{C2401511-F1AC-4654-8E45-04C10E60622F}"/>
    <cellStyle name="40% - Accent6 2 3 2 2 2 3 3 3" xfId="19858" xr:uid="{40C209AE-44B3-4815-B122-2B74E5D425F1}"/>
    <cellStyle name="40% - Accent6 2 3 2 2 2 3 4" xfId="8808" xr:uid="{A22D7262-4B57-4ECA-BD31-D3C66C0CEB19}"/>
    <cellStyle name="40% - Accent6 2 3 2 2 2 3 4 2" xfId="23542" xr:uid="{67E7A4B6-44C9-49E5-AA6E-22AF6183EA81}"/>
    <cellStyle name="40% - Accent6 2 3 2 2 2 3 5" xfId="16176" xr:uid="{93F1C247-98B9-4754-81A8-355B6A558574}"/>
    <cellStyle name="40% - Accent6 2 3 2 2 2 4" xfId="2363" xr:uid="{B4939D35-8E5E-4DE4-A884-1B43D1348A2C}"/>
    <cellStyle name="40% - Accent6 2 3 2 2 2 4 2" xfId="6045" xr:uid="{54385AA4-1A0E-49D4-9DFE-A2F040A21DDE}"/>
    <cellStyle name="40% - Accent6 2 3 2 2 2 4 2 2" xfId="13411" xr:uid="{71EA61FB-3169-4FB5-BE09-4068030A6A75}"/>
    <cellStyle name="40% - Accent6 2 3 2 2 2 4 2 2 2" xfId="28145" xr:uid="{5204D477-C781-4DCD-A302-04337206C5C1}"/>
    <cellStyle name="40% - Accent6 2 3 2 2 2 4 2 3" xfId="20779" xr:uid="{2E19C7A7-889B-4A18-AD6C-CAC2AFFCA3A1}"/>
    <cellStyle name="40% - Accent6 2 3 2 2 2 4 3" xfId="9729" xr:uid="{4C081972-BF5F-4BC4-83DD-B2D42C41A8BE}"/>
    <cellStyle name="40% - Accent6 2 3 2 2 2 4 3 2" xfId="24463" xr:uid="{C4A34763-2DD5-4762-B161-A9E789103B45}"/>
    <cellStyle name="40% - Accent6 2 3 2 2 2 4 4" xfId="17097" xr:uid="{6757F36C-7B79-46B4-82B2-4FEF27310208}"/>
    <cellStyle name="40% - Accent6 2 3 2 2 2 5" xfId="4204" xr:uid="{40AB9F0C-7DD2-45E8-A707-E4E55428CBA0}"/>
    <cellStyle name="40% - Accent6 2 3 2 2 2 5 2" xfId="11570" xr:uid="{D27DADDB-04A7-4358-9775-54CF40552C98}"/>
    <cellStyle name="40% - Accent6 2 3 2 2 2 5 2 2" xfId="26304" xr:uid="{A85CC5A1-22D4-44A1-A1C3-81563CEE04D5}"/>
    <cellStyle name="40% - Accent6 2 3 2 2 2 5 3" xfId="18938" xr:uid="{2C32DCA9-7466-41B3-9D8A-47202027BEE8}"/>
    <cellStyle name="40% - Accent6 2 3 2 2 2 6" xfId="7888" xr:uid="{9D01FB8C-A05D-4735-892D-E17477768FC2}"/>
    <cellStyle name="40% - Accent6 2 3 2 2 2 6 2" xfId="22622" xr:uid="{94B0A534-6C47-410D-B839-41BF0AF82C87}"/>
    <cellStyle name="40% - Accent6 2 3 2 2 2 7" xfId="15256" xr:uid="{4B782E35-D89A-4140-A70E-261A8C3A0CA9}"/>
    <cellStyle name="40% - Accent6 2 3 2 2 3" xfId="752" xr:uid="{3EA71F46-0980-4F36-A3A1-CE1800119DB4}"/>
    <cellStyle name="40% - Accent6 2 3 2 2 3 2" xfId="1672" xr:uid="{9D6B6312-6F23-4C05-984E-51F7CB9E1DB8}"/>
    <cellStyle name="40% - Accent6 2 3 2 2 3 2 2" xfId="3513" xr:uid="{0518E2EA-5EFC-497D-9D3D-E9E323535166}"/>
    <cellStyle name="40% - Accent6 2 3 2 2 3 2 2 2" xfId="7195" xr:uid="{2CA19B73-AEBE-4365-BD15-279D6E0234FB}"/>
    <cellStyle name="40% - Accent6 2 3 2 2 3 2 2 2 2" xfId="14561" xr:uid="{019D1310-41A8-4AE7-8E85-57BE2A289098}"/>
    <cellStyle name="40% - Accent6 2 3 2 2 3 2 2 2 2 2" xfId="29295" xr:uid="{051CDA92-A03E-4F41-A1E3-4A064B6D20B3}"/>
    <cellStyle name="40% - Accent6 2 3 2 2 3 2 2 2 3" xfId="21929" xr:uid="{CFA89C13-E2F5-453F-8F5B-0EBBC597F26B}"/>
    <cellStyle name="40% - Accent6 2 3 2 2 3 2 2 3" xfId="10879" xr:uid="{CEF98385-4C0E-4DC4-A541-3A4A8EAB1D26}"/>
    <cellStyle name="40% - Accent6 2 3 2 2 3 2 2 3 2" xfId="25613" xr:uid="{93DAF41C-4BFF-48C3-9E9F-CD16A2676B98}"/>
    <cellStyle name="40% - Accent6 2 3 2 2 3 2 2 4" xfId="18247" xr:uid="{66246FD8-AA10-4CE3-A5F0-768371EEF573}"/>
    <cellStyle name="40% - Accent6 2 3 2 2 3 2 3" xfId="5354" xr:uid="{9E4C06CF-C50B-44ED-8060-58D614EE7E41}"/>
    <cellStyle name="40% - Accent6 2 3 2 2 3 2 3 2" xfId="12720" xr:uid="{9340F654-4DC3-4962-94A5-DA011360044A}"/>
    <cellStyle name="40% - Accent6 2 3 2 2 3 2 3 2 2" xfId="27454" xr:uid="{BD8E5EFC-22E8-42FA-BCC4-A58F99383767}"/>
    <cellStyle name="40% - Accent6 2 3 2 2 3 2 3 3" xfId="20088" xr:uid="{2E6ED927-BC2D-410B-B1AD-3D2C90F60FCB}"/>
    <cellStyle name="40% - Accent6 2 3 2 2 3 2 4" xfId="9038" xr:uid="{4B6F9D32-C91C-432C-A2AD-76A24085CB9A}"/>
    <cellStyle name="40% - Accent6 2 3 2 2 3 2 4 2" xfId="23772" xr:uid="{AF8DF0D2-7258-45B8-A122-C632C1CDBEE1}"/>
    <cellStyle name="40% - Accent6 2 3 2 2 3 2 5" xfId="16406" xr:uid="{5CE5FACD-0D09-40E5-8017-6FF70EBDCFE9}"/>
    <cellStyle name="40% - Accent6 2 3 2 2 3 3" xfId="2593" xr:uid="{F0CD90EE-2D61-415B-BFCB-357ACBFF6162}"/>
    <cellStyle name="40% - Accent6 2 3 2 2 3 3 2" xfId="6275" xr:uid="{DD356090-9076-4D40-93C0-D197D6DF54AD}"/>
    <cellStyle name="40% - Accent6 2 3 2 2 3 3 2 2" xfId="13641" xr:uid="{E518B80D-A289-4F18-8ADA-26CF2CFB8E22}"/>
    <cellStyle name="40% - Accent6 2 3 2 2 3 3 2 2 2" xfId="28375" xr:uid="{383AC7D9-BA1B-43E4-ABD7-8587B20756D0}"/>
    <cellStyle name="40% - Accent6 2 3 2 2 3 3 2 3" xfId="21009" xr:uid="{105701CC-2519-4FBD-8C70-80C86370B61C}"/>
    <cellStyle name="40% - Accent6 2 3 2 2 3 3 3" xfId="9959" xr:uid="{20315B0C-268A-4352-9938-522F6C51B1AC}"/>
    <cellStyle name="40% - Accent6 2 3 2 2 3 3 3 2" xfId="24693" xr:uid="{C6012ECB-B116-4239-9D1D-FDF551B0ACE8}"/>
    <cellStyle name="40% - Accent6 2 3 2 2 3 3 4" xfId="17327" xr:uid="{D77F87A3-2D45-4980-8149-9615DB443291}"/>
    <cellStyle name="40% - Accent6 2 3 2 2 3 4" xfId="4434" xr:uid="{3B11A813-F069-4B0F-9B99-9F6BB21B1B24}"/>
    <cellStyle name="40% - Accent6 2 3 2 2 3 4 2" xfId="11800" xr:uid="{D52382EB-4661-4D4B-BEC6-F6AA3F9A9635}"/>
    <cellStyle name="40% - Accent6 2 3 2 2 3 4 2 2" xfId="26534" xr:uid="{CFD43262-A13B-489C-A516-F4F423FAB60B}"/>
    <cellStyle name="40% - Accent6 2 3 2 2 3 4 3" xfId="19168" xr:uid="{0D1D5F6C-3DA5-40B0-8512-3CBD6164E8DC}"/>
    <cellStyle name="40% - Accent6 2 3 2 2 3 5" xfId="8118" xr:uid="{F743A961-75B8-4FF9-BF38-45B2189F52BF}"/>
    <cellStyle name="40% - Accent6 2 3 2 2 3 5 2" xfId="22852" xr:uid="{A4198103-6730-46D9-9CB7-808C3E644F2E}"/>
    <cellStyle name="40% - Accent6 2 3 2 2 3 6" xfId="15486" xr:uid="{E91FB33B-29B4-497E-8003-325B1C73F578}"/>
    <cellStyle name="40% - Accent6 2 3 2 2 4" xfId="1212" xr:uid="{83C1A521-AD8A-4745-A2F9-1D74B2DE1860}"/>
    <cellStyle name="40% - Accent6 2 3 2 2 4 2" xfId="3053" xr:uid="{1DE44ABE-A7BF-4CE0-B111-BEF1FF673CA8}"/>
    <cellStyle name="40% - Accent6 2 3 2 2 4 2 2" xfId="6735" xr:uid="{D658EF3D-39E2-4F4E-8CC1-E6F789C8F59C}"/>
    <cellStyle name="40% - Accent6 2 3 2 2 4 2 2 2" xfId="14101" xr:uid="{D0C1DA3A-58EE-4B15-AB0C-7DA7CEAC8AB8}"/>
    <cellStyle name="40% - Accent6 2 3 2 2 4 2 2 2 2" xfId="28835" xr:uid="{FE60F36D-34D7-4704-BD0D-4C852D7C9391}"/>
    <cellStyle name="40% - Accent6 2 3 2 2 4 2 2 3" xfId="21469" xr:uid="{F84619E3-11FF-45B6-9FBC-32021173022F}"/>
    <cellStyle name="40% - Accent6 2 3 2 2 4 2 3" xfId="10419" xr:uid="{06D14991-EA16-4A5A-88E1-BD196234C604}"/>
    <cellStyle name="40% - Accent6 2 3 2 2 4 2 3 2" xfId="25153" xr:uid="{13C78EC2-6C44-4B64-AF07-FB5FB00A1B39}"/>
    <cellStyle name="40% - Accent6 2 3 2 2 4 2 4" xfId="17787" xr:uid="{F90F4598-054E-4470-A0AB-50E78E30312D}"/>
    <cellStyle name="40% - Accent6 2 3 2 2 4 3" xfId="4894" xr:uid="{56149AAF-A452-4295-87A7-0C43D933A2B2}"/>
    <cellStyle name="40% - Accent6 2 3 2 2 4 3 2" xfId="12260" xr:uid="{BCD8AF51-1CA7-4E32-B81E-51AF97C97FD7}"/>
    <cellStyle name="40% - Accent6 2 3 2 2 4 3 2 2" xfId="26994" xr:uid="{90275901-AC29-4BD2-A71D-58EA944F248F}"/>
    <cellStyle name="40% - Accent6 2 3 2 2 4 3 3" xfId="19628" xr:uid="{119131CC-3A53-46F5-9158-AC13A6716E3A}"/>
    <cellStyle name="40% - Accent6 2 3 2 2 4 4" xfId="8578" xr:uid="{4AF6B715-9D38-46EE-835D-EC66227F9D1C}"/>
    <cellStyle name="40% - Accent6 2 3 2 2 4 4 2" xfId="23312" xr:uid="{79267A71-9D9D-4093-B29E-B1651B96E4A5}"/>
    <cellStyle name="40% - Accent6 2 3 2 2 4 5" xfId="15946" xr:uid="{6B65D647-5A1C-4ED8-8DCA-DE801898AD4F}"/>
    <cellStyle name="40% - Accent6 2 3 2 2 5" xfId="2133" xr:uid="{9CAF26B5-12D0-4EA9-9F9C-0E46FABD78D8}"/>
    <cellStyle name="40% - Accent6 2 3 2 2 5 2" xfId="5815" xr:uid="{3B578E12-AAB4-4967-AD80-2F064E179B0C}"/>
    <cellStyle name="40% - Accent6 2 3 2 2 5 2 2" xfId="13181" xr:uid="{5224B487-45B2-4FD6-BE52-78D7B9574DE1}"/>
    <cellStyle name="40% - Accent6 2 3 2 2 5 2 2 2" xfId="27915" xr:uid="{83B6D809-6D2D-4828-BD30-90F5DF26D4A6}"/>
    <cellStyle name="40% - Accent6 2 3 2 2 5 2 3" xfId="20549" xr:uid="{148A5C6A-DE3B-43DD-908D-28571F58767D}"/>
    <cellStyle name="40% - Accent6 2 3 2 2 5 3" xfId="9499" xr:uid="{1EEDBA16-D5F6-4825-A3C4-DF824C7D73A7}"/>
    <cellStyle name="40% - Accent6 2 3 2 2 5 3 2" xfId="24233" xr:uid="{44398318-477B-4ACA-961A-1B3AEF8CB70C}"/>
    <cellStyle name="40% - Accent6 2 3 2 2 5 4" xfId="16867" xr:uid="{A90F05B3-E09D-4850-AC5F-0FC7829566E0}"/>
    <cellStyle name="40% - Accent6 2 3 2 2 6" xfId="3974" xr:uid="{352183DC-6804-4CB7-A7A8-D502863D064A}"/>
    <cellStyle name="40% - Accent6 2 3 2 2 6 2" xfId="11340" xr:uid="{5B648C52-5203-409D-BD5B-E5D2778F6004}"/>
    <cellStyle name="40% - Accent6 2 3 2 2 6 2 2" xfId="26074" xr:uid="{8D1AAE6B-C966-4427-A02D-8EE5AE8F2950}"/>
    <cellStyle name="40% - Accent6 2 3 2 2 6 3" xfId="18708" xr:uid="{188EBA90-D364-4589-9C72-F64D7319DB48}"/>
    <cellStyle name="40% - Accent6 2 3 2 2 7" xfId="7658" xr:uid="{CD5DC075-781F-4F6F-AAEE-3884E7B8FBEC}"/>
    <cellStyle name="40% - Accent6 2 3 2 2 7 2" xfId="22392" xr:uid="{2933D41E-C200-42D6-B143-8020FD2BB23D}"/>
    <cellStyle name="40% - Accent6 2 3 2 2 8" xfId="15026" xr:uid="{C46818E8-03AD-4D8E-8B9B-0BFADE53C3E1}"/>
    <cellStyle name="40% - Accent6 2 3 2 3" xfId="407" xr:uid="{70F7E1BA-2608-44B1-AA73-9DF4D8585EE1}"/>
    <cellStyle name="40% - Accent6 2 3 2 3 2" xfId="867" xr:uid="{5C787DE4-7CB1-469B-95AE-8D97166F05BB}"/>
    <cellStyle name="40% - Accent6 2 3 2 3 2 2" xfId="1787" xr:uid="{F14446BA-7593-4F91-A3DB-A191BA8BCCD2}"/>
    <cellStyle name="40% - Accent6 2 3 2 3 2 2 2" xfId="3628" xr:uid="{815B599C-CE49-4A12-979E-2F6C8FB7D2B2}"/>
    <cellStyle name="40% - Accent6 2 3 2 3 2 2 2 2" xfId="7310" xr:uid="{98F1C0F3-ED59-4C0D-9C39-BEC970DE2007}"/>
    <cellStyle name="40% - Accent6 2 3 2 3 2 2 2 2 2" xfId="14676" xr:uid="{C628A299-87BF-40D0-AD55-2C8B3D1C8BC6}"/>
    <cellStyle name="40% - Accent6 2 3 2 3 2 2 2 2 2 2" xfId="29410" xr:uid="{4E2D4EB5-E0CF-46FA-97AC-5F2643F6C304}"/>
    <cellStyle name="40% - Accent6 2 3 2 3 2 2 2 2 3" xfId="22044" xr:uid="{465889B2-617C-4D18-ABCB-CD8790A3CC60}"/>
    <cellStyle name="40% - Accent6 2 3 2 3 2 2 2 3" xfId="10994" xr:uid="{D0D3CD5D-9B08-4EFF-A4D0-77171FFF03BB}"/>
    <cellStyle name="40% - Accent6 2 3 2 3 2 2 2 3 2" xfId="25728" xr:uid="{F30CB4D4-E822-4A5C-954C-3D4E2F0F91FD}"/>
    <cellStyle name="40% - Accent6 2 3 2 3 2 2 2 4" xfId="18362" xr:uid="{321AFAC1-C532-4784-9848-18C73B37258B}"/>
    <cellStyle name="40% - Accent6 2 3 2 3 2 2 3" xfId="5469" xr:uid="{E53A6049-BC25-4F82-B16A-084DB99D5B7E}"/>
    <cellStyle name="40% - Accent6 2 3 2 3 2 2 3 2" xfId="12835" xr:uid="{98BBECDC-9830-4A8F-B973-14C39EFB846F}"/>
    <cellStyle name="40% - Accent6 2 3 2 3 2 2 3 2 2" xfId="27569" xr:uid="{C6983082-D07D-4321-BE3C-0686CFAE00BC}"/>
    <cellStyle name="40% - Accent6 2 3 2 3 2 2 3 3" xfId="20203" xr:uid="{C5DF3CCA-2B37-422D-80C4-77FD95E64FD5}"/>
    <cellStyle name="40% - Accent6 2 3 2 3 2 2 4" xfId="9153" xr:uid="{A13EC1F9-F423-40BC-9753-089CA0347239}"/>
    <cellStyle name="40% - Accent6 2 3 2 3 2 2 4 2" xfId="23887" xr:uid="{B9CC4F3D-8925-4673-A42E-E91A7CA636BD}"/>
    <cellStyle name="40% - Accent6 2 3 2 3 2 2 5" xfId="16521" xr:uid="{AF67D68A-938A-42E6-91B3-0F28709982B2}"/>
    <cellStyle name="40% - Accent6 2 3 2 3 2 3" xfId="2708" xr:uid="{CEB48F9E-62B9-4419-A909-1F6D3378835C}"/>
    <cellStyle name="40% - Accent6 2 3 2 3 2 3 2" xfId="6390" xr:uid="{26DECF06-8FF4-4A09-A57B-3831D134CA5E}"/>
    <cellStyle name="40% - Accent6 2 3 2 3 2 3 2 2" xfId="13756" xr:uid="{E1CEE327-3016-4E1E-8AC2-723FD5698BF5}"/>
    <cellStyle name="40% - Accent6 2 3 2 3 2 3 2 2 2" xfId="28490" xr:uid="{5FEA1F81-6D43-4317-BAD4-B4D344D68060}"/>
    <cellStyle name="40% - Accent6 2 3 2 3 2 3 2 3" xfId="21124" xr:uid="{9E66D1E7-1D53-4744-8BC8-E0F76B18EFB8}"/>
    <cellStyle name="40% - Accent6 2 3 2 3 2 3 3" xfId="10074" xr:uid="{B39284B9-8E16-4310-A70A-BCB66BCDBFE3}"/>
    <cellStyle name="40% - Accent6 2 3 2 3 2 3 3 2" xfId="24808" xr:uid="{54781360-22DC-48BC-93CE-00BF98D1D3FB}"/>
    <cellStyle name="40% - Accent6 2 3 2 3 2 3 4" xfId="17442" xr:uid="{5D061BD7-F919-470A-BC3C-E0218786224A}"/>
    <cellStyle name="40% - Accent6 2 3 2 3 2 4" xfId="4549" xr:uid="{2604D0E8-6D39-4DF0-B76B-168C9BAF4E72}"/>
    <cellStyle name="40% - Accent6 2 3 2 3 2 4 2" xfId="11915" xr:uid="{1AE5D93D-92DC-4B27-9E2C-4E1885E7F1DE}"/>
    <cellStyle name="40% - Accent6 2 3 2 3 2 4 2 2" xfId="26649" xr:uid="{FFB19B5A-B175-47F2-B3D6-FE781752BABF}"/>
    <cellStyle name="40% - Accent6 2 3 2 3 2 4 3" xfId="19283" xr:uid="{00F25F84-7DB5-4FFA-A5CC-0E0CFB1BAA99}"/>
    <cellStyle name="40% - Accent6 2 3 2 3 2 5" xfId="8233" xr:uid="{F91C1DFB-C457-437F-9E76-8A200DF152AF}"/>
    <cellStyle name="40% - Accent6 2 3 2 3 2 5 2" xfId="22967" xr:uid="{41D6DE36-9441-43E1-ABA9-6464B082F4CC}"/>
    <cellStyle name="40% - Accent6 2 3 2 3 2 6" xfId="15601" xr:uid="{B369A94A-4AED-41B9-A710-FE8506F40F25}"/>
    <cellStyle name="40% - Accent6 2 3 2 3 3" xfId="1327" xr:uid="{838CE3BF-6700-486A-9356-E19034178469}"/>
    <cellStyle name="40% - Accent6 2 3 2 3 3 2" xfId="3168" xr:uid="{19892F4A-AD2D-4C38-A0BF-BC1F3A50DC52}"/>
    <cellStyle name="40% - Accent6 2 3 2 3 3 2 2" xfId="6850" xr:uid="{26DFB8B9-C58D-40F9-B701-9806CD44C559}"/>
    <cellStyle name="40% - Accent6 2 3 2 3 3 2 2 2" xfId="14216" xr:uid="{04D0D410-169D-47A0-B8D0-A674BAD9F8AA}"/>
    <cellStyle name="40% - Accent6 2 3 2 3 3 2 2 2 2" xfId="28950" xr:uid="{9F52BEA0-001F-4CCC-910C-7208C0532F35}"/>
    <cellStyle name="40% - Accent6 2 3 2 3 3 2 2 3" xfId="21584" xr:uid="{B6D966F6-1A08-49B6-B06B-2CA8C095ABE3}"/>
    <cellStyle name="40% - Accent6 2 3 2 3 3 2 3" xfId="10534" xr:uid="{6B58A9DC-DEBA-430D-9584-DD141EA19956}"/>
    <cellStyle name="40% - Accent6 2 3 2 3 3 2 3 2" xfId="25268" xr:uid="{7C12A20F-8708-462E-BEF3-E54150F061D8}"/>
    <cellStyle name="40% - Accent6 2 3 2 3 3 2 4" xfId="17902" xr:uid="{F8D00AD7-ABBD-4BFC-AD30-E91A02E22585}"/>
    <cellStyle name="40% - Accent6 2 3 2 3 3 3" xfId="5009" xr:uid="{170DEE34-6B31-40C7-960B-3EFED6A16C00}"/>
    <cellStyle name="40% - Accent6 2 3 2 3 3 3 2" xfId="12375" xr:uid="{D76DB636-350C-42A1-8E1F-6B5F43AB0364}"/>
    <cellStyle name="40% - Accent6 2 3 2 3 3 3 2 2" xfId="27109" xr:uid="{B401F978-C062-4857-8936-B520736CA077}"/>
    <cellStyle name="40% - Accent6 2 3 2 3 3 3 3" xfId="19743" xr:uid="{71BD9B92-D1AC-443D-8A50-33E0EB80478D}"/>
    <cellStyle name="40% - Accent6 2 3 2 3 3 4" xfId="8693" xr:uid="{477AD960-C2E7-49F6-AA5B-2B0EE3D461FD}"/>
    <cellStyle name="40% - Accent6 2 3 2 3 3 4 2" xfId="23427" xr:uid="{91780546-F3FF-42C9-B2B7-6E542D255B74}"/>
    <cellStyle name="40% - Accent6 2 3 2 3 3 5" xfId="16061" xr:uid="{73D0F3F9-74E9-4461-9835-179062F6E886}"/>
    <cellStyle name="40% - Accent6 2 3 2 3 4" xfId="2248" xr:uid="{43AC16A8-3440-4E4D-B1A2-46DF069DDC33}"/>
    <cellStyle name="40% - Accent6 2 3 2 3 4 2" xfId="5930" xr:uid="{9254EDA5-6850-4103-A484-116D6F7E8BFB}"/>
    <cellStyle name="40% - Accent6 2 3 2 3 4 2 2" xfId="13296" xr:uid="{887D2809-F966-4D26-A8D2-F920AEB1A7AB}"/>
    <cellStyle name="40% - Accent6 2 3 2 3 4 2 2 2" xfId="28030" xr:uid="{F015739A-2EFF-4541-87AA-46F58388F526}"/>
    <cellStyle name="40% - Accent6 2 3 2 3 4 2 3" xfId="20664" xr:uid="{F8926B6E-2521-477B-B2EE-269E85E8DDBA}"/>
    <cellStyle name="40% - Accent6 2 3 2 3 4 3" xfId="9614" xr:uid="{CD31E845-8202-4481-838B-D9E4D151ECD0}"/>
    <cellStyle name="40% - Accent6 2 3 2 3 4 3 2" xfId="24348" xr:uid="{060F6AA5-3C91-4FB2-8180-EDD48A741653}"/>
    <cellStyle name="40% - Accent6 2 3 2 3 4 4" xfId="16982" xr:uid="{2FF4AC6F-4883-4AF2-889F-2C10808F8292}"/>
    <cellStyle name="40% - Accent6 2 3 2 3 5" xfId="4089" xr:uid="{AF88683C-1DD4-4B3F-9150-E9A1747AE68F}"/>
    <cellStyle name="40% - Accent6 2 3 2 3 5 2" xfId="11455" xr:uid="{8F07E8AB-36E4-4B51-BD00-7FD2A73E0658}"/>
    <cellStyle name="40% - Accent6 2 3 2 3 5 2 2" xfId="26189" xr:uid="{882D2662-9DA1-4307-8537-59CF7A45732D}"/>
    <cellStyle name="40% - Accent6 2 3 2 3 5 3" xfId="18823" xr:uid="{B245E46E-ED08-4516-8751-CCC03AD82DFE}"/>
    <cellStyle name="40% - Accent6 2 3 2 3 6" xfId="7773" xr:uid="{FC3901C3-9FAC-457D-A2C4-F2CBE7DA879F}"/>
    <cellStyle name="40% - Accent6 2 3 2 3 6 2" xfId="22507" xr:uid="{F56ADE1B-4DD3-4676-8D41-A73996A46441}"/>
    <cellStyle name="40% - Accent6 2 3 2 3 7" xfId="15141" xr:uid="{41C596AC-4A5C-45E7-A34F-2B92990B3CC9}"/>
    <cellStyle name="40% - Accent6 2 3 2 4" xfId="637" xr:uid="{8C7F58A0-DD4D-410E-96A2-8A85CCFD850D}"/>
    <cellStyle name="40% - Accent6 2 3 2 4 2" xfId="1557" xr:uid="{790BD7AC-79B3-4FE4-9C35-94C0F9BB592F}"/>
    <cellStyle name="40% - Accent6 2 3 2 4 2 2" xfId="3398" xr:uid="{A4B6AA3E-4FA5-4BCB-8F9D-F06D969AA63A}"/>
    <cellStyle name="40% - Accent6 2 3 2 4 2 2 2" xfId="7080" xr:uid="{79E88690-5CD9-4EF1-8510-41C5CAD57C76}"/>
    <cellStyle name="40% - Accent6 2 3 2 4 2 2 2 2" xfId="14446" xr:uid="{9AC66309-DCD1-4D02-AA55-9407E5C9805B}"/>
    <cellStyle name="40% - Accent6 2 3 2 4 2 2 2 2 2" xfId="29180" xr:uid="{EAB8E430-F6D6-438B-8233-323303432E96}"/>
    <cellStyle name="40% - Accent6 2 3 2 4 2 2 2 3" xfId="21814" xr:uid="{784A1CD2-716F-4D91-9062-97D8BEB00146}"/>
    <cellStyle name="40% - Accent6 2 3 2 4 2 2 3" xfId="10764" xr:uid="{629497F4-84F0-4EB5-BF0F-D1A706B94BBD}"/>
    <cellStyle name="40% - Accent6 2 3 2 4 2 2 3 2" xfId="25498" xr:uid="{AF4011D1-E4C5-4A10-A1ED-6E76363DADF1}"/>
    <cellStyle name="40% - Accent6 2 3 2 4 2 2 4" xfId="18132" xr:uid="{675C0E9F-9E33-47E1-996C-971663986B0A}"/>
    <cellStyle name="40% - Accent6 2 3 2 4 2 3" xfId="5239" xr:uid="{EF388F8A-AEE7-40AB-852D-8F52BA63A0E2}"/>
    <cellStyle name="40% - Accent6 2 3 2 4 2 3 2" xfId="12605" xr:uid="{ACFA4451-D536-4192-9E43-2ACFF83B95D8}"/>
    <cellStyle name="40% - Accent6 2 3 2 4 2 3 2 2" xfId="27339" xr:uid="{2C36EA0D-8669-4632-802B-C59704CBFABD}"/>
    <cellStyle name="40% - Accent6 2 3 2 4 2 3 3" xfId="19973" xr:uid="{460B335F-6538-41A5-B4D5-179D3AA70DE2}"/>
    <cellStyle name="40% - Accent6 2 3 2 4 2 4" xfId="8923" xr:uid="{65C63FC3-4043-4F50-99CB-3B5C15CDACA7}"/>
    <cellStyle name="40% - Accent6 2 3 2 4 2 4 2" xfId="23657" xr:uid="{0E1920F0-34FB-487B-850B-6D210D23DC71}"/>
    <cellStyle name="40% - Accent6 2 3 2 4 2 5" xfId="16291" xr:uid="{82D1FE25-31A9-41EE-8B1F-BDAAC9655855}"/>
    <cellStyle name="40% - Accent6 2 3 2 4 3" xfId="2478" xr:uid="{3E8B38B9-44BD-4439-B290-573DD919FB1D}"/>
    <cellStyle name="40% - Accent6 2 3 2 4 3 2" xfId="6160" xr:uid="{72CBF9D7-2377-41D0-B440-808F62609A61}"/>
    <cellStyle name="40% - Accent6 2 3 2 4 3 2 2" xfId="13526" xr:uid="{AF792805-8388-451B-B4EE-73D3A24F0A28}"/>
    <cellStyle name="40% - Accent6 2 3 2 4 3 2 2 2" xfId="28260" xr:uid="{758058D6-BC97-4F57-8084-D14DB9EC368A}"/>
    <cellStyle name="40% - Accent6 2 3 2 4 3 2 3" xfId="20894" xr:uid="{5BCE8738-A7C9-410C-BEFF-E84C23EE612A}"/>
    <cellStyle name="40% - Accent6 2 3 2 4 3 3" xfId="9844" xr:uid="{CDA3B307-0EA3-4AFF-BE99-0770347480F4}"/>
    <cellStyle name="40% - Accent6 2 3 2 4 3 3 2" xfId="24578" xr:uid="{2BE87F0F-EFB1-4420-9033-32C56E25F7A7}"/>
    <cellStyle name="40% - Accent6 2 3 2 4 3 4" xfId="17212" xr:uid="{967C53EC-A0A7-43A5-B00C-11BE9950337F}"/>
    <cellStyle name="40% - Accent6 2 3 2 4 4" xfId="4319" xr:uid="{AE1817CF-6649-4BCC-BA43-DD25155D0085}"/>
    <cellStyle name="40% - Accent6 2 3 2 4 4 2" xfId="11685" xr:uid="{33D165AB-B1CE-4A7A-9C07-712D226A6548}"/>
    <cellStyle name="40% - Accent6 2 3 2 4 4 2 2" xfId="26419" xr:uid="{DF3579BA-F82E-49D5-90B3-C0620DB12572}"/>
    <cellStyle name="40% - Accent6 2 3 2 4 4 3" xfId="19053" xr:uid="{1058E980-E405-4ED1-82C1-FF8F2052AA05}"/>
    <cellStyle name="40% - Accent6 2 3 2 4 5" xfId="8003" xr:uid="{3B6B65F2-D184-43FE-BFCC-BF3C6124EB1A}"/>
    <cellStyle name="40% - Accent6 2 3 2 4 5 2" xfId="22737" xr:uid="{62ABF71F-C58A-4A93-B2A4-D50E24DD86C5}"/>
    <cellStyle name="40% - Accent6 2 3 2 4 6" xfId="15371" xr:uid="{00780777-E8CD-4E55-8082-28C4C8EF376B}"/>
    <cellStyle name="40% - Accent6 2 3 2 5" xfId="1097" xr:uid="{61AA0B63-C52B-464A-B3AD-96563492B881}"/>
    <cellStyle name="40% - Accent6 2 3 2 5 2" xfId="2938" xr:uid="{CD706A0A-DFE5-4A59-B4BB-6EC2CDB02A8E}"/>
    <cellStyle name="40% - Accent6 2 3 2 5 2 2" xfId="6620" xr:uid="{039226C6-AC8B-4633-BBC8-F4147E72FA6B}"/>
    <cellStyle name="40% - Accent6 2 3 2 5 2 2 2" xfId="13986" xr:uid="{E16E2811-E328-46E5-B214-77106C855BE1}"/>
    <cellStyle name="40% - Accent6 2 3 2 5 2 2 2 2" xfId="28720" xr:uid="{98D0E58C-F1C3-4EF6-B65E-12329F86B5F6}"/>
    <cellStyle name="40% - Accent6 2 3 2 5 2 2 3" xfId="21354" xr:uid="{7A82C686-838D-4DE0-9BD4-C177DAC4D3D1}"/>
    <cellStyle name="40% - Accent6 2 3 2 5 2 3" xfId="10304" xr:uid="{81617A65-9FC8-4FEE-A197-2B1DD34AFB30}"/>
    <cellStyle name="40% - Accent6 2 3 2 5 2 3 2" xfId="25038" xr:uid="{CED44EA8-D733-44FB-B089-04FA10360794}"/>
    <cellStyle name="40% - Accent6 2 3 2 5 2 4" xfId="17672" xr:uid="{C9D5F565-CB88-4853-A724-25EC87DA26B5}"/>
    <cellStyle name="40% - Accent6 2 3 2 5 3" xfId="4779" xr:uid="{A6697A54-A2EC-49B6-ACB7-53C98590FAAA}"/>
    <cellStyle name="40% - Accent6 2 3 2 5 3 2" xfId="12145" xr:uid="{A92F3BF0-B638-495E-A2F5-809E70FED92E}"/>
    <cellStyle name="40% - Accent6 2 3 2 5 3 2 2" xfId="26879" xr:uid="{6FB90C3A-6E00-408D-B392-1088A467E3AD}"/>
    <cellStyle name="40% - Accent6 2 3 2 5 3 3" xfId="19513" xr:uid="{F1F23A27-5F68-474D-ACD7-250550AD5C78}"/>
    <cellStyle name="40% - Accent6 2 3 2 5 4" xfId="8463" xr:uid="{4F8B8C4B-0C5F-4487-865F-0897795665E7}"/>
    <cellStyle name="40% - Accent6 2 3 2 5 4 2" xfId="23197" xr:uid="{325108D3-C78F-4496-AECA-A1FAB87874BC}"/>
    <cellStyle name="40% - Accent6 2 3 2 5 5" xfId="15831" xr:uid="{36385912-2471-4859-9BC3-63B50A4A69F6}"/>
    <cellStyle name="40% - Accent6 2 3 2 6" xfId="2018" xr:uid="{35FC0990-FC39-4063-8626-96371A5DD2AD}"/>
    <cellStyle name="40% - Accent6 2 3 2 6 2" xfId="5700" xr:uid="{A1497D68-0C58-4946-B1DD-7AC776CF85D8}"/>
    <cellStyle name="40% - Accent6 2 3 2 6 2 2" xfId="13066" xr:uid="{341FAB24-5F6E-452B-91F1-C03E0A058A80}"/>
    <cellStyle name="40% - Accent6 2 3 2 6 2 2 2" xfId="27800" xr:uid="{144E1A85-EA04-4257-85DD-21B92FD155DE}"/>
    <cellStyle name="40% - Accent6 2 3 2 6 2 3" xfId="20434" xr:uid="{A370BE57-A6FB-451A-8922-05180382ACB5}"/>
    <cellStyle name="40% - Accent6 2 3 2 6 3" xfId="9384" xr:uid="{29A8ED89-D3A8-44CF-B93F-5AA6B43708BC}"/>
    <cellStyle name="40% - Accent6 2 3 2 6 3 2" xfId="24118" xr:uid="{DC6FD532-6319-4FD3-A4BB-DD9A19F93B6F}"/>
    <cellStyle name="40% - Accent6 2 3 2 6 4" xfId="16752" xr:uid="{4484647C-F845-44F0-B410-5D90A9B4724D}"/>
    <cellStyle name="40% - Accent6 2 3 2 7" xfId="3859" xr:uid="{7F3B79AA-F1FB-4669-B8FA-D7BA5E827444}"/>
    <cellStyle name="40% - Accent6 2 3 2 7 2" xfId="11225" xr:uid="{9E0974D5-D968-4352-AF03-4B2AEAD87FB6}"/>
    <cellStyle name="40% - Accent6 2 3 2 7 2 2" xfId="25959" xr:uid="{20404C71-667A-44C3-AB9A-DEFAF6581916}"/>
    <cellStyle name="40% - Accent6 2 3 2 7 3" xfId="18593" xr:uid="{4B5A75CC-2496-4B0B-9BE8-ED660BC0EB3C}"/>
    <cellStyle name="40% - Accent6 2 3 2 8" xfId="7543" xr:uid="{FEEBDDC5-84D9-4FC0-BAB2-875141D2074E}"/>
    <cellStyle name="40% - Accent6 2 3 2 8 2" xfId="22277" xr:uid="{5B8C5133-25D8-4FC9-A8D6-10EBB19D8E02}"/>
    <cellStyle name="40% - Accent6 2 3 2 9" xfId="14911" xr:uid="{8779F27A-E2ED-4B4D-83C8-9F6C495B30BD}"/>
    <cellStyle name="40% - Accent6 2 3 3" xfId="235" xr:uid="{47014229-6326-4254-B177-C1643840AD40}"/>
    <cellStyle name="40% - Accent6 2 3 3 2" xfId="465" xr:uid="{EBC24B48-62EB-4627-844E-FCFB4071BE67}"/>
    <cellStyle name="40% - Accent6 2 3 3 2 2" xfId="925" xr:uid="{81A29A1F-B230-43E6-A4A2-8C7947A7D8CD}"/>
    <cellStyle name="40% - Accent6 2 3 3 2 2 2" xfId="1845" xr:uid="{3F1BBBAC-5E8C-4209-BF11-4C3FA5F97419}"/>
    <cellStyle name="40% - Accent6 2 3 3 2 2 2 2" xfId="3686" xr:uid="{3B507CE7-CC46-4473-A259-A27D4706EC81}"/>
    <cellStyle name="40% - Accent6 2 3 3 2 2 2 2 2" xfId="7368" xr:uid="{4C6FE580-AC82-4489-BF16-2F8D3A4830DB}"/>
    <cellStyle name="40% - Accent6 2 3 3 2 2 2 2 2 2" xfId="14734" xr:uid="{427A902E-322B-4F4A-8086-284273A7A99D}"/>
    <cellStyle name="40% - Accent6 2 3 3 2 2 2 2 2 2 2" xfId="29468" xr:uid="{AD63D1E7-CBE9-4D4F-9951-528CB5446F9A}"/>
    <cellStyle name="40% - Accent6 2 3 3 2 2 2 2 2 3" xfId="22102" xr:uid="{7D344AA9-75AF-4AF7-9725-C78AD46A13CB}"/>
    <cellStyle name="40% - Accent6 2 3 3 2 2 2 2 3" xfId="11052" xr:uid="{779FF21F-E477-4AC3-A6C7-A08C56239610}"/>
    <cellStyle name="40% - Accent6 2 3 3 2 2 2 2 3 2" xfId="25786" xr:uid="{6BD7877E-AC1F-4E51-89DF-CA7ACF9055EF}"/>
    <cellStyle name="40% - Accent6 2 3 3 2 2 2 2 4" xfId="18420" xr:uid="{AC3BAEB8-ECF1-49DE-B13D-9C88BF0417ED}"/>
    <cellStyle name="40% - Accent6 2 3 3 2 2 2 3" xfId="5527" xr:uid="{6A01CB6E-E528-4BDB-9C61-66943FA0D807}"/>
    <cellStyle name="40% - Accent6 2 3 3 2 2 2 3 2" xfId="12893" xr:uid="{A65CB0F4-D56E-4614-898E-B810D2B1B845}"/>
    <cellStyle name="40% - Accent6 2 3 3 2 2 2 3 2 2" xfId="27627" xr:uid="{E1B1FF46-0B3D-4E0E-AB62-DED75C15802E}"/>
    <cellStyle name="40% - Accent6 2 3 3 2 2 2 3 3" xfId="20261" xr:uid="{9FFB54E0-9852-4623-AB46-04C0B1655B4E}"/>
    <cellStyle name="40% - Accent6 2 3 3 2 2 2 4" xfId="9211" xr:uid="{E2A12CF0-9304-4AAD-BDF5-CF543B0C2D78}"/>
    <cellStyle name="40% - Accent6 2 3 3 2 2 2 4 2" xfId="23945" xr:uid="{7F7B4DA4-9158-492A-9870-DE892019D353}"/>
    <cellStyle name="40% - Accent6 2 3 3 2 2 2 5" xfId="16579" xr:uid="{811F19DD-3E3E-4CE5-A3D5-5737677571EC}"/>
    <cellStyle name="40% - Accent6 2 3 3 2 2 3" xfId="2766" xr:uid="{B2F056B1-75FC-4E70-8119-9E37A94D068E}"/>
    <cellStyle name="40% - Accent6 2 3 3 2 2 3 2" xfId="6448" xr:uid="{B5A5B854-560A-4AB3-B29A-828F1E15CD27}"/>
    <cellStyle name="40% - Accent6 2 3 3 2 2 3 2 2" xfId="13814" xr:uid="{B213BF94-5D75-46DA-A847-2C96807C4823}"/>
    <cellStyle name="40% - Accent6 2 3 3 2 2 3 2 2 2" xfId="28548" xr:uid="{E4489895-F822-4223-8407-DAC431F6CB2F}"/>
    <cellStyle name="40% - Accent6 2 3 3 2 2 3 2 3" xfId="21182" xr:uid="{A044E01C-ED85-4A8E-9091-AEB2CBEBB59C}"/>
    <cellStyle name="40% - Accent6 2 3 3 2 2 3 3" xfId="10132" xr:uid="{FC00DC88-9D1E-4415-94C8-76823CA82E5F}"/>
    <cellStyle name="40% - Accent6 2 3 3 2 2 3 3 2" xfId="24866" xr:uid="{57DC1946-C092-42EA-9361-752493D5F16E}"/>
    <cellStyle name="40% - Accent6 2 3 3 2 2 3 4" xfId="17500" xr:uid="{1C741268-CB72-4E90-A516-FA21538841B5}"/>
    <cellStyle name="40% - Accent6 2 3 3 2 2 4" xfId="4607" xr:uid="{86B1EC07-AFDA-4397-8D39-51053B6B658A}"/>
    <cellStyle name="40% - Accent6 2 3 3 2 2 4 2" xfId="11973" xr:uid="{4CA22C1F-A2F2-407B-844C-4ADC3D700664}"/>
    <cellStyle name="40% - Accent6 2 3 3 2 2 4 2 2" xfId="26707" xr:uid="{494BA393-18E7-42C3-B9BD-062DA2FB229D}"/>
    <cellStyle name="40% - Accent6 2 3 3 2 2 4 3" xfId="19341" xr:uid="{8EE67602-12BF-40C3-A10D-5A5D694534BA}"/>
    <cellStyle name="40% - Accent6 2 3 3 2 2 5" xfId="8291" xr:uid="{4855C5ED-A519-4B28-A9A4-2F43CF91D8EF}"/>
    <cellStyle name="40% - Accent6 2 3 3 2 2 5 2" xfId="23025" xr:uid="{A85BC0E5-B4BC-4D28-A0A1-807CD8F1ACA2}"/>
    <cellStyle name="40% - Accent6 2 3 3 2 2 6" xfId="15659" xr:uid="{A06661DB-24DA-44F6-8119-5CA4E85C6D59}"/>
    <cellStyle name="40% - Accent6 2 3 3 2 3" xfId="1385" xr:uid="{B3839585-F25C-4E89-A895-AB3569641388}"/>
    <cellStyle name="40% - Accent6 2 3 3 2 3 2" xfId="3226" xr:uid="{16AB9D44-B33F-4C28-86A8-1E26E257420C}"/>
    <cellStyle name="40% - Accent6 2 3 3 2 3 2 2" xfId="6908" xr:uid="{0A339877-940D-4869-B0FA-FA1CB42D654C}"/>
    <cellStyle name="40% - Accent6 2 3 3 2 3 2 2 2" xfId="14274" xr:uid="{57AAF043-AB68-4FC4-BC10-F01402361DFD}"/>
    <cellStyle name="40% - Accent6 2 3 3 2 3 2 2 2 2" xfId="29008" xr:uid="{34D559E0-9D3C-40F2-9E40-8E9A0D941322}"/>
    <cellStyle name="40% - Accent6 2 3 3 2 3 2 2 3" xfId="21642" xr:uid="{B81F8996-0DA9-4F56-948F-787937DD5294}"/>
    <cellStyle name="40% - Accent6 2 3 3 2 3 2 3" xfId="10592" xr:uid="{D49B17F1-F702-4756-98B3-83450B2F0CBC}"/>
    <cellStyle name="40% - Accent6 2 3 3 2 3 2 3 2" xfId="25326" xr:uid="{A0DA04CC-98FD-4DB9-BC77-544A624A67DC}"/>
    <cellStyle name="40% - Accent6 2 3 3 2 3 2 4" xfId="17960" xr:uid="{1761E1B9-A520-4E83-9EFD-AD46E725C8A5}"/>
    <cellStyle name="40% - Accent6 2 3 3 2 3 3" xfId="5067" xr:uid="{1F772B63-FAAD-4B41-9813-84B221A2F0AA}"/>
    <cellStyle name="40% - Accent6 2 3 3 2 3 3 2" xfId="12433" xr:uid="{A53397AA-82CE-4CD4-99F0-90313ECB51DB}"/>
    <cellStyle name="40% - Accent6 2 3 3 2 3 3 2 2" xfId="27167" xr:uid="{137701FD-B8EB-46A8-9A9D-A0EF61864596}"/>
    <cellStyle name="40% - Accent6 2 3 3 2 3 3 3" xfId="19801" xr:uid="{9B43C486-0DE4-48BF-907C-4973F217F5A1}"/>
    <cellStyle name="40% - Accent6 2 3 3 2 3 4" xfId="8751" xr:uid="{C2F337FA-1623-4E24-9D89-820D6DDD27CD}"/>
    <cellStyle name="40% - Accent6 2 3 3 2 3 4 2" xfId="23485" xr:uid="{DF189DF6-0A66-43B2-A5CF-EF4324B57ADA}"/>
    <cellStyle name="40% - Accent6 2 3 3 2 3 5" xfId="16119" xr:uid="{43AA1B31-81F1-4BCC-9408-62A072F2FF6A}"/>
    <cellStyle name="40% - Accent6 2 3 3 2 4" xfId="2306" xr:uid="{6A82F646-D11E-43A8-B93A-1F2332F98174}"/>
    <cellStyle name="40% - Accent6 2 3 3 2 4 2" xfId="5988" xr:uid="{A12A83A8-5E47-49B0-B5B9-59E85BE574FE}"/>
    <cellStyle name="40% - Accent6 2 3 3 2 4 2 2" xfId="13354" xr:uid="{09ADDF85-09C0-4B95-925C-6A39EE7D06AF}"/>
    <cellStyle name="40% - Accent6 2 3 3 2 4 2 2 2" xfId="28088" xr:uid="{29959CD6-C764-4C34-8518-7F17C95508DD}"/>
    <cellStyle name="40% - Accent6 2 3 3 2 4 2 3" xfId="20722" xr:uid="{6A4C6B52-2000-45A8-8A5B-84BBEFE3E5C5}"/>
    <cellStyle name="40% - Accent6 2 3 3 2 4 3" xfId="9672" xr:uid="{0B382F70-CB4A-42CF-8672-C62E559CC99D}"/>
    <cellStyle name="40% - Accent6 2 3 3 2 4 3 2" xfId="24406" xr:uid="{3FCDAC33-5956-463A-A131-A82B3BC2EB7E}"/>
    <cellStyle name="40% - Accent6 2 3 3 2 4 4" xfId="17040" xr:uid="{8B39AD31-D711-4736-A30E-43D6AE866D1F}"/>
    <cellStyle name="40% - Accent6 2 3 3 2 5" xfId="4147" xr:uid="{B0F12ABC-84AF-4274-8D18-01DB2A335473}"/>
    <cellStyle name="40% - Accent6 2 3 3 2 5 2" xfId="11513" xr:uid="{ED9D676D-7D22-40E8-96C2-445E4BF3FF45}"/>
    <cellStyle name="40% - Accent6 2 3 3 2 5 2 2" xfId="26247" xr:uid="{B2849BE9-D611-49DE-BCBC-9F6C70363089}"/>
    <cellStyle name="40% - Accent6 2 3 3 2 5 3" xfId="18881" xr:uid="{14B11317-03EE-4189-8B93-C5FEC2F25F92}"/>
    <cellStyle name="40% - Accent6 2 3 3 2 6" xfId="7831" xr:uid="{1EC106D2-A457-465C-93D5-ACACEC0B8535}"/>
    <cellStyle name="40% - Accent6 2 3 3 2 6 2" xfId="22565" xr:uid="{467C147E-7706-4197-91B8-BC64CCE6DFF5}"/>
    <cellStyle name="40% - Accent6 2 3 3 2 7" xfId="15199" xr:uid="{21EC9BC5-BBAB-4EEF-A6F4-6E20E28FD979}"/>
    <cellStyle name="40% - Accent6 2 3 3 3" xfId="695" xr:uid="{9C7E8B21-D62A-4C7B-8FD7-E0A001273031}"/>
    <cellStyle name="40% - Accent6 2 3 3 3 2" xfId="1615" xr:uid="{30E5713E-8869-4856-A631-D3AF200E320A}"/>
    <cellStyle name="40% - Accent6 2 3 3 3 2 2" xfId="3456" xr:uid="{AD8D2E98-2930-44AD-BC28-B5F14BB91AA5}"/>
    <cellStyle name="40% - Accent6 2 3 3 3 2 2 2" xfId="7138" xr:uid="{1824B899-35AA-40F9-8441-926A3A7EF318}"/>
    <cellStyle name="40% - Accent6 2 3 3 3 2 2 2 2" xfId="14504" xr:uid="{715555DC-1E8E-4317-8B2A-4958D4A3737B}"/>
    <cellStyle name="40% - Accent6 2 3 3 3 2 2 2 2 2" xfId="29238" xr:uid="{72363286-68F8-49C5-9DB5-D13F9E5C964D}"/>
    <cellStyle name="40% - Accent6 2 3 3 3 2 2 2 3" xfId="21872" xr:uid="{1123183B-6F5A-4147-BD00-48943D2F09DB}"/>
    <cellStyle name="40% - Accent6 2 3 3 3 2 2 3" xfId="10822" xr:uid="{4E88458A-1DBF-4072-A714-A6141DD65B47}"/>
    <cellStyle name="40% - Accent6 2 3 3 3 2 2 3 2" xfId="25556" xr:uid="{0E74807E-9BC5-4BA8-9581-9CD713D545D3}"/>
    <cellStyle name="40% - Accent6 2 3 3 3 2 2 4" xfId="18190" xr:uid="{EEEA3AE8-3DB2-447C-9BDC-D9EB513C6454}"/>
    <cellStyle name="40% - Accent6 2 3 3 3 2 3" xfId="5297" xr:uid="{DA588694-BD35-43F1-B6D9-03A0AF812E4E}"/>
    <cellStyle name="40% - Accent6 2 3 3 3 2 3 2" xfId="12663" xr:uid="{8943DF2A-F101-4ED2-A3B4-55944C34C5FC}"/>
    <cellStyle name="40% - Accent6 2 3 3 3 2 3 2 2" xfId="27397" xr:uid="{982A0ABE-7ABC-48FD-B26A-6A0C5D3AE5E3}"/>
    <cellStyle name="40% - Accent6 2 3 3 3 2 3 3" xfId="20031" xr:uid="{03C7F4AE-D3F2-47E6-8D59-50B4C0A285A7}"/>
    <cellStyle name="40% - Accent6 2 3 3 3 2 4" xfId="8981" xr:uid="{637BC934-EA3B-46BB-A87B-282F4659A994}"/>
    <cellStyle name="40% - Accent6 2 3 3 3 2 4 2" xfId="23715" xr:uid="{7A4CE280-0BA6-4513-9054-DCCFE5FCB592}"/>
    <cellStyle name="40% - Accent6 2 3 3 3 2 5" xfId="16349" xr:uid="{0C021109-1548-4F50-8BFE-BEA3FE649B7F}"/>
    <cellStyle name="40% - Accent6 2 3 3 3 3" xfId="2536" xr:uid="{AF82F057-0347-489B-816C-1B8F99882B76}"/>
    <cellStyle name="40% - Accent6 2 3 3 3 3 2" xfId="6218" xr:uid="{FE931988-C3DF-4815-9A41-1613FCF257E0}"/>
    <cellStyle name="40% - Accent6 2 3 3 3 3 2 2" xfId="13584" xr:uid="{0D852D22-652E-46DB-A10D-740AD1B758FC}"/>
    <cellStyle name="40% - Accent6 2 3 3 3 3 2 2 2" xfId="28318" xr:uid="{671F41C6-CF37-44B8-BE4C-BC6526B020F7}"/>
    <cellStyle name="40% - Accent6 2 3 3 3 3 2 3" xfId="20952" xr:uid="{21B54023-8B81-44A7-80FB-785F1BE0BA74}"/>
    <cellStyle name="40% - Accent6 2 3 3 3 3 3" xfId="9902" xr:uid="{465BCFB6-D79B-4115-B77C-94575A6AD4BB}"/>
    <cellStyle name="40% - Accent6 2 3 3 3 3 3 2" xfId="24636" xr:uid="{136BCDB5-6523-4642-97D7-33A582836E81}"/>
    <cellStyle name="40% - Accent6 2 3 3 3 3 4" xfId="17270" xr:uid="{CD5A1D8A-5908-4062-B43D-1B1FBDE0447B}"/>
    <cellStyle name="40% - Accent6 2 3 3 3 4" xfId="4377" xr:uid="{F65791D4-BCC0-41B7-9E70-7185552F82DD}"/>
    <cellStyle name="40% - Accent6 2 3 3 3 4 2" xfId="11743" xr:uid="{B24E7A57-4393-482E-9CEB-A3A05D944F5F}"/>
    <cellStyle name="40% - Accent6 2 3 3 3 4 2 2" xfId="26477" xr:uid="{FAAC0459-D686-48E0-8CDE-3A5CC899C1C7}"/>
    <cellStyle name="40% - Accent6 2 3 3 3 4 3" xfId="19111" xr:uid="{5A864860-3348-4192-B14F-EC648312C45B}"/>
    <cellStyle name="40% - Accent6 2 3 3 3 5" xfId="8061" xr:uid="{EB7E9CE1-5FDF-400D-AE0D-4F008FED2AE4}"/>
    <cellStyle name="40% - Accent6 2 3 3 3 5 2" xfId="22795" xr:uid="{6161EE4F-A0E7-4307-998D-A0BDF482490E}"/>
    <cellStyle name="40% - Accent6 2 3 3 3 6" xfId="15429" xr:uid="{325E51E5-1304-4813-8D89-9DA423F9C963}"/>
    <cellStyle name="40% - Accent6 2 3 3 4" xfId="1155" xr:uid="{00B2D69B-5173-4AD3-BC81-DDB55D0EB732}"/>
    <cellStyle name="40% - Accent6 2 3 3 4 2" xfId="2996" xr:uid="{5C69350B-C7B9-4BBA-9B56-F87DF5CDF5CB}"/>
    <cellStyle name="40% - Accent6 2 3 3 4 2 2" xfId="6678" xr:uid="{31E05A2D-9AD2-458B-A1CE-CC4DEE5D2CBA}"/>
    <cellStyle name="40% - Accent6 2 3 3 4 2 2 2" xfId="14044" xr:uid="{B2212FC0-739C-4BD2-AF5E-2EE06706F13B}"/>
    <cellStyle name="40% - Accent6 2 3 3 4 2 2 2 2" xfId="28778" xr:uid="{BBE5AC05-9C9A-40D8-AFE9-7725249FB11C}"/>
    <cellStyle name="40% - Accent6 2 3 3 4 2 2 3" xfId="21412" xr:uid="{B4EEB210-837A-4BB9-8314-744AFF4FB29F}"/>
    <cellStyle name="40% - Accent6 2 3 3 4 2 3" xfId="10362" xr:uid="{190765F9-F055-4A5A-A702-77E5C96E8E6F}"/>
    <cellStyle name="40% - Accent6 2 3 3 4 2 3 2" xfId="25096" xr:uid="{13DBE727-CDCA-4E9B-8FF4-93BD11C51533}"/>
    <cellStyle name="40% - Accent6 2 3 3 4 2 4" xfId="17730" xr:uid="{47BD3C62-3C99-4267-ACBC-3DB9A27EC868}"/>
    <cellStyle name="40% - Accent6 2 3 3 4 3" xfId="4837" xr:uid="{DEA3198C-7D5F-4DA1-9648-768DD2E495FD}"/>
    <cellStyle name="40% - Accent6 2 3 3 4 3 2" xfId="12203" xr:uid="{CD1D2422-648D-4D68-BB7E-5B9A159753C8}"/>
    <cellStyle name="40% - Accent6 2 3 3 4 3 2 2" xfId="26937" xr:uid="{94A63CAD-02DA-4176-B493-3279524C2114}"/>
    <cellStyle name="40% - Accent6 2 3 3 4 3 3" xfId="19571" xr:uid="{282FC28F-A6AD-4F83-BD2D-3B7F78BF287A}"/>
    <cellStyle name="40% - Accent6 2 3 3 4 4" xfId="8521" xr:uid="{31667318-B691-4541-9ECE-8CF4A42827C0}"/>
    <cellStyle name="40% - Accent6 2 3 3 4 4 2" xfId="23255" xr:uid="{958652B3-2B4A-448F-B880-A2703BF24526}"/>
    <cellStyle name="40% - Accent6 2 3 3 4 5" xfId="15889" xr:uid="{6E2BC5C1-6809-48F3-AA76-0379379E1F49}"/>
    <cellStyle name="40% - Accent6 2 3 3 5" xfId="2076" xr:uid="{65B2158F-7692-48FC-82A2-02AE841FD2D7}"/>
    <cellStyle name="40% - Accent6 2 3 3 5 2" xfId="5758" xr:uid="{67157FC5-A2F5-4D81-A61B-1173F8AABF8B}"/>
    <cellStyle name="40% - Accent6 2 3 3 5 2 2" xfId="13124" xr:uid="{F20944F3-D11A-44BE-85CE-49E536F1577D}"/>
    <cellStyle name="40% - Accent6 2 3 3 5 2 2 2" xfId="27858" xr:uid="{5B2576CA-BED5-412D-8EDF-BB7F5DB7BDF9}"/>
    <cellStyle name="40% - Accent6 2 3 3 5 2 3" xfId="20492" xr:uid="{7CE2E2B7-F075-4B45-AAE3-1BA21E25DBF3}"/>
    <cellStyle name="40% - Accent6 2 3 3 5 3" xfId="9442" xr:uid="{D0CADF44-4FDB-4EE4-BC34-F92EBA772496}"/>
    <cellStyle name="40% - Accent6 2 3 3 5 3 2" xfId="24176" xr:uid="{5F6F0EDE-5F52-4CEA-84A4-9046CCC6C3CA}"/>
    <cellStyle name="40% - Accent6 2 3 3 5 4" xfId="16810" xr:uid="{4111F054-408F-40D5-8616-6D2849798BF0}"/>
    <cellStyle name="40% - Accent6 2 3 3 6" xfId="3917" xr:uid="{D5101738-5629-4DD7-BFA9-415F83356C89}"/>
    <cellStyle name="40% - Accent6 2 3 3 6 2" xfId="11283" xr:uid="{04946832-19FA-4C62-B794-FBD0C642DD8C}"/>
    <cellStyle name="40% - Accent6 2 3 3 6 2 2" xfId="26017" xr:uid="{A48E75B2-228C-41DB-B4D0-A10E9F3B3A34}"/>
    <cellStyle name="40% - Accent6 2 3 3 6 3" xfId="18651" xr:uid="{286B6189-72A9-43C2-91AC-B03F0544D2F8}"/>
    <cellStyle name="40% - Accent6 2 3 3 7" xfId="7601" xr:uid="{AF5EB578-F96B-4998-A34C-DCC509CBDECE}"/>
    <cellStyle name="40% - Accent6 2 3 3 7 2" xfId="22335" xr:uid="{204CF8A4-7953-4E45-B010-5DAA250C1360}"/>
    <cellStyle name="40% - Accent6 2 3 3 8" xfId="14969" xr:uid="{6637FF6C-253B-4382-A69C-3C8C042EF42E}"/>
    <cellStyle name="40% - Accent6 2 3 4" xfId="350" xr:uid="{04DED9A8-DAD0-421A-A1F5-8C1B361DCE5F}"/>
    <cellStyle name="40% - Accent6 2 3 4 2" xfId="810" xr:uid="{4857F385-1501-459E-8D3F-683AB63485DD}"/>
    <cellStyle name="40% - Accent6 2 3 4 2 2" xfId="1730" xr:uid="{E9B03880-C9F1-45EC-8F7E-19A2AC8E8775}"/>
    <cellStyle name="40% - Accent6 2 3 4 2 2 2" xfId="3571" xr:uid="{149DA7F3-67E8-44AC-96DF-3B99A060F146}"/>
    <cellStyle name="40% - Accent6 2 3 4 2 2 2 2" xfId="7253" xr:uid="{4AC8345F-70A3-4055-84D2-DE5C09F89A23}"/>
    <cellStyle name="40% - Accent6 2 3 4 2 2 2 2 2" xfId="14619" xr:uid="{9BE49A12-FCBB-4967-A527-E77D89D67B24}"/>
    <cellStyle name="40% - Accent6 2 3 4 2 2 2 2 2 2" xfId="29353" xr:uid="{B85952EE-CCA5-421F-AE89-86370EC06FC6}"/>
    <cellStyle name="40% - Accent6 2 3 4 2 2 2 2 3" xfId="21987" xr:uid="{E97BCA7A-51D9-4FA0-96F9-5503109E589D}"/>
    <cellStyle name="40% - Accent6 2 3 4 2 2 2 3" xfId="10937" xr:uid="{DE4F40F3-DE76-45D3-A8FC-D80C77BDF05E}"/>
    <cellStyle name="40% - Accent6 2 3 4 2 2 2 3 2" xfId="25671" xr:uid="{CF9BD497-1F7B-4EA8-AE70-C81E167E077E}"/>
    <cellStyle name="40% - Accent6 2 3 4 2 2 2 4" xfId="18305" xr:uid="{C66AA51D-B052-4722-9B96-7EC15D9AA8BA}"/>
    <cellStyle name="40% - Accent6 2 3 4 2 2 3" xfId="5412" xr:uid="{0A305C50-5011-4DD7-AC07-6F113E2B8E3C}"/>
    <cellStyle name="40% - Accent6 2 3 4 2 2 3 2" xfId="12778" xr:uid="{06560941-7F81-42D9-8A94-472E447BA7FD}"/>
    <cellStyle name="40% - Accent6 2 3 4 2 2 3 2 2" xfId="27512" xr:uid="{8759078E-2850-4E8B-BE11-69A1D0B78E85}"/>
    <cellStyle name="40% - Accent6 2 3 4 2 2 3 3" xfId="20146" xr:uid="{3627B988-41AD-4011-8C46-323A6196F326}"/>
    <cellStyle name="40% - Accent6 2 3 4 2 2 4" xfId="9096" xr:uid="{318DD424-F14B-4225-BC66-C22FE39EFDC1}"/>
    <cellStyle name="40% - Accent6 2 3 4 2 2 4 2" xfId="23830" xr:uid="{947CE457-C55D-4538-8FF4-4FC4A470C7AE}"/>
    <cellStyle name="40% - Accent6 2 3 4 2 2 5" xfId="16464" xr:uid="{618E3DBB-9080-42D6-9F2E-FB1D171D0D96}"/>
    <cellStyle name="40% - Accent6 2 3 4 2 3" xfId="2651" xr:uid="{C240D025-56FC-4E28-9941-0A52A300FE33}"/>
    <cellStyle name="40% - Accent6 2 3 4 2 3 2" xfId="6333" xr:uid="{A6851F6E-5EC8-4958-BE84-3CCFB40A445D}"/>
    <cellStyle name="40% - Accent6 2 3 4 2 3 2 2" xfId="13699" xr:uid="{EE292287-0C69-48D5-B3E5-F9500296FBA6}"/>
    <cellStyle name="40% - Accent6 2 3 4 2 3 2 2 2" xfId="28433" xr:uid="{16FF15DF-141E-4224-91D4-A2545DB334FF}"/>
    <cellStyle name="40% - Accent6 2 3 4 2 3 2 3" xfId="21067" xr:uid="{CF9273AE-BFE7-45F2-9EBE-842B93F2519E}"/>
    <cellStyle name="40% - Accent6 2 3 4 2 3 3" xfId="10017" xr:uid="{FE98AAE6-9ADF-41AC-8DDC-2C902D754943}"/>
    <cellStyle name="40% - Accent6 2 3 4 2 3 3 2" xfId="24751" xr:uid="{86A4235B-3DB5-4267-8DD7-F508166B8D58}"/>
    <cellStyle name="40% - Accent6 2 3 4 2 3 4" xfId="17385" xr:uid="{A34730D8-6662-4504-AB9D-E94E2B46A22B}"/>
    <cellStyle name="40% - Accent6 2 3 4 2 4" xfId="4492" xr:uid="{D7D15CE7-29A6-4411-8F86-B525976B4E34}"/>
    <cellStyle name="40% - Accent6 2 3 4 2 4 2" xfId="11858" xr:uid="{4A11A45C-F4C0-4748-8D2C-92F2D7F52B2B}"/>
    <cellStyle name="40% - Accent6 2 3 4 2 4 2 2" xfId="26592" xr:uid="{4611980B-BB64-49FF-965F-C378E4B24440}"/>
    <cellStyle name="40% - Accent6 2 3 4 2 4 3" xfId="19226" xr:uid="{3CD18D9A-387D-41B8-B2E4-DB27C220F1D9}"/>
    <cellStyle name="40% - Accent6 2 3 4 2 5" xfId="8176" xr:uid="{AF9F7207-99B8-4828-9EBA-46EE0E64CF60}"/>
    <cellStyle name="40% - Accent6 2 3 4 2 5 2" xfId="22910" xr:uid="{DE91647C-6019-433E-8D2A-5EB390F1601F}"/>
    <cellStyle name="40% - Accent6 2 3 4 2 6" xfId="15544" xr:uid="{DCE12B4A-3B87-49C2-8AA5-17591FAF7E89}"/>
    <cellStyle name="40% - Accent6 2 3 4 3" xfId="1270" xr:uid="{CB940985-B507-4B29-A5DA-096CFF2634FA}"/>
    <cellStyle name="40% - Accent6 2 3 4 3 2" xfId="3111" xr:uid="{DCF33518-7112-4409-B5B2-EB36AE641923}"/>
    <cellStyle name="40% - Accent6 2 3 4 3 2 2" xfId="6793" xr:uid="{69C3272F-B5A4-4E65-9CB2-2A8FB83C2ACD}"/>
    <cellStyle name="40% - Accent6 2 3 4 3 2 2 2" xfId="14159" xr:uid="{4479393F-2059-43F6-92DC-15E789B45E9B}"/>
    <cellStyle name="40% - Accent6 2 3 4 3 2 2 2 2" xfId="28893" xr:uid="{C6FDA511-B9B0-4674-A129-73922D3661F3}"/>
    <cellStyle name="40% - Accent6 2 3 4 3 2 2 3" xfId="21527" xr:uid="{C0B4EE69-A259-4F38-B4C5-592B6BEF2168}"/>
    <cellStyle name="40% - Accent6 2 3 4 3 2 3" xfId="10477" xr:uid="{96A2D6AC-D502-46A0-B81C-393989238A26}"/>
    <cellStyle name="40% - Accent6 2 3 4 3 2 3 2" xfId="25211" xr:uid="{ED8B4875-DE3A-4920-8AB4-ECF10E4E9024}"/>
    <cellStyle name="40% - Accent6 2 3 4 3 2 4" xfId="17845" xr:uid="{1DBABFEF-BA77-495A-A1CE-8643EC03DA67}"/>
    <cellStyle name="40% - Accent6 2 3 4 3 3" xfId="4952" xr:uid="{8F6F2085-16FE-4D89-9DF0-AA3704415012}"/>
    <cellStyle name="40% - Accent6 2 3 4 3 3 2" xfId="12318" xr:uid="{6EF1EEEE-E4C7-4D8C-92B0-1BB655811B55}"/>
    <cellStyle name="40% - Accent6 2 3 4 3 3 2 2" xfId="27052" xr:uid="{45801433-7ECB-4ACE-992B-536C29B33907}"/>
    <cellStyle name="40% - Accent6 2 3 4 3 3 3" xfId="19686" xr:uid="{D8978158-7369-4CF6-AE00-3FCD0FEEA6E4}"/>
    <cellStyle name="40% - Accent6 2 3 4 3 4" xfId="8636" xr:uid="{3B2A6F18-6472-4717-9AE2-D553CF2810C8}"/>
    <cellStyle name="40% - Accent6 2 3 4 3 4 2" xfId="23370" xr:uid="{56ACB3A0-03C2-417F-9A06-8044C4699FD9}"/>
    <cellStyle name="40% - Accent6 2 3 4 3 5" xfId="16004" xr:uid="{B4FDE68E-544C-4732-8352-B211B2A25D82}"/>
    <cellStyle name="40% - Accent6 2 3 4 4" xfId="2191" xr:uid="{A26D8E52-EA29-4EB7-8284-8639DDA247E1}"/>
    <cellStyle name="40% - Accent6 2 3 4 4 2" xfId="5873" xr:uid="{DDF621C0-24FF-43BF-B40B-B1CB4BC13F54}"/>
    <cellStyle name="40% - Accent6 2 3 4 4 2 2" xfId="13239" xr:uid="{8479729F-1151-4562-8B46-ABD68C91A965}"/>
    <cellStyle name="40% - Accent6 2 3 4 4 2 2 2" xfId="27973" xr:uid="{0DF1725E-17EE-4D28-BE81-B3630164B856}"/>
    <cellStyle name="40% - Accent6 2 3 4 4 2 3" xfId="20607" xr:uid="{C62FE19B-894C-4473-B771-16CA3EDE4893}"/>
    <cellStyle name="40% - Accent6 2 3 4 4 3" xfId="9557" xr:uid="{5A37FB57-FF25-4AF1-8107-89F00C0002E7}"/>
    <cellStyle name="40% - Accent6 2 3 4 4 3 2" xfId="24291" xr:uid="{8A395726-DC53-48CE-9F2E-0FCAC462704E}"/>
    <cellStyle name="40% - Accent6 2 3 4 4 4" xfId="16925" xr:uid="{F3E8B836-19BF-4818-BFFD-03239BE9878E}"/>
    <cellStyle name="40% - Accent6 2 3 4 5" xfId="4032" xr:uid="{C57B54E9-4A8C-43E6-8F6A-9F69FE1CEDB2}"/>
    <cellStyle name="40% - Accent6 2 3 4 5 2" xfId="11398" xr:uid="{7B693F17-DD9C-42D8-8074-8C8259F9336F}"/>
    <cellStyle name="40% - Accent6 2 3 4 5 2 2" xfId="26132" xr:uid="{79C4AC86-83E6-4F73-A617-CE2ED2EFF4E6}"/>
    <cellStyle name="40% - Accent6 2 3 4 5 3" xfId="18766" xr:uid="{046EAF4E-01FF-4016-8FEE-DC9249B69DAA}"/>
    <cellStyle name="40% - Accent6 2 3 4 6" xfId="7716" xr:uid="{CEA96439-9619-4818-A39D-433D4DCF5C79}"/>
    <cellStyle name="40% - Accent6 2 3 4 6 2" xfId="22450" xr:uid="{C40BF55C-1401-47C1-B562-8059D5059072}"/>
    <cellStyle name="40% - Accent6 2 3 4 7" xfId="15084" xr:uid="{6BB3A5BC-E1C0-4463-B258-DD221C11A298}"/>
    <cellStyle name="40% - Accent6 2 3 5" xfId="580" xr:uid="{77604097-6F08-4320-9AEA-3B6465426D55}"/>
    <cellStyle name="40% - Accent6 2 3 5 2" xfId="1500" xr:uid="{2A1F214B-9C3B-4B62-8B6E-9819C06A0A9E}"/>
    <cellStyle name="40% - Accent6 2 3 5 2 2" xfId="3341" xr:uid="{60EBEC2D-70E8-477C-90AE-3194C62D36AE}"/>
    <cellStyle name="40% - Accent6 2 3 5 2 2 2" xfId="7023" xr:uid="{781E0391-4849-49FF-875C-88BAAC85EC98}"/>
    <cellStyle name="40% - Accent6 2 3 5 2 2 2 2" xfId="14389" xr:uid="{AA036BCA-2999-4F46-BC56-0DD526945754}"/>
    <cellStyle name="40% - Accent6 2 3 5 2 2 2 2 2" xfId="29123" xr:uid="{B2540869-1F28-4767-B795-554C630F1587}"/>
    <cellStyle name="40% - Accent6 2 3 5 2 2 2 3" xfId="21757" xr:uid="{52271888-0CBE-46E9-96F1-8B89F14C18AA}"/>
    <cellStyle name="40% - Accent6 2 3 5 2 2 3" xfId="10707" xr:uid="{FED6035C-C1A7-4E79-B357-A873DE76F58E}"/>
    <cellStyle name="40% - Accent6 2 3 5 2 2 3 2" xfId="25441" xr:uid="{5128A2C4-394F-45BC-A8E5-81B5F7C94593}"/>
    <cellStyle name="40% - Accent6 2 3 5 2 2 4" xfId="18075" xr:uid="{D06FDE59-6897-4501-9923-A5FDBADA1B48}"/>
    <cellStyle name="40% - Accent6 2 3 5 2 3" xfId="5182" xr:uid="{0805B87B-2874-4881-9CF3-84F163B3C62A}"/>
    <cellStyle name="40% - Accent6 2 3 5 2 3 2" xfId="12548" xr:uid="{DBB9B4E2-92B8-40FA-8DB8-DD351409B0C1}"/>
    <cellStyle name="40% - Accent6 2 3 5 2 3 2 2" xfId="27282" xr:uid="{D2B14210-1769-4967-B223-53C702886FA4}"/>
    <cellStyle name="40% - Accent6 2 3 5 2 3 3" xfId="19916" xr:uid="{8C89D6E1-1A45-4A71-A3D3-9C367433355C}"/>
    <cellStyle name="40% - Accent6 2 3 5 2 4" xfId="8866" xr:uid="{AEB0573B-4825-49D7-B8E5-8A15458E7633}"/>
    <cellStyle name="40% - Accent6 2 3 5 2 4 2" xfId="23600" xr:uid="{8581C4A3-B28A-4D28-8F9F-C643D4C21558}"/>
    <cellStyle name="40% - Accent6 2 3 5 2 5" xfId="16234" xr:uid="{0EC6BA9E-EFC3-4561-86D5-BD450DEBADA1}"/>
    <cellStyle name="40% - Accent6 2 3 5 3" xfId="2421" xr:uid="{D190B872-94A8-407A-83CC-791D8BA91FC1}"/>
    <cellStyle name="40% - Accent6 2 3 5 3 2" xfId="6103" xr:uid="{DFA30844-F6D7-445A-8A2A-5BD195C591B8}"/>
    <cellStyle name="40% - Accent6 2 3 5 3 2 2" xfId="13469" xr:uid="{26250A4E-B9CF-42FB-A653-4213EC287477}"/>
    <cellStyle name="40% - Accent6 2 3 5 3 2 2 2" xfId="28203" xr:uid="{4B77FF09-70F8-475E-BBA6-18E746250FE6}"/>
    <cellStyle name="40% - Accent6 2 3 5 3 2 3" xfId="20837" xr:uid="{7087D1B3-E129-4866-899B-3E1C2A379CA2}"/>
    <cellStyle name="40% - Accent6 2 3 5 3 3" xfId="9787" xr:uid="{8CC69905-CABF-4AF3-80BF-F5EAE62943B9}"/>
    <cellStyle name="40% - Accent6 2 3 5 3 3 2" xfId="24521" xr:uid="{9BCE55A3-7C75-4792-9721-8D451E885EFA}"/>
    <cellStyle name="40% - Accent6 2 3 5 3 4" xfId="17155" xr:uid="{318DE083-A06D-44FF-A7AD-C4A0A7AEB87F}"/>
    <cellStyle name="40% - Accent6 2 3 5 4" xfId="4262" xr:uid="{1156E8AB-7AAB-4C2A-A033-CDBA8FBE3628}"/>
    <cellStyle name="40% - Accent6 2 3 5 4 2" xfId="11628" xr:uid="{C58EA6AB-EFE9-4C3E-A518-5EF5CDF0A951}"/>
    <cellStyle name="40% - Accent6 2 3 5 4 2 2" xfId="26362" xr:uid="{6AD2C5E7-B2C9-407F-A8C8-FF5812A9397F}"/>
    <cellStyle name="40% - Accent6 2 3 5 4 3" xfId="18996" xr:uid="{9A7C8902-43BC-41DC-A883-DDA5C31D6A1F}"/>
    <cellStyle name="40% - Accent6 2 3 5 5" xfId="7946" xr:uid="{2857AD4F-E689-4435-9D5F-57F69ECC9A11}"/>
    <cellStyle name="40% - Accent6 2 3 5 5 2" xfId="22680" xr:uid="{D7416DD1-C8BB-4AB1-A8FE-DC083CC21595}"/>
    <cellStyle name="40% - Accent6 2 3 5 6" xfId="15314" xr:uid="{DE8B9EED-2C27-4554-9F46-8882A4CC5F55}"/>
    <cellStyle name="40% - Accent6 2 3 6" xfId="1040" xr:uid="{1DE13F9B-122C-41C2-8B57-0892CFC4655C}"/>
    <cellStyle name="40% - Accent6 2 3 6 2" xfId="2881" xr:uid="{9645FC15-8F74-4599-B31B-5C8A359F775E}"/>
    <cellStyle name="40% - Accent6 2 3 6 2 2" xfId="6563" xr:uid="{779FCB5C-1892-429E-B4B0-5FFE84B68BCD}"/>
    <cellStyle name="40% - Accent6 2 3 6 2 2 2" xfId="13929" xr:uid="{C63450FD-B7BE-4164-85E2-CA730A3F742A}"/>
    <cellStyle name="40% - Accent6 2 3 6 2 2 2 2" xfId="28663" xr:uid="{02F51DE2-36E3-4238-98FE-461B315D3C7A}"/>
    <cellStyle name="40% - Accent6 2 3 6 2 2 3" xfId="21297" xr:uid="{5337134C-56EF-4824-A1DA-F3E668087D68}"/>
    <cellStyle name="40% - Accent6 2 3 6 2 3" xfId="10247" xr:uid="{0C75FDA9-95BD-4511-A793-6456EEA58C0C}"/>
    <cellStyle name="40% - Accent6 2 3 6 2 3 2" xfId="24981" xr:uid="{C6D056E0-1B2E-4200-82BE-65D06D82A319}"/>
    <cellStyle name="40% - Accent6 2 3 6 2 4" xfId="17615" xr:uid="{FD3633AE-262F-4921-B978-01EB22A640AC}"/>
    <cellStyle name="40% - Accent6 2 3 6 3" xfId="4722" xr:uid="{3DDD5016-3993-4951-BC13-82FB07B35A25}"/>
    <cellStyle name="40% - Accent6 2 3 6 3 2" xfId="12088" xr:uid="{C0A378C5-219A-4AE4-91E2-A919DBBD1CC0}"/>
    <cellStyle name="40% - Accent6 2 3 6 3 2 2" xfId="26822" xr:uid="{51F7F843-5E4F-41AD-B466-AC67513C3000}"/>
    <cellStyle name="40% - Accent6 2 3 6 3 3" xfId="19456" xr:uid="{58960286-4AC7-49C6-9970-80BFB54B0303}"/>
    <cellStyle name="40% - Accent6 2 3 6 4" xfId="8406" xr:uid="{911DBCFD-5080-4524-9CEB-788A884F90E3}"/>
    <cellStyle name="40% - Accent6 2 3 6 4 2" xfId="23140" xr:uid="{DECD9FD5-85E6-4FF4-9156-BE7F91DD3719}"/>
    <cellStyle name="40% - Accent6 2 3 6 5" xfId="15774" xr:uid="{BA91991C-F185-4A61-B2BF-3AA733A92419}"/>
    <cellStyle name="40% - Accent6 2 3 7" xfId="1961" xr:uid="{6CF4C4CA-5FE0-44EB-9025-6E7FADA88726}"/>
    <cellStyle name="40% - Accent6 2 3 7 2" xfId="5643" xr:uid="{C25BEC33-5BB5-45CD-9E3A-B44EF9DACCE8}"/>
    <cellStyle name="40% - Accent6 2 3 7 2 2" xfId="13009" xr:uid="{0A47BEC9-9BB6-44B9-B5EA-B253A753A80F}"/>
    <cellStyle name="40% - Accent6 2 3 7 2 2 2" xfId="27743" xr:uid="{54658405-2F59-4E64-811B-594E8FC3EED1}"/>
    <cellStyle name="40% - Accent6 2 3 7 2 3" xfId="20377" xr:uid="{C33C2051-B25C-412B-B624-1A988F23A525}"/>
    <cellStyle name="40% - Accent6 2 3 7 3" xfId="9327" xr:uid="{70C3187E-30D8-41EB-A519-A5B429F7ED8A}"/>
    <cellStyle name="40% - Accent6 2 3 7 3 2" xfId="24061" xr:uid="{EC81B665-4827-4078-AFB6-6B6C00FC8D28}"/>
    <cellStyle name="40% - Accent6 2 3 7 4" xfId="16695" xr:uid="{2FE7A8BF-647C-41A0-9823-B1A3F1A73A44}"/>
    <cellStyle name="40% - Accent6 2 3 8" xfId="3802" xr:uid="{847758FF-3CC9-4998-86A7-CCFB4A506680}"/>
    <cellStyle name="40% - Accent6 2 3 8 2" xfId="11168" xr:uid="{A5ADA463-5CDE-45D9-B673-7CB35F6299FE}"/>
    <cellStyle name="40% - Accent6 2 3 8 2 2" xfId="25902" xr:uid="{C6D55B23-198B-402C-B396-13DDFFD6C306}"/>
    <cellStyle name="40% - Accent6 2 3 8 3" xfId="18536" xr:uid="{FB197F56-B004-443F-9F57-59D9B5AB04FC}"/>
    <cellStyle name="40% - Accent6 2 3 9" xfId="7486" xr:uid="{89EE615B-F182-435E-BED9-919CAAC4764E}"/>
    <cellStyle name="40% - Accent6 2 3 9 2" xfId="22220" xr:uid="{B23824CB-716C-4CEA-BFFC-D0533DBFDCC0}"/>
    <cellStyle name="40% - Accent6 2 4" xfId="157" xr:uid="{FB5BCF78-2DC9-4A09-B79D-03E308251FFE}"/>
    <cellStyle name="40% - Accent6 2 4 2" xfId="289" xr:uid="{D129E425-DBC9-404B-AF82-F95FCB78680D}"/>
    <cellStyle name="40% - Accent6 2 4 2 2" xfId="519" xr:uid="{390CA39E-5F4F-4532-881D-A91B991DC525}"/>
    <cellStyle name="40% - Accent6 2 4 2 2 2" xfId="979" xr:uid="{A257A988-1744-4703-BD02-E68352AA2781}"/>
    <cellStyle name="40% - Accent6 2 4 2 2 2 2" xfId="1899" xr:uid="{D175C461-97E6-47E7-AE1E-80506992E000}"/>
    <cellStyle name="40% - Accent6 2 4 2 2 2 2 2" xfId="3740" xr:uid="{78901FB4-FB3C-4BD8-8050-5F621991C309}"/>
    <cellStyle name="40% - Accent6 2 4 2 2 2 2 2 2" xfId="7422" xr:uid="{5EB64B19-FF05-421C-BEDB-59CDA187BFA6}"/>
    <cellStyle name="40% - Accent6 2 4 2 2 2 2 2 2 2" xfId="14788" xr:uid="{D69FFF4B-6B7B-423E-86B7-AF3B3D31753D}"/>
    <cellStyle name="40% - Accent6 2 4 2 2 2 2 2 2 2 2" xfId="29522" xr:uid="{D22941F8-73F3-4CF5-8D34-065EE620E9B1}"/>
    <cellStyle name="40% - Accent6 2 4 2 2 2 2 2 2 3" xfId="22156" xr:uid="{8878CEEF-7823-44CF-8475-1BB2655BC0D8}"/>
    <cellStyle name="40% - Accent6 2 4 2 2 2 2 2 3" xfId="11106" xr:uid="{6EE33208-FEC2-431E-98B2-7AAEAD49A940}"/>
    <cellStyle name="40% - Accent6 2 4 2 2 2 2 2 3 2" xfId="25840" xr:uid="{1262605F-4F21-4E8A-9220-9A4D8C2A27E9}"/>
    <cellStyle name="40% - Accent6 2 4 2 2 2 2 2 4" xfId="18474" xr:uid="{F146F5B8-DE12-4912-BAB4-376DE8F61D6D}"/>
    <cellStyle name="40% - Accent6 2 4 2 2 2 2 3" xfId="5581" xr:uid="{7912AA7B-3E3A-40EA-81F5-29C4EA9A8E3B}"/>
    <cellStyle name="40% - Accent6 2 4 2 2 2 2 3 2" xfId="12947" xr:uid="{074746AD-239A-43E9-8D0F-B5F51C617382}"/>
    <cellStyle name="40% - Accent6 2 4 2 2 2 2 3 2 2" xfId="27681" xr:uid="{4F492A10-91AA-46B6-90A4-3B3E8FD98468}"/>
    <cellStyle name="40% - Accent6 2 4 2 2 2 2 3 3" xfId="20315" xr:uid="{62E6D6D7-D9E9-41A4-86C3-739B6C2EC626}"/>
    <cellStyle name="40% - Accent6 2 4 2 2 2 2 4" xfId="9265" xr:uid="{CAEF3AD6-B4F0-450F-B697-DA9997D87D0A}"/>
    <cellStyle name="40% - Accent6 2 4 2 2 2 2 4 2" xfId="23999" xr:uid="{85A29B2D-4F1D-4B4A-8074-B306C67DE170}"/>
    <cellStyle name="40% - Accent6 2 4 2 2 2 2 5" xfId="16633" xr:uid="{249D25B9-0306-486B-9A39-AB0CD003B908}"/>
    <cellStyle name="40% - Accent6 2 4 2 2 2 3" xfId="2820" xr:uid="{D77C7287-0A63-4D9E-8EE1-66C03AEA51C0}"/>
    <cellStyle name="40% - Accent6 2 4 2 2 2 3 2" xfId="6502" xr:uid="{DF411A69-26E5-4977-9915-9489D9E0BE31}"/>
    <cellStyle name="40% - Accent6 2 4 2 2 2 3 2 2" xfId="13868" xr:uid="{B91E35B0-1997-4694-92A7-6E1A263DB8B9}"/>
    <cellStyle name="40% - Accent6 2 4 2 2 2 3 2 2 2" xfId="28602" xr:uid="{D431513F-C9CE-4668-B23C-6EB531E869F5}"/>
    <cellStyle name="40% - Accent6 2 4 2 2 2 3 2 3" xfId="21236" xr:uid="{579C0F2B-27CB-4796-A399-51EB4B619551}"/>
    <cellStyle name="40% - Accent6 2 4 2 2 2 3 3" xfId="10186" xr:uid="{D8CF24AB-659D-45F3-B34B-FFB2EB16DD77}"/>
    <cellStyle name="40% - Accent6 2 4 2 2 2 3 3 2" xfId="24920" xr:uid="{E2B29F18-628B-44F9-9315-A570C42F1FDB}"/>
    <cellStyle name="40% - Accent6 2 4 2 2 2 3 4" xfId="17554" xr:uid="{FE21DB59-5A04-49C1-937C-7F8D4BB82015}"/>
    <cellStyle name="40% - Accent6 2 4 2 2 2 4" xfId="4661" xr:uid="{3C098DC9-E298-48A7-8F1C-48B1505DEEC5}"/>
    <cellStyle name="40% - Accent6 2 4 2 2 2 4 2" xfId="12027" xr:uid="{48DB3005-6472-41C6-8371-0892D291FF9F}"/>
    <cellStyle name="40% - Accent6 2 4 2 2 2 4 2 2" xfId="26761" xr:uid="{F0627E54-CA18-45D7-9D43-75914611619E}"/>
    <cellStyle name="40% - Accent6 2 4 2 2 2 4 3" xfId="19395" xr:uid="{81970F64-1BD1-4396-9CEB-BB4A4B7F2A32}"/>
    <cellStyle name="40% - Accent6 2 4 2 2 2 5" xfId="8345" xr:uid="{4758B264-0A22-40F5-A19F-1D9E2EBE1E1C}"/>
    <cellStyle name="40% - Accent6 2 4 2 2 2 5 2" xfId="23079" xr:uid="{C6399190-1CD0-48F9-A6A5-2F7EAC3E2DCB}"/>
    <cellStyle name="40% - Accent6 2 4 2 2 2 6" xfId="15713" xr:uid="{F8237C0F-4CE8-4F96-A1F6-AF8D5B983B55}"/>
    <cellStyle name="40% - Accent6 2 4 2 2 3" xfId="1439" xr:uid="{1FCAF28C-64C7-4FDA-8DBB-2C38FC9A7C16}"/>
    <cellStyle name="40% - Accent6 2 4 2 2 3 2" xfId="3280" xr:uid="{5CF2DA8B-897A-4BBF-BAF3-0BF05D2240BB}"/>
    <cellStyle name="40% - Accent6 2 4 2 2 3 2 2" xfId="6962" xr:uid="{32F03638-EBF5-4D4C-A348-68683DBB0786}"/>
    <cellStyle name="40% - Accent6 2 4 2 2 3 2 2 2" xfId="14328" xr:uid="{C5C9F540-F211-4944-ACF5-1E737C0663AC}"/>
    <cellStyle name="40% - Accent6 2 4 2 2 3 2 2 2 2" xfId="29062" xr:uid="{A2177828-6A42-4164-A2A1-ED3D2D98BD08}"/>
    <cellStyle name="40% - Accent6 2 4 2 2 3 2 2 3" xfId="21696" xr:uid="{DC43DCF8-88C6-4F67-B319-633821A95B01}"/>
    <cellStyle name="40% - Accent6 2 4 2 2 3 2 3" xfId="10646" xr:uid="{B4A3D1C0-63DE-4F28-8134-9C1CC58F95BA}"/>
    <cellStyle name="40% - Accent6 2 4 2 2 3 2 3 2" xfId="25380" xr:uid="{54166AAD-F94B-4E64-8635-6DE2F89551F7}"/>
    <cellStyle name="40% - Accent6 2 4 2 2 3 2 4" xfId="18014" xr:uid="{A7AD8410-A9D6-4613-A52A-D362C86E02E0}"/>
    <cellStyle name="40% - Accent6 2 4 2 2 3 3" xfId="5121" xr:uid="{FE20238F-EFB8-4189-8F24-139BEC1D89A7}"/>
    <cellStyle name="40% - Accent6 2 4 2 2 3 3 2" xfId="12487" xr:uid="{7ED9F8A6-55D0-4E77-8F97-444838BD1422}"/>
    <cellStyle name="40% - Accent6 2 4 2 2 3 3 2 2" xfId="27221" xr:uid="{B8AE7F0D-7FC7-4D64-85A0-571B48B7F648}"/>
    <cellStyle name="40% - Accent6 2 4 2 2 3 3 3" xfId="19855" xr:uid="{C1CFE496-7245-4242-AC64-60908BCFA7B5}"/>
    <cellStyle name="40% - Accent6 2 4 2 2 3 4" xfId="8805" xr:uid="{49600171-53B0-41F2-8FD7-1930F4C137DB}"/>
    <cellStyle name="40% - Accent6 2 4 2 2 3 4 2" xfId="23539" xr:uid="{78995CC0-4E49-4F57-A2FE-35B612ED80E0}"/>
    <cellStyle name="40% - Accent6 2 4 2 2 3 5" xfId="16173" xr:uid="{E602C020-AE52-409D-A361-3157B533EBB6}"/>
    <cellStyle name="40% - Accent6 2 4 2 2 4" xfId="2360" xr:uid="{39D8BDDD-0588-49AC-9D2A-A7A86A5D9121}"/>
    <cellStyle name="40% - Accent6 2 4 2 2 4 2" xfId="6042" xr:uid="{A860CDE2-29E7-4B3F-B6BB-7697C0256672}"/>
    <cellStyle name="40% - Accent6 2 4 2 2 4 2 2" xfId="13408" xr:uid="{46572747-2C11-423F-BA37-B952236FFB39}"/>
    <cellStyle name="40% - Accent6 2 4 2 2 4 2 2 2" xfId="28142" xr:uid="{5315F7FD-1CF6-41D9-8E60-7DBF252724CD}"/>
    <cellStyle name="40% - Accent6 2 4 2 2 4 2 3" xfId="20776" xr:uid="{139EB417-9BA6-44C6-8CA1-4DBD450607C4}"/>
    <cellStyle name="40% - Accent6 2 4 2 2 4 3" xfId="9726" xr:uid="{1FC40B06-8529-48B3-9D14-D5C0DBD73410}"/>
    <cellStyle name="40% - Accent6 2 4 2 2 4 3 2" xfId="24460" xr:uid="{15DCD4E5-D0AB-4384-90FE-CB2031749528}"/>
    <cellStyle name="40% - Accent6 2 4 2 2 4 4" xfId="17094" xr:uid="{94555691-B100-4686-AADA-21369161DA79}"/>
    <cellStyle name="40% - Accent6 2 4 2 2 5" xfId="4201" xr:uid="{1E2C7E56-7286-4DA1-BCCD-A8B29879BA1C}"/>
    <cellStyle name="40% - Accent6 2 4 2 2 5 2" xfId="11567" xr:uid="{D94EC196-3596-4F8B-8E19-D761574E66C3}"/>
    <cellStyle name="40% - Accent6 2 4 2 2 5 2 2" xfId="26301" xr:uid="{10971B38-C64E-4B36-9526-1EFD19F97294}"/>
    <cellStyle name="40% - Accent6 2 4 2 2 5 3" xfId="18935" xr:uid="{40103EEF-0220-4F13-9305-05E71FF581F3}"/>
    <cellStyle name="40% - Accent6 2 4 2 2 6" xfId="7885" xr:uid="{59D0C623-9B7C-4313-9C5E-0EEE834B68A3}"/>
    <cellStyle name="40% - Accent6 2 4 2 2 6 2" xfId="22619" xr:uid="{02D152C3-FCAF-45EF-9C69-D91FAB48B32A}"/>
    <cellStyle name="40% - Accent6 2 4 2 2 7" xfId="15253" xr:uid="{B0F7469B-1F1A-4D2D-B1B7-87556F764147}"/>
    <cellStyle name="40% - Accent6 2 4 2 3" xfId="749" xr:uid="{9CA54890-AD6B-4494-88DC-E8CE6FE8B588}"/>
    <cellStyle name="40% - Accent6 2 4 2 3 2" xfId="1669" xr:uid="{81077C13-2305-4DEE-BC35-9B662CF595C0}"/>
    <cellStyle name="40% - Accent6 2 4 2 3 2 2" xfId="3510" xr:uid="{8C875F61-5E16-424F-B991-317BE46BA2DA}"/>
    <cellStyle name="40% - Accent6 2 4 2 3 2 2 2" xfId="7192" xr:uid="{1E96A76E-10BA-41DB-BC5B-2B959D2DB543}"/>
    <cellStyle name="40% - Accent6 2 4 2 3 2 2 2 2" xfId="14558" xr:uid="{33C1AB68-2BE8-47CC-96A5-318DC5166D44}"/>
    <cellStyle name="40% - Accent6 2 4 2 3 2 2 2 2 2" xfId="29292" xr:uid="{A4599C66-8E63-4582-B0DD-480B6EBB679B}"/>
    <cellStyle name="40% - Accent6 2 4 2 3 2 2 2 3" xfId="21926" xr:uid="{139A72D7-FCEA-4E2E-BEFB-D3BA57AC9574}"/>
    <cellStyle name="40% - Accent6 2 4 2 3 2 2 3" xfId="10876" xr:uid="{27050522-3C54-4675-B5AF-F778A2DF9AA8}"/>
    <cellStyle name="40% - Accent6 2 4 2 3 2 2 3 2" xfId="25610" xr:uid="{6924A9EA-FA3E-4227-AD0B-B9EEBC3030E0}"/>
    <cellStyle name="40% - Accent6 2 4 2 3 2 2 4" xfId="18244" xr:uid="{E3CD201D-9823-416D-AC45-6342707AB8F6}"/>
    <cellStyle name="40% - Accent6 2 4 2 3 2 3" xfId="5351" xr:uid="{3C763A48-F9C4-4E5A-887D-F32BDD5BBF04}"/>
    <cellStyle name="40% - Accent6 2 4 2 3 2 3 2" xfId="12717" xr:uid="{AA45511D-1809-46B7-99ED-FFF7CBB0FB57}"/>
    <cellStyle name="40% - Accent6 2 4 2 3 2 3 2 2" xfId="27451" xr:uid="{FF6A6AB3-6AF2-4BAB-86F7-6BE591DAC2EF}"/>
    <cellStyle name="40% - Accent6 2 4 2 3 2 3 3" xfId="20085" xr:uid="{3CB130EC-6137-4EBC-A81F-895902ED0121}"/>
    <cellStyle name="40% - Accent6 2 4 2 3 2 4" xfId="9035" xr:uid="{B76B55AF-C1DE-4EEC-85FF-E6285C249390}"/>
    <cellStyle name="40% - Accent6 2 4 2 3 2 4 2" xfId="23769" xr:uid="{81D419AA-CFE3-4359-B161-3D4650558082}"/>
    <cellStyle name="40% - Accent6 2 4 2 3 2 5" xfId="16403" xr:uid="{36322675-C2EA-462D-9443-D9A8F924DD9C}"/>
    <cellStyle name="40% - Accent6 2 4 2 3 3" xfId="2590" xr:uid="{9E4A6447-9C69-4F3E-9739-5FF2D3C8137A}"/>
    <cellStyle name="40% - Accent6 2 4 2 3 3 2" xfId="6272" xr:uid="{7FCEA050-720D-4440-B60D-B31AB8732656}"/>
    <cellStyle name="40% - Accent6 2 4 2 3 3 2 2" xfId="13638" xr:uid="{07677803-EBFA-4C7E-BF05-530E5165E6F8}"/>
    <cellStyle name="40% - Accent6 2 4 2 3 3 2 2 2" xfId="28372" xr:uid="{133807C9-7196-4E94-ACF6-8BB399726AF6}"/>
    <cellStyle name="40% - Accent6 2 4 2 3 3 2 3" xfId="21006" xr:uid="{0BD8F819-5635-401D-9183-B77E53B819DD}"/>
    <cellStyle name="40% - Accent6 2 4 2 3 3 3" xfId="9956" xr:uid="{3D3C36A1-79CA-4AF9-8AAD-DED2FA6EC247}"/>
    <cellStyle name="40% - Accent6 2 4 2 3 3 3 2" xfId="24690" xr:uid="{D9C632FC-2C3B-4F73-8618-A4ED6A702748}"/>
    <cellStyle name="40% - Accent6 2 4 2 3 3 4" xfId="17324" xr:uid="{CED7A55F-2717-4B18-A5A0-9D6DEBB776C5}"/>
    <cellStyle name="40% - Accent6 2 4 2 3 4" xfId="4431" xr:uid="{CDBADF20-64CA-4087-A59E-3C2A362896E4}"/>
    <cellStyle name="40% - Accent6 2 4 2 3 4 2" xfId="11797" xr:uid="{C0477697-9E4D-4692-9446-0916818F4593}"/>
    <cellStyle name="40% - Accent6 2 4 2 3 4 2 2" xfId="26531" xr:uid="{01B11092-C67F-426A-B2CA-D034A6B9D9C9}"/>
    <cellStyle name="40% - Accent6 2 4 2 3 4 3" xfId="19165" xr:uid="{B70D2A4F-48ED-401D-88E0-E159AC919F1E}"/>
    <cellStyle name="40% - Accent6 2 4 2 3 5" xfId="8115" xr:uid="{F50CCFA3-4F5B-4A23-8099-2FE2292D7196}"/>
    <cellStyle name="40% - Accent6 2 4 2 3 5 2" xfId="22849" xr:uid="{9CF3CF99-ED36-4341-AE0E-3BA3FF5F0062}"/>
    <cellStyle name="40% - Accent6 2 4 2 3 6" xfId="15483" xr:uid="{122129BF-87F5-40F8-81DA-59F7A98FE118}"/>
    <cellStyle name="40% - Accent6 2 4 2 4" xfId="1209" xr:uid="{032434FE-51FA-443B-971C-6E5EE188C1B0}"/>
    <cellStyle name="40% - Accent6 2 4 2 4 2" xfId="3050" xr:uid="{4A40E456-19EF-456F-B8A0-6C878DE7CAE2}"/>
    <cellStyle name="40% - Accent6 2 4 2 4 2 2" xfId="6732" xr:uid="{FCDCA102-B975-4925-84D7-46FDB34CEC91}"/>
    <cellStyle name="40% - Accent6 2 4 2 4 2 2 2" xfId="14098" xr:uid="{ACEF34C5-5CB6-4300-8BC2-511099D9FD3A}"/>
    <cellStyle name="40% - Accent6 2 4 2 4 2 2 2 2" xfId="28832" xr:uid="{9BE383BF-0BEF-44B0-9679-62E5EF5ADA90}"/>
    <cellStyle name="40% - Accent6 2 4 2 4 2 2 3" xfId="21466" xr:uid="{EAF71216-C09E-46E7-996D-843D3093E919}"/>
    <cellStyle name="40% - Accent6 2 4 2 4 2 3" xfId="10416" xr:uid="{F664F23F-9FCF-4FA0-99F5-952315538CBF}"/>
    <cellStyle name="40% - Accent6 2 4 2 4 2 3 2" xfId="25150" xr:uid="{9F28BB8A-3B00-423B-8CBF-E42D2FB0B946}"/>
    <cellStyle name="40% - Accent6 2 4 2 4 2 4" xfId="17784" xr:uid="{4A6BADC5-AB31-4D40-B47B-974918B4D50D}"/>
    <cellStyle name="40% - Accent6 2 4 2 4 3" xfId="4891" xr:uid="{C1DBE57C-C025-41F5-9BF5-C2840B67F343}"/>
    <cellStyle name="40% - Accent6 2 4 2 4 3 2" xfId="12257" xr:uid="{239B5112-5BEE-479C-A1F1-BCA07B0599C7}"/>
    <cellStyle name="40% - Accent6 2 4 2 4 3 2 2" xfId="26991" xr:uid="{764B0857-D842-4485-BF30-6480C4EBE04C}"/>
    <cellStyle name="40% - Accent6 2 4 2 4 3 3" xfId="19625" xr:uid="{6F0BA62B-763C-4AD6-8BFB-86D06D7A21F3}"/>
    <cellStyle name="40% - Accent6 2 4 2 4 4" xfId="8575" xr:uid="{6D092C27-3A21-4073-83FE-33A8D96C6214}"/>
    <cellStyle name="40% - Accent6 2 4 2 4 4 2" xfId="23309" xr:uid="{EE5B85F5-C6CA-412D-A265-8C65A0682187}"/>
    <cellStyle name="40% - Accent6 2 4 2 4 5" xfId="15943" xr:uid="{7B5F96CF-426F-4E4B-A172-A2F416BF178E}"/>
    <cellStyle name="40% - Accent6 2 4 2 5" xfId="2130" xr:uid="{23966236-7042-49A7-81B1-6646D88F7069}"/>
    <cellStyle name="40% - Accent6 2 4 2 5 2" xfId="5812" xr:uid="{83992041-3DFC-45AA-9EB1-A6F86E744B66}"/>
    <cellStyle name="40% - Accent6 2 4 2 5 2 2" xfId="13178" xr:uid="{379EEDAC-1C2A-4C2F-AFB0-80D6EA417FBB}"/>
    <cellStyle name="40% - Accent6 2 4 2 5 2 2 2" xfId="27912" xr:uid="{FB5B94E7-BC7C-436D-A548-1CF5F033229F}"/>
    <cellStyle name="40% - Accent6 2 4 2 5 2 3" xfId="20546" xr:uid="{5E4F6A7F-D22A-4AD5-8910-07E65471E50B}"/>
    <cellStyle name="40% - Accent6 2 4 2 5 3" xfId="9496" xr:uid="{06D101E1-3826-4B6F-995D-41F32FE63671}"/>
    <cellStyle name="40% - Accent6 2 4 2 5 3 2" xfId="24230" xr:uid="{C564862F-FDDF-45A8-A9CD-FF955DEC5850}"/>
    <cellStyle name="40% - Accent6 2 4 2 5 4" xfId="16864" xr:uid="{BC061B46-37C9-434E-B3C2-5F01B52B59D2}"/>
    <cellStyle name="40% - Accent6 2 4 2 6" xfId="3971" xr:uid="{144971EE-DB33-4555-B847-93FA3225CC5C}"/>
    <cellStyle name="40% - Accent6 2 4 2 6 2" xfId="11337" xr:uid="{B432A781-1DA6-4CDA-BBF5-406C94833EEE}"/>
    <cellStyle name="40% - Accent6 2 4 2 6 2 2" xfId="26071" xr:uid="{D3D07C88-8E6C-45CB-A90B-D7E2D78AF12C}"/>
    <cellStyle name="40% - Accent6 2 4 2 6 3" xfId="18705" xr:uid="{6BC5B870-7904-46B2-ADCC-C22BD7D83664}"/>
    <cellStyle name="40% - Accent6 2 4 2 7" xfId="7655" xr:uid="{4F84BC8F-2140-46A6-B2CD-6B1D8DE22AAA}"/>
    <cellStyle name="40% - Accent6 2 4 2 7 2" xfId="22389" xr:uid="{012F209B-78F9-42BF-9DEA-0DCDDED96838}"/>
    <cellStyle name="40% - Accent6 2 4 2 8" xfId="15023" xr:uid="{5529D3F3-8815-4F76-ACBE-C17C0C43678C}"/>
    <cellStyle name="40% - Accent6 2 4 3" xfId="404" xr:uid="{3DADF12E-CEF5-49D2-B817-ACE2AFEF0924}"/>
    <cellStyle name="40% - Accent6 2 4 3 2" xfId="864" xr:uid="{857FB684-EC86-4B3C-80A6-0AB5D34C3638}"/>
    <cellStyle name="40% - Accent6 2 4 3 2 2" xfId="1784" xr:uid="{0E7A7273-BBB9-4BBA-8F15-43D3918E2E37}"/>
    <cellStyle name="40% - Accent6 2 4 3 2 2 2" xfId="3625" xr:uid="{552FDCEC-0F66-4915-BF30-1F1C1E94A5A8}"/>
    <cellStyle name="40% - Accent6 2 4 3 2 2 2 2" xfId="7307" xr:uid="{1015809E-CC7D-4939-BD77-BDD9935D70A4}"/>
    <cellStyle name="40% - Accent6 2 4 3 2 2 2 2 2" xfId="14673" xr:uid="{0CE0E1D4-D6B5-4AED-87DB-0BABA82BEDDD}"/>
    <cellStyle name="40% - Accent6 2 4 3 2 2 2 2 2 2" xfId="29407" xr:uid="{8D9DD06A-2D17-4B9E-8E1B-7A9ED9D6CDD1}"/>
    <cellStyle name="40% - Accent6 2 4 3 2 2 2 2 3" xfId="22041" xr:uid="{FEFC6F72-60AF-48E9-8612-82BD76EF06EF}"/>
    <cellStyle name="40% - Accent6 2 4 3 2 2 2 3" xfId="10991" xr:uid="{65057B0D-2B9E-4AFF-8946-16E8380BDA2C}"/>
    <cellStyle name="40% - Accent6 2 4 3 2 2 2 3 2" xfId="25725" xr:uid="{99AA35F6-A82B-4437-86DA-864368DBCCB9}"/>
    <cellStyle name="40% - Accent6 2 4 3 2 2 2 4" xfId="18359" xr:uid="{4D10DA4D-970C-4BFC-9579-DE6DD3EACD86}"/>
    <cellStyle name="40% - Accent6 2 4 3 2 2 3" xfId="5466" xr:uid="{E075B921-94BE-434C-8C87-BF143B3C7764}"/>
    <cellStyle name="40% - Accent6 2 4 3 2 2 3 2" xfId="12832" xr:uid="{54A1305D-672C-468B-B4B8-C2B387628820}"/>
    <cellStyle name="40% - Accent6 2 4 3 2 2 3 2 2" xfId="27566" xr:uid="{4418F586-2CB1-418D-805C-6EFDAF371885}"/>
    <cellStyle name="40% - Accent6 2 4 3 2 2 3 3" xfId="20200" xr:uid="{7F913382-19CC-40F8-976F-73C5028E2373}"/>
    <cellStyle name="40% - Accent6 2 4 3 2 2 4" xfId="9150" xr:uid="{5DC785A9-C8B6-49E3-8AA9-2F855F75BBC5}"/>
    <cellStyle name="40% - Accent6 2 4 3 2 2 4 2" xfId="23884" xr:uid="{571EE1F0-B281-4F52-A866-6276BF663279}"/>
    <cellStyle name="40% - Accent6 2 4 3 2 2 5" xfId="16518" xr:uid="{CC6363A5-8C15-4787-9F14-201A5EE50FA2}"/>
    <cellStyle name="40% - Accent6 2 4 3 2 3" xfId="2705" xr:uid="{254A1E34-D6EC-4FA4-8EA3-996129718319}"/>
    <cellStyle name="40% - Accent6 2 4 3 2 3 2" xfId="6387" xr:uid="{CBCA3D86-701D-49D4-9905-9D48EAE9D3C9}"/>
    <cellStyle name="40% - Accent6 2 4 3 2 3 2 2" xfId="13753" xr:uid="{E51607F8-9D1F-422C-9E3A-069430AA8559}"/>
    <cellStyle name="40% - Accent6 2 4 3 2 3 2 2 2" xfId="28487" xr:uid="{E7EA3EBA-B604-4BF2-B14B-426AFB219033}"/>
    <cellStyle name="40% - Accent6 2 4 3 2 3 2 3" xfId="21121" xr:uid="{E946FC38-D53D-4B14-8813-6F94812B3908}"/>
    <cellStyle name="40% - Accent6 2 4 3 2 3 3" xfId="10071" xr:uid="{375EA257-E1AC-44CF-B472-132F20EC2B58}"/>
    <cellStyle name="40% - Accent6 2 4 3 2 3 3 2" xfId="24805" xr:uid="{ADE7C762-62E1-43D9-9E7A-AC2208E723F2}"/>
    <cellStyle name="40% - Accent6 2 4 3 2 3 4" xfId="17439" xr:uid="{04DC6F5C-7B9A-414E-972C-D9B0FBDB14F3}"/>
    <cellStyle name="40% - Accent6 2 4 3 2 4" xfId="4546" xr:uid="{90806086-76EF-410D-AF5B-2ABA79E35A6F}"/>
    <cellStyle name="40% - Accent6 2 4 3 2 4 2" xfId="11912" xr:uid="{DA53C270-8611-491F-B11C-73A6216AEA85}"/>
    <cellStyle name="40% - Accent6 2 4 3 2 4 2 2" xfId="26646" xr:uid="{71941CF8-E063-4952-97D7-B0F8BB7C2B8A}"/>
    <cellStyle name="40% - Accent6 2 4 3 2 4 3" xfId="19280" xr:uid="{9F077253-A16D-46C5-AFC4-0103BA0D98FF}"/>
    <cellStyle name="40% - Accent6 2 4 3 2 5" xfId="8230" xr:uid="{F58F27CB-65D4-4802-9219-B6F4C514247A}"/>
    <cellStyle name="40% - Accent6 2 4 3 2 5 2" xfId="22964" xr:uid="{33188A83-AC13-4658-BD63-783ACB58AE22}"/>
    <cellStyle name="40% - Accent6 2 4 3 2 6" xfId="15598" xr:uid="{8D1AC239-0C27-49DA-94A3-DDC7C1BF0BA7}"/>
    <cellStyle name="40% - Accent6 2 4 3 3" xfId="1324" xr:uid="{60068614-7A83-47B1-9830-8DF5D46CBB09}"/>
    <cellStyle name="40% - Accent6 2 4 3 3 2" xfId="3165" xr:uid="{413C7C2E-F154-4B29-A2DD-1E4306BAC93C}"/>
    <cellStyle name="40% - Accent6 2 4 3 3 2 2" xfId="6847" xr:uid="{E62B51A6-A00A-4309-BE33-0BE7E767D42E}"/>
    <cellStyle name="40% - Accent6 2 4 3 3 2 2 2" xfId="14213" xr:uid="{D2F56A80-111D-4E82-8084-826CB289A4B3}"/>
    <cellStyle name="40% - Accent6 2 4 3 3 2 2 2 2" xfId="28947" xr:uid="{7091D88E-FC85-4C8E-84D7-E716EF710372}"/>
    <cellStyle name="40% - Accent6 2 4 3 3 2 2 3" xfId="21581" xr:uid="{E35890F6-785E-4C89-B38A-E2B9B2F6F249}"/>
    <cellStyle name="40% - Accent6 2 4 3 3 2 3" xfId="10531" xr:uid="{50B7E317-1EE8-4639-86CA-80D7AA7D9FCD}"/>
    <cellStyle name="40% - Accent6 2 4 3 3 2 3 2" xfId="25265" xr:uid="{5F8DAB39-CE4E-426E-8F63-0A21BDF62941}"/>
    <cellStyle name="40% - Accent6 2 4 3 3 2 4" xfId="17899" xr:uid="{F6FE83F9-58ED-448A-AAEC-50318216B445}"/>
    <cellStyle name="40% - Accent6 2 4 3 3 3" xfId="5006" xr:uid="{4B506367-5E8B-45E3-9A6D-40143B31A4E1}"/>
    <cellStyle name="40% - Accent6 2 4 3 3 3 2" xfId="12372" xr:uid="{F73D3BDC-6635-47F4-B3B1-A3E041ABFF79}"/>
    <cellStyle name="40% - Accent6 2 4 3 3 3 2 2" xfId="27106" xr:uid="{4EE3B64A-A793-425A-9D03-323D64AE76C3}"/>
    <cellStyle name="40% - Accent6 2 4 3 3 3 3" xfId="19740" xr:uid="{1FA15522-D045-4532-9D09-7DEAA6BCF06D}"/>
    <cellStyle name="40% - Accent6 2 4 3 3 4" xfId="8690" xr:uid="{13909554-DEE2-4CF4-B485-541F8710556E}"/>
    <cellStyle name="40% - Accent6 2 4 3 3 4 2" xfId="23424" xr:uid="{58D82FD5-0DFC-4F67-B969-2E4414A62A2A}"/>
    <cellStyle name="40% - Accent6 2 4 3 3 5" xfId="16058" xr:uid="{37A8A4AD-7ABA-4498-A633-E82322911212}"/>
    <cellStyle name="40% - Accent6 2 4 3 4" xfId="2245" xr:uid="{AC59D6E6-0AED-4ABA-B132-63B17842F6AB}"/>
    <cellStyle name="40% - Accent6 2 4 3 4 2" xfId="5927" xr:uid="{53CE0831-99CD-44E7-B812-083A4AB1B0DC}"/>
    <cellStyle name="40% - Accent6 2 4 3 4 2 2" xfId="13293" xr:uid="{D53097B8-59B1-4EAC-A10F-4798965ECEB3}"/>
    <cellStyle name="40% - Accent6 2 4 3 4 2 2 2" xfId="28027" xr:uid="{90E5F31A-2B54-410E-BDDE-DD20EF2F5BB6}"/>
    <cellStyle name="40% - Accent6 2 4 3 4 2 3" xfId="20661" xr:uid="{D9CF8B18-124B-44EF-9E36-851FE3BFF94B}"/>
    <cellStyle name="40% - Accent6 2 4 3 4 3" xfId="9611" xr:uid="{EA1102EE-47A6-4563-BC6A-431683F5FADF}"/>
    <cellStyle name="40% - Accent6 2 4 3 4 3 2" xfId="24345" xr:uid="{C3ABE538-D3BD-41BB-8F55-C86AA6DB9CBF}"/>
    <cellStyle name="40% - Accent6 2 4 3 4 4" xfId="16979" xr:uid="{2DAEE1FD-DF4C-4311-BDB8-D7F93760447A}"/>
    <cellStyle name="40% - Accent6 2 4 3 5" xfId="4086" xr:uid="{2057F591-092E-4989-87CE-C2DAECCF8469}"/>
    <cellStyle name="40% - Accent6 2 4 3 5 2" xfId="11452" xr:uid="{D1BB9DC7-196E-4888-93F3-AB33AC88689C}"/>
    <cellStyle name="40% - Accent6 2 4 3 5 2 2" xfId="26186" xr:uid="{49A8BFCF-F6F4-4E75-98CD-3FCF9608FDD9}"/>
    <cellStyle name="40% - Accent6 2 4 3 5 3" xfId="18820" xr:uid="{D9161FE4-A1C2-472B-8638-1D3FD9694BA5}"/>
    <cellStyle name="40% - Accent6 2 4 3 6" xfId="7770" xr:uid="{34C10DCD-EC11-4EBD-AFE8-8D4DA6450C24}"/>
    <cellStyle name="40% - Accent6 2 4 3 6 2" xfId="22504" xr:uid="{1A957FB4-33C8-4019-A2BC-EFF400325EC3}"/>
    <cellStyle name="40% - Accent6 2 4 3 7" xfId="15138" xr:uid="{0F0D3450-46BD-43C2-BDD1-8B076CA6B827}"/>
    <cellStyle name="40% - Accent6 2 4 4" xfId="634" xr:uid="{E8B4A3D2-7807-4009-8101-7FD7EB22334F}"/>
    <cellStyle name="40% - Accent6 2 4 4 2" xfId="1554" xr:uid="{8D07F096-D2D4-4B48-BC9C-9C26CAA5D630}"/>
    <cellStyle name="40% - Accent6 2 4 4 2 2" xfId="3395" xr:uid="{47E1A8BD-348D-41F9-8171-FC47B0EFFB65}"/>
    <cellStyle name="40% - Accent6 2 4 4 2 2 2" xfId="7077" xr:uid="{8AD2A2BA-30F4-48BA-AA74-9E15F7F85EBE}"/>
    <cellStyle name="40% - Accent6 2 4 4 2 2 2 2" xfId="14443" xr:uid="{24EDAF4D-CBF4-468D-8F17-A56A53D1B89D}"/>
    <cellStyle name="40% - Accent6 2 4 4 2 2 2 2 2" xfId="29177" xr:uid="{8AC389E2-690C-4096-986D-6B44C68A4E06}"/>
    <cellStyle name="40% - Accent6 2 4 4 2 2 2 3" xfId="21811" xr:uid="{DF52F74D-35A9-44DA-B106-3A4346602385}"/>
    <cellStyle name="40% - Accent6 2 4 4 2 2 3" xfId="10761" xr:uid="{F6748EC8-E5EB-443A-9516-3217450A9F63}"/>
    <cellStyle name="40% - Accent6 2 4 4 2 2 3 2" xfId="25495" xr:uid="{9FCBDFD9-DD12-4E8C-A52D-5C7B622A4B57}"/>
    <cellStyle name="40% - Accent6 2 4 4 2 2 4" xfId="18129" xr:uid="{1C4C68B0-DEF4-461C-A0D4-0EC6BCBFBB54}"/>
    <cellStyle name="40% - Accent6 2 4 4 2 3" xfId="5236" xr:uid="{1C7D8DD0-DEF0-4649-9549-1B5894A7A751}"/>
    <cellStyle name="40% - Accent6 2 4 4 2 3 2" xfId="12602" xr:uid="{DA3C4BDA-B052-4136-92BB-1182AC0786E3}"/>
    <cellStyle name="40% - Accent6 2 4 4 2 3 2 2" xfId="27336" xr:uid="{AC38C06C-467F-49E1-8A68-BC710030957A}"/>
    <cellStyle name="40% - Accent6 2 4 4 2 3 3" xfId="19970" xr:uid="{907E50A7-8169-491C-A33F-93968E41484C}"/>
    <cellStyle name="40% - Accent6 2 4 4 2 4" xfId="8920" xr:uid="{130EEDEA-AC57-42A3-B5D5-5B4C0ABD31F5}"/>
    <cellStyle name="40% - Accent6 2 4 4 2 4 2" xfId="23654" xr:uid="{4448F8FF-4EA0-4381-A66F-79F61D71E70E}"/>
    <cellStyle name="40% - Accent6 2 4 4 2 5" xfId="16288" xr:uid="{B9E58B01-29F0-49A7-B0E2-A03F2309FAB1}"/>
    <cellStyle name="40% - Accent6 2 4 4 3" xfId="2475" xr:uid="{6722C2CC-598E-4377-A2B6-5EE284A540B2}"/>
    <cellStyle name="40% - Accent6 2 4 4 3 2" xfId="6157" xr:uid="{1B2C5505-7807-4FCB-9DB0-C49655F64545}"/>
    <cellStyle name="40% - Accent6 2 4 4 3 2 2" xfId="13523" xr:uid="{3BEEB672-DEA3-4E11-AF1C-A6F3350AF250}"/>
    <cellStyle name="40% - Accent6 2 4 4 3 2 2 2" xfId="28257" xr:uid="{6E20A4D9-92FF-4EFE-B3EE-DD67053C382C}"/>
    <cellStyle name="40% - Accent6 2 4 4 3 2 3" xfId="20891" xr:uid="{B003AFA1-0690-42C1-8B50-CDB56CED3751}"/>
    <cellStyle name="40% - Accent6 2 4 4 3 3" xfId="9841" xr:uid="{0A9B0199-B973-4561-ADA4-F98393146A3D}"/>
    <cellStyle name="40% - Accent6 2 4 4 3 3 2" xfId="24575" xr:uid="{7EF01BE6-E4D1-42F9-81EE-D3143EBF630C}"/>
    <cellStyle name="40% - Accent6 2 4 4 3 4" xfId="17209" xr:uid="{D2E976C9-E723-4A31-8808-7BD5E1136669}"/>
    <cellStyle name="40% - Accent6 2 4 4 4" xfId="4316" xr:uid="{2036D6E4-49CB-4CC2-BEEF-11823C7C2611}"/>
    <cellStyle name="40% - Accent6 2 4 4 4 2" xfId="11682" xr:uid="{B627E275-EA03-477C-ABC9-CCD2DCFC5C8E}"/>
    <cellStyle name="40% - Accent6 2 4 4 4 2 2" xfId="26416" xr:uid="{F2F46FF9-E822-4792-BA56-F8A0E810CD00}"/>
    <cellStyle name="40% - Accent6 2 4 4 4 3" xfId="19050" xr:uid="{85C6C7FD-7D1B-41DB-BFE8-73BEAE948A86}"/>
    <cellStyle name="40% - Accent6 2 4 4 5" xfId="8000" xr:uid="{D69BFEAB-441F-4773-8984-6BD0760FDB35}"/>
    <cellStyle name="40% - Accent6 2 4 4 5 2" xfId="22734" xr:uid="{C6418AA9-1611-4C58-842C-1C0FCBA9F86E}"/>
    <cellStyle name="40% - Accent6 2 4 4 6" xfId="15368" xr:uid="{272C83B6-2FD5-4DA1-9AB1-BA28E7975D1E}"/>
    <cellStyle name="40% - Accent6 2 4 5" xfId="1094" xr:uid="{40DA96BD-231A-4ED7-ACAE-EA81BCA18B97}"/>
    <cellStyle name="40% - Accent6 2 4 5 2" xfId="2935" xr:uid="{E2B8B92A-071C-42FF-B7F2-AD0023AF32B1}"/>
    <cellStyle name="40% - Accent6 2 4 5 2 2" xfId="6617" xr:uid="{AAE4ADA2-DC1F-479C-AF7B-6B3F0D8D575B}"/>
    <cellStyle name="40% - Accent6 2 4 5 2 2 2" xfId="13983" xr:uid="{708E4A2F-78A1-4BD7-BEF4-E09B0EF7C22B}"/>
    <cellStyle name="40% - Accent6 2 4 5 2 2 2 2" xfId="28717" xr:uid="{A6C306F0-F1A4-49A9-82DC-590D43BF4D96}"/>
    <cellStyle name="40% - Accent6 2 4 5 2 2 3" xfId="21351" xr:uid="{A97D6D40-8467-4786-82EC-4AF0A054951E}"/>
    <cellStyle name="40% - Accent6 2 4 5 2 3" xfId="10301" xr:uid="{9143A916-50D3-4E01-94FC-B2AF7292AD5A}"/>
    <cellStyle name="40% - Accent6 2 4 5 2 3 2" xfId="25035" xr:uid="{169D2FE1-18ED-424C-A1C7-7C15A763A0D4}"/>
    <cellStyle name="40% - Accent6 2 4 5 2 4" xfId="17669" xr:uid="{B13EE458-7565-4FA3-954A-31A51108CB5E}"/>
    <cellStyle name="40% - Accent6 2 4 5 3" xfId="4776" xr:uid="{551C16F9-503D-4C7C-B587-1C143EB43534}"/>
    <cellStyle name="40% - Accent6 2 4 5 3 2" xfId="12142" xr:uid="{D34C95F1-1F9F-4B9C-A908-4091EDED7F14}"/>
    <cellStyle name="40% - Accent6 2 4 5 3 2 2" xfId="26876" xr:uid="{B8E52FDD-72EC-45F9-8346-0AB34D996BF4}"/>
    <cellStyle name="40% - Accent6 2 4 5 3 3" xfId="19510" xr:uid="{F1A19FB2-E6C2-40A3-AA7C-86360C3F7BF5}"/>
    <cellStyle name="40% - Accent6 2 4 5 4" xfId="8460" xr:uid="{A06C716C-9F7A-48DD-A28B-3668D6E2EB6F}"/>
    <cellStyle name="40% - Accent6 2 4 5 4 2" xfId="23194" xr:uid="{481CB5EF-2474-439D-A102-CFBF222DBF0D}"/>
    <cellStyle name="40% - Accent6 2 4 5 5" xfId="15828" xr:uid="{F3F402B9-5F08-480A-AF11-C2B26FDED111}"/>
    <cellStyle name="40% - Accent6 2 4 6" xfId="2015" xr:uid="{36A8C736-E107-4F3F-9781-3E9C249C4F07}"/>
    <cellStyle name="40% - Accent6 2 4 6 2" xfId="5697" xr:uid="{0B7DAEEE-BE50-408F-BEB3-52A8B600449F}"/>
    <cellStyle name="40% - Accent6 2 4 6 2 2" xfId="13063" xr:uid="{D6B1C9F4-2EDD-49CA-AB22-E2AF8327D6E5}"/>
    <cellStyle name="40% - Accent6 2 4 6 2 2 2" xfId="27797" xr:uid="{EF72A45C-599E-4047-9BC7-B89757DF18D8}"/>
    <cellStyle name="40% - Accent6 2 4 6 2 3" xfId="20431" xr:uid="{EF56D399-9A43-4C2B-9E07-289932CD3016}"/>
    <cellStyle name="40% - Accent6 2 4 6 3" xfId="9381" xr:uid="{DA18ACB7-9E46-49C9-8BE9-1C76BF59545E}"/>
    <cellStyle name="40% - Accent6 2 4 6 3 2" xfId="24115" xr:uid="{820631F4-0707-4F79-B006-282586CDA1CF}"/>
    <cellStyle name="40% - Accent6 2 4 6 4" xfId="16749" xr:uid="{BB65634A-7988-4C91-B448-E15F0D1B6C54}"/>
    <cellStyle name="40% - Accent6 2 4 7" xfId="3856" xr:uid="{84A8D32A-5EB4-41A7-923E-4A7EF46D7D92}"/>
    <cellStyle name="40% - Accent6 2 4 7 2" xfId="11222" xr:uid="{736B0539-7D62-418C-88D3-09AF24E0FB86}"/>
    <cellStyle name="40% - Accent6 2 4 7 2 2" xfId="25956" xr:uid="{54239296-873E-43E9-8835-E32335C7E716}"/>
    <cellStyle name="40% - Accent6 2 4 7 3" xfId="18590" xr:uid="{B5ED0BC3-7181-408C-BD97-ACEB9F898A33}"/>
    <cellStyle name="40% - Accent6 2 4 8" xfId="7540" xr:uid="{41FD0924-C149-4B91-A686-AD481E13A1C0}"/>
    <cellStyle name="40% - Accent6 2 4 8 2" xfId="22274" xr:uid="{8DA0FCE5-B4B3-47E9-8817-6FB1F475BD51}"/>
    <cellStyle name="40% - Accent6 2 4 9" xfId="14908" xr:uid="{C9CE9BD6-CAEE-4B49-B83B-956123F72AFA}"/>
    <cellStyle name="40% - Accent6 2 5" xfId="232" xr:uid="{55A47A7C-495D-4B2A-B6FE-04A0C78F84B4}"/>
    <cellStyle name="40% - Accent6 2 5 2" xfId="462" xr:uid="{683F7D4D-32B7-47FA-95F0-31B28B716AED}"/>
    <cellStyle name="40% - Accent6 2 5 2 2" xfId="922" xr:uid="{11E2CAA2-1883-4DF9-A351-E74158B166F8}"/>
    <cellStyle name="40% - Accent6 2 5 2 2 2" xfId="1842" xr:uid="{9E833279-ABEF-4783-891D-9EF9DD636EC1}"/>
    <cellStyle name="40% - Accent6 2 5 2 2 2 2" xfId="3683" xr:uid="{4B1EE2B1-2C92-47CD-8CA5-B123AB6AB6AD}"/>
    <cellStyle name="40% - Accent6 2 5 2 2 2 2 2" xfId="7365" xr:uid="{502A7A63-080D-418C-9218-1A975881B7EB}"/>
    <cellStyle name="40% - Accent6 2 5 2 2 2 2 2 2" xfId="14731" xr:uid="{0D0C0D5C-3FF9-4227-BB7E-3C1277E2A1EF}"/>
    <cellStyle name="40% - Accent6 2 5 2 2 2 2 2 2 2" xfId="29465" xr:uid="{F97CE3B4-F341-49F3-BABE-39019D7969C3}"/>
    <cellStyle name="40% - Accent6 2 5 2 2 2 2 2 3" xfId="22099" xr:uid="{C5DEBEF2-BC06-478F-AF97-960820D44E94}"/>
    <cellStyle name="40% - Accent6 2 5 2 2 2 2 3" xfId="11049" xr:uid="{EB74C831-CFFE-4B43-8FBF-4437C947A6DE}"/>
    <cellStyle name="40% - Accent6 2 5 2 2 2 2 3 2" xfId="25783" xr:uid="{B2725C11-2F61-46AE-8686-2E2FED3B1155}"/>
    <cellStyle name="40% - Accent6 2 5 2 2 2 2 4" xfId="18417" xr:uid="{DFEA79CC-3EFE-4E01-868C-6C7C354FFCE1}"/>
    <cellStyle name="40% - Accent6 2 5 2 2 2 3" xfId="5524" xr:uid="{D42C2914-DA07-4EB5-8215-94007ECC4E04}"/>
    <cellStyle name="40% - Accent6 2 5 2 2 2 3 2" xfId="12890" xr:uid="{83D55233-B8C0-44A5-A610-B0C1ABD168E6}"/>
    <cellStyle name="40% - Accent6 2 5 2 2 2 3 2 2" xfId="27624" xr:uid="{8643CA0A-982B-48F3-ABA3-2E51B564B6C3}"/>
    <cellStyle name="40% - Accent6 2 5 2 2 2 3 3" xfId="20258" xr:uid="{E7FB2219-0FCA-41D6-800C-2EC40DAAEE70}"/>
    <cellStyle name="40% - Accent6 2 5 2 2 2 4" xfId="9208" xr:uid="{8877163B-269B-4A9C-A626-BC2D85AC5176}"/>
    <cellStyle name="40% - Accent6 2 5 2 2 2 4 2" xfId="23942" xr:uid="{E2DC9B73-5A31-415B-9AB8-9AB998DEA049}"/>
    <cellStyle name="40% - Accent6 2 5 2 2 2 5" xfId="16576" xr:uid="{56C1A6F3-1368-4332-8164-622328F49A09}"/>
    <cellStyle name="40% - Accent6 2 5 2 2 3" xfId="2763" xr:uid="{79BDBF2F-01EB-4EDC-8579-528D5506238F}"/>
    <cellStyle name="40% - Accent6 2 5 2 2 3 2" xfId="6445" xr:uid="{E09D3F97-6B69-4BC9-A335-C1F688C22E26}"/>
    <cellStyle name="40% - Accent6 2 5 2 2 3 2 2" xfId="13811" xr:uid="{C6623C53-4C73-4765-B31A-1ADCA13623D2}"/>
    <cellStyle name="40% - Accent6 2 5 2 2 3 2 2 2" xfId="28545" xr:uid="{3EC3841D-C1AB-4C67-B8B2-AFD68819BF54}"/>
    <cellStyle name="40% - Accent6 2 5 2 2 3 2 3" xfId="21179" xr:uid="{C8B5F04E-CA23-418D-9565-48283FA7EE08}"/>
    <cellStyle name="40% - Accent6 2 5 2 2 3 3" xfId="10129" xr:uid="{22B08574-ECBC-4FDA-9383-99E1C9290D75}"/>
    <cellStyle name="40% - Accent6 2 5 2 2 3 3 2" xfId="24863" xr:uid="{3412404A-2435-4514-BE02-A3C6D851793E}"/>
    <cellStyle name="40% - Accent6 2 5 2 2 3 4" xfId="17497" xr:uid="{F29A6DEE-4D55-460C-9022-378F25CC8421}"/>
    <cellStyle name="40% - Accent6 2 5 2 2 4" xfId="4604" xr:uid="{A2801091-5F08-4DB8-9BD2-12C6B983CF32}"/>
    <cellStyle name="40% - Accent6 2 5 2 2 4 2" xfId="11970" xr:uid="{DC289974-C7CA-47CB-8AF8-F34D035CFEE6}"/>
    <cellStyle name="40% - Accent6 2 5 2 2 4 2 2" xfId="26704" xr:uid="{99E0462E-7324-4ED8-BE76-C3482EA3D8D5}"/>
    <cellStyle name="40% - Accent6 2 5 2 2 4 3" xfId="19338" xr:uid="{D9D54CB7-D770-483F-B52A-6265CE3B4E50}"/>
    <cellStyle name="40% - Accent6 2 5 2 2 5" xfId="8288" xr:uid="{B1041CD2-9D65-4D21-9986-EAE27E78CC2F}"/>
    <cellStyle name="40% - Accent6 2 5 2 2 5 2" xfId="23022" xr:uid="{3A9ADC7D-AE66-43FD-A17B-EE85D1D4B82C}"/>
    <cellStyle name="40% - Accent6 2 5 2 2 6" xfId="15656" xr:uid="{948AFE64-7025-4E60-8FC2-D6CD415229D6}"/>
    <cellStyle name="40% - Accent6 2 5 2 3" xfId="1382" xr:uid="{771F5CD2-38F1-4798-BEBD-BB587FADDBBE}"/>
    <cellStyle name="40% - Accent6 2 5 2 3 2" xfId="3223" xr:uid="{00BDDCAB-7090-4C2E-AC15-8CA140F13088}"/>
    <cellStyle name="40% - Accent6 2 5 2 3 2 2" xfId="6905" xr:uid="{FA5D373D-0FD8-4DC4-9A75-7FEB44A463E9}"/>
    <cellStyle name="40% - Accent6 2 5 2 3 2 2 2" xfId="14271" xr:uid="{090CC305-88BF-4272-9E38-5BD187F05087}"/>
    <cellStyle name="40% - Accent6 2 5 2 3 2 2 2 2" xfId="29005" xr:uid="{72D62AD2-F534-4D5A-AD0B-64F7DB0FF6BF}"/>
    <cellStyle name="40% - Accent6 2 5 2 3 2 2 3" xfId="21639" xr:uid="{8628A2B9-70E8-46C4-B195-82813AB08BC7}"/>
    <cellStyle name="40% - Accent6 2 5 2 3 2 3" xfId="10589" xr:uid="{7C72F670-0478-405B-BF1E-5D704E8ECFB8}"/>
    <cellStyle name="40% - Accent6 2 5 2 3 2 3 2" xfId="25323" xr:uid="{27E374C5-76C3-44B9-8965-244F30A621C3}"/>
    <cellStyle name="40% - Accent6 2 5 2 3 2 4" xfId="17957" xr:uid="{7C51C689-BCEA-42AF-AF1A-A00C15A23F3D}"/>
    <cellStyle name="40% - Accent6 2 5 2 3 3" xfId="5064" xr:uid="{3F34634A-E737-418E-AC89-8F3B1EB95ABF}"/>
    <cellStyle name="40% - Accent6 2 5 2 3 3 2" xfId="12430" xr:uid="{E37A50D3-72D4-4E77-8475-EE4AF73B0231}"/>
    <cellStyle name="40% - Accent6 2 5 2 3 3 2 2" xfId="27164" xr:uid="{E46B135E-0FD7-4A28-BD2B-099F9E89A527}"/>
    <cellStyle name="40% - Accent6 2 5 2 3 3 3" xfId="19798" xr:uid="{7EFB884B-70C7-4A73-B549-326B5AA69E46}"/>
    <cellStyle name="40% - Accent6 2 5 2 3 4" xfId="8748" xr:uid="{57DCC0A1-5530-4F39-9F59-9275A77A1BAF}"/>
    <cellStyle name="40% - Accent6 2 5 2 3 4 2" xfId="23482" xr:uid="{60324640-82CB-4A9A-91F0-D340E310DC11}"/>
    <cellStyle name="40% - Accent6 2 5 2 3 5" xfId="16116" xr:uid="{183ED07C-FD89-4A3B-8AF2-92DD8B4EFC14}"/>
    <cellStyle name="40% - Accent6 2 5 2 4" xfId="2303" xr:uid="{C8DB2CED-CB79-4A4C-B75C-C0E7A31AD807}"/>
    <cellStyle name="40% - Accent6 2 5 2 4 2" xfId="5985" xr:uid="{31B8DC1A-9F50-4A23-8B5D-3384D100FE30}"/>
    <cellStyle name="40% - Accent6 2 5 2 4 2 2" xfId="13351" xr:uid="{FC9533F2-C904-4D4C-B686-AFB3F7A76709}"/>
    <cellStyle name="40% - Accent6 2 5 2 4 2 2 2" xfId="28085" xr:uid="{41190B95-BC16-441A-A1B0-D45A9E3575E4}"/>
    <cellStyle name="40% - Accent6 2 5 2 4 2 3" xfId="20719" xr:uid="{DDDE3506-C84C-4A3F-9993-A828FB1EFA2C}"/>
    <cellStyle name="40% - Accent6 2 5 2 4 3" xfId="9669" xr:uid="{AF4CBCD2-AFDD-44B3-9F91-46361EBD11A1}"/>
    <cellStyle name="40% - Accent6 2 5 2 4 3 2" xfId="24403" xr:uid="{B929A48A-E3ED-48ED-A4ED-F1597070D848}"/>
    <cellStyle name="40% - Accent6 2 5 2 4 4" xfId="17037" xr:uid="{8A2ACE49-9101-447D-BEDE-D8AF6AAFA1A7}"/>
    <cellStyle name="40% - Accent6 2 5 2 5" xfId="4144" xr:uid="{510AA912-F08C-4F62-9B7C-7095D62F0622}"/>
    <cellStyle name="40% - Accent6 2 5 2 5 2" xfId="11510" xr:uid="{735B6C5F-3229-4F21-AAA5-17AE9D61E980}"/>
    <cellStyle name="40% - Accent6 2 5 2 5 2 2" xfId="26244" xr:uid="{AAE7DA2D-0DA6-4179-BF9B-293C600312B3}"/>
    <cellStyle name="40% - Accent6 2 5 2 5 3" xfId="18878" xr:uid="{2E06FAB2-4EC1-4257-A191-F458BF299A86}"/>
    <cellStyle name="40% - Accent6 2 5 2 6" xfId="7828" xr:uid="{BD4C5D97-CBD1-4FD1-A522-CB5EE059630B}"/>
    <cellStyle name="40% - Accent6 2 5 2 6 2" xfId="22562" xr:uid="{B6627F7B-4828-4106-9DE6-C32E96A00434}"/>
    <cellStyle name="40% - Accent6 2 5 2 7" xfId="15196" xr:uid="{5C224408-5806-437B-99FF-38A797828AB7}"/>
    <cellStyle name="40% - Accent6 2 5 3" xfId="692" xr:uid="{CF796BC5-F8F6-4EDF-9BB4-AC21347BD05B}"/>
    <cellStyle name="40% - Accent6 2 5 3 2" xfId="1612" xr:uid="{83ECC77B-9233-443C-99F3-C0374BF09887}"/>
    <cellStyle name="40% - Accent6 2 5 3 2 2" xfId="3453" xr:uid="{2F12CED2-0E42-46FD-92E2-1C096CD8ECD0}"/>
    <cellStyle name="40% - Accent6 2 5 3 2 2 2" xfId="7135" xr:uid="{B7E30608-9E98-44C6-8404-3FC6455F7E95}"/>
    <cellStyle name="40% - Accent6 2 5 3 2 2 2 2" xfId="14501" xr:uid="{7A0E745B-0D0F-46AD-9C46-459ABD69C342}"/>
    <cellStyle name="40% - Accent6 2 5 3 2 2 2 2 2" xfId="29235" xr:uid="{852D7B62-92DB-4E1D-B6DC-6C6FBF3EF0C4}"/>
    <cellStyle name="40% - Accent6 2 5 3 2 2 2 3" xfId="21869" xr:uid="{F88E6820-8E08-4BA7-8613-E52317246793}"/>
    <cellStyle name="40% - Accent6 2 5 3 2 2 3" xfId="10819" xr:uid="{16FE4246-F0A8-42EE-9D90-88A3BC47B776}"/>
    <cellStyle name="40% - Accent6 2 5 3 2 2 3 2" xfId="25553" xr:uid="{A4FAC868-485B-40F5-B554-5B5336099917}"/>
    <cellStyle name="40% - Accent6 2 5 3 2 2 4" xfId="18187" xr:uid="{8240EE27-B92E-4714-ADB1-89F11E42C967}"/>
    <cellStyle name="40% - Accent6 2 5 3 2 3" xfId="5294" xr:uid="{333579F3-BB45-410F-8E51-D5E92170C725}"/>
    <cellStyle name="40% - Accent6 2 5 3 2 3 2" xfId="12660" xr:uid="{260B58C1-FB74-4B13-849A-7C95CAFF29F8}"/>
    <cellStyle name="40% - Accent6 2 5 3 2 3 2 2" xfId="27394" xr:uid="{C6A586C5-3847-4261-B5EF-ADDB73583AE1}"/>
    <cellStyle name="40% - Accent6 2 5 3 2 3 3" xfId="20028" xr:uid="{AABE4184-E3F1-4564-9BAD-A19B0BA14F0F}"/>
    <cellStyle name="40% - Accent6 2 5 3 2 4" xfId="8978" xr:uid="{750DC290-8751-49AE-AE22-7E8EF5498352}"/>
    <cellStyle name="40% - Accent6 2 5 3 2 4 2" xfId="23712" xr:uid="{D95D4BD3-84FC-40D0-ABD4-1F9CFEB4FB4D}"/>
    <cellStyle name="40% - Accent6 2 5 3 2 5" xfId="16346" xr:uid="{5491A4D1-4C2D-452C-9C08-1AF0694B492A}"/>
    <cellStyle name="40% - Accent6 2 5 3 3" xfId="2533" xr:uid="{926F5C59-AFDE-4037-90E9-7AD2FCDBB83D}"/>
    <cellStyle name="40% - Accent6 2 5 3 3 2" xfId="6215" xr:uid="{D813B871-74EE-4FDD-A1DC-E9B913AD84D8}"/>
    <cellStyle name="40% - Accent6 2 5 3 3 2 2" xfId="13581" xr:uid="{921A4D9A-9546-47C1-A72D-0DE0C6E56D10}"/>
    <cellStyle name="40% - Accent6 2 5 3 3 2 2 2" xfId="28315" xr:uid="{109CDE90-EA2E-4B9E-B594-8860A277B48A}"/>
    <cellStyle name="40% - Accent6 2 5 3 3 2 3" xfId="20949" xr:uid="{E6EB64B9-13B7-4C73-8880-6C7B1CB42F9C}"/>
    <cellStyle name="40% - Accent6 2 5 3 3 3" xfId="9899" xr:uid="{B5C5F026-7B1B-40BB-B2A6-A91A8E47CD8A}"/>
    <cellStyle name="40% - Accent6 2 5 3 3 3 2" xfId="24633" xr:uid="{DEB3A260-A047-4940-B738-8981415F0C93}"/>
    <cellStyle name="40% - Accent6 2 5 3 3 4" xfId="17267" xr:uid="{5786B70D-E2AA-4DB2-A489-C2F611F15760}"/>
    <cellStyle name="40% - Accent6 2 5 3 4" xfId="4374" xr:uid="{AF7D86D1-8131-4AC1-9555-A997E9D84C24}"/>
    <cellStyle name="40% - Accent6 2 5 3 4 2" xfId="11740" xr:uid="{F8DAE844-9E86-4F21-9C8E-C0C3B3F69366}"/>
    <cellStyle name="40% - Accent6 2 5 3 4 2 2" xfId="26474" xr:uid="{BA577C53-1276-424A-A256-5D5E020786AD}"/>
    <cellStyle name="40% - Accent6 2 5 3 4 3" xfId="19108" xr:uid="{1BA96CAA-FC8E-496E-A0B6-658F36D69127}"/>
    <cellStyle name="40% - Accent6 2 5 3 5" xfId="8058" xr:uid="{AB6E11EF-B12C-4615-BF21-3C89C714B578}"/>
    <cellStyle name="40% - Accent6 2 5 3 5 2" xfId="22792" xr:uid="{963998FF-A1C1-4562-9346-BF2414B037A9}"/>
    <cellStyle name="40% - Accent6 2 5 3 6" xfId="15426" xr:uid="{09649D18-B571-4CE9-BA19-02E9FBF862B5}"/>
    <cellStyle name="40% - Accent6 2 5 4" xfId="1152" xr:uid="{3863BF26-6349-4E39-9ADE-57C9954C0089}"/>
    <cellStyle name="40% - Accent6 2 5 4 2" xfId="2993" xr:uid="{F7C75A22-FB7B-4295-A130-24BA6EB06C9F}"/>
    <cellStyle name="40% - Accent6 2 5 4 2 2" xfId="6675" xr:uid="{C5AABEE8-279F-457E-8E74-1FEC7A2403B8}"/>
    <cellStyle name="40% - Accent6 2 5 4 2 2 2" xfId="14041" xr:uid="{16BB2A14-C247-4E82-9B2D-93A695CBD896}"/>
    <cellStyle name="40% - Accent6 2 5 4 2 2 2 2" xfId="28775" xr:uid="{D03ADCC0-CCA0-477B-98CD-F792E75D793A}"/>
    <cellStyle name="40% - Accent6 2 5 4 2 2 3" xfId="21409" xr:uid="{B6EC3AE3-6E9B-4F41-8F5A-F863A432BC69}"/>
    <cellStyle name="40% - Accent6 2 5 4 2 3" xfId="10359" xr:uid="{0599CC3A-2EA8-41CE-B18E-EEDD6A229F71}"/>
    <cellStyle name="40% - Accent6 2 5 4 2 3 2" xfId="25093" xr:uid="{5C6DF8FB-A701-4CE2-B2D7-E30669D77C1D}"/>
    <cellStyle name="40% - Accent6 2 5 4 2 4" xfId="17727" xr:uid="{1EB4D599-847B-4FCA-B66C-0B6FDA4D63B3}"/>
    <cellStyle name="40% - Accent6 2 5 4 3" xfId="4834" xr:uid="{A1F2E013-8170-4088-A766-1021B9BD632B}"/>
    <cellStyle name="40% - Accent6 2 5 4 3 2" xfId="12200" xr:uid="{E50D13B1-8033-4E1A-AB47-9244C87F5C37}"/>
    <cellStyle name="40% - Accent6 2 5 4 3 2 2" xfId="26934" xr:uid="{B477B8C5-4730-438D-B14E-2A22C879FA57}"/>
    <cellStyle name="40% - Accent6 2 5 4 3 3" xfId="19568" xr:uid="{EB9FB669-2084-468A-B232-46F573537DC7}"/>
    <cellStyle name="40% - Accent6 2 5 4 4" xfId="8518" xr:uid="{E60532B3-23C2-45AA-A8EB-0D9FCEDF9A56}"/>
    <cellStyle name="40% - Accent6 2 5 4 4 2" xfId="23252" xr:uid="{229BD7F0-70EE-4A4D-AD8A-80863DAF5DA8}"/>
    <cellStyle name="40% - Accent6 2 5 4 5" xfId="15886" xr:uid="{6CEB44A7-9344-4ACC-B4E3-FFABFDF17D3D}"/>
    <cellStyle name="40% - Accent6 2 5 5" xfId="2073" xr:uid="{5DD57821-0891-4E80-A364-E033E8E93B1E}"/>
    <cellStyle name="40% - Accent6 2 5 5 2" xfId="5755" xr:uid="{3463D9F8-D399-45BB-89EF-C71AF87B0D1C}"/>
    <cellStyle name="40% - Accent6 2 5 5 2 2" xfId="13121" xr:uid="{F78F9D66-3597-4D09-885C-96B2F04B82C9}"/>
    <cellStyle name="40% - Accent6 2 5 5 2 2 2" xfId="27855" xr:uid="{2C7B2992-0595-4AEB-A088-54B13CAA91A3}"/>
    <cellStyle name="40% - Accent6 2 5 5 2 3" xfId="20489" xr:uid="{B23D01AD-7EC2-4C74-A24E-25E81A1EB580}"/>
    <cellStyle name="40% - Accent6 2 5 5 3" xfId="9439" xr:uid="{12052F10-A414-4F89-850B-F16000A26825}"/>
    <cellStyle name="40% - Accent6 2 5 5 3 2" xfId="24173" xr:uid="{0B0AAA0D-972D-4B55-B390-7593CBDC7B7B}"/>
    <cellStyle name="40% - Accent6 2 5 5 4" xfId="16807" xr:uid="{6F97473E-F4FB-409C-9049-DD2E4B2ABCC8}"/>
    <cellStyle name="40% - Accent6 2 5 6" xfId="3914" xr:uid="{0C7F7095-0EF4-46F2-AEFB-CDAA2EFE7AD5}"/>
    <cellStyle name="40% - Accent6 2 5 6 2" xfId="11280" xr:uid="{4D2ECA68-40C8-4ABF-B5BB-FA32AA23D5C5}"/>
    <cellStyle name="40% - Accent6 2 5 6 2 2" xfId="26014" xr:uid="{32AEE346-A40B-41EC-B383-8A8FBEB712E7}"/>
    <cellStyle name="40% - Accent6 2 5 6 3" xfId="18648" xr:uid="{360F80B3-5C42-49A1-8623-BC17DBC63C2B}"/>
    <cellStyle name="40% - Accent6 2 5 7" xfId="7598" xr:uid="{084AE1A7-323F-46A3-9383-D2A0C0F403F3}"/>
    <cellStyle name="40% - Accent6 2 5 7 2" xfId="22332" xr:uid="{D172F818-114F-4EB9-9FEB-2597E0139F4F}"/>
    <cellStyle name="40% - Accent6 2 5 8" xfId="14966" xr:uid="{1A706201-ECC0-4401-A784-900A1E4703FD}"/>
    <cellStyle name="40% - Accent6 2 6" xfId="347" xr:uid="{CF5723DA-4967-4D14-94C0-1183ED7AA0B9}"/>
    <cellStyle name="40% - Accent6 2 6 2" xfId="807" xr:uid="{8D1C288F-B6E6-4C0E-BD0F-27237716FF96}"/>
    <cellStyle name="40% - Accent6 2 6 2 2" xfId="1727" xr:uid="{3409DB54-DB04-4CD7-8E94-00D4264D894D}"/>
    <cellStyle name="40% - Accent6 2 6 2 2 2" xfId="3568" xr:uid="{1D783990-32F7-47AB-86F9-FBE7E9D099E0}"/>
    <cellStyle name="40% - Accent6 2 6 2 2 2 2" xfId="7250" xr:uid="{736199E6-0F70-46A4-B69D-F68220F942C8}"/>
    <cellStyle name="40% - Accent6 2 6 2 2 2 2 2" xfId="14616" xr:uid="{68C8F682-A461-46BB-8E20-762A4C0FD5EE}"/>
    <cellStyle name="40% - Accent6 2 6 2 2 2 2 2 2" xfId="29350" xr:uid="{25205B53-32B2-4DC0-AD00-396006F54954}"/>
    <cellStyle name="40% - Accent6 2 6 2 2 2 2 3" xfId="21984" xr:uid="{CFB72D55-D134-403F-8430-26DF20049E1D}"/>
    <cellStyle name="40% - Accent6 2 6 2 2 2 3" xfId="10934" xr:uid="{92760D64-9461-4AC5-BA2F-AA96A2C02E80}"/>
    <cellStyle name="40% - Accent6 2 6 2 2 2 3 2" xfId="25668" xr:uid="{D8BF2F4E-09D2-48E1-A724-4C9D4D33D6E2}"/>
    <cellStyle name="40% - Accent6 2 6 2 2 2 4" xfId="18302" xr:uid="{0DE04CC2-38FB-4E39-879B-FD86E6D9046F}"/>
    <cellStyle name="40% - Accent6 2 6 2 2 3" xfId="5409" xr:uid="{A688EB29-2193-4FAC-B518-6A4B494362A8}"/>
    <cellStyle name="40% - Accent6 2 6 2 2 3 2" xfId="12775" xr:uid="{9542D361-02FA-4B3A-B918-B356F0B76D45}"/>
    <cellStyle name="40% - Accent6 2 6 2 2 3 2 2" xfId="27509" xr:uid="{2320D829-20D9-402E-B945-B52A9EA4126A}"/>
    <cellStyle name="40% - Accent6 2 6 2 2 3 3" xfId="20143" xr:uid="{78787D3D-5876-4D18-A6D3-9074D883E174}"/>
    <cellStyle name="40% - Accent6 2 6 2 2 4" xfId="9093" xr:uid="{E03AB1AC-72A5-4C14-8F2D-DE256A07C65C}"/>
    <cellStyle name="40% - Accent6 2 6 2 2 4 2" xfId="23827" xr:uid="{3D63172D-D4E5-47BE-901A-2918E60E21A2}"/>
    <cellStyle name="40% - Accent6 2 6 2 2 5" xfId="16461" xr:uid="{2A56F2F1-02C5-47FD-B9B5-412561DACB4B}"/>
    <cellStyle name="40% - Accent6 2 6 2 3" xfId="2648" xr:uid="{73421AEF-3803-4603-B76E-57D1BE65715F}"/>
    <cellStyle name="40% - Accent6 2 6 2 3 2" xfId="6330" xr:uid="{C682D6BE-D714-45BE-9E20-99D1DB717461}"/>
    <cellStyle name="40% - Accent6 2 6 2 3 2 2" xfId="13696" xr:uid="{84D49644-FD30-4354-8EDA-63F58504D4C0}"/>
    <cellStyle name="40% - Accent6 2 6 2 3 2 2 2" xfId="28430" xr:uid="{4D9C2703-29ED-48EC-9161-7F52AFFFBA97}"/>
    <cellStyle name="40% - Accent6 2 6 2 3 2 3" xfId="21064" xr:uid="{32327CB6-C504-4C43-9228-6DF42BFBCA8B}"/>
    <cellStyle name="40% - Accent6 2 6 2 3 3" xfId="10014" xr:uid="{2BC69CFA-6EEF-4E7E-8E82-E8EFC84F616B}"/>
    <cellStyle name="40% - Accent6 2 6 2 3 3 2" xfId="24748" xr:uid="{112CF711-7146-4941-BEB3-B46FBCC13EC0}"/>
    <cellStyle name="40% - Accent6 2 6 2 3 4" xfId="17382" xr:uid="{38E969E1-B797-46E5-8ECB-B6A8FC5C6B05}"/>
    <cellStyle name="40% - Accent6 2 6 2 4" xfId="4489" xr:uid="{F1B0D48F-2991-4E5B-A6C9-AB8F1BA4D9AE}"/>
    <cellStyle name="40% - Accent6 2 6 2 4 2" xfId="11855" xr:uid="{FE4C80FE-B2AA-46E4-8C4E-10185D86EA94}"/>
    <cellStyle name="40% - Accent6 2 6 2 4 2 2" xfId="26589" xr:uid="{C54821FB-2A9E-4F4B-A26D-10FE7F33894C}"/>
    <cellStyle name="40% - Accent6 2 6 2 4 3" xfId="19223" xr:uid="{057278E6-C661-4329-B49F-5AF7D4438EA4}"/>
    <cellStyle name="40% - Accent6 2 6 2 5" xfId="8173" xr:uid="{19C737D0-1177-4753-9713-5485178CD6EA}"/>
    <cellStyle name="40% - Accent6 2 6 2 5 2" xfId="22907" xr:uid="{9AEB6DD8-30D1-4372-8AA9-DAE2AD5BA578}"/>
    <cellStyle name="40% - Accent6 2 6 2 6" xfId="15541" xr:uid="{F2DBD4AE-3A51-49EA-986C-ACE486203A6A}"/>
    <cellStyle name="40% - Accent6 2 6 3" xfId="1267" xr:uid="{892D473C-540F-4D90-9B00-091E40B3473F}"/>
    <cellStyle name="40% - Accent6 2 6 3 2" xfId="3108" xr:uid="{C54976DC-655B-4A62-90F0-F69F2C248980}"/>
    <cellStyle name="40% - Accent6 2 6 3 2 2" xfId="6790" xr:uid="{F5288CDC-30C8-4508-BC79-21DC96EB1325}"/>
    <cellStyle name="40% - Accent6 2 6 3 2 2 2" xfId="14156" xr:uid="{9C5EB627-67A7-4F26-940E-51CE04CEE00B}"/>
    <cellStyle name="40% - Accent6 2 6 3 2 2 2 2" xfId="28890" xr:uid="{4AC88E67-B9F4-41F4-801B-7FDC5A31C61B}"/>
    <cellStyle name="40% - Accent6 2 6 3 2 2 3" xfId="21524" xr:uid="{BD82D907-6BC8-4EEB-8615-E7C47A970D62}"/>
    <cellStyle name="40% - Accent6 2 6 3 2 3" xfId="10474" xr:uid="{1FC979B2-6532-4567-A6DF-5D32A2AFD837}"/>
    <cellStyle name="40% - Accent6 2 6 3 2 3 2" xfId="25208" xr:uid="{EE69388F-8DD6-4CC7-A5CC-4E0E59BA546B}"/>
    <cellStyle name="40% - Accent6 2 6 3 2 4" xfId="17842" xr:uid="{00B15726-C123-4466-862A-D3BAA6C6889F}"/>
    <cellStyle name="40% - Accent6 2 6 3 3" xfId="4949" xr:uid="{B8D43122-0409-400F-8143-D9BDA280EEFB}"/>
    <cellStyle name="40% - Accent6 2 6 3 3 2" xfId="12315" xr:uid="{A7F5246A-5600-4C12-9D33-B8889C06F1F5}"/>
    <cellStyle name="40% - Accent6 2 6 3 3 2 2" xfId="27049" xr:uid="{FD6A82ED-BA1C-404E-8D68-59AC6BCE01CD}"/>
    <cellStyle name="40% - Accent6 2 6 3 3 3" xfId="19683" xr:uid="{E67D2866-F698-459D-8638-1EA13F7C8F9F}"/>
    <cellStyle name="40% - Accent6 2 6 3 4" xfId="8633" xr:uid="{3D720BD6-6999-47FB-ACEB-6A28AF71D6DD}"/>
    <cellStyle name="40% - Accent6 2 6 3 4 2" xfId="23367" xr:uid="{7E895EC4-5C9C-4013-8893-BBC77C8AFE08}"/>
    <cellStyle name="40% - Accent6 2 6 3 5" xfId="16001" xr:uid="{69F5FCDA-66E9-400A-B44A-A88F4AB3FC09}"/>
    <cellStyle name="40% - Accent6 2 6 4" xfId="2188" xr:uid="{7C241AC6-2F8A-42F2-80BD-354DECEE58F2}"/>
    <cellStyle name="40% - Accent6 2 6 4 2" xfId="5870" xr:uid="{92ABAF9E-5F73-4923-B080-53643B6E091C}"/>
    <cellStyle name="40% - Accent6 2 6 4 2 2" xfId="13236" xr:uid="{8200FF11-AE74-4BAE-B623-C3935691D977}"/>
    <cellStyle name="40% - Accent6 2 6 4 2 2 2" xfId="27970" xr:uid="{20F81A95-6450-4101-A87F-AC14DDBBF691}"/>
    <cellStyle name="40% - Accent6 2 6 4 2 3" xfId="20604" xr:uid="{B3C5F5A2-DF85-457F-A9B1-A7D36B1CBF50}"/>
    <cellStyle name="40% - Accent6 2 6 4 3" xfId="9554" xr:uid="{32AB9A06-87F8-48A2-8EDA-48B7086567E8}"/>
    <cellStyle name="40% - Accent6 2 6 4 3 2" xfId="24288" xr:uid="{53307A33-6B17-4588-84D6-FE8E78E814F7}"/>
    <cellStyle name="40% - Accent6 2 6 4 4" xfId="16922" xr:uid="{C8BD6DE0-98FB-4004-B2AB-DC3A5DA65CA9}"/>
    <cellStyle name="40% - Accent6 2 6 5" xfId="4029" xr:uid="{6A9A1AB5-1AB5-48D6-B35B-DA80472A9F44}"/>
    <cellStyle name="40% - Accent6 2 6 5 2" xfId="11395" xr:uid="{F26AAC23-4E37-4B74-8D4F-4042AE5C898C}"/>
    <cellStyle name="40% - Accent6 2 6 5 2 2" xfId="26129" xr:uid="{74DEF1B1-300A-40B0-914D-AB2BD02A4013}"/>
    <cellStyle name="40% - Accent6 2 6 5 3" xfId="18763" xr:uid="{CE726080-8CDC-41BA-8A17-D537457781B6}"/>
    <cellStyle name="40% - Accent6 2 6 6" xfId="7713" xr:uid="{8E72E5A0-9CD5-4035-9D27-D1C26A1BAA79}"/>
    <cellStyle name="40% - Accent6 2 6 6 2" xfId="22447" xr:uid="{072FD0F8-1003-4446-90B8-D43274A00448}"/>
    <cellStyle name="40% - Accent6 2 6 7" xfId="15081" xr:uid="{4EF9730C-BC2F-496D-A319-9D04BFBF8D3E}"/>
    <cellStyle name="40% - Accent6 2 7" xfId="577" xr:uid="{D33D1BD0-212B-45D6-A1E0-A94A78D1EBFA}"/>
    <cellStyle name="40% - Accent6 2 7 2" xfId="1497" xr:uid="{32CFD789-357D-4A8E-88F0-D467622699E6}"/>
    <cellStyle name="40% - Accent6 2 7 2 2" xfId="3338" xr:uid="{3893BE14-8AA7-4377-A17C-CBA82B2C97CE}"/>
    <cellStyle name="40% - Accent6 2 7 2 2 2" xfId="7020" xr:uid="{71FDC5FC-C372-4E1C-9642-DBAF39C924F0}"/>
    <cellStyle name="40% - Accent6 2 7 2 2 2 2" xfId="14386" xr:uid="{FF6BAB44-424D-47B9-930F-18ADD887D6C7}"/>
    <cellStyle name="40% - Accent6 2 7 2 2 2 2 2" xfId="29120" xr:uid="{312F48AB-C65B-49AB-8388-1C954135E1BC}"/>
    <cellStyle name="40% - Accent6 2 7 2 2 2 3" xfId="21754" xr:uid="{B03224B5-1135-4326-85F4-1A6A67770F7C}"/>
    <cellStyle name="40% - Accent6 2 7 2 2 3" xfId="10704" xr:uid="{19271ACC-C9F6-4735-B40A-0622BEC085E5}"/>
    <cellStyle name="40% - Accent6 2 7 2 2 3 2" xfId="25438" xr:uid="{2AA777E3-560A-40C6-AB35-7FFDC478611C}"/>
    <cellStyle name="40% - Accent6 2 7 2 2 4" xfId="18072" xr:uid="{611EAA1F-C8A3-4BAF-AE82-AA217B0ED600}"/>
    <cellStyle name="40% - Accent6 2 7 2 3" xfId="5179" xr:uid="{FC905B03-492A-4EF0-BA8A-CA2CA2DFF74B}"/>
    <cellStyle name="40% - Accent6 2 7 2 3 2" xfId="12545" xr:uid="{8B3BD526-2556-4E3B-B825-737E0303512E}"/>
    <cellStyle name="40% - Accent6 2 7 2 3 2 2" xfId="27279" xr:uid="{DB041AC2-A1AA-4360-9CB6-F1B13BA6B537}"/>
    <cellStyle name="40% - Accent6 2 7 2 3 3" xfId="19913" xr:uid="{6DFC31B7-55B3-4582-AF7B-069C51807174}"/>
    <cellStyle name="40% - Accent6 2 7 2 4" xfId="8863" xr:uid="{CCD98CFC-DCD7-4189-A645-7D691D5F28CE}"/>
    <cellStyle name="40% - Accent6 2 7 2 4 2" xfId="23597" xr:uid="{32CF77E8-F04F-4315-84A4-79C445F9B667}"/>
    <cellStyle name="40% - Accent6 2 7 2 5" xfId="16231" xr:uid="{36ACDAD7-5C43-41A4-8DCD-622B567AB4EA}"/>
    <cellStyle name="40% - Accent6 2 7 3" xfId="2418" xr:uid="{BD3BBF2A-B830-4815-A7E6-ACA5431E9DED}"/>
    <cellStyle name="40% - Accent6 2 7 3 2" xfId="6100" xr:uid="{107D8F4F-EF26-45D7-AB19-591C56040662}"/>
    <cellStyle name="40% - Accent6 2 7 3 2 2" xfId="13466" xr:uid="{72583011-9BF8-4040-98C9-FC1870B13A5F}"/>
    <cellStyle name="40% - Accent6 2 7 3 2 2 2" xfId="28200" xr:uid="{2949F052-336F-4C96-A34D-AB884DBF9B2B}"/>
    <cellStyle name="40% - Accent6 2 7 3 2 3" xfId="20834" xr:uid="{437026CF-22EB-4379-BFCB-EF5BA0855F07}"/>
    <cellStyle name="40% - Accent6 2 7 3 3" xfId="9784" xr:uid="{F540100E-110A-4B92-9F28-B30C2DCA618B}"/>
    <cellStyle name="40% - Accent6 2 7 3 3 2" xfId="24518" xr:uid="{B5077A90-D19A-4E4E-A971-B7988A931042}"/>
    <cellStyle name="40% - Accent6 2 7 3 4" xfId="17152" xr:uid="{6952013F-1D3C-4DE8-80BB-6F5F490BD409}"/>
    <cellStyle name="40% - Accent6 2 7 4" xfId="4259" xr:uid="{B15078D4-AF4C-4C8A-8754-DACB1942DF16}"/>
    <cellStyle name="40% - Accent6 2 7 4 2" xfId="11625" xr:uid="{4098D0E9-969D-4B01-80E2-025F65C056B8}"/>
    <cellStyle name="40% - Accent6 2 7 4 2 2" xfId="26359" xr:uid="{12FD6A70-9361-49A2-94AE-0E74043F69AC}"/>
    <cellStyle name="40% - Accent6 2 7 4 3" xfId="18993" xr:uid="{6D68327E-0091-460A-9549-40A34F19D020}"/>
    <cellStyle name="40% - Accent6 2 7 5" xfId="7943" xr:uid="{CD401361-0000-4391-8C1F-4B2BEB04229B}"/>
    <cellStyle name="40% - Accent6 2 7 5 2" xfId="22677" xr:uid="{3E15231B-37D3-4A6B-B808-36CAEFB2F641}"/>
    <cellStyle name="40% - Accent6 2 7 6" xfId="15311" xr:uid="{847B9EA6-07CF-4FDE-B721-58F23B6F8E43}"/>
    <cellStyle name="40% - Accent6 2 8" xfId="1037" xr:uid="{49D8D6D8-5B7D-4AE7-8C9C-A703FEA89C75}"/>
    <cellStyle name="40% - Accent6 2 8 2" xfId="2878" xr:uid="{F4346188-C2C9-445F-A62D-F2A6FA490AD6}"/>
    <cellStyle name="40% - Accent6 2 8 2 2" xfId="6560" xr:uid="{324A0E34-079E-4B94-9A32-410FFAF4F8A2}"/>
    <cellStyle name="40% - Accent6 2 8 2 2 2" xfId="13926" xr:uid="{218BD3B4-AEC6-4F3D-B90A-60CD70D7B0D0}"/>
    <cellStyle name="40% - Accent6 2 8 2 2 2 2" xfId="28660" xr:uid="{DEABB710-A0AA-4887-AD6A-CF21B5B91D8C}"/>
    <cellStyle name="40% - Accent6 2 8 2 2 3" xfId="21294" xr:uid="{AA8C0D80-8E9B-45AC-AC0F-F59E12A5299E}"/>
    <cellStyle name="40% - Accent6 2 8 2 3" xfId="10244" xr:uid="{B085D998-76F2-48DE-9B91-FEBB76AC70AF}"/>
    <cellStyle name="40% - Accent6 2 8 2 3 2" xfId="24978" xr:uid="{06C1CFFA-97A6-4A0F-A770-44FD2317ABC4}"/>
    <cellStyle name="40% - Accent6 2 8 2 4" xfId="17612" xr:uid="{6FA648E7-D77D-421C-8B74-C4408B8F352E}"/>
    <cellStyle name="40% - Accent6 2 8 3" xfId="4719" xr:uid="{82CDE644-1723-48D2-8BF6-AAE0E188593C}"/>
    <cellStyle name="40% - Accent6 2 8 3 2" xfId="12085" xr:uid="{98723784-9409-4377-B614-D2B3C6C802AD}"/>
    <cellStyle name="40% - Accent6 2 8 3 2 2" xfId="26819" xr:uid="{FEA96B97-8473-46DC-85B6-221965F5EE01}"/>
    <cellStyle name="40% - Accent6 2 8 3 3" xfId="19453" xr:uid="{5A782599-1057-4928-A4F0-21AD5D972187}"/>
    <cellStyle name="40% - Accent6 2 8 4" xfId="8403" xr:uid="{ED03E5B9-8272-4953-BC13-99E762FD5B9D}"/>
    <cellStyle name="40% - Accent6 2 8 4 2" xfId="23137" xr:uid="{75369568-02EF-44F1-82D2-CB4A4F0FAE34}"/>
    <cellStyle name="40% - Accent6 2 8 5" xfId="15771" xr:uid="{B82196B7-EA6C-4863-BF35-5429AB9FE466}"/>
    <cellStyle name="40% - Accent6 2 9" xfId="1958" xr:uid="{40ECD117-184E-488D-8C46-7861D0584686}"/>
    <cellStyle name="40% - Accent6 2 9 2" xfId="5640" xr:uid="{1BC98E19-E057-43A5-AB71-17AF8A69C23C}"/>
    <cellStyle name="40% - Accent6 2 9 2 2" xfId="13006" xr:uid="{BDEA9232-D61F-466C-816D-46EE79F52E6E}"/>
    <cellStyle name="40% - Accent6 2 9 2 2 2" xfId="27740" xr:uid="{BDB14E65-377D-4C7E-8CCE-1744CBCBCF5E}"/>
    <cellStyle name="40% - Accent6 2 9 2 3" xfId="20374" xr:uid="{21EC208B-A846-4133-A911-AEAF8CC750AB}"/>
    <cellStyle name="40% - Accent6 2 9 3" xfId="9324" xr:uid="{ABCC6B4F-5312-4AAE-862C-51F5AE0245AE}"/>
    <cellStyle name="40% - Accent6 2 9 3 2" xfId="24058" xr:uid="{9C7D800C-89D3-4B69-940F-12EBF3191C1A}"/>
    <cellStyle name="40% - Accent6 2 9 4" xfId="16692" xr:uid="{C8BA0CCD-DD95-4B7B-95FB-B4266E461422}"/>
    <cellStyle name="60% - Accent1 2" xfId="64" xr:uid="{EE1654F0-044B-4C4A-847E-DAF0CF07DC3B}"/>
    <cellStyle name="60% - Accent2 2" xfId="65" xr:uid="{BC1616D1-C29A-49C1-8390-151C676E03E9}"/>
    <cellStyle name="60% - Accent3 2" xfId="66" xr:uid="{876A8433-8902-4BE8-BA24-952207CFFEF4}"/>
    <cellStyle name="60% - Accent4 2" xfId="67" xr:uid="{DB15CB8C-58A8-47E3-9DA4-BCF5B5B065B9}"/>
    <cellStyle name="60% - Accent5 2" xfId="68" xr:uid="{21149785-B5C9-412F-9FAB-127AB2FB97C9}"/>
    <cellStyle name="60% - Accent6 2" xfId="69" xr:uid="{4AF92528-76FD-4D4C-953F-538955C7400D}"/>
    <cellStyle name="Accent1 2" xfId="70" xr:uid="{05EFE221-FB56-4617-8DE6-92C669A833EA}"/>
    <cellStyle name="Accent2 2" xfId="71" xr:uid="{12219871-85BA-412F-AC0A-FDDB42797D64}"/>
    <cellStyle name="Accent3 2" xfId="72" xr:uid="{C3C82C6E-F649-40F7-9EB0-175D2B1D4D68}"/>
    <cellStyle name="Accent4 2" xfId="73" xr:uid="{6141D4A2-7193-404F-9881-4BFE2651C445}"/>
    <cellStyle name="Accent5 2" xfId="74" xr:uid="{581C3420-3589-4356-942A-4109FFFE6DB3}"/>
    <cellStyle name="Accent6 2" xfId="75" xr:uid="{A1CF1E30-5994-4817-9524-3241E167E264}"/>
    <cellStyle name="Bad 2" xfId="76" xr:uid="{FFF9470F-BCEC-4EDF-B36E-CCCD71E977D8}"/>
    <cellStyle name="Calculation 2" xfId="77" xr:uid="{4FC8346E-DF92-45DE-A2BD-01EEE9DAEEB5}"/>
    <cellStyle name="Check Cell 2" xfId="78" xr:uid="{AD902647-B8E9-4908-BCF3-C0961761B1FF}"/>
    <cellStyle name="Comma 2" xfId="79" xr:uid="{44C52F1B-E95C-47A8-8F2F-BD135BED337D}"/>
    <cellStyle name="Comma 2 2" xfId="80" xr:uid="{A1E8EDE4-E686-4E36-B33E-C9B71B5B3E63}"/>
    <cellStyle name="Comma 2 2 2" xfId="178" xr:uid="{7F8DBB9E-B21C-49A9-A948-95F98B844767}"/>
    <cellStyle name="Comma 2 2 2 2" xfId="186" xr:uid="{9D8F7A47-E9E9-475D-B5FD-A48E9728EA65}"/>
    <cellStyle name="Comma 2 2 2 2 2" xfId="29562" xr:uid="{D1A0769F-7002-48E6-93CF-00CD2A37399C}"/>
    <cellStyle name="Comma 2 2 2 3" xfId="29554" xr:uid="{3AC9EF31-643D-4D6A-ADF8-D990AD44F0AC}"/>
    <cellStyle name="Comma 2 2 3" xfId="182" xr:uid="{1AEDC40B-4B56-400A-9E5A-B8B104B756F0}"/>
    <cellStyle name="Comma 2 2 3 2" xfId="29558" xr:uid="{3AAABC37-3A50-4D37-8E57-73AFCA923711}"/>
    <cellStyle name="Comma 2 2 4" xfId="29549" xr:uid="{D02C4BEB-AEDC-4B9C-80AA-5D1F5D931A33}"/>
    <cellStyle name="Comma 2 3" xfId="177" xr:uid="{A3DC1833-1935-48C2-BBF2-A5A597557016}"/>
    <cellStyle name="Comma 2 3 2" xfId="185" xr:uid="{E3643CBA-37D8-4FD2-B883-DA0CCF14DD31}"/>
    <cellStyle name="Comma 2 3 2 2" xfId="29561" xr:uid="{385AFE8A-26E8-4B02-AE35-801F63D97736}"/>
    <cellStyle name="Comma 2 3 3" xfId="29553" xr:uid="{82A9CE9C-06DB-4032-AFB0-A658C60B01C0}"/>
    <cellStyle name="Comma 2 4" xfId="181" xr:uid="{93AE2FA3-9AA9-4FBA-9EDC-055BD3BF924C}"/>
    <cellStyle name="Comma 2 4 2" xfId="29557" xr:uid="{E1975E9E-68C6-4159-8770-97ABDDB83970}"/>
    <cellStyle name="Comma 2 5" xfId="29548" xr:uid="{3244E672-9B17-4A79-9828-1D5F0189AD32}"/>
    <cellStyle name="Comma 3" xfId="175" xr:uid="{6919DD77-87BA-45AC-B4F4-06326BBEC3C2}"/>
    <cellStyle name="Comma 3 2" xfId="179" xr:uid="{EB63A6A2-E579-40AF-83F7-4F0E4D109EAF}"/>
    <cellStyle name="Comma 3 2 2" xfId="187" xr:uid="{910D2BDF-B388-4B99-A3C7-2E9682807EB2}"/>
    <cellStyle name="Comma 3 2 2 2" xfId="29563" xr:uid="{35DED1AF-9E01-4DAE-9139-07013B337CE7}"/>
    <cellStyle name="Comma 3 2 3" xfId="29555" xr:uid="{511ECC10-C56F-489F-8860-B8E28579B551}"/>
    <cellStyle name="Comma 3 3" xfId="183" xr:uid="{CE35C9F3-1EDB-4FA9-A2F7-D7129DE51353}"/>
    <cellStyle name="Comma 3 3 2" xfId="29559" xr:uid="{24D86D88-EFC8-482A-B676-0205FCB4A8DF}"/>
    <cellStyle name="Comma 3 4" xfId="29551" xr:uid="{2DDC5302-27B4-4F36-8825-1152D184E062}"/>
    <cellStyle name="Comma 4" xfId="176" xr:uid="{FAC7B86D-400E-43F3-9353-73ACA6850F68}"/>
    <cellStyle name="Comma 4 2" xfId="184" xr:uid="{AC6B6FFE-2882-4873-9658-CA0D39897F81}"/>
    <cellStyle name="Comma 4 2 2" xfId="29560" xr:uid="{DAD91908-02D6-406E-BCF4-07A38CF823BB}"/>
    <cellStyle name="Comma 4 3" xfId="29552" xr:uid="{DBC3DD42-F734-4725-81B3-994379611BB9}"/>
    <cellStyle name="Comma 5" xfId="180" xr:uid="{4C944252-0DD0-48A2-ADED-37BEF5514611}"/>
    <cellStyle name="Comma 5 2" xfId="29556" xr:uid="{2FEB4121-FE6E-4B0C-8EBE-8F302EE9847C}"/>
    <cellStyle name="Currency 2" xfId="81" xr:uid="{EA63CEB5-A02A-400C-A53C-314C46AF17D7}"/>
    <cellStyle name="Currency 2 2" xfId="29550" xr:uid="{605AE4C6-CA88-47E4-BF12-44F1EDAC6554}"/>
    <cellStyle name="Explanatory Text 2" xfId="82" xr:uid="{55304F26-5525-4B39-9A61-7F0858C8ADD9}"/>
    <cellStyle name="Good 2" xfId="83" xr:uid="{609ECCA7-9BF6-4A6A-B4A6-4A2A9CC19E51}"/>
    <cellStyle name="Heading 1 2" xfId="84" xr:uid="{33D13875-5BC3-4AFA-8A87-7F32A110AD89}"/>
    <cellStyle name="Heading 2 2" xfId="85" xr:uid="{BD610CEA-3C5F-43C3-AD4B-383891DC59BA}"/>
    <cellStyle name="Heading 3 2" xfId="86" xr:uid="{17044A5C-743D-4BE6-92E9-0F4D66542B4E}"/>
    <cellStyle name="Heading 4 2" xfId="87" xr:uid="{A4612864-E0E2-4AFF-88CB-C71C3E10CEFC}"/>
    <cellStyle name="Input 2" xfId="88" xr:uid="{8FA85CA1-39B3-4EFE-93B6-0D5270E622A0}"/>
    <cellStyle name="Įprastas 2" xfId="10" xr:uid="{777E5309-2829-494C-A3CB-04212C21B85A}"/>
    <cellStyle name="Linked Cell 2" xfId="89" xr:uid="{5BE425FA-ABBE-440B-A007-6EDF12E25FBA}"/>
    <cellStyle name="Millares" xfId="5" builtinId="3"/>
    <cellStyle name="Millares 2" xfId="9" xr:uid="{93F1D6F2-CF0A-44AC-B979-E58A1836CC61}"/>
    <cellStyle name="Millares 2 2" xfId="29547" xr:uid="{E82DFC7D-EB8C-4CE3-A1BA-1693380ACFA0}"/>
    <cellStyle name="Moneda 2" xfId="29543" xr:uid="{FBCBE0FD-3970-4743-8EDB-B4442091FD5F}"/>
    <cellStyle name="Moneda 2 2" xfId="29564" xr:uid="{CC92765F-0B12-4FE0-8B1B-B6E800AA4E19}"/>
    <cellStyle name="Moneda 3" xfId="7" xr:uid="{42C88056-3965-44C0-9975-7B6223CC4BF9}"/>
    <cellStyle name="Neutral 2" xfId="90" xr:uid="{B8867FED-B12C-4DE5-85FE-843190E64991}"/>
    <cellStyle name="Normal" xfId="0" builtinId="0"/>
    <cellStyle name="Normal 10" xfId="11" xr:uid="{06CAA209-C05F-4CD4-A32C-274C8105CB04}"/>
    <cellStyle name="Normal 11" xfId="110" xr:uid="{C1948321-4211-4189-81D5-2EFBCC1A38D7}"/>
    <cellStyle name="Normal 11 10" xfId="14862" xr:uid="{EF05E2AF-20DA-47BE-BAFD-2887EB7D7E51}"/>
    <cellStyle name="Normal 11 2" xfId="171" xr:uid="{C7E0FAF4-86F8-49AC-95A2-49B164B30D37}"/>
    <cellStyle name="Normal 11 2 2" xfId="300" xr:uid="{819688C2-AB6F-4C37-AA84-E22B957CDC32}"/>
    <cellStyle name="Normal 11 2 2 2" xfId="530" xr:uid="{3A4A01DF-81B5-47B4-BFEF-BBE06097D9EC}"/>
    <cellStyle name="Normal 11 2 2 2 2" xfId="990" xr:uid="{C6F79E1C-7C21-41B9-8C01-3DB5E1F25995}"/>
    <cellStyle name="Normal 11 2 2 2 2 2" xfId="1910" xr:uid="{123C6EC6-FB47-43E0-9E87-720D2B8C316C}"/>
    <cellStyle name="Normal 11 2 2 2 2 2 2" xfId="3751" xr:uid="{E99DB2A4-8280-4F7D-A763-96459DAE4C78}"/>
    <cellStyle name="Normal 11 2 2 2 2 2 2 2" xfId="7433" xr:uid="{44C82493-A717-4D55-90E9-DE05EEFF4D5B}"/>
    <cellStyle name="Normal 11 2 2 2 2 2 2 2 2" xfId="14799" xr:uid="{B2FFCBDF-2C6F-4046-A61F-3937718CD403}"/>
    <cellStyle name="Normal 11 2 2 2 2 2 2 2 2 2" xfId="29533" xr:uid="{ABAAD8BB-601B-4378-B932-B317F890C636}"/>
    <cellStyle name="Normal 11 2 2 2 2 2 2 2 3" xfId="22167" xr:uid="{A5A9EAC2-5A17-4CA0-8D20-68E5B854C61B}"/>
    <cellStyle name="Normal 11 2 2 2 2 2 2 3" xfId="11117" xr:uid="{B98A7F86-EA2B-48AF-A0E4-9C14E3520CB4}"/>
    <cellStyle name="Normal 11 2 2 2 2 2 2 3 2" xfId="25851" xr:uid="{0CCF5365-446B-4B00-93D8-5C8BE3A7A3A1}"/>
    <cellStyle name="Normal 11 2 2 2 2 2 2 4" xfId="18485" xr:uid="{64888A39-D75C-4E93-B961-0255F79A1438}"/>
    <cellStyle name="Normal 11 2 2 2 2 2 3" xfId="5592" xr:uid="{E705CFD9-53CD-49F0-9367-D0E0CF7AFB6D}"/>
    <cellStyle name="Normal 11 2 2 2 2 2 3 2" xfId="12958" xr:uid="{CF3F91D3-C6B0-4FED-AE8B-CF969109F875}"/>
    <cellStyle name="Normal 11 2 2 2 2 2 3 2 2" xfId="27692" xr:uid="{494DFC8B-C55B-4906-9EE4-8222CD3E67C0}"/>
    <cellStyle name="Normal 11 2 2 2 2 2 3 3" xfId="20326" xr:uid="{74EEE360-F222-49A1-8438-8B05A0788D0B}"/>
    <cellStyle name="Normal 11 2 2 2 2 2 4" xfId="9276" xr:uid="{ECF50840-42E6-4DAC-B52B-5C3FA4CAF731}"/>
    <cellStyle name="Normal 11 2 2 2 2 2 4 2" xfId="24010" xr:uid="{0235FC9D-90AC-42BC-BC48-FC47B2EF4F63}"/>
    <cellStyle name="Normal 11 2 2 2 2 2 5" xfId="16644" xr:uid="{E2470436-5BEE-4975-B66F-825E5B5A4B21}"/>
    <cellStyle name="Normal 11 2 2 2 2 3" xfId="2831" xr:uid="{7029F976-9C88-461B-B8B0-B81395573133}"/>
    <cellStyle name="Normal 11 2 2 2 2 3 2" xfId="6513" xr:uid="{818D2327-B833-4D51-AF7B-46FD29146D3B}"/>
    <cellStyle name="Normal 11 2 2 2 2 3 2 2" xfId="13879" xr:uid="{EF7059E4-BFFE-4E4D-9850-A6D82D0AB95A}"/>
    <cellStyle name="Normal 11 2 2 2 2 3 2 2 2" xfId="28613" xr:uid="{FF2AAADD-A1B2-441B-9BB8-365C61320F71}"/>
    <cellStyle name="Normal 11 2 2 2 2 3 2 3" xfId="21247" xr:uid="{5CBF795D-79AC-42FF-9A5C-1B043EBD9AAD}"/>
    <cellStyle name="Normal 11 2 2 2 2 3 3" xfId="10197" xr:uid="{C9354176-CA13-4D4A-8F62-D90146E3741B}"/>
    <cellStyle name="Normal 11 2 2 2 2 3 3 2" xfId="24931" xr:uid="{11C9D1A0-A049-4E84-B256-FCC811C65D79}"/>
    <cellStyle name="Normal 11 2 2 2 2 3 4" xfId="17565" xr:uid="{EC7208C3-A682-41A5-BD35-0936B9B402E2}"/>
    <cellStyle name="Normal 11 2 2 2 2 4" xfId="4672" xr:uid="{5CF4212C-4D8E-434E-9608-917D8B65B2CD}"/>
    <cellStyle name="Normal 11 2 2 2 2 4 2" xfId="12038" xr:uid="{B12C237C-9DF9-4552-9D8D-98BB23C0777B}"/>
    <cellStyle name="Normal 11 2 2 2 2 4 2 2" xfId="26772" xr:uid="{2C96313C-C8A6-4744-A097-E6E0A9FC7399}"/>
    <cellStyle name="Normal 11 2 2 2 2 4 3" xfId="19406" xr:uid="{F196BC0A-248C-4D40-ADCD-FFC4B4A5C8A0}"/>
    <cellStyle name="Normal 11 2 2 2 2 5" xfId="8356" xr:uid="{80E0E526-DE78-42DB-94DD-1518E91931CC}"/>
    <cellStyle name="Normal 11 2 2 2 2 5 2" xfId="23090" xr:uid="{E4F4ACD5-9A19-46A0-90AC-88C65D004DFB}"/>
    <cellStyle name="Normal 11 2 2 2 2 6" xfId="15724" xr:uid="{8EAEC7F7-7808-480C-867B-18D1B1F7CB66}"/>
    <cellStyle name="Normal 11 2 2 2 3" xfId="1450" xr:uid="{BDAB877F-FD53-4340-AE2D-79FB2AFA3EB5}"/>
    <cellStyle name="Normal 11 2 2 2 3 2" xfId="3291" xr:uid="{3B8C9A82-65B2-4448-82DE-11AFC7E18BEF}"/>
    <cellStyle name="Normal 11 2 2 2 3 2 2" xfId="6973" xr:uid="{88D4288E-8D1E-451A-8DAA-7C0EA6C3967F}"/>
    <cellStyle name="Normal 11 2 2 2 3 2 2 2" xfId="14339" xr:uid="{737940CF-8041-404D-A920-92C83679A3C0}"/>
    <cellStyle name="Normal 11 2 2 2 3 2 2 2 2" xfId="29073" xr:uid="{A01BD732-A5A3-4FE0-8262-787916B4C882}"/>
    <cellStyle name="Normal 11 2 2 2 3 2 2 3" xfId="21707" xr:uid="{A077232A-9046-4B86-A823-D5269EA0B42E}"/>
    <cellStyle name="Normal 11 2 2 2 3 2 3" xfId="10657" xr:uid="{0F339CB4-7394-4DC0-8E23-080453E5CA46}"/>
    <cellStyle name="Normal 11 2 2 2 3 2 3 2" xfId="25391" xr:uid="{B2C03427-D563-462E-9E67-ABA8DC227677}"/>
    <cellStyle name="Normal 11 2 2 2 3 2 4" xfId="18025" xr:uid="{66067D25-7656-4A88-878B-0ECFB1BE3ECB}"/>
    <cellStyle name="Normal 11 2 2 2 3 3" xfId="5132" xr:uid="{68075E56-A431-465F-B094-61DE19B8413D}"/>
    <cellStyle name="Normal 11 2 2 2 3 3 2" xfId="12498" xr:uid="{B8FFDF00-4FB2-4902-9BC8-94C44999C256}"/>
    <cellStyle name="Normal 11 2 2 2 3 3 2 2" xfId="27232" xr:uid="{12F414DF-5E11-4038-A1F6-FF8F3C403CEF}"/>
    <cellStyle name="Normal 11 2 2 2 3 3 3" xfId="19866" xr:uid="{B6EEB499-9B28-44D5-B649-A578878C3E1B}"/>
    <cellStyle name="Normal 11 2 2 2 3 4" xfId="8816" xr:uid="{2D77010E-5BC9-4F42-BAEF-8936C7B2DA9A}"/>
    <cellStyle name="Normal 11 2 2 2 3 4 2" xfId="23550" xr:uid="{1F7FAD96-0D12-4E5F-ACA2-6025F21DCA28}"/>
    <cellStyle name="Normal 11 2 2 2 3 5" xfId="16184" xr:uid="{78B09468-A6B1-4193-9ECC-D331C5A03147}"/>
    <cellStyle name="Normal 11 2 2 2 4" xfId="2371" xr:uid="{9C1F801D-1C8E-406B-A775-3EBEA97A8F63}"/>
    <cellStyle name="Normal 11 2 2 2 4 2" xfId="6053" xr:uid="{3909A59F-D935-4C88-A639-164EF8FBA2ED}"/>
    <cellStyle name="Normal 11 2 2 2 4 2 2" xfId="13419" xr:uid="{5220B019-9224-4336-89BC-E08A379FCFFA}"/>
    <cellStyle name="Normal 11 2 2 2 4 2 2 2" xfId="28153" xr:uid="{E5DAF6D9-6140-49EA-B935-F4E6AC46DD48}"/>
    <cellStyle name="Normal 11 2 2 2 4 2 3" xfId="20787" xr:uid="{AEFE2063-F9D4-4B36-B33D-5B00D0E6F7DB}"/>
    <cellStyle name="Normal 11 2 2 2 4 3" xfId="9737" xr:uid="{7376AF1D-DE48-47B7-BEC0-95A2C9269FE4}"/>
    <cellStyle name="Normal 11 2 2 2 4 3 2" xfId="24471" xr:uid="{5C7322C6-B187-45E2-BAB2-896E07639B6A}"/>
    <cellStyle name="Normal 11 2 2 2 4 4" xfId="17105" xr:uid="{BB214BA0-712D-4939-9494-C9906265E879}"/>
    <cellStyle name="Normal 11 2 2 2 5" xfId="4212" xr:uid="{9B3F88D5-6BB5-4D84-95A8-BBE9CB8FD6CC}"/>
    <cellStyle name="Normal 11 2 2 2 5 2" xfId="11578" xr:uid="{A7F20AF2-40FB-41CC-AC84-7088057851D5}"/>
    <cellStyle name="Normal 11 2 2 2 5 2 2" xfId="26312" xr:uid="{01F7B217-3E8C-41A2-84BB-4AE8A150CB98}"/>
    <cellStyle name="Normal 11 2 2 2 5 3" xfId="18946" xr:uid="{AC34DD96-16FE-4D37-98D3-91EA47E445DE}"/>
    <cellStyle name="Normal 11 2 2 2 6" xfId="7896" xr:uid="{9EF13F1F-B520-47B3-BB7F-6C61F42E0E66}"/>
    <cellStyle name="Normal 11 2 2 2 6 2" xfId="22630" xr:uid="{0852D57F-F881-49DD-A946-44AE66FBA693}"/>
    <cellStyle name="Normal 11 2 2 2 7" xfId="15264" xr:uid="{5744F1A9-B989-4A11-A6C3-5CA09C1CD498}"/>
    <cellStyle name="Normal 11 2 2 3" xfId="760" xr:uid="{54B2798D-3405-4971-B377-933F9FA51246}"/>
    <cellStyle name="Normal 11 2 2 3 2" xfId="1680" xr:uid="{3E24CAB8-1C14-4BC6-92D2-675A8C5A2FEB}"/>
    <cellStyle name="Normal 11 2 2 3 2 2" xfId="3521" xr:uid="{210D7F85-AD67-43F1-A7B3-02CD848BF3B2}"/>
    <cellStyle name="Normal 11 2 2 3 2 2 2" xfId="7203" xr:uid="{D35D9DEB-6348-4390-8179-DFD4724A3F75}"/>
    <cellStyle name="Normal 11 2 2 3 2 2 2 2" xfId="14569" xr:uid="{51CEF153-8222-4DF3-A88B-D54A011258E4}"/>
    <cellStyle name="Normal 11 2 2 3 2 2 2 2 2" xfId="29303" xr:uid="{84797D8A-6543-42A2-A254-72A5E30998AF}"/>
    <cellStyle name="Normal 11 2 2 3 2 2 2 3" xfId="21937" xr:uid="{1254E535-2296-450E-BBAA-509CFC3FB6E0}"/>
    <cellStyle name="Normal 11 2 2 3 2 2 3" xfId="10887" xr:uid="{A1B6B808-DD7B-40A3-80F0-52CBB31AB86E}"/>
    <cellStyle name="Normal 11 2 2 3 2 2 3 2" xfId="25621" xr:uid="{2CFF2058-E853-436F-B55B-693067C1244E}"/>
    <cellStyle name="Normal 11 2 2 3 2 2 4" xfId="18255" xr:uid="{F7845468-FEEB-4EB1-B4D4-678406CD3A00}"/>
    <cellStyle name="Normal 11 2 2 3 2 3" xfId="5362" xr:uid="{4FAB5CD3-71BD-44A3-9065-8F3F9DE03A09}"/>
    <cellStyle name="Normal 11 2 2 3 2 3 2" xfId="12728" xr:uid="{BD55886A-9E34-47E0-B9BE-B46CD342AE29}"/>
    <cellStyle name="Normal 11 2 2 3 2 3 2 2" xfId="27462" xr:uid="{D8BE7E1B-A881-4B46-957D-0C3BD33264E2}"/>
    <cellStyle name="Normal 11 2 2 3 2 3 3" xfId="20096" xr:uid="{0DD7D2F4-9DD8-4EC4-AD8F-F74D64CB45B6}"/>
    <cellStyle name="Normal 11 2 2 3 2 4" xfId="9046" xr:uid="{5B573637-DC69-4309-ABA8-1FE95415602C}"/>
    <cellStyle name="Normal 11 2 2 3 2 4 2" xfId="23780" xr:uid="{174AA476-AB0A-4C57-8958-7657D8794AD6}"/>
    <cellStyle name="Normal 11 2 2 3 2 5" xfId="16414" xr:uid="{A072BD79-22AA-48C6-A8F8-FE5ED6FF0D0E}"/>
    <cellStyle name="Normal 11 2 2 3 3" xfId="2601" xr:uid="{829CCCC6-9A3F-44F1-9AD2-8CCFDD08888C}"/>
    <cellStyle name="Normal 11 2 2 3 3 2" xfId="6283" xr:uid="{D2C6881C-7A73-4D70-8923-6CF965FA1854}"/>
    <cellStyle name="Normal 11 2 2 3 3 2 2" xfId="13649" xr:uid="{466289FE-7C65-4C09-ABBB-7809EF1E06FA}"/>
    <cellStyle name="Normal 11 2 2 3 3 2 2 2" xfId="28383" xr:uid="{27028A0D-B15C-424A-A594-F7395884A4CD}"/>
    <cellStyle name="Normal 11 2 2 3 3 2 3" xfId="21017" xr:uid="{F97028E6-D73C-4ED3-B950-F61F13A6EE78}"/>
    <cellStyle name="Normal 11 2 2 3 3 3" xfId="9967" xr:uid="{1228B099-4200-428D-B3AA-100628703849}"/>
    <cellStyle name="Normal 11 2 2 3 3 3 2" xfId="24701" xr:uid="{33222B0C-B7F3-4C88-A532-5BD51126C429}"/>
    <cellStyle name="Normal 11 2 2 3 3 4" xfId="17335" xr:uid="{9BE33C7C-4DFA-400B-A15E-633EB17121C2}"/>
    <cellStyle name="Normal 11 2 2 3 4" xfId="4442" xr:uid="{0D490FE0-1E77-446F-83A0-D3A8692B46C4}"/>
    <cellStyle name="Normal 11 2 2 3 4 2" xfId="11808" xr:uid="{D9226066-894F-4036-942E-A2A6CD780117}"/>
    <cellStyle name="Normal 11 2 2 3 4 2 2" xfId="26542" xr:uid="{977169B1-CFF0-42FB-AA53-69C744FEC1CA}"/>
    <cellStyle name="Normal 11 2 2 3 4 3" xfId="19176" xr:uid="{FA43F2CA-0C9D-4274-8E94-D4B36970E18D}"/>
    <cellStyle name="Normal 11 2 2 3 5" xfId="8126" xr:uid="{8F5F42BD-05F5-4E55-AD61-EC1D966009E4}"/>
    <cellStyle name="Normal 11 2 2 3 5 2" xfId="22860" xr:uid="{E8412EDF-8F32-459D-8999-B07338FD86C6}"/>
    <cellStyle name="Normal 11 2 2 3 6" xfId="15494" xr:uid="{3E28D778-A2F3-4C93-B474-9A58A3807DD8}"/>
    <cellStyle name="Normal 11 2 2 4" xfId="1220" xr:uid="{8B940BF4-A1DC-4884-9461-F5F2D4D7E0D0}"/>
    <cellStyle name="Normal 11 2 2 4 2" xfId="3061" xr:uid="{25266EC3-4EA8-43F5-82C9-64F8164F58A7}"/>
    <cellStyle name="Normal 11 2 2 4 2 2" xfId="6743" xr:uid="{D9589944-FFF1-4BF8-987E-8BF385B86FD9}"/>
    <cellStyle name="Normal 11 2 2 4 2 2 2" xfId="14109" xr:uid="{D28AB5CD-7AE2-427D-BA2A-48FDD1B46517}"/>
    <cellStyle name="Normal 11 2 2 4 2 2 2 2" xfId="28843" xr:uid="{0DE9D2F3-624A-4141-A971-EA4437D2EE32}"/>
    <cellStyle name="Normal 11 2 2 4 2 2 3" xfId="21477" xr:uid="{4F1F577A-D4D7-4102-BC3C-D93AE9032B5B}"/>
    <cellStyle name="Normal 11 2 2 4 2 3" xfId="10427" xr:uid="{4DFB1930-FCD1-4069-B987-BD3577B3B0EA}"/>
    <cellStyle name="Normal 11 2 2 4 2 3 2" xfId="25161" xr:uid="{69898A72-FB2B-4D9B-84A5-554552607410}"/>
    <cellStyle name="Normal 11 2 2 4 2 4" xfId="17795" xr:uid="{75EB6020-86AF-4891-974C-AD4E0D71C8F4}"/>
    <cellStyle name="Normal 11 2 2 4 3" xfId="4902" xr:uid="{D4261C91-AD41-4503-B5AB-A4926AE77F70}"/>
    <cellStyle name="Normal 11 2 2 4 3 2" xfId="12268" xr:uid="{B220C92F-A43B-46D7-A443-87CF73E78610}"/>
    <cellStyle name="Normal 11 2 2 4 3 2 2" xfId="27002" xr:uid="{25CE3A93-71A1-4305-9098-906F84623D1E}"/>
    <cellStyle name="Normal 11 2 2 4 3 3" xfId="19636" xr:uid="{DA671DE2-21A0-4D2C-887E-6EA7DFC02EE6}"/>
    <cellStyle name="Normal 11 2 2 4 4" xfId="8586" xr:uid="{4AE6326C-F187-4454-AD04-6EA9621A0B04}"/>
    <cellStyle name="Normal 11 2 2 4 4 2" xfId="23320" xr:uid="{BF3BFD43-3928-4539-B3E2-7CA3E0ED558F}"/>
    <cellStyle name="Normal 11 2 2 4 5" xfId="15954" xr:uid="{30DE0A95-383E-4105-AAB3-D6F3C6A017CF}"/>
    <cellStyle name="Normal 11 2 2 5" xfId="2141" xr:uid="{6435758D-7E7B-4C20-8432-54075D4F1D79}"/>
    <cellStyle name="Normal 11 2 2 5 2" xfId="5823" xr:uid="{CEB35875-5474-46E6-B0DC-887E3328130E}"/>
    <cellStyle name="Normal 11 2 2 5 2 2" xfId="13189" xr:uid="{25BC457E-79F6-432B-8181-4DD724C0A655}"/>
    <cellStyle name="Normal 11 2 2 5 2 2 2" xfId="27923" xr:uid="{ECA3F4F5-6CB8-4928-8082-9857E913A7CB}"/>
    <cellStyle name="Normal 11 2 2 5 2 3" xfId="20557" xr:uid="{9C548FC6-65DA-4F3B-BFD4-203EB3D0D881}"/>
    <cellStyle name="Normal 11 2 2 5 3" xfId="9507" xr:uid="{3D5EFD92-2C64-4EE5-BFEE-E25B1D33976F}"/>
    <cellStyle name="Normal 11 2 2 5 3 2" xfId="24241" xr:uid="{48D642AE-36A5-4DDB-8DDF-0E0A8AEFB92D}"/>
    <cellStyle name="Normal 11 2 2 5 4" xfId="16875" xr:uid="{8B793359-B9E9-4C3C-B437-9270001CDC96}"/>
    <cellStyle name="Normal 11 2 2 6" xfId="3982" xr:uid="{E2830FE6-B3B4-428B-85FE-0AE27DCF720F}"/>
    <cellStyle name="Normal 11 2 2 6 2" xfId="11348" xr:uid="{AB2CF53B-B32C-47AC-A486-AE9C56476EDC}"/>
    <cellStyle name="Normal 11 2 2 6 2 2" xfId="26082" xr:uid="{2A5BEB43-FD17-44BB-8683-0A0A4D14F561}"/>
    <cellStyle name="Normal 11 2 2 6 3" xfId="18716" xr:uid="{D7B71F2F-6484-4C4F-93DF-DA57805D3D91}"/>
    <cellStyle name="Normal 11 2 2 7" xfId="7666" xr:uid="{8CA60879-E606-4BC4-A5E0-FEC8BB2F719B}"/>
    <cellStyle name="Normal 11 2 2 7 2" xfId="22400" xr:uid="{0EE7EA53-D96F-4616-A278-C6C587C50E7C}"/>
    <cellStyle name="Normal 11 2 2 8" xfId="15034" xr:uid="{308977B9-D97B-410B-8F03-6CD156B5B2E1}"/>
    <cellStyle name="Normal 11 2 3" xfId="415" xr:uid="{08AF420F-2A6A-473B-946D-F5131C4E3660}"/>
    <cellStyle name="Normal 11 2 3 2" xfId="875" xr:uid="{730FC0DB-6B94-4822-8752-FC51E2422C45}"/>
    <cellStyle name="Normal 11 2 3 2 2" xfId="1795" xr:uid="{40A5E617-E812-47D7-88C7-D129C9ADD611}"/>
    <cellStyle name="Normal 11 2 3 2 2 2" xfId="3636" xr:uid="{4467A431-C8D1-49F8-A76C-3CBFAA757E4E}"/>
    <cellStyle name="Normal 11 2 3 2 2 2 2" xfId="7318" xr:uid="{EB56E5B2-F467-47EE-82B5-BCC8F51251B1}"/>
    <cellStyle name="Normal 11 2 3 2 2 2 2 2" xfId="14684" xr:uid="{D4731FDF-62DA-4476-B227-64750232B066}"/>
    <cellStyle name="Normal 11 2 3 2 2 2 2 2 2" xfId="29418" xr:uid="{F10E6A81-646A-45C9-BA55-4F63F5B3887F}"/>
    <cellStyle name="Normal 11 2 3 2 2 2 2 3" xfId="22052" xr:uid="{0EA540D5-1885-4C07-B64E-2B976691AE18}"/>
    <cellStyle name="Normal 11 2 3 2 2 2 3" xfId="11002" xr:uid="{27CB9D75-C1EE-4A54-98CC-E9A9F13C8582}"/>
    <cellStyle name="Normal 11 2 3 2 2 2 3 2" xfId="25736" xr:uid="{9261EDCA-5A60-4674-AFF4-C03452EB2A6D}"/>
    <cellStyle name="Normal 11 2 3 2 2 2 4" xfId="18370" xr:uid="{5B5D1DB1-6677-425C-A3EF-365A987F356A}"/>
    <cellStyle name="Normal 11 2 3 2 2 3" xfId="5477" xr:uid="{2DC4DA59-AADF-4A6B-8095-2D7834F0649C}"/>
    <cellStyle name="Normal 11 2 3 2 2 3 2" xfId="12843" xr:uid="{7D00B415-C54C-4AA6-870D-D37D595DFAD9}"/>
    <cellStyle name="Normal 11 2 3 2 2 3 2 2" xfId="27577" xr:uid="{70214B14-7D77-46EE-AD57-694CC24C0DD6}"/>
    <cellStyle name="Normal 11 2 3 2 2 3 3" xfId="20211" xr:uid="{D6DEDC3D-6D22-4CAC-A173-DF1C682A9AB6}"/>
    <cellStyle name="Normal 11 2 3 2 2 4" xfId="9161" xr:uid="{A9EC047F-9F42-42F7-9C1D-9C7B8717FFFF}"/>
    <cellStyle name="Normal 11 2 3 2 2 4 2" xfId="23895" xr:uid="{FFFDA5CD-72CA-4900-B2A7-264DDC5438C7}"/>
    <cellStyle name="Normal 11 2 3 2 2 5" xfId="16529" xr:uid="{077A2CC8-4FFB-4886-B61C-260B79FD296F}"/>
    <cellStyle name="Normal 11 2 3 2 3" xfId="2716" xr:uid="{6347C19E-C7F6-4A8D-A507-44956D757391}"/>
    <cellStyle name="Normal 11 2 3 2 3 2" xfId="6398" xr:uid="{128821D6-3324-4914-8147-70EE5B5122A8}"/>
    <cellStyle name="Normal 11 2 3 2 3 2 2" xfId="13764" xr:uid="{341DCDF5-A8C2-4C8B-BA9C-224F95D6221E}"/>
    <cellStyle name="Normal 11 2 3 2 3 2 2 2" xfId="28498" xr:uid="{B71B0DBF-FD7B-4734-8FA5-3CAD8859A048}"/>
    <cellStyle name="Normal 11 2 3 2 3 2 3" xfId="21132" xr:uid="{B3D4CC97-DAFF-4722-8874-81D97BDC8429}"/>
    <cellStyle name="Normal 11 2 3 2 3 3" xfId="10082" xr:uid="{54D77D47-9624-4E7C-82DA-433C2C2A2DBA}"/>
    <cellStyle name="Normal 11 2 3 2 3 3 2" xfId="24816" xr:uid="{C4B4A130-1218-47D5-8565-8A6795B33802}"/>
    <cellStyle name="Normal 11 2 3 2 3 4" xfId="17450" xr:uid="{53D3862B-EE6E-4B27-83BC-DA8B490E1D9A}"/>
    <cellStyle name="Normal 11 2 3 2 4" xfId="4557" xr:uid="{1627604B-B7DF-40C7-A97D-79D41C584114}"/>
    <cellStyle name="Normal 11 2 3 2 4 2" xfId="11923" xr:uid="{B911E7A8-38A1-417A-A6D6-A45B19BB2439}"/>
    <cellStyle name="Normal 11 2 3 2 4 2 2" xfId="26657" xr:uid="{51FC2841-EA0E-4B82-AA17-9C4D3A0CB322}"/>
    <cellStyle name="Normal 11 2 3 2 4 3" xfId="19291" xr:uid="{1D51BE0C-D705-4F89-BB56-762B4E020614}"/>
    <cellStyle name="Normal 11 2 3 2 5" xfId="8241" xr:uid="{1769A050-CB98-4127-B07F-F4DDCA5AE5D4}"/>
    <cellStyle name="Normal 11 2 3 2 5 2" xfId="22975" xr:uid="{FC50C6C3-7C24-478F-B705-60A79CB1BC89}"/>
    <cellStyle name="Normal 11 2 3 2 6" xfId="15609" xr:uid="{E36D2F73-7F35-432E-8C90-4CC51B619441}"/>
    <cellStyle name="Normal 11 2 3 3" xfId="1335" xr:uid="{0F4B948D-9AB5-415C-8983-F3D9181E4AB0}"/>
    <cellStyle name="Normal 11 2 3 3 2" xfId="3176" xr:uid="{B7C09717-1435-441D-AFA7-DB9935337EEC}"/>
    <cellStyle name="Normal 11 2 3 3 2 2" xfId="6858" xr:uid="{1F9EA1E0-BBC0-4099-BF9C-83F9AEE341FE}"/>
    <cellStyle name="Normal 11 2 3 3 2 2 2" xfId="14224" xr:uid="{7483FFAE-5D46-4190-8644-CF4416202362}"/>
    <cellStyle name="Normal 11 2 3 3 2 2 2 2" xfId="28958" xr:uid="{E8AE09FF-5D14-4432-8DDE-BB7AB0A17F0E}"/>
    <cellStyle name="Normal 11 2 3 3 2 2 3" xfId="21592" xr:uid="{C27F6E79-CDD6-4C69-B45F-A0277A7E4CE2}"/>
    <cellStyle name="Normal 11 2 3 3 2 3" xfId="10542" xr:uid="{53B014C6-AFCD-4607-8176-BBB7FDA750F3}"/>
    <cellStyle name="Normal 11 2 3 3 2 3 2" xfId="25276" xr:uid="{0444D6B4-1596-4593-8890-322484A9EF5E}"/>
    <cellStyle name="Normal 11 2 3 3 2 4" xfId="17910" xr:uid="{27896864-49DA-4021-953F-A0CC8D1BBD9E}"/>
    <cellStyle name="Normal 11 2 3 3 3" xfId="5017" xr:uid="{69943549-B8B4-409C-A5D2-3DC76C9D8043}"/>
    <cellStyle name="Normal 11 2 3 3 3 2" xfId="12383" xr:uid="{0B4BA917-B1E8-4DA5-ABD0-4F282DF8BD5D}"/>
    <cellStyle name="Normal 11 2 3 3 3 2 2" xfId="27117" xr:uid="{95C18A30-EE8F-42F1-AB1B-1AFF1B489CEE}"/>
    <cellStyle name="Normal 11 2 3 3 3 3" xfId="19751" xr:uid="{B537A397-68E0-4F68-810E-A5B71046A54F}"/>
    <cellStyle name="Normal 11 2 3 3 4" xfId="8701" xr:uid="{B02705FE-CEB9-45E3-8B42-9F013B103751}"/>
    <cellStyle name="Normal 11 2 3 3 4 2" xfId="23435" xr:uid="{C794BE86-98F7-4269-99C7-AC8DE4D20B64}"/>
    <cellStyle name="Normal 11 2 3 3 5" xfId="16069" xr:uid="{EC926E43-D1F3-4D65-B57A-0B0453DFDA2E}"/>
    <cellStyle name="Normal 11 2 3 4" xfId="2256" xr:uid="{4BF6A523-3F0A-4961-AA29-D7D62D8D0008}"/>
    <cellStyle name="Normal 11 2 3 4 2" xfId="5938" xr:uid="{7982B0E7-2A62-48F8-B47C-C7168D4DF21E}"/>
    <cellStyle name="Normal 11 2 3 4 2 2" xfId="13304" xr:uid="{5CE53941-4D15-4388-B4B0-42A46CBBCE42}"/>
    <cellStyle name="Normal 11 2 3 4 2 2 2" xfId="28038" xr:uid="{DD892BF9-9D45-4A25-8B1D-8359B0218D75}"/>
    <cellStyle name="Normal 11 2 3 4 2 3" xfId="20672" xr:uid="{C6520E73-47A7-4129-A4F3-6F26D60AD53E}"/>
    <cellStyle name="Normal 11 2 3 4 3" xfId="9622" xr:uid="{E22A4859-EE43-46CD-92A5-72D13D83DA6F}"/>
    <cellStyle name="Normal 11 2 3 4 3 2" xfId="24356" xr:uid="{9431BADF-34AF-4ED8-8734-3EC5D87584D5}"/>
    <cellStyle name="Normal 11 2 3 4 4" xfId="16990" xr:uid="{9811D9AD-EDBF-4703-8743-0B4111329CBE}"/>
    <cellStyle name="Normal 11 2 3 5" xfId="4097" xr:uid="{913BD963-39F8-4788-8208-3E719D6469C1}"/>
    <cellStyle name="Normal 11 2 3 5 2" xfId="11463" xr:uid="{04341E0D-C48F-44CA-9422-F98D2479DE77}"/>
    <cellStyle name="Normal 11 2 3 5 2 2" xfId="26197" xr:uid="{E6EF0EBE-ACF8-4C24-8A6F-5549F9EB7089}"/>
    <cellStyle name="Normal 11 2 3 5 3" xfId="18831" xr:uid="{3A4C5C69-48C6-4D39-BFB1-E586369B8450}"/>
    <cellStyle name="Normal 11 2 3 6" xfId="7781" xr:uid="{B4D4B9B4-30AA-4F6C-8D89-7801014D50D9}"/>
    <cellStyle name="Normal 11 2 3 6 2" xfId="22515" xr:uid="{DE64A2D5-4659-485D-8718-9697CEA99934}"/>
    <cellStyle name="Normal 11 2 3 7" xfId="15149" xr:uid="{99AABFBC-A452-4D7B-AAF7-A9D7D53D678A}"/>
    <cellStyle name="Normal 11 2 4" xfId="645" xr:uid="{531E52A5-7926-46E7-A196-323BB69EDE22}"/>
    <cellStyle name="Normal 11 2 4 2" xfId="1565" xr:uid="{4753CB7F-3B2E-40C0-8DFB-AF7F311A65A0}"/>
    <cellStyle name="Normal 11 2 4 2 2" xfId="3406" xr:uid="{F404F15A-94DD-462A-BBF7-2F9111074BEA}"/>
    <cellStyle name="Normal 11 2 4 2 2 2" xfId="7088" xr:uid="{DEEFDC1E-C087-4D9D-B919-0324F406E64C}"/>
    <cellStyle name="Normal 11 2 4 2 2 2 2" xfId="14454" xr:uid="{F9DC8590-287F-427B-A430-32702FA8DC0E}"/>
    <cellStyle name="Normal 11 2 4 2 2 2 2 2" xfId="29188" xr:uid="{06B48655-C4DF-469C-AB38-53DD2908FE5D}"/>
    <cellStyle name="Normal 11 2 4 2 2 2 3" xfId="21822" xr:uid="{12DCF2C0-3A0A-4DAD-9269-B4D1AA945DD0}"/>
    <cellStyle name="Normal 11 2 4 2 2 3" xfId="10772" xr:uid="{7DC22BBD-8340-4EA9-A9BE-CA9E1EB27A8D}"/>
    <cellStyle name="Normal 11 2 4 2 2 3 2" xfId="25506" xr:uid="{228480EE-0C6C-4EF6-85A3-79168B3F0961}"/>
    <cellStyle name="Normal 11 2 4 2 2 4" xfId="18140" xr:uid="{B819DFFD-EEED-496A-8138-876D42F7956F}"/>
    <cellStyle name="Normal 11 2 4 2 3" xfId="5247" xr:uid="{455F6430-AA3D-4DE5-9D9E-2D5BA4ECC5DE}"/>
    <cellStyle name="Normal 11 2 4 2 3 2" xfId="12613" xr:uid="{D52066C1-9A60-429A-9A32-93946E9EB173}"/>
    <cellStyle name="Normal 11 2 4 2 3 2 2" xfId="27347" xr:uid="{5FC1A2C3-69F9-4CB5-ABBE-AFC03704A86A}"/>
    <cellStyle name="Normal 11 2 4 2 3 3" xfId="19981" xr:uid="{5F5F3CAD-C1E9-4552-B862-C95969EF96FA}"/>
    <cellStyle name="Normal 11 2 4 2 4" xfId="8931" xr:uid="{9CDF805F-0C0A-4638-9EAB-0B7A2B1F028B}"/>
    <cellStyle name="Normal 11 2 4 2 4 2" xfId="23665" xr:uid="{C49C2AE4-B33B-4BED-B569-DF15B5636045}"/>
    <cellStyle name="Normal 11 2 4 2 5" xfId="16299" xr:uid="{8F6B8861-072B-4165-AF73-4BAD66861A78}"/>
    <cellStyle name="Normal 11 2 4 3" xfId="2486" xr:uid="{802B3477-7E76-46CE-ADFE-9126E9209774}"/>
    <cellStyle name="Normal 11 2 4 3 2" xfId="6168" xr:uid="{448DE0BA-AAC9-4BB5-AB70-4A5C0FD15CB3}"/>
    <cellStyle name="Normal 11 2 4 3 2 2" xfId="13534" xr:uid="{99101CDA-2219-4A7A-A84C-C2EB66E9B04D}"/>
    <cellStyle name="Normal 11 2 4 3 2 2 2" xfId="28268" xr:uid="{CB13023A-DB07-4185-97D4-94F9693B711C}"/>
    <cellStyle name="Normal 11 2 4 3 2 3" xfId="20902" xr:uid="{91EEA9CE-3B89-4B18-B856-A5EB0207621F}"/>
    <cellStyle name="Normal 11 2 4 3 3" xfId="9852" xr:uid="{A3F1B49B-3848-4E35-A985-1E166EC6BA17}"/>
    <cellStyle name="Normal 11 2 4 3 3 2" xfId="24586" xr:uid="{0B57FF8F-CE3D-4565-BFA5-C94C9AADBD2D}"/>
    <cellStyle name="Normal 11 2 4 3 4" xfId="17220" xr:uid="{030F0B2F-A858-48E0-B5E0-DA02745CC4E5}"/>
    <cellStyle name="Normal 11 2 4 4" xfId="4327" xr:uid="{7B36C859-0FB2-43B0-932E-F22B7A936F0D}"/>
    <cellStyle name="Normal 11 2 4 4 2" xfId="11693" xr:uid="{A0A0604F-F6CF-43F8-97C9-C6A101AB572B}"/>
    <cellStyle name="Normal 11 2 4 4 2 2" xfId="26427" xr:uid="{FA5BA54D-E408-4D1D-9B52-5E872B2CD0BA}"/>
    <cellStyle name="Normal 11 2 4 4 3" xfId="19061" xr:uid="{61CA7789-A142-48BA-85CD-68C1536CFD19}"/>
    <cellStyle name="Normal 11 2 4 5" xfId="8011" xr:uid="{25C00718-8FBF-4CAD-800B-A4C0B094D9BF}"/>
    <cellStyle name="Normal 11 2 4 5 2" xfId="22745" xr:uid="{48C6CDB2-4B16-4E25-AD02-6F42D5B00E69}"/>
    <cellStyle name="Normal 11 2 4 6" xfId="15379" xr:uid="{674EC55A-7E30-40CF-9141-C53DFE6F35F0}"/>
    <cellStyle name="Normal 11 2 5" xfId="1105" xr:uid="{4DBB06D6-EECA-4E32-8E24-1FE845906B39}"/>
    <cellStyle name="Normal 11 2 5 2" xfId="2946" xr:uid="{D448D9DB-D888-4598-B4BF-D3273237A0A8}"/>
    <cellStyle name="Normal 11 2 5 2 2" xfId="6628" xr:uid="{A3917C36-BA86-43E1-821B-54722D9DBD5C}"/>
    <cellStyle name="Normal 11 2 5 2 2 2" xfId="13994" xr:uid="{5242FE03-2AA8-4D75-98B3-6B672405509F}"/>
    <cellStyle name="Normal 11 2 5 2 2 2 2" xfId="28728" xr:uid="{AC69BC7B-BDF2-49CC-B7E8-D0160E067E2E}"/>
    <cellStyle name="Normal 11 2 5 2 2 3" xfId="21362" xr:uid="{BFA0C758-9482-45B7-9E68-28A29D86EB0F}"/>
    <cellStyle name="Normal 11 2 5 2 3" xfId="10312" xr:uid="{E01DC891-DF8E-40EF-91B0-00978E8DD694}"/>
    <cellStyle name="Normal 11 2 5 2 3 2" xfId="25046" xr:uid="{56E3DFA0-99E4-4B0B-BAD3-D4DC09BE4066}"/>
    <cellStyle name="Normal 11 2 5 2 4" xfId="17680" xr:uid="{68B07E96-071F-484D-9B9C-E5AEC0F2D662}"/>
    <cellStyle name="Normal 11 2 5 3" xfId="4787" xr:uid="{10681F09-52F0-4A01-9AE4-4149AEED2996}"/>
    <cellStyle name="Normal 11 2 5 3 2" xfId="12153" xr:uid="{FBFE4CDE-6A18-4A40-B860-F5B3438F1469}"/>
    <cellStyle name="Normal 11 2 5 3 2 2" xfId="26887" xr:uid="{5431DCB1-4CC9-4633-B497-1C511871AC21}"/>
    <cellStyle name="Normal 11 2 5 3 3" xfId="19521" xr:uid="{D4DEDA23-58BE-4B4C-A047-7C718882DB1B}"/>
    <cellStyle name="Normal 11 2 5 4" xfId="8471" xr:uid="{E3BFCE69-8239-4D2E-B717-3D89758190AE}"/>
    <cellStyle name="Normal 11 2 5 4 2" xfId="23205" xr:uid="{FA1C489C-BC5D-454A-BAAB-FC5148E8E3F8}"/>
    <cellStyle name="Normal 11 2 5 5" xfId="15839" xr:uid="{462AF2D5-232F-4E32-ADAC-9FFD79C23CA8}"/>
    <cellStyle name="Normal 11 2 6" xfId="2026" xr:uid="{A3BFD4D3-BA36-4D94-AF4E-8A78E0790678}"/>
    <cellStyle name="Normal 11 2 6 2" xfId="5708" xr:uid="{60A24B81-1BE0-4C4A-B231-19422AE293A5}"/>
    <cellStyle name="Normal 11 2 6 2 2" xfId="13074" xr:uid="{FE2E6334-63AB-4D07-AAE3-E39990BC56EA}"/>
    <cellStyle name="Normal 11 2 6 2 2 2" xfId="27808" xr:uid="{4FFA319A-8D8F-4B18-BC12-BDC0F0498FD2}"/>
    <cellStyle name="Normal 11 2 6 2 3" xfId="20442" xr:uid="{62287ECB-DC52-4E2A-A079-AEF499CC6084}"/>
    <cellStyle name="Normal 11 2 6 3" xfId="9392" xr:uid="{DCE9F4EC-5D89-4DAF-B196-46F4062ABD89}"/>
    <cellStyle name="Normal 11 2 6 3 2" xfId="24126" xr:uid="{8673AAF3-8822-439B-8044-805681315491}"/>
    <cellStyle name="Normal 11 2 6 4" xfId="16760" xr:uid="{5AEF4449-0133-478C-A71B-9D5C82472158}"/>
    <cellStyle name="Normal 11 2 7" xfId="3867" xr:uid="{807677D5-3A6E-45D5-B15C-207393739848}"/>
    <cellStyle name="Normal 11 2 7 2" xfId="11233" xr:uid="{31947EAD-F424-42C4-A121-13E1EC44C7F7}"/>
    <cellStyle name="Normal 11 2 7 2 2" xfId="25967" xr:uid="{2B9001D4-5060-4370-AA7A-D3825673F3E6}"/>
    <cellStyle name="Normal 11 2 7 3" xfId="18601" xr:uid="{96FFF7AF-263F-45E8-92A8-343FEC02A836}"/>
    <cellStyle name="Normal 11 2 8" xfId="7551" xr:uid="{906A8C0E-0680-4F5D-A8DE-637324841A6F}"/>
    <cellStyle name="Normal 11 2 8 2" xfId="22285" xr:uid="{30254A33-E483-4E89-ACE9-772CD788CFA8}"/>
    <cellStyle name="Normal 11 2 9" xfId="14919" xr:uid="{0D91D3E7-3DB4-4530-A2CB-1DB975C8C5BC}"/>
    <cellStyle name="Normal 11 3" xfId="243" xr:uid="{E1EA72F8-CEA2-4F6D-ABED-9C2DD7CA5FFC}"/>
    <cellStyle name="Normal 11 3 2" xfId="473" xr:uid="{8253209F-9333-464D-9819-10500E9B949E}"/>
    <cellStyle name="Normal 11 3 2 2" xfId="933" xr:uid="{F1CD025A-A53A-4A7F-8F66-0A1A338104DA}"/>
    <cellStyle name="Normal 11 3 2 2 2" xfId="1853" xr:uid="{5278463C-E108-41B3-A6CF-96067B1B64C3}"/>
    <cellStyle name="Normal 11 3 2 2 2 2" xfId="3694" xr:uid="{F3B5938B-8562-4237-AE3A-49970955F9EA}"/>
    <cellStyle name="Normal 11 3 2 2 2 2 2" xfId="7376" xr:uid="{B603E462-BEC6-4F7D-B854-FA5A47BA4D45}"/>
    <cellStyle name="Normal 11 3 2 2 2 2 2 2" xfId="14742" xr:uid="{DA068774-07AB-4AC9-9C0B-CFD4C4938FB4}"/>
    <cellStyle name="Normal 11 3 2 2 2 2 2 2 2" xfId="29476" xr:uid="{0B5177DB-4F95-490A-A29C-2131A7B1648E}"/>
    <cellStyle name="Normal 11 3 2 2 2 2 2 3" xfId="22110" xr:uid="{95759666-D133-4F69-91D6-BD1E096945EA}"/>
    <cellStyle name="Normal 11 3 2 2 2 2 3" xfId="11060" xr:uid="{C9472134-D7BA-42AD-9226-307ECAF21AB0}"/>
    <cellStyle name="Normal 11 3 2 2 2 2 3 2" xfId="25794" xr:uid="{3DDA9EC8-5635-4C9D-9A8C-3413E0316ECB}"/>
    <cellStyle name="Normal 11 3 2 2 2 2 4" xfId="18428" xr:uid="{70A8D6A5-8E79-472B-B7FF-4C47C1209258}"/>
    <cellStyle name="Normal 11 3 2 2 2 3" xfId="5535" xr:uid="{D38FCD75-AC45-4B6C-95CB-12344A18BBF3}"/>
    <cellStyle name="Normal 11 3 2 2 2 3 2" xfId="12901" xr:uid="{FBE5F7BE-7354-47BD-83C1-7E4CE2518C94}"/>
    <cellStyle name="Normal 11 3 2 2 2 3 2 2" xfId="27635" xr:uid="{06470C0A-928B-4F68-AE10-FC94220C98F2}"/>
    <cellStyle name="Normal 11 3 2 2 2 3 3" xfId="20269" xr:uid="{C8E72BDC-D850-4B97-A4F7-F0C597EED155}"/>
    <cellStyle name="Normal 11 3 2 2 2 4" xfId="9219" xr:uid="{FD8EC59B-CEC6-4B85-92B4-E0B5D31788FB}"/>
    <cellStyle name="Normal 11 3 2 2 2 4 2" xfId="23953" xr:uid="{7EAAD747-E8AC-4941-90D5-F9E7DAF16950}"/>
    <cellStyle name="Normal 11 3 2 2 2 5" xfId="16587" xr:uid="{F2D51E92-8E22-4819-A3D0-1E071C73FCBD}"/>
    <cellStyle name="Normal 11 3 2 2 3" xfId="2774" xr:uid="{D0CD52D6-6248-4CC7-A7EC-1A399FA33795}"/>
    <cellStyle name="Normal 11 3 2 2 3 2" xfId="6456" xr:uid="{DCDA60DF-BE46-4FE8-BBA9-6244B5679AE0}"/>
    <cellStyle name="Normal 11 3 2 2 3 2 2" xfId="13822" xr:uid="{0AD6C185-6985-4A3C-8178-A1BBEFC794E4}"/>
    <cellStyle name="Normal 11 3 2 2 3 2 2 2" xfId="28556" xr:uid="{2CA7DD5D-11C5-4396-BDB7-03C0DEFB3FFB}"/>
    <cellStyle name="Normal 11 3 2 2 3 2 3" xfId="21190" xr:uid="{BCC0C40D-F381-4256-BB84-F06767468612}"/>
    <cellStyle name="Normal 11 3 2 2 3 3" xfId="10140" xr:uid="{C5E25F18-ACAD-40A7-B092-777905A0DBC9}"/>
    <cellStyle name="Normal 11 3 2 2 3 3 2" xfId="24874" xr:uid="{54453941-0160-4D67-9AE6-CAE076C57886}"/>
    <cellStyle name="Normal 11 3 2 2 3 4" xfId="17508" xr:uid="{359C71E3-645E-4564-90EC-8E343E3AB546}"/>
    <cellStyle name="Normal 11 3 2 2 4" xfId="4615" xr:uid="{DA9793F5-C2E0-46F3-A3E7-B15B83F12A75}"/>
    <cellStyle name="Normal 11 3 2 2 4 2" xfId="11981" xr:uid="{A62870E3-D4EA-4231-BFF5-3763AA7D306B}"/>
    <cellStyle name="Normal 11 3 2 2 4 2 2" xfId="26715" xr:uid="{45A48635-84C2-496A-8084-E2E1531985AE}"/>
    <cellStyle name="Normal 11 3 2 2 4 3" xfId="19349" xr:uid="{CC8DBF26-6C9C-4BCF-B86F-09AFF0F0683A}"/>
    <cellStyle name="Normal 11 3 2 2 5" xfId="8299" xr:uid="{D77F5649-0A5F-4B5A-A6D7-22B159C6F6B4}"/>
    <cellStyle name="Normal 11 3 2 2 5 2" xfId="23033" xr:uid="{ACED1319-D72A-4BEB-B03C-0C13745658B8}"/>
    <cellStyle name="Normal 11 3 2 2 6" xfId="15667" xr:uid="{7D52E097-AD09-4D3B-8BA5-E4C67F2477E3}"/>
    <cellStyle name="Normal 11 3 2 3" xfId="1393" xr:uid="{FADB7E9F-677C-4DB3-81CA-965CCAE876D8}"/>
    <cellStyle name="Normal 11 3 2 3 2" xfId="3234" xr:uid="{96C851FD-C4A9-49E2-A84D-5EC9C4951231}"/>
    <cellStyle name="Normal 11 3 2 3 2 2" xfId="6916" xr:uid="{907B8B4B-6B28-4770-B7E5-056031383D47}"/>
    <cellStyle name="Normal 11 3 2 3 2 2 2" xfId="14282" xr:uid="{AA9BAF7F-C188-4464-ACFB-862080DEEFCD}"/>
    <cellStyle name="Normal 11 3 2 3 2 2 2 2" xfId="29016" xr:uid="{A09E0E0C-F42F-4FB4-BA4E-CFAD577D0943}"/>
    <cellStyle name="Normal 11 3 2 3 2 2 3" xfId="21650" xr:uid="{B5A478E8-7877-472E-81C2-F5457779BF48}"/>
    <cellStyle name="Normal 11 3 2 3 2 3" xfId="10600" xr:uid="{467D55F4-D008-4F23-A21C-5EB991EC59C8}"/>
    <cellStyle name="Normal 11 3 2 3 2 3 2" xfId="25334" xr:uid="{84F9BE49-4B15-4ED3-8C58-8DAF66FB5EDB}"/>
    <cellStyle name="Normal 11 3 2 3 2 4" xfId="17968" xr:uid="{476C039B-61DF-42C6-BB21-A45A7A7EEE5A}"/>
    <cellStyle name="Normal 11 3 2 3 3" xfId="5075" xr:uid="{48F8C26D-D5E8-4EB9-B6CD-DC0768CC2A5C}"/>
    <cellStyle name="Normal 11 3 2 3 3 2" xfId="12441" xr:uid="{549CF6AB-6838-4C1A-A29B-796ACBBED7F2}"/>
    <cellStyle name="Normal 11 3 2 3 3 2 2" xfId="27175" xr:uid="{CF68F917-D1A3-4ABB-A618-6E3C38BAA03D}"/>
    <cellStyle name="Normal 11 3 2 3 3 3" xfId="19809" xr:uid="{2A219924-1915-4C14-AAA6-CFE27BB064E7}"/>
    <cellStyle name="Normal 11 3 2 3 4" xfId="8759" xr:uid="{7C92DC1D-7B05-413B-B144-768974896DFE}"/>
    <cellStyle name="Normal 11 3 2 3 4 2" xfId="23493" xr:uid="{2DB7C9E0-68AF-45A9-A7AF-D8D4EE8FDDC8}"/>
    <cellStyle name="Normal 11 3 2 3 5" xfId="16127" xr:uid="{7F223895-7F25-438D-B983-0BBF92BA657B}"/>
    <cellStyle name="Normal 11 3 2 4" xfId="2314" xr:uid="{F266C3B5-AB80-4B06-8B41-6F2D28624DA7}"/>
    <cellStyle name="Normal 11 3 2 4 2" xfId="5996" xr:uid="{3A93DB58-ADD5-43C8-900E-90BC08981F67}"/>
    <cellStyle name="Normal 11 3 2 4 2 2" xfId="13362" xr:uid="{7C6BDA6B-C025-491B-9B40-DA49A1E08196}"/>
    <cellStyle name="Normal 11 3 2 4 2 2 2" xfId="28096" xr:uid="{441D7D2E-5BB3-4614-BFD7-3190699DFA00}"/>
    <cellStyle name="Normal 11 3 2 4 2 3" xfId="20730" xr:uid="{3E25232B-E249-4554-9518-E82342E45A2F}"/>
    <cellStyle name="Normal 11 3 2 4 3" xfId="9680" xr:uid="{4A10D9B7-B7C3-4856-BCE9-14811121D435}"/>
    <cellStyle name="Normal 11 3 2 4 3 2" xfId="24414" xr:uid="{1065987E-EF4C-4CBF-B9F6-96A99A87C480}"/>
    <cellStyle name="Normal 11 3 2 4 4" xfId="17048" xr:uid="{462C1D6C-5580-4D65-A5DA-569C489C6ADF}"/>
    <cellStyle name="Normal 11 3 2 5" xfId="4155" xr:uid="{44458CDC-4214-41C5-BC80-4037C05C9580}"/>
    <cellStyle name="Normal 11 3 2 5 2" xfId="11521" xr:uid="{57508016-9079-4F47-AEC7-A71FA4615A3C}"/>
    <cellStyle name="Normal 11 3 2 5 2 2" xfId="26255" xr:uid="{F47C18D3-7B86-415F-9776-D31BFD923423}"/>
    <cellStyle name="Normal 11 3 2 5 3" xfId="18889" xr:uid="{9B96ED35-70EA-49AB-B219-F9687DAC9A42}"/>
    <cellStyle name="Normal 11 3 2 6" xfId="7839" xr:uid="{C9A01F26-8135-4233-A5B6-3CECDAC11B47}"/>
    <cellStyle name="Normal 11 3 2 6 2" xfId="22573" xr:uid="{7D78EB49-BA76-4501-AF89-EFCCD32A89BB}"/>
    <cellStyle name="Normal 11 3 2 7" xfId="15207" xr:uid="{A5816BC3-59E8-42EB-AF3C-9A3586CBF244}"/>
    <cellStyle name="Normal 11 3 3" xfId="703" xr:uid="{32198FD9-71DB-4E30-8DC5-B0418888F352}"/>
    <cellStyle name="Normal 11 3 3 2" xfId="1623" xr:uid="{CFD74D0B-CE3F-4DB8-86CE-DC537E7D1967}"/>
    <cellStyle name="Normal 11 3 3 2 2" xfId="3464" xr:uid="{6769075C-832D-4666-8166-B50DA0DA93EF}"/>
    <cellStyle name="Normal 11 3 3 2 2 2" xfId="7146" xr:uid="{2D7A44C6-3E91-4275-A577-A0CBF2DA76C8}"/>
    <cellStyle name="Normal 11 3 3 2 2 2 2" xfId="14512" xr:uid="{7630B41E-4E6B-48DB-A7A4-FF30132B57F8}"/>
    <cellStyle name="Normal 11 3 3 2 2 2 2 2" xfId="29246" xr:uid="{AF2C8B5A-75A6-4906-BA37-8083E9322FE1}"/>
    <cellStyle name="Normal 11 3 3 2 2 2 3" xfId="21880" xr:uid="{10A5EE0F-BC94-4933-9381-953CEF5BC6F0}"/>
    <cellStyle name="Normal 11 3 3 2 2 3" xfId="10830" xr:uid="{2F3990FB-3D39-4688-B5EE-06E0586FE38D}"/>
    <cellStyle name="Normal 11 3 3 2 2 3 2" xfId="25564" xr:uid="{E9F1FD4E-3F45-4DEB-842D-7F56852C8248}"/>
    <cellStyle name="Normal 11 3 3 2 2 4" xfId="18198" xr:uid="{982C429C-51C5-411D-84C5-38471DA3AD04}"/>
    <cellStyle name="Normal 11 3 3 2 3" xfId="5305" xr:uid="{456A5B1D-B39D-48C6-B078-84F7CFD4CB0D}"/>
    <cellStyle name="Normal 11 3 3 2 3 2" xfId="12671" xr:uid="{6E4C8268-A5FE-4F6F-8F53-DCAEA60DF701}"/>
    <cellStyle name="Normal 11 3 3 2 3 2 2" xfId="27405" xr:uid="{7A8820BF-1E51-4467-82FE-EC733388A100}"/>
    <cellStyle name="Normal 11 3 3 2 3 3" xfId="20039" xr:uid="{C195CF19-364D-4218-9616-F1C34E1214B1}"/>
    <cellStyle name="Normal 11 3 3 2 4" xfId="8989" xr:uid="{8C6628A7-3B86-45FE-BF74-0CB382FED6A0}"/>
    <cellStyle name="Normal 11 3 3 2 4 2" xfId="23723" xr:uid="{91349C4C-537F-45E1-AFD0-554F0E0AAEE3}"/>
    <cellStyle name="Normal 11 3 3 2 5" xfId="16357" xr:uid="{D3DE6319-0547-4757-897E-CA545BCD1D51}"/>
    <cellStyle name="Normal 11 3 3 3" xfId="2544" xr:uid="{B3DD02DD-42BB-4F99-854C-038C2E7D7578}"/>
    <cellStyle name="Normal 11 3 3 3 2" xfId="6226" xr:uid="{05E39B05-168E-41EF-B60F-B58FC599374A}"/>
    <cellStyle name="Normal 11 3 3 3 2 2" xfId="13592" xr:uid="{06F7F7C9-DFEE-41E3-80DB-73183A4023AF}"/>
    <cellStyle name="Normal 11 3 3 3 2 2 2" xfId="28326" xr:uid="{883B4402-FBAF-4EBF-B01E-98AB56FE81AE}"/>
    <cellStyle name="Normal 11 3 3 3 2 3" xfId="20960" xr:uid="{0C720779-EF9E-42E5-BC7C-3F3269CDBE8B}"/>
    <cellStyle name="Normal 11 3 3 3 3" xfId="9910" xr:uid="{46E7DB07-363A-4E5D-B140-9891F6382C75}"/>
    <cellStyle name="Normal 11 3 3 3 3 2" xfId="24644" xr:uid="{9B05DECD-AB6F-4E26-9C7C-967341D39A3D}"/>
    <cellStyle name="Normal 11 3 3 3 4" xfId="17278" xr:uid="{67492E51-6229-4EFC-8546-9D3CDC3A0867}"/>
    <cellStyle name="Normal 11 3 3 4" xfId="4385" xr:uid="{FE725ADF-C291-4146-BC3E-0B693CB8981F}"/>
    <cellStyle name="Normal 11 3 3 4 2" xfId="11751" xr:uid="{D6C53CA6-66A7-4514-8EC9-CEC0B9363DDC}"/>
    <cellStyle name="Normal 11 3 3 4 2 2" xfId="26485" xr:uid="{D57760A5-86BD-41F9-95BF-B85E2F684C48}"/>
    <cellStyle name="Normal 11 3 3 4 3" xfId="19119" xr:uid="{D4BC34D6-2B25-4B07-A86C-B4F3BF3C8C29}"/>
    <cellStyle name="Normal 11 3 3 5" xfId="8069" xr:uid="{524D01DD-AB3C-416C-86C1-A2FD20CFB572}"/>
    <cellStyle name="Normal 11 3 3 5 2" xfId="22803" xr:uid="{E36BE9E9-077D-4152-948A-3BD2E24EABB5}"/>
    <cellStyle name="Normal 11 3 3 6" xfId="15437" xr:uid="{7136036B-05C3-4F1C-BF16-595B1D8C251B}"/>
    <cellStyle name="Normal 11 3 4" xfId="1163" xr:uid="{A3CCA163-4BDC-41FD-97C4-79D8597CB050}"/>
    <cellStyle name="Normal 11 3 4 2" xfId="3004" xr:uid="{BDC1EFE6-251F-4D6F-8001-5A0F1D561455}"/>
    <cellStyle name="Normal 11 3 4 2 2" xfId="6686" xr:uid="{13F1A2BC-79BF-41C9-B4E5-365A4DDDD638}"/>
    <cellStyle name="Normal 11 3 4 2 2 2" xfId="14052" xr:uid="{9FD59C15-614A-4BB6-8CFA-F19B6F87E50D}"/>
    <cellStyle name="Normal 11 3 4 2 2 2 2" xfId="28786" xr:uid="{F1C8491D-477E-4599-A899-6E5856178372}"/>
    <cellStyle name="Normal 11 3 4 2 2 3" xfId="21420" xr:uid="{872F51AB-BB3F-4351-9A60-94C6F4DC72B8}"/>
    <cellStyle name="Normal 11 3 4 2 3" xfId="10370" xr:uid="{797E6909-9D69-439D-89EC-7BBFA68516C0}"/>
    <cellStyle name="Normal 11 3 4 2 3 2" xfId="25104" xr:uid="{7B51E445-41C6-44B9-9888-9389E5548DFF}"/>
    <cellStyle name="Normal 11 3 4 2 4" xfId="17738" xr:uid="{A9AD4D92-5994-4DAA-B4D7-702B02563DEC}"/>
    <cellStyle name="Normal 11 3 4 3" xfId="4845" xr:uid="{6210422E-2C9A-4074-81ED-76F45613E17E}"/>
    <cellStyle name="Normal 11 3 4 3 2" xfId="12211" xr:uid="{DE9E1670-9468-4535-8C17-5C944A7E5B63}"/>
    <cellStyle name="Normal 11 3 4 3 2 2" xfId="26945" xr:uid="{579B2307-FF5F-46E7-BD7E-8AB9EB814A7B}"/>
    <cellStyle name="Normal 11 3 4 3 3" xfId="19579" xr:uid="{863B84D7-89C3-41AA-9174-C63C767C4F2F}"/>
    <cellStyle name="Normal 11 3 4 4" xfId="8529" xr:uid="{C1BAF2E4-88D3-4E10-8C4A-37F9719975F9}"/>
    <cellStyle name="Normal 11 3 4 4 2" xfId="23263" xr:uid="{9499CB9B-E4BC-4EB8-BBB7-FE67E15CD8D9}"/>
    <cellStyle name="Normal 11 3 4 5" xfId="15897" xr:uid="{BFBDBFB7-82C0-47CF-80F3-F2785A1DA804}"/>
    <cellStyle name="Normal 11 3 5" xfId="2084" xr:uid="{176B89D8-476C-4FFC-98C7-2B6EE78974C0}"/>
    <cellStyle name="Normal 11 3 5 2" xfId="5766" xr:uid="{9055EE22-484F-4943-ACC6-B765E476AE17}"/>
    <cellStyle name="Normal 11 3 5 2 2" xfId="13132" xr:uid="{32393506-6690-4402-953B-6E6358DDBBB2}"/>
    <cellStyle name="Normal 11 3 5 2 2 2" xfId="27866" xr:uid="{52BDD080-E98C-4630-9EBE-7A49135E8DAD}"/>
    <cellStyle name="Normal 11 3 5 2 3" xfId="20500" xr:uid="{D98CDA1A-DC59-4F46-B0B2-E2DBFA81DB34}"/>
    <cellStyle name="Normal 11 3 5 3" xfId="9450" xr:uid="{4BC788D9-6814-4FFC-9C13-21CDA0BE92FD}"/>
    <cellStyle name="Normal 11 3 5 3 2" xfId="24184" xr:uid="{A66F9ABE-E40B-4D57-A042-569834D3133E}"/>
    <cellStyle name="Normal 11 3 5 4" xfId="16818" xr:uid="{D722A613-C675-4A57-9130-B0A4C1270E9E}"/>
    <cellStyle name="Normal 11 3 6" xfId="3925" xr:uid="{124130C0-AC14-4169-A64B-F263E8E14FEB}"/>
    <cellStyle name="Normal 11 3 6 2" xfId="11291" xr:uid="{27AFC404-23DA-4E95-9720-EE50834C709D}"/>
    <cellStyle name="Normal 11 3 6 2 2" xfId="26025" xr:uid="{16BDAD41-29CB-4256-92DB-00F217039CEE}"/>
    <cellStyle name="Normal 11 3 6 3" xfId="18659" xr:uid="{DD94D0E6-9587-4FE3-8ACB-C2860B5D242D}"/>
    <cellStyle name="Normal 11 3 7" xfId="7609" xr:uid="{C2F718B5-6DE0-4B81-918C-758E1CDFE10E}"/>
    <cellStyle name="Normal 11 3 7 2" xfId="22343" xr:uid="{B98CE64C-4DF2-4954-88B8-A553A0E7A6C9}"/>
    <cellStyle name="Normal 11 3 8" xfId="14977" xr:uid="{6081FC23-B355-4512-8DE3-EDAAA0A0166E}"/>
    <cellStyle name="Normal 11 4" xfId="358" xr:uid="{B2804324-5EA8-4B59-93C1-57CD17937127}"/>
    <cellStyle name="Normal 11 4 2" xfId="818" xr:uid="{B75367BE-A25E-497B-B185-233250871DDB}"/>
    <cellStyle name="Normal 11 4 2 2" xfId="1738" xr:uid="{4FFAAB3A-79F2-4BBC-BF6C-5715D46F217F}"/>
    <cellStyle name="Normal 11 4 2 2 2" xfId="3579" xr:uid="{0AA97AA8-6370-4D04-8A6A-AD8FB9401938}"/>
    <cellStyle name="Normal 11 4 2 2 2 2" xfId="7261" xr:uid="{18C6BD52-8611-4BA2-846A-D99AB45D1D69}"/>
    <cellStyle name="Normal 11 4 2 2 2 2 2" xfId="14627" xr:uid="{A804B686-9B14-4511-BE48-D640DDB6B773}"/>
    <cellStyle name="Normal 11 4 2 2 2 2 2 2" xfId="29361" xr:uid="{4123F66A-D4A3-4016-917D-F03F4239472A}"/>
    <cellStyle name="Normal 11 4 2 2 2 2 3" xfId="21995" xr:uid="{9AE338C7-5D50-4896-8041-6578B9DD6723}"/>
    <cellStyle name="Normal 11 4 2 2 2 3" xfId="10945" xr:uid="{D9F30940-48FC-4E44-B0C4-3BD979672F80}"/>
    <cellStyle name="Normal 11 4 2 2 2 3 2" xfId="25679" xr:uid="{1963D7C9-D733-4EFD-9C6C-9C95E7448607}"/>
    <cellStyle name="Normal 11 4 2 2 2 4" xfId="18313" xr:uid="{BB53EA81-87D7-4131-8AA7-2489FD5A86B5}"/>
    <cellStyle name="Normal 11 4 2 2 3" xfId="5420" xr:uid="{C76515A9-1066-4C5D-8D85-5910A902720A}"/>
    <cellStyle name="Normal 11 4 2 2 3 2" xfId="12786" xr:uid="{10819922-02BC-4ECE-AFA8-661C14C5B3DA}"/>
    <cellStyle name="Normal 11 4 2 2 3 2 2" xfId="27520" xr:uid="{0036E170-4F9E-460E-8113-36DD57C12A22}"/>
    <cellStyle name="Normal 11 4 2 2 3 3" xfId="20154" xr:uid="{1ED1F8B5-56E6-4A40-9DEB-D64E15C2A2F4}"/>
    <cellStyle name="Normal 11 4 2 2 4" xfId="9104" xr:uid="{237338C0-5970-46F7-9251-24AEEEF7FC8A}"/>
    <cellStyle name="Normal 11 4 2 2 4 2" xfId="23838" xr:uid="{35AB7597-6518-42D1-AFA7-CB87E615A66E}"/>
    <cellStyle name="Normal 11 4 2 2 5" xfId="16472" xr:uid="{1C661278-1C6A-4A76-BEC2-5B066AE5DA7E}"/>
    <cellStyle name="Normal 11 4 2 3" xfId="2659" xr:uid="{C4B19BDA-3B3C-4082-A379-4BA28D519BEA}"/>
    <cellStyle name="Normal 11 4 2 3 2" xfId="6341" xr:uid="{E6EEE5C9-FE81-46B8-B6E3-78DB01BD3363}"/>
    <cellStyle name="Normal 11 4 2 3 2 2" xfId="13707" xr:uid="{063B3FE3-5E7D-4B9D-8E17-B4C74395F4E9}"/>
    <cellStyle name="Normal 11 4 2 3 2 2 2" xfId="28441" xr:uid="{BD947A3D-9DF9-43B3-872F-9873FEA9C815}"/>
    <cellStyle name="Normal 11 4 2 3 2 3" xfId="21075" xr:uid="{C69D1AA2-6E71-4B18-80E8-AD5E024BF761}"/>
    <cellStyle name="Normal 11 4 2 3 3" xfId="10025" xr:uid="{68C2B893-8AE3-41FC-8B43-97AE03782957}"/>
    <cellStyle name="Normal 11 4 2 3 3 2" xfId="24759" xr:uid="{3DE79358-3E80-4596-9ADE-195DB83A8464}"/>
    <cellStyle name="Normal 11 4 2 3 4" xfId="17393" xr:uid="{2E835164-4050-40C3-AD90-6D4E4C5FF8ED}"/>
    <cellStyle name="Normal 11 4 2 4" xfId="4500" xr:uid="{2B3C1EE7-9BFE-4473-B727-07CE010E6AAA}"/>
    <cellStyle name="Normal 11 4 2 4 2" xfId="11866" xr:uid="{1F3BD696-B5D8-4F65-84BA-5931C3AEF754}"/>
    <cellStyle name="Normal 11 4 2 4 2 2" xfId="26600" xr:uid="{54E8211E-5A02-4935-A90E-F4A4792C4790}"/>
    <cellStyle name="Normal 11 4 2 4 3" xfId="19234" xr:uid="{C6F4FEC0-7D2F-4BEB-99D6-27CF3200C525}"/>
    <cellStyle name="Normal 11 4 2 5" xfId="8184" xr:uid="{D7E62144-5AE9-4EE0-AC96-F4E2C28C826A}"/>
    <cellStyle name="Normal 11 4 2 5 2" xfId="22918" xr:uid="{D0782C3C-7999-496E-93E7-1028FCFE38E6}"/>
    <cellStyle name="Normal 11 4 2 6" xfId="15552" xr:uid="{0825DFC3-DDD1-4224-98CE-0BCDE6D7BE52}"/>
    <cellStyle name="Normal 11 4 3" xfId="1278" xr:uid="{855C21A2-5BC5-497E-8654-DF7F8305C00C}"/>
    <cellStyle name="Normal 11 4 3 2" xfId="3119" xr:uid="{2673C362-D991-4F46-9F48-35B8E1497583}"/>
    <cellStyle name="Normal 11 4 3 2 2" xfId="6801" xr:uid="{DA785915-C65E-4CD6-9CA5-FBF0FBACAEE8}"/>
    <cellStyle name="Normal 11 4 3 2 2 2" xfId="14167" xr:uid="{EB5D58FF-EEEC-458B-8350-B3FAF9C194B2}"/>
    <cellStyle name="Normal 11 4 3 2 2 2 2" xfId="28901" xr:uid="{C4DFE2F6-0115-4A72-BEAB-5DCF329AB8C7}"/>
    <cellStyle name="Normal 11 4 3 2 2 3" xfId="21535" xr:uid="{5FCC12C2-EE09-4B16-B269-1F2D1C676F53}"/>
    <cellStyle name="Normal 11 4 3 2 3" xfId="10485" xr:uid="{D78E5A89-EC48-4A05-93E8-A6734FB8F073}"/>
    <cellStyle name="Normal 11 4 3 2 3 2" xfId="25219" xr:uid="{AED08C84-7853-449F-90B9-02D29A9A364F}"/>
    <cellStyle name="Normal 11 4 3 2 4" xfId="17853" xr:uid="{1B714DA9-E00E-43E9-B9B3-E6E0F5A08A3E}"/>
    <cellStyle name="Normal 11 4 3 3" xfId="4960" xr:uid="{518B6D89-B111-44A9-B348-0ED2518B4643}"/>
    <cellStyle name="Normal 11 4 3 3 2" xfId="12326" xr:uid="{F7DEF362-A362-4A45-9163-97EA146FA4EB}"/>
    <cellStyle name="Normal 11 4 3 3 2 2" xfId="27060" xr:uid="{B185152B-1675-486C-B404-3846776B23DB}"/>
    <cellStyle name="Normal 11 4 3 3 3" xfId="19694" xr:uid="{32AB660F-073A-4273-9F14-17B97B3C3CCB}"/>
    <cellStyle name="Normal 11 4 3 4" xfId="8644" xr:uid="{9D015FD0-E01D-43E6-98E7-6CF039E02A86}"/>
    <cellStyle name="Normal 11 4 3 4 2" xfId="23378" xr:uid="{EAA391CD-77BE-4507-BFF9-02B7643C121C}"/>
    <cellStyle name="Normal 11 4 3 5" xfId="16012" xr:uid="{7ECFA77C-36F2-4EBE-B0DC-524F0D624BB8}"/>
    <cellStyle name="Normal 11 4 4" xfId="2199" xr:uid="{B293298C-023D-4987-BB7A-692DCCAC7011}"/>
    <cellStyle name="Normal 11 4 4 2" xfId="5881" xr:uid="{C7934A40-2DD2-4ADC-90E7-7A7390A32E4D}"/>
    <cellStyle name="Normal 11 4 4 2 2" xfId="13247" xr:uid="{2769E7AD-D71D-4CDE-BF78-66FB30EA766C}"/>
    <cellStyle name="Normal 11 4 4 2 2 2" xfId="27981" xr:uid="{02326ABB-4FDB-4306-8FE7-950F5E08A685}"/>
    <cellStyle name="Normal 11 4 4 2 3" xfId="20615" xr:uid="{D127212C-4B16-42B0-B929-7BDEEA2BE4DB}"/>
    <cellStyle name="Normal 11 4 4 3" xfId="9565" xr:uid="{BBFB8CC8-3B08-4249-BCC8-660667B7AB4D}"/>
    <cellStyle name="Normal 11 4 4 3 2" xfId="24299" xr:uid="{31D108B3-CDEC-4493-9A7A-1AAFD3666BED}"/>
    <cellStyle name="Normal 11 4 4 4" xfId="16933" xr:uid="{3C5CF20D-6DE9-4C3F-A74D-C89BBE36F512}"/>
    <cellStyle name="Normal 11 4 5" xfId="4040" xr:uid="{0C6076FA-24F3-47ED-A27C-E74184988B55}"/>
    <cellStyle name="Normal 11 4 5 2" xfId="11406" xr:uid="{BDC34227-C0AC-468A-B1A3-C316E95A1909}"/>
    <cellStyle name="Normal 11 4 5 2 2" xfId="26140" xr:uid="{A409747D-8C19-4F98-8284-BB3938164F07}"/>
    <cellStyle name="Normal 11 4 5 3" xfId="18774" xr:uid="{924166C0-882D-4E9F-9BEE-2088598DCE3E}"/>
    <cellStyle name="Normal 11 4 6" xfId="7724" xr:uid="{4B00A660-2B50-45C8-93C3-83EF0B7FDAC6}"/>
    <cellStyle name="Normal 11 4 6 2" xfId="22458" xr:uid="{B7C7BA4A-1DBC-4D7A-A87E-200F1B7D7A40}"/>
    <cellStyle name="Normal 11 4 7" xfId="15092" xr:uid="{1640F497-AD39-4EB3-BAFC-7623C93AAD13}"/>
    <cellStyle name="Normal 11 5" xfId="588" xr:uid="{5A45ACFA-F9B8-4D02-A9F6-69BA7AAAF210}"/>
    <cellStyle name="Normal 11 5 2" xfId="1508" xr:uid="{5A104D2B-42CE-485D-913E-F61CAEC70FBE}"/>
    <cellStyle name="Normal 11 5 2 2" xfId="3349" xr:uid="{23B5A2D9-2DE0-4E84-B442-D60EEA940EB6}"/>
    <cellStyle name="Normal 11 5 2 2 2" xfId="7031" xr:uid="{CEFA78D8-0F87-4761-B3CF-C47173834EEE}"/>
    <cellStyle name="Normal 11 5 2 2 2 2" xfId="14397" xr:uid="{54DB685E-9846-4FE3-B482-1FCDB59A7D1B}"/>
    <cellStyle name="Normal 11 5 2 2 2 2 2" xfId="29131" xr:uid="{FA229F63-46C6-42F9-844E-D13EF5E179DD}"/>
    <cellStyle name="Normal 11 5 2 2 2 3" xfId="21765" xr:uid="{70A70DCC-2FE2-48C3-AB3C-15DC93A79B3E}"/>
    <cellStyle name="Normal 11 5 2 2 3" xfId="10715" xr:uid="{381800AF-7F04-4A42-88B5-9758E28E5D8A}"/>
    <cellStyle name="Normal 11 5 2 2 3 2" xfId="25449" xr:uid="{D029FA86-57E6-4B0A-B911-08408A57253A}"/>
    <cellStyle name="Normal 11 5 2 2 4" xfId="18083" xr:uid="{17238157-2F5B-4195-A692-5AC6FD1964E3}"/>
    <cellStyle name="Normal 11 5 2 3" xfId="5190" xr:uid="{F2FA163B-3C59-4B3E-9E51-D75085326052}"/>
    <cellStyle name="Normal 11 5 2 3 2" xfId="12556" xr:uid="{CC5EBEA5-B27D-4723-9298-AF4A4BDE18F8}"/>
    <cellStyle name="Normal 11 5 2 3 2 2" xfId="27290" xr:uid="{1BA7F51F-C883-4DB0-B9DE-3C2F4B8E13FA}"/>
    <cellStyle name="Normal 11 5 2 3 3" xfId="19924" xr:uid="{2D2A38F6-A7DC-4512-B0B9-1FAA24A7C28F}"/>
    <cellStyle name="Normal 11 5 2 4" xfId="8874" xr:uid="{288E427C-51B9-42D7-81CF-CB31E4404BB1}"/>
    <cellStyle name="Normal 11 5 2 4 2" xfId="23608" xr:uid="{4A786021-A047-4A7E-B32B-4DB038713E3D}"/>
    <cellStyle name="Normal 11 5 2 5" xfId="16242" xr:uid="{B3285C4F-EEB8-4B0A-8F9B-7518FA3D92A4}"/>
    <cellStyle name="Normal 11 5 3" xfId="2429" xr:uid="{6E600792-04CE-4F89-ADAD-DB33B234026D}"/>
    <cellStyle name="Normal 11 5 3 2" xfId="6111" xr:uid="{28E2BE86-CDB9-417D-8165-5D3DDDC1BF63}"/>
    <cellStyle name="Normal 11 5 3 2 2" xfId="13477" xr:uid="{3BBFC609-2AC3-4BA8-B604-9C9DFFB7DBE4}"/>
    <cellStyle name="Normal 11 5 3 2 2 2" xfId="28211" xr:uid="{04E9462D-0278-4715-8F31-025D7E7253C3}"/>
    <cellStyle name="Normal 11 5 3 2 3" xfId="20845" xr:uid="{3E74DD02-63BF-4CF9-BE60-4C0D635929ED}"/>
    <cellStyle name="Normal 11 5 3 3" xfId="9795" xr:uid="{5FC69A85-70D6-4094-870D-5CD8C810625D}"/>
    <cellStyle name="Normal 11 5 3 3 2" xfId="24529" xr:uid="{24FC5566-50A0-4AF8-BE7E-4D49D8981464}"/>
    <cellStyle name="Normal 11 5 3 4" xfId="17163" xr:uid="{53393333-9ACB-44CB-9BBD-E1D91652FB81}"/>
    <cellStyle name="Normal 11 5 4" xfId="4270" xr:uid="{B2247D38-8835-4454-9C87-87371A38B48A}"/>
    <cellStyle name="Normal 11 5 4 2" xfId="11636" xr:uid="{F992B0AA-172D-40FF-B83F-AEA42E0FB2F5}"/>
    <cellStyle name="Normal 11 5 4 2 2" xfId="26370" xr:uid="{5C76489A-CED6-4614-877D-2A6F76F5211C}"/>
    <cellStyle name="Normal 11 5 4 3" xfId="19004" xr:uid="{D77DEAD0-3A45-4B9B-A5D7-075D4E982615}"/>
    <cellStyle name="Normal 11 5 5" xfId="7954" xr:uid="{952C594B-3269-461A-9231-A914FCD58B9E}"/>
    <cellStyle name="Normal 11 5 5 2" xfId="22688" xr:uid="{5E42E821-0E94-441A-BCEE-0665E62D7B1A}"/>
    <cellStyle name="Normal 11 5 6" xfId="15322" xr:uid="{D34689D7-FB0C-42C9-91F7-0387FE49FE47}"/>
    <cellStyle name="Normal 11 6" xfId="1048" xr:uid="{E68C04E1-21A6-4C75-8E5A-767B2C44A7CA}"/>
    <cellStyle name="Normal 11 6 2" xfId="2889" xr:uid="{C4F67AB2-1BDA-48D2-9B2F-450E462B3991}"/>
    <cellStyle name="Normal 11 6 2 2" xfId="6571" xr:uid="{91358610-4821-4523-84C2-3EC2F18EBAEC}"/>
    <cellStyle name="Normal 11 6 2 2 2" xfId="13937" xr:uid="{108D7D52-0FB4-43A4-86D7-15F70DBD6F91}"/>
    <cellStyle name="Normal 11 6 2 2 2 2" xfId="28671" xr:uid="{F424C057-22EE-4B7B-82B1-F6A0BE208FE6}"/>
    <cellStyle name="Normal 11 6 2 2 3" xfId="21305" xr:uid="{BACDB2B0-2C38-465C-A1DB-D1BECCEB145E}"/>
    <cellStyle name="Normal 11 6 2 3" xfId="10255" xr:uid="{D9FCF5B7-80D6-4C30-9D27-F6904585EE43}"/>
    <cellStyle name="Normal 11 6 2 3 2" xfId="24989" xr:uid="{1278617E-36FE-46B1-A076-C8E60A4C01BD}"/>
    <cellStyle name="Normal 11 6 2 4" xfId="17623" xr:uid="{C1FDC849-0D46-4BED-B0C3-DCE2C3FEF0A1}"/>
    <cellStyle name="Normal 11 6 3" xfId="4730" xr:uid="{7C5B0FAF-D580-4D66-9ECC-D0CAF3926E0D}"/>
    <cellStyle name="Normal 11 6 3 2" xfId="12096" xr:uid="{195D1457-62E6-4E8D-9276-A6E3B6FF0B70}"/>
    <cellStyle name="Normal 11 6 3 2 2" xfId="26830" xr:uid="{31DD9A36-62CD-48BF-9F6B-3A7494D3A808}"/>
    <cellStyle name="Normal 11 6 3 3" xfId="19464" xr:uid="{06551414-4AC8-403B-825C-AD90F523BE0E}"/>
    <cellStyle name="Normal 11 6 4" xfId="8414" xr:uid="{98038DB3-3325-4C3D-B328-3FC9BF1320D4}"/>
    <cellStyle name="Normal 11 6 4 2" xfId="23148" xr:uid="{024909F1-94DC-4DE6-8218-F324A6435998}"/>
    <cellStyle name="Normal 11 6 5" xfId="15782" xr:uid="{B11D212C-7D13-4C8C-AAB7-D495C055F27D}"/>
    <cellStyle name="Normal 11 7" xfId="1969" xr:uid="{C4149674-CB0A-444F-ACE1-94D093758D6D}"/>
    <cellStyle name="Normal 11 7 2" xfId="5651" xr:uid="{4C8CB974-6702-4B3C-912F-C8A0889C423C}"/>
    <cellStyle name="Normal 11 7 2 2" xfId="13017" xr:uid="{287850CC-A4B1-4441-A8BC-B16112D31841}"/>
    <cellStyle name="Normal 11 7 2 2 2" xfId="27751" xr:uid="{41C18592-10E1-4786-BB27-A641CB8A69D0}"/>
    <cellStyle name="Normal 11 7 2 3" xfId="20385" xr:uid="{B02A0CE5-67AF-490D-BACE-53A1FCE97120}"/>
    <cellStyle name="Normal 11 7 3" xfId="9335" xr:uid="{7A50D3F6-950F-40FA-81C2-3FFDE13511BE}"/>
    <cellStyle name="Normal 11 7 3 2" xfId="24069" xr:uid="{1AE1EA95-D762-4EF4-B2F7-5B77E13B9A0F}"/>
    <cellStyle name="Normal 11 7 4" xfId="16703" xr:uid="{C996F9BB-4048-430D-B057-66BB2AC2EBD7}"/>
    <cellStyle name="Normal 11 8" xfId="3810" xr:uid="{42C9D799-30C8-4E4E-894C-F91C09C9D8F2}"/>
    <cellStyle name="Normal 11 8 2" xfId="11176" xr:uid="{84B771FA-A420-439B-9471-C7B7D2FAD832}"/>
    <cellStyle name="Normal 11 8 2 2" xfId="25910" xr:uid="{82F0C894-CFEB-439B-B56A-333809CB60D3}"/>
    <cellStyle name="Normal 11 8 3" xfId="18544" xr:uid="{2F58AD43-5D5C-439D-8440-743C6F1E6546}"/>
    <cellStyle name="Normal 11 9" xfId="7494" xr:uid="{032FDAFA-E545-471F-A111-F8DCD751C656}"/>
    <cellStyle name="Normal 11 9 2" xfId="22228" xr:uid="{85ABCCC4-0E66-4D24-A928-0217A25EA7A4}"/>
    <cellStyle name="Normal 12" xfId="174" xr:uid="{886E6908-4CC6-44D2-A221-605A06EAE61E}"/>
    <cellStyle name="Normal 12 2" xfId="302" xr:uid="{E4037D25-1F5E-4221-9AB6-C4B7B67C2BE6}"/>
    <cellStyle name="Normal 12 2 2" xfId="532" xr:uid="{BA5D4D9A-AD6E-4C62-BA90-2473883A0FCF}"/>
    <cellStyle name="Normal 12 2 2 2" xfId="992" xr:uid="{C5D37F9E-8E0E-422F-AFAF-844565D41E4E}"/>
    <cellStyle name="Normal 12 2 2 2 2" xfId="1912" xr:uid="{F2AFDE19-2D72-4284-A2FF-6C787117436A}"/>
    <cellStyle name="Normal 12 2 2 2 2 2" xfId="3753" xr:uid="{7EF1989A-91E9-448F-9EFE-46823C5B4727}"/>
    <cellStyle name="Normal 12 2 2 2 2 2 2" xfId="7435" xr:uid="{DC555FA7-EC50-4C1F-88B9-BED6FB32E2DD}"/>
    <cellStyle name="Normal 12 2 2 2 2 2 2 2" xfId="14801" xr:uid="{9C57AB02-1046-4971-8BB9-B4ABCABEE150}"/>
    <cellStyle name="Normal 12 2 2 2 2 2 2 2 2" xfId="29535" xr:uid="{4481B4CF-8684-425F-B211-D260298A1F27}"/>
    <cellStyle name="Normal 12 2 2 2 2 2 2 3" xfId="22169" xr:uid="{7489DB1B-D3F8-4AC8-BE79-3C9AFF447DF8}"/>
    <cellStyle name="Normal 12 2 2 2 2 2 3" xfId="11119" xr:uid="{EC72B38B-C54F-4150-86E2-E5D580812B12}"/>
    <cellStyle name="Normal 12 2 2 2 2 2 3 2" xfId="25853" xr:uid="{91BA1756-0A84-45FF-BC11-D95D53521E0F}"/>
    <cellStyle name="Normal 12 2 2 2 2 2 4" xfId="18487" xr:uid="{48D9E407-35A7-460E-A0E3-FBBA1891C2FE}"/>
    <cellStyle name="Normal 12 2 2 2 2 3" xfId="5594" xr:uid="{BBB4F675-3A09-47F3-ABD1-842F5978A18B}"/>
    <cellStyle name="Normal 12 2 2 2 2 3 2" xfId="12960" xr:uid="{300B5119-6B1E-4DE6-B85D-7A1CBD27ECBD}"/>
    <cellStyle name="Normal 12 2 2 2 2 3 2 2" xfId="27694" xr:uid="{C1DE4EBC-F52A-41DB-A979-A416E7F74576}"/>
    <cellStyle name="Normal 12 2 2 2 2 3 3" xfId="20328" xr:uid="{38C8AA15-949D-44EE-9FCF-7391E6D03AD3}"/>
    <cellStyle name="Normal 12 2 2 2 2 4" xfId="9278" xr:uid="{1008B829-0022-48CC-9C8C-B0F5DA950648}"/>
    <cellStyle name="Normal 12 2 2 2 2 4 2" xfId="24012" xr:uid="{57AFB8DD-7755-47BD-9992-36D89D41D191}"/>
    <cellStyle name="Normal 12 2 2 2 2 5" xfId="16646" xr:uid="{387390C1-5E45-4723-971E-48028FBFECA2}"/>
    <cellStyle name="Normal 12 2 2 2 3" xfId="2833" xr:uid="{FA17F824-FE91-4E8B-B8E3-E7DEEC490788}"/>
    <cellStyle name="Normal 12 2 2 2 3 2" xfId="6515" xr:uid="{F332CE46-5058-4F7C-8C7D-AF27574835F1}"/>
    <cellStyle name="Normal 12 2 2 2 3 2 2" xfId="13881" xr:uid="{49B918DC-20F1-4563-AFC2-9580E797BCC1}"/>
    <cellStyle name="Normal 12 2 2 2 3 2 2 2" xfId="28615" xr:uid="{52499C08-C05F-4323-A5C0-C5A85E6D5EFF}"/>
    <cellStyle name="Normal 12 2 2 2 3 2 3" xfId="21249" xr:uid="{A7E9D750-15A7-451F-A3ED-CC7F770E6F92}"/>
    <cellStyle name="Normal 12 2 2 2 3 3" xfId="10199" xr:uid="{2518E77F-6BCB-45BA-AEB9-45784D5C0049}"/>
    <cellStyle name="Normal 12 2 2 2 3 3 2" xfId="24933" xr:uid="{E75430AB-36B8-437A-B839-69FA26FA7F71}"/>
    <cellStyle name="Normal 12 2 2 2 3 4" xfId="17567" xr:uid="{EF582A06-B335-41CE-8E88-F9CDB275D69A}"/>
    <cellStyle name="Normal 12 2 2 2 4" xfId="4674" xr:uid="{474B6420-DBDA-4445-9CB6-79394B135062}"/>
    <cellStyle name="Normal 12 2 2 2 4 2" xfId="12040" xr:uid="{6D8A66FA-0254-45EF-87F5-ED7CD6E0C6A1}"/>
    <cellStyle name="Normal 12 2 2 2 4 2 2" xfId="26774" xr:uid="{603E0AC3-0A02-459F-ACCC-192DA878BBD7}"/>
    <cellStyle name="Normal 12 2 2 2 4 3" xfId="19408" xr:uid="{3C463ACD-EE2C-4828-BE87-AF6D83FAE6AD}"/>
    <cellStyle name="Normal 12 2 2 2 5" xfId="8358" xr:uid="{B115320C-E7ED-4E22-8FCE-1827C11F3498}"/>
    <cellStyle name="Normal 12 2 2 2 5 2" xfId="23092" xr:uid="{78DAC167-5405-4C0F-95C2-981A0920A32E}"/>
    <cellStyle name="Normal 12 2 2 2 6" xfId="15726" xr:uid="{FD76F0FA-F4D1-4CA1-A7C6-8BFDB128E68A}"/>
    <cellStyle name="Normal 12 2 2 3" xfId="1452" xr:uid="{FAA2342B-C24A-4058-9DD7-D8CC5C1DC3C0}"/>
    <cellStyle name="Normal 12 2 2 3 2" xfId="3293" xr:uid="{7D0D1EE7-551D-4AA7-83FB-87FB9CC85ED1}"/>
    <cellStyle name="Normal 12 2 2 3 2 2" xfId="6975" xr:uid="{B3D3819C-965B-4223-8528-EB1390BDCE46}"/>
    <cellStyle name="Normal 12 2 2 3 2 2 2" xfId="14341" xr:uid="{44D0743B-2C09-4ECC-9F20-F51867A1C84F}"/>
    <cellStyle name="Normal 12 2 2 3 2 2 2 2" xfId="29075" xr:uid="{80423238-3FA1-4A23-964B-EE73D12FB951}"/>
    <cellStyle name="Normal 12 2 2 3 2 2 3" xfId="21709" xr:uid="{92DB5B72-EDA3-45C3-9BB7-308129685126}"/>
    <cellStyle name="Normal 12 2 2 3 2 3" xfId="10659" xr:uid="{555B24F3-A7C3-454E-BDA3-AC7EA0DB03E7}"/>
    <cellStyle name="Normal 12 2 2 3 2 3 2" xfId="25393" xr:uid="{FA171169-C895-4681-A926-438FEF6570C6}"/>
    <cellStyle name="Normal 12 2 2 3 2 4" xfId="18027" xr:uid="{EC485939-25BA-4116-89F0-0E734096EC07}"/>
    <cellStyle name="Normal 12 2 2 3 3" xfId="5134" xr:uid="{053D2172-B00E-4BA2-9E5E-C0600A6E2D09}"/>
    <cellStyle name="Normal 12 2 2 3 3 2" xfId="12500" xr:uid="{1B15C2B4-CAAE-4EEF-A528-CBEE8D4E9709}"/>
    <cellStyle name="Normal 12 2 2 3 3 2 2" xfId="27234" xr:uid="{22002169-38EB-4F3F-95AF-5CB6EDA2044C}"/>
    <cellStyle name="Normal 12 2 2 3 3 3" xfId="19868" xr:uid="{728F4247-9960-4A9A-B4CE-48C96F9BCCD6}"/>
    <cellStyle name="Normal 12 2 2 3 4" xfId="8818" xr:uid="{1A52331F-6EE8-474B-9172-D790ED0244AF}"/>
    <cellStyle name="Normal 12 2 2 3 4 2" xfId="23552" xr:uid="{62893FE2-1D88-48BC-8FC5-D765302AF0EC}"/>
    <cellStyle name="Normal 12 2 2 3 5" xfId="16186" xr:uid="{432C6410-B1FC-448B-8D43-F838446D114E}"/>
    <cellStyle name="Normal 12 2 2 4" xfId="2373" xr:uid="{DF58EE7D-77FA-4337-B262-1397F5AAC0D9}"/>
    <cellStyle name="Normal 12 2 2 4 2" xfId="6055" xr:uid="{89C3D33C-DE00-46A2-8DE6-D2FB97D8F1B7}"/>
    <cellStyle name="Normal 12 2 2 4 2 2" xfId="13421" xr:uid="{1D2A33A6-96D9-44A6-AEB4-AAA89B9179BD}"/>
    <cellStyle name="Normal 12 2 2 4 2 2 2" xfId="28155" xr:uid="{DF168E34-FE67-4562-8CBE-6496F7A8AB3D}"/>
    <cellStyle name="Normal 12 2 2 4 2 3" xfId="20789" xr:uid="{FA2F3583-EB91-4855-A555-FF818DF9FE59}"/>
    <cellStyle name="Normal 12 2 2 4 3" xfId="9739" xr:uid="{A42105D2-77CD-46CF-85F3-AFDE9965967B}"/>
    <cellStyle name="Normal 12 2 2 4 3 2" xfId="24473" xr:uid="{B89171D4-418A-4899-B36A-B02186D910D3}"/>
    <cellStyle name="Normal 12 2 2 4 4" xfId="17107" xr:uid="{E75FA997-210D-4B63-BECF-12F51EFEF183}"/>
    <cellStyle name="Normal 12 2 2 5" xfId="4214" xr:uid="{1F175399-C024-4324-8D30-F5866098D3D6}"/>
    <cellStyle name="Normal 12 2 2 5 2" xfId="11580" xr:uid="{FAD88339-8C76-4EA9-9BE7-0EC1CF04E005}"/>
    <cellStyle name="Normal 12 2 2 5 2 2" xfId="26314" xr:uid="{96418616-397E-42F7-8781-7F79DEB6A7D1}"/>
    <cellStyle name="Normal 12 2 2 5 3" xfId="18948" xr:uid="{077A2096-E2A9-4193-BAC4-F58D4FD6F3D4}"/>
    <cellStyle name="Normal 12 2 2 6" xfId="7898" xr:uid="{CC3A54ED-3CA8-4BFB-B4A6-341A9039CC5B}"/>
    <cellStyle name="Normal 12 2 2 6 2" xfId="22632" xr:uid="{8AE6E413-8DAA-4613-BA11-CB6057F6BCA7}"/>
    <cellStyle name="Normal 12 2 2 7" xfId="15266" xr:uid="{2F5997B0-C9A8-47F6-84E9-F1AA9974D87E}"/>
    <cellStyle name="Normal 12 2 3" xfId="762" xr:uid="{40F70411-5365-42CD-AAD2-CF154AE7E4A4}"/>
    <cellStyle name="Normal 12 2 3 2" xfId="1682" xr:uid="{CBC7069F-00C8-44E8-9615-5F3F3DBF06B7}"/>
    <cellStyle name="Normal 12 2 3 2 2" xfId="3523" xr:uid="{0F32F8D7-5F10-4F88-8546-DEED3C181BC2}"/>
    <cellStyle name="Normal 12 2 3 2 2 2" xfId="7205" xr:uid="{41F439C0-821B-4C66-89CE-059F4B757F38}"/>
    <cellStyle name="Normal 12 2 3 2 2 2 2" xfId="14571" xr:uid="{5FEE4E5D-A0CF-4CF1-BAD3-AECCBC80CBA9}"/>
    <cellStyle name="Normal 12 2 3 2 2 2 2 2" xfId="29305" xr:uid="{774FEB3C-6560-4623-8369-852BF2E7530B}"/>
    <cellStyle name="Normal 12 2 3 2 2 2 3" xfId="21939" xr:uid="{B4E095A7-9DDC-4BCF-A8AE-8E324207755E}"/>
    <cellStyle name="Normal 12 2 3 2 2 3" xfId="10889" xr:uid="{DF7C2B9A-80C8-415A-9457-0EA24409127F}"/>
    <cellStyle name="Normal 12 2 3 2 2 3 2" xfId="25623" xr:uid="{01C00A56-1385-4110-BDCD-6EE136F421C1}"/>
    <cellStyle name="Normal 12 2 3 2 2 4" xfId="18257" xr:uid="{D5E23B70-F780-4525-9C7C-4926995FEB3D}"/>
    <cellStyle name="Normal 12 2 3 2 3" xfId="5364" xr:uid="{ADA9B29F-BA92-4FCA-A003-0F822BD12EC7}"/>
    <cellStyle name="Normal 12 2 3 2 3 2" xfId="12730" xr:uid="{91469B35-7CA0-452B-A139-3BE558F03AA9}"/>
    <cellStyle name="Normal 12 2 3 2 3 2 2" xfId="27464" xr:uid="{FEC1A888-BE10-4949-8D28-BD3D4AD173E4}"/>
    <cellStyle name="Normal 12 2 3 2 3 3" xfId="20098" xr:uid="{403B4FED-8C93-42F3-9F59-9771194F67C8}"/>
    <cellStyle name="Normal 12 2 3 2 4" xfId="9048" xr:uid="{9B0D986D-326F-408D-B6EB-7D2EB5BED914}"/>
    <cellStyle name="Normal 12 2 3 2 4 2" xfId="23782" xr:uid="{374EC12D-0F56-41D9-8A21-7710B8F3D61F}"/>
    <cellStyle name="Normal 12 2 3 2 5" xfId="16416" xr:uid="{3F33BCDB-9B02-430D-B29B-F93ADB52A5FD}"/>
    <cellStyle name="Normal 12 2 3 3" xfId="2603" xr:uid="{01223F43-4B0C-4234-B58B-04EEAD90A462}"/>
    <cellStyle name="Normal 12 2 3 3 2" xfId="6285" xr:uid="{C786A9CF-66D7-44AF-A239-EAEDDFA43BB6}"/>
    <cellStyle name="Normal 12 2 3 3 2 2" xfId="13651" xr:uid="{6324E856-F67E-471C-9B60-007E98C72C2B}"/>
    <cellStyle name="Normal 12 2 3 3 2 2 2" xfId="28385" xr:uid="{E39C8E23-43D3-415F-BC36-9411EDB40AD9}"/>
    <cellStyle name="Normal 12 2 3 3 2 3" xfId="21019" xr:uid="{1000A1FF-8F4B-40AA-85FE-824C9D4E6990}"/>
    <cellStyle name="Normal 12 2 3 3 3" xfId="9969" xr:uid="{9B7F760B-B2AE-427E-9269-8EE92547902E}"/>
    <cellStyle name="Normal 12 2 3 3 3 2" xfId="24703" xr:uid="{5C50C58B-EAE4-4A18-86F0-A576E4FABB85}"/>
    <cellStyle name="Normal 12 2 3 3 4" xfId="17337" xr:uid="{E7E166D5-6260-46DE-A101-E4DD46851744}"/>
    <cellStyle name="Normal 12 2 3 4" xfId="4444" xr:uid="{4142E4F7-616E-4AFC-A2D0-3465A958936C}"/>
    <cellStyle name="Normal 12 2 3 4 2" xfId="11810" xr:uid="{EE326E2D-8E66-4B82-BF1B-621DE54130D6}"/>
    <cellStyle name="Normal 12 2 3 4 2 2" xfId="26544" xr:uid="{0189B25B-3910-483A-8510-95490F2E7622}"/>
    <cellStyle name="Normal 12 2 3 4 3" xfId="19178" xr:uid="{76D3F091-0CE5-4694-95C4-3FA7D29A856D}"/>
    <cellStyle name="Normal 12 2 3 5" xfId="8128" xr:uid="{49485CFC-08EC-4373-9CDA-1A743787C451}"/>
    <cellStyle name="Normal 12 2 3 5 2" xfId="22862" xr:uid="{EC7D1E3F-74CD-47CA-A477-86E536EA5163}"/>
    <cellStyle name="Normal 12 2 3 6" xfId="15496" xr:uid="{C5FE67FC-65DD-4C20-8977-42E00A1460BF}"/>
    <cellStyle name="Normal 12 2 4" xfId="1222" xr:uid="{24162FAC-FE6A-44E9-B23C-5EE0DF337E25}"/>
    <cellStyle name="Normal 12 2 4 2" xfId="3063" xr:uid="{DB095FAB-9805-4D06-8243-9398F99C8EAC}"/>
    <cellStyle name="Normal 12 2 4 2 2" xfId="6745" xr:uid="{76AF900D-FA9B-48EF-938F-6CA0C319CBE8}"/>
    <cellStyle name="Normal 12 2 4 2 2 2" xfId="14111" xr:uid="{2CCAE203-8484-45D9-BBB2-A8E9664D1BFA}"/>
    <cellStyle name="Normal 12 2 4 2 2 2 2" xfId="28845" xr:uid="{9F4172BD-95A2-473F-B033-019CF9E3FEB3}"/>
    <cellStyle name="Normal 12 2 4 2 2 3" xfId="21479" xr:uid="{9F34E43A-7F43-41C7-AEFF-835C1F3F4E82}"/>
    <cellStyle name="Normal 12 2 4 2 3" xfId="10429" xr:uid="{9B746DBC-3295-4410-9EE6-24CCDB0C17B9}"/>
    <cellStyle name="Normal 12 2 4 2 3 2" xfId="25163" xr:uid="{41480545-DB4A-43DC-B5BB-779A5E4FFDF3}"/>
    <cellStyle name="Normal 12 2 4 2 4" xfId="17797" xr:uid="{235E7F70-3841-4070-9C25-8264988407C4}"/>
    <cellStyle name="Normal 12 2 4 3" xfId="4904" xr:uid="{229E876E-62F2-48D0-BB97-3FF14A0193F4}"/>
    <cellStyle name="Normal 12 2 4 3 2" xfId="12270" xr:uid="{14C98453-2056-46E6-9D3F-4B26412928E9}"/>
    <cellStyle name="Normal 12 2 4 3 2 2" xfId="27004" xr:uid="{E9BA78B2-B146-45EE-9363-8DCDE56109DC}"/>
    <cellStyle name="Normal 12 2 4 3 3" xfId="19638" xr:uid="{AC7128E5-1F0C-402C-ACB0-7E381C90E85A}"/>
    <cellStyle name="Normal 12 2 4 4" xfId="8588" xr:uid="{3EF24CC0-2BB8-4E91-BC87-FFE25112E7C3}"/>
    <cellStyle name="Normal 12 2 4 4 2" xfId="23322" xr:uid="{57B1E9DD-908D-40F3-8D52-A2C4894EFE05}"/>
    <cellStyle name="Normal 12 2 4 5" xfId="15956" xr:uid="{17340A0B-4A93-4FB9-B0A8-76EC6EC4FEC2}"/>
    <cellStyle name="Normal 12 2 5" xfId="2143" xr:uid="{FD1569CB-2625-4107-AD3C-3C933C336E3D}"/>
    <cellStyle name="Normal 12 2 5 2" xfId="5825" xr:uid="{4D0DFE6E-63B7-4905-9687-5600D931B80D}"/>
    <cellStyle name="Normal 12 2 5 2 2" xfId="13191" xr:uid="{E66834B2-A5AE-415A-A19A-79B2A3B216A4}"/>
    <cellStyle name="Normal 12 2 5 2 2 2" xfId="27925" xr:uid="{D6B31740-9452-4FDD-9664-85BEE984D305}"/>
    <cellStyle name="Normal 12 2 5 2 3" xfId="20559" xr:uid="{32310954-E478-4BA5-A082-BB296FAE3BEC}"/>
    <cellStyle name="Normal 12 2 5 3" xfId="9509" xr:uid="{22FEA583-6977-489F-8664-1BEC9954228D}"/>
    <cellStyle name="Normal 12 2 5 3 2" xfId="24243" xr:uid="{807D4BDA-3FA2-4051-8DBD-4914357288DB}"/>
    <cellStyle name="Normal 12 2 5 4" xfId="16877" xr:uid="{DF6FFC93-CEF8-491A-9BE0-A05D822CDFA8}"/>
    <cellStyle name="Normal 12 2 6" xfId="3984" xr:uid="{DB8FEA4A-C850-428B-AFF3-62FF8387D5BB}"/>
    <cellStyle name="Normal 12 2 6 2" xfId="11350" xr:uid="{267CC358-E6B5-4480-9E9B-3BF1CF5A4AE4}"/>
    <cellStyle name="Normal 12 2 6 2 2" xfId="26084" xr:uid="{9F5E4A47-C35D-4665-9F14-13BFF99B4740}"/>
    <cellStyle name="Normal 12 2 6 3" xfId="18718" xr:uid="{8CEEF743-E2A8-4AF0-B817-A2CC63BBD310}"/>
    <cellStyle name="Normal 12 2 7" xfId="7668" xr:uid="{9381B703-C95B-4514-A23F-4B2633B0F00D}"/>
    <cellStyle name="Normal 12 2 7 2" xfId="22402" xr:uid="{331E971D-84C6-4BCE-9007-F76D1892C2B2}"/>
    <cellStyle name="Normal 12 2 8" xfId="15036" xr:uid="{67D5216F-12F0-4B37-BF35-F2DCC0369823}"/>
    <cellStyle name="Normal 12 3" xfId="417" xr:uid="{26D15DA9-000F-4D7B-A98D-DA174561F4DF}"/>
    <cellStyle name="Normal 12 3 2" xfId="877" xr:uid="{615CF48F-8634-4F4C-9F70-566DA9A0B54B}"/>
    <cellStyle name="Normal 12 3 2 2" xfId="1797" xr:uid="{7855D891-8D6A-4BA1-969D-8386F08D5B26}"/>
    <cellStyle name="Normal 12 3 2 2 2" xfId="3638" xr:uid="{3534D0D1-E5A5-4E6A-854B-FF3E0BF763B8}"/>
    <cellStyle name="Normal 12 3 2 2 2 2" xfId="7320" xr:uid="{8B143278-C482-4363-8532-10910A9DCA12}"/>
    <cellStyle name="Normal 12 3 2 2 2 2 2" xfId="14686" xr:uid="{38BE6AD0-EFE5-4E7D-8F64-E22475599465}"/>
    <cellStyle name="Normal 12 3 2 2 2 2 2 2" xfId="29420" xr:uid="{3C318798-1D74-4D27-B5B2-50AD96C7B65D}"/>
    <cellStyle name="Normal 12 3 2 2 2 2 3" xfId="22054" xr:uid="{91473AA8-ECFE-4F55-991D-2E1593406C62}"/>
    <cellStyle name="Normal 12 3 2 2 2 3" xfId="11004" xr:uid="{9BF9AEE5-0771-4CC2-A3B6-41A285C41CF0}"/>
    <cellStyle name="Normal 12 3 2 2 2 3 2" xfId="25738" xr:uid="{A20A0F3D-75EB-461A-ACCD-41AF121BAA6D}"/>
    <cellStyle name="Normal 12 3 2 2 2 4" xfId="18372" xr:uid="{B2FA68A4-CD85-4C5A-A337-31E6086AF402}"/>
    <cellStyle name="Normal 12 3 2 2 3" xfId="5479" xr:uid="{E77FCC9A-63CF-464C-B6A7-0F6AFA88059A}"/>
    <cellStyle name="Normal 12 3 2 2 3 2" xfId="12845" xr:uid="{7B273420-913A-4243-BAE3-CCA7AE204294}"/>
    <cellStyle name="Normal 12 3 2 2 3 2 2" xfId="27579" xr:uid="{D290EBF7-3706-48E2-B13C-2F560E04D72C}"/>
    <cellStyle name="Normal 12 3 2 2 3 3" xfId="20213" xr:uid="{99AC7A3C-7AD2-49E4-BB82-99A57529F7D6}"/>
    <cellStyle name="Normal 12 3 2 2 4" xfId="9163" xr:uid="{63651E64-8CDA-40CA-9DD0-94E8CD7482A1}"/>
    <cellStyle name="Normal 12 3 2 2 4 2" xfId="23897" xr:uid="{3EBD3188-1D83-462B-9A70-F9913127EB39}"/>
    <cellStyle name="Normal 12 3 2 2 5" xfId="16531" xr:uid="{19A622E4-8BCD-4D7D-88BB-3D4A2FC7C2F9}"/>
    <cellStyle name="Normal 12 3 2 3" xfId="2718" xr:uid="{30E174D0-B4FF-4B78-863C-9578A9ABA72B}"/>
    <cellStyle name="Normal 12 3 2 3 2" xfId="6400" xr:uid="{DA4CD714-1297-4147-BD31-CE9139DF8A35}"/>
    <cellStyle name="Normal 12 3 2 3 2 2" xfId="13766" xr:uid="{D0F64587-CAD9-435B-B219-5A9DD0286D23}"/>
    <cellStyle name="Normal 12 3 2 3 2 2 2" xfId="28500" xr:uid="{01A540D0-4F7C-40AD-B328-46785CC69972}"/>
    <cellStyle name="Normal 12 3 2 3 2 3" xfId="21134" xr:uid="{7CD4DD31-32C4-4D46-AD3D-432DBF46E0CC}"/>
    <cellStyle name="Normal 12 3 2 3 3" xfId="10084" xr:uid="{00ED42F0-A7DA-463B-BE9A-5B09BDC3FA7C}"/>
    <cellStyle name="Normal 12 3 2 3 3 2" xfId="24818" xr:uid="{DF6E013E-6404-4523-A188-BB363BFBAA44}"/>
    <cellStyle name="Normal 12 3 2 3 4" xfId="17452" xr:uid="{DB24CCEC-578C-4AFE-8512-1923BD4E958F}"/>
    <cellStyle name="Normal 12 3 2 4" xfId="4559" xr:uid="{BAF041C7-F6D8-4E96-A523-497E0C3E2226}"/>
    <cellStyle name="Normal 12 3 2 4 2" xfId="11925" xr:uid="{A9E3D044-A6A1-4FFC-A7BE-4D6E0B8D4D92}"/>
    <cellStyle name="Normal 12 3 2 4 2 2" xfId="26659" xr:uid="{3E05FE19-FC99-4C19-964D-66C992BDB4C2}"/>
    <cellStyle name="Normal 12 3 2 4 3" xfId="19293" xr:uid="{F055598D-E3CA-4DC9-BF7E-E419E6E32C6F}"/>
    <cellStyle name="Normal 12 3 2 5" xfId="8243" xr:uid="{5919A8F9-410A-4695-AF8A-8997ABB689DD}"/>
    <cellStyle name="Normal 12 3 2 5 2" xfId="22977" xr:uid="{4AA3DE22-232C-445C-98FA-D9F0D792ACC3}"/>
    <cellStyle name="Normal 12 3 2 6" xfId="15611" xr:uid="{63DC8B0A-3EE4-4C69-B710-968B9CE93370}"/>
    <cellStyle name="Normal 12 3 3" xfId="1337" xr:uid="{4C9E8706-7EAF-42E8-B647-4286CB422995}"/>
    <cellStyle name="Normal 12 3 3 2" xfId="3178" xr:uid="{EB0E47CE-4CC2-417C-9166-B10CC1949E02}"/>
    <cellStyle name="Normal 12 3 3 2 2" xfId="6860" xr:uid="{A3D7CDFB-D099-4FF4-AFFB-681E2EBDFE72}"/>
    <cellStyle name="Normal 12 3 3 2 2 2" xfId="14226" xr:uid="{1C9FA570-B08B-47CA-86A5-937DA2B4F93D}"/>
    <cellStyle name="Normal 12 3 3 2 2 2 2" xfId="28960" xr:uid="{EF267891-A65E-4FF7-97C8-2F0DE3AF5F19}"/>
    <cellStyle name="Normal 12 3 3 2 2 3" xfId="21594" xr:uid="{308A1B63-6669-4A67-B4F4-76B62AAFB043}"/>
    <cellStyle name="Normal 12 3 3 2 3" xfId="10544" xr:uid="{D220F269-E393-4FB2-BADC-177005AFB469}"/>
    <cellStyle name="Normal 12 3 3 2 3 2" xfId="25278" xr:uid="{FA63E2FA-D4DA-4F26-B4C7-352C399FE427}"/>
    <cellStyle name="Normal 12 3 3 2 4" xfId="17912" xr:uid="{F445A37B-E8BB-49F5-99F2-1CA5103A71E1}"/>
    <cellStyle name="Normal 12 3 3 3" xfId="5019" xr:uid="{7FA3791C-17CA-4544-A7E6-D5D767E0A08A}"/>
    <cellStyle name="Normal 12 3 3 3 2" xfId="12385" xr:uid="{E1C688E7-28E8-4DA0-AE51-22CC1B4E9B95}"/>
    <cellStyle name="Normal 12 3 3 3 2 2" xfId="27119" xr:uid="{E11D9087-9E5E-48D5-A207-32D69A41BD85}"/>
    <cellStyle name="Normal 12 3 3 3 3" xfId="19753" xr:uid="{170462E3-9D11-41B8-B68C-8D53A684F12F}"/>
    <cellStyle name="Normal 12 3 3 4" xfId="8703" xr:uid="{E2F22FAA-AF57-40FB-9B95-E4D4C54831CE}"/>
    <cellStyle name="Normal 12 3 3 4 2" xfId="23437" xr:uid="{9DFFE8B2-CD89-4793-B42D-BE57540A01BC}"/>
    <cellStyle name="Normal 12 3 3 5" xfId="16071" xr:uid="{F3984CF0-3CE7-47BB-BA5A-56CA3F1C95BB}"/>
    <cellStyle name="Normal 12 3 4" xfId="2258" xr:uid="{D237680C-5666-445A-9FB3-A9FBEF9F6EB3}"/>
    <cellStyle name="Normal 12 3 4 2" xfId="5940" xr:uid="{FBF6CAF3-D064-46D9-A94D-22A47F44ADA9}"/>
    <cellStyle name="Normal 12 3 4 2 2" xfId="13306" xr:uid="{AE982B64-A480-4DF5-9987-E137912A5496}"/>
    <cellStyle name="Normal 12 3 4 2 2 2" xfId="28040" xr:uid="{7321DB9D-E9CC-4030-AB97-E782B37AF22C}"/>
    <cellStyle name="Normal 12 3 4 2 3" xfId="20674" xr:uid="{44574FA3-1F78-434C-8E4B-58147C7AF317}"/>
    <cellStyle name="Normal 12 3 4 3" xfId="9624" xr:uid="{6BAF0FA3-3645-4FF2-A8C9-2C92F58445EB}"/>
    <cellStyle name="Normal 12 3 4 3 2" xfId="24358" xr:uid="{F2E7EFCE-9BED-48B6-B335-205205CF51FE}"/>
    <cellStyle name="Normal 12 3 4 4" xfId="16992" xr:uid="{16389B8E-A146-4EEA-BC2A-2747ACFBA215}"/>
    <cellStyle name="Normal 12 3 5" xfId="4099" xr:uid="{1AA6F9C6-B766-48F0-BF7A-A421856011C4}"/>
    <cellStyle name="Normal 12 3 5 2" xfId="11465" xr:uid="{BD2AE5EF-7213-4F7C-8293-AA48A443CC1C}"/>
    <cellStyle name="Normal 12 3 5 2 2" xfId="26199" xr:uid="{1005F2A4-47B1-4F31-902B-A6F97BE03261}"/>
    <cellStyle name="Normal 12 3 5 3" xfId="18833" xr:uid="{76F00260-0C35-42F1-88E6-4E929C1AEE63}"/>
    <cellStyle name="Normal 12 3 6" xfId="7783" xr:uid="{6E056E83-8FA5-4859-A1A2-848A2F7D3005}"/>
    <cellStyle name="Normal 12 3 6 2" xfId="22517" xr:uid="{DA54BDEB-A030-4844-B2AB-0D483696C5E8}"/>
    <cellStyle name="Normal 12 3 7" xfId="15151" xr:uid="{22E90D01-CC68-4220-8720-8B2DB7D09691}"/>
    <cellStyle name="Normal 12 4" xfId="647" xr:uid="{6B5F44F2-1071-4230-9032-DFBA7D3B4183}"/>
    <cellStyle name="Normal 12 4 2" xfId="1567" xr:uid="{AE265190-B0C6-4879-A06E-765A88484F51}"/>
    <cellStyle name="Normal 12 4 2 2" xfId="3408" xr:uid="{98FF697E-2B1C-4DBE-A513-6789DB674BA5}"/>
    <cellStyle name="Normal 12 4 2 2 2" xfId="7090" xr:uid="{8E37194E-548F-4316-8025-2D3C4E4AF482}"/>
    <cellStyle name="Normal 12 4 2 2 2 2" xfId="14456" xr:uid="{61AA2C48-A14D-4D75-80BA-3C614A27D661}"/>
    <cellStyle name="Normal 12 4 2 2 2 2 2" xfId="29190" xr:uid="{9B502824-68DB-4F46-A5B9-9E7E77DA1FCD}"/>
    <cellStyle name="Normal 12 4 2 2 2 3" xfId="21824" xr:uid="{5B4E17EE-01E8-4AA8-BE29-35EF097C6CB4}"/>
    <cellStyle name="Normal 12 4 2 2 3" xfId="10774" xr:uid="{D77A9D0C-408A-41ED-B632-5576013751B2}"/>
    <cellStyle name="Normal 12 4 2 2 3 2" xfId="25508" xr:uid="{C0FC7784-1ECB-4FE7-8ECC-1C965D192123}"/>
    <cellStyle name="Normal 12 4 2 2 4" xfId="18142" xr:uid="{1BB6ACEF-962F-4336-B875-168D22AC0BDE}"/>
    <cellStyle name="Normal 12 4 2 3" xfId="5249" xr:uid="{08F9D2B5-5875-4B79-BEA1-A3DC771D8C76}"/>
    <cellStyle name="Normal 12 4 2 3 2" xfId="12615" xr:uid="{8FBBFAE9-6C56-4E82-9996-F39ACB230215}"/>
    <cellStyle name="Normal 12 4 2 3 2 2" xfId="27349" xr:uid="{64B20717-7FCE-4D2E-B84B-01D935AF411D}"/>
    <cellStyle name="Normal 12 4 2 3 3" xfId="19983" xr:uid="{790EF4BF-82D1-4434-99AF-B600AA794D6F}"/>
    <cellStyle name="Normal 12 4 2 4" xfId="8933" xr:uid="{324F1ABA-416D-4EE2-B19C-60BB04EA77DA}"/>
    <cellStyle name="Normal 12 4 2 4 2" xfId="23667" xr:uid="{59923F6A-E086-4AAF-9D25-D25BF63AD9A2}"/>
    <cellStyle name="Normal 12 4 2 5" xfId="16301" xr:uid="{41BD64D1-8978-429D-92A9-BADCA80E5F1D}"/>
    <cellStyle name="Normal 12 4 3" xfId="2488" xr:uid="{9DB35DA7-0161-428A-84B0-96E8CC322CC1}"/>
    <cellStyle name="Normal 12 4 3 2" xfId="6170" xr:uid="{0A8FD91E-B2E6-474B-A550-DC8ABD2A0FEF}"/>
    <cellStyle name="Normal 12 4 3 2 2" xfId="13536" xr:uid="{33B6ABA1-3134-48CE-8AFA-D748B6B73CC4}"/>
    <cellStyle name="Normal 12 4 3 2 2 2" xfId="28270" xr:uid="{191ACD3E-DFCE-4830-B845-80EB35B10D99}"/>
    <cellStyle name="Normal 12 4 3 2 3" xfId="20904" xr:uid="{9476EDE3-B04D-44E8-8ACA-2166C7514AF4}"/>
    <cellStyle name="Normal 12 4 3 3" xfId="9854" xr:uid="{488127D3-6043-4776-AC7D-004AAB247C5E}"/>
    <cellStyle name="Normal 12 4 3 3 2" xfId="24588" xr:uid="{383B4AE4-181E-4037-9B4D-B4CDEEBEF772}"/>
    <cellStyle name="Normal 12 4 3 4" xfId="17222" xr:uid="{28267305-F58F-4852-B19F-D0C207AAF369}"/>
    <cellStyle name="Normal 12 4 4" xfId="4329" xr:uid="{C0AECE80-7E45-4E0B-832A-D6A46E5B9A6F}"/>
    <cellStyle name="Normal 12 4 4 2" xfId="11695" xr:uid="{8B9DB85C-E5C9-4BBE-9392-A6599CB4A399}"/>
    <cellStyle name="Normal 12 4 4 2 2" xfId="26429" xr:uid="{648C4833-6914-4CB9-8A32-C23B78814112}"/>
    <cellStyle name="Normal 12 4 4 3" xfId="19063" xr:uid="{6981ADE4-1C4A-43BF-928E-652D422583D0}"/>
    <cellStyle name="Normal 12 4 5" xfId="8013" xr:uid="{E81EA20A-610B-4741-AF5E-7F9211A3A8FB}"/>
    <cellStyle name="Normal 12 4 5 2" xfId="22747" xr:uid="{6AF7D9AF-D53E-41D7-A6D4-15CF597976B8}"/>
    <cellStyle name="Normal 12 4 6" xfId="15381" xr:uid="{ADA306B7-683C-4B08-9C82-2B0C41812CF4}"/>
    <cellStyle name="Normal 12 5" xfId="1107" xr:uid="{CAA6FDE3-50F3-4548-83EC-8397B38C024A}"/>
    <cellStyle name="Normal 12 5 2" xfId="2948" xr:uid="{37D78A41-E312-4A51-8511-98468BDEA248}"/>
    <cellStyle name="Normal 12 5 2 2" xfId="6630" xr:uid="{22AC9AAB-B111-4585-B6F1-97186C7B73E4}"/>
    <cellStyle name="Normal 12 5 2 2 2" xfId="13996" xr:uid="{188B7D74-B1E7-4B78-9B52-0A807493C736}"/>
    <cellStyle name="Normal 12 5 2 2 2 2" xfId="28730" xr:uid="{25939B5C-6E80-4E61-AC8B-EF5C572AFF15}"/>
    <cellStyle name="Normal 12 5 2 2 3" xfId="21364" xr:uid="{FDB9F440-7B24-4975-B1C2-012CEBFD5814}"/>
    <cellStyle name="Normal 12 5 2 3" xfId="10314" xr:uid="{E430591C-A126-4E63-987C-63BE902BDB22}"/>
    <cellStyle name="Normal 12 5 2 3 2" xfId="25048" xr:uid="{FFB3D605-15FA-4538-8C28-8CD8B1F215BB}"/>
    <cellStyle name="Normal 12 5 2 4" xfId="17682" xr:uid="{448D8C9E-7720-473E-80C8-E0931576B39D}"/>
    <cellStyle name="Normal 12 5 3" xfId="4789" xr:uid="{F3990792-4B7E-44D1-81BA-BE17B003988F}"/>
    <cellStyle name="Normal 12 5 3 2" xfId="12155" xr:uid="{DCCB37B1-F98C-45AA-AD6D-50965AC6686B}"/>
    <cellStyle name="Normal 12 5 3 2 2" xfId="26889" xr:uid="{2B8D87A4-8C2D-4FB8-8600-9BC85F6D7D35}"/>
    <cellStyle name="Normal 12 5 3 3" xfId="19523" xr:uid="{63D7C6E4-A79A-49DC-9292-266D4B363A20}"/>
    <cellStyle name="Normal 12 5 4" xfId="8473" xr:uid="{52D156A6-2F7E-42B3-9B5E-B62BD77D8D40}"/>
    <cellStyle name="Normal 12 5 4 2" xfId="23207" xr:uid="{C2F90F36-500F-4280-9914-34C1E3560B90}"/>
    <cellStyle name="Normal 12 5 5" xfId="15841" xr:uid="{8F0E607D-EAB1-474B-AF36-17DB91B5DDF1}"/>
    <cellStyle name="Normal 12 6" xfId="2028" xr:uid="{DCC1058F-C6EE-44B9-89D6-5BEEF60186F0}"/>
    <cellStyle name="Normal 12 6 2" xfId="5710" xr:uid="{46E7E939-B771-49DD-A0DA-C102CE8F7FF4}"/>
    <cellStyle name="Normal 12 6 2 2" xfId="13076" xr:uid="{138017AA-6F24-4726-A02A-C110DFB55F24}"/>
    <cellStyle name="Normal 12 6 2 2 2" xfId="27810" xr:uid="{A7C0C6E9-E67A-485F-A552-002A8EFFB4CE}"/>
    <cellStyle name="Normal 12 6 2 3" xfId="20444" xr:uid="{8DF015E0-52D0-4D20-B209-84AE17A378FD}"/>
    <cellStyle name="Normal 12 6 3" xfId="9394" xr:uid="{E7F85D8F-3294-43E2-B1CF-606A13171850}"/>
    <cellStyle name="Normal 12 6 3 2" xfId="24128" xr:uid="{02DF8A8F-1788-413D-889C-25FB15C573B7}"/>
    <cellStyle name="Normal 12 6 4" xfId="16762" xr:uid="{24DC610E-AB9E-418F-9703-EA7255E386C1}"/>
    <cellStyle name="Normal 12 7" xfId="3869" xr:uid="{D54F856B-DFC1-4E9D-ADA3-67289DD8061E}"/>
    <cellStyle name="Normal 12 7 2" xfId="11235" xr:uid="{BA641546-22B0-43F4-B6D9-6E89852DEB29}"/>
    <cellStyle name="Normal 12 7 2 2" xfId="25969" xr:uid="{8E08147E-14FF-4675-AE4A-3CE9F92FF16F}"/>
    <cellStyle name="Normal 12 7 3" xfId="18603" xr:uid="{464BF6AF-7093-4805-ACEE-9BBB661833D8}"/>
    <cellStyle name="Normal 12 8" xfId="7553" xr:uid="{50C375B2-6903-4E3A-BC41-E4F949A1F555}"/>
    <cellStyle name="Normal 12 8 2" xfId="22287" xr:uid="{36FBFECC-B600-413E-8F8D-49BB20D4C3B4}"/>
    <cellStyle name="Normal 12 9" xfId="14921" xr:uid="{4AA8F47B-340A-4075-A5CD-1F15F644F070}"/>
    <cellStyle name="Normal 13" xfId="1913" xr:uid="{07522C42-6022-49FE-B17E-61C930F3EE8C}"/>
    <cellStyle name="Normal 13 2" xfId="3754" xr:uid="{092B7BE5-3D06-4FCE-A7C8-6ED90AC4EE76}"/>
    <cellStyle name="Normal 13 2 2" xfId="7436" xr:uid="{E19B26D5-4B97-447A-8C63-B46924627A6D}"/>
    <cellStyle name="Normal 13 2 2 2" xfId="14802" xr:uid="{072B90B1-AC18-427D-B70E-DC7B84AC259A}"/>
    <cellStyle name="Normal 13 2 2 2 2" xfId="29536" xr:uid="{1A67DBED-A23F-48F8-9FF5-E76C22E0AE9D}"/>
    <cellStyle name="Normal 13 2 2 3" xfId="22170" xr:uid="{7F42F393-1F8D-4896-8F88-370F5249BA79}"/>
    <cellStyle name="Normal 13 2 3" xfId="11120" xr:uid="{9564353E-4C9C-48D3-8EB7-CBD65A387FA2}"/>
    <cellStyle name="Normal 13 2 3 2" xfId="25854" xr:uid="{A9619528-E962-42E5-B24B-2EC44656DA9B}"/>
    <cellStyle name="Normal 13 2 4" xfId="18488" xr:uid="{58BFF245-F9AB-40C2-ADBD-D6A8DE35C017}"/>
    <cellStyle name="Normal 13 3" xfId="5595" xr:uid="{2235505E-4A49-49E8-95C9-4BB9532B34DA}"/>
    <cellStyle name="Normal 13 3 2" xfId="12961" xr:uid="{08664F4C-DF4B-4A7C-816B-E59D1E673C5F}"/>
    <cellStyle name="Normal 13 3 2 2" xfId="27695" xr:uid="{6B4D5E57-8728-4FBC-B018-72A67CC50EEB}"/>
    <cellStyle name="Normal 13 3 3" xfId="20329" xr:uid="{1CDAF800-EC22-4EFD-BDBA-CE176F6116BA}"/>
    <cellStyle name="Normal 13 4" xfId="9279" xr:uid="{EB9B765A-414D-4422-80EA-CCCD98E3C255}"/>
    <cellStyle name="Normal 13 4 2" xfId="24013" xr:uid="{042DDE2B-6C92-440E-8D0E-CDB8DD3EB9D2}"/>
    <cellStyle name="Normal 13 5" xfId="16647" xr:uid="{5D4681E5-E57D-4BC9-B417-C91B7E4B1C52}"/>
    <cellStyle name="Normal 14" xfId="7437" xr:uid="{BA5F1387-0950-4F74-8403-ACB6683DC580}"/>
    <cellStyle name="Normal 14 2" xfId="14803" xr:uid="{54987152-BB2B-407D-BFC2-31C3577B1A5A}"/>
    <cellStyle name="Normal 14 2 2" xfId="29537" xr:uid="{A9FF9BB1-CF8D-454B-9C57-BB40D926DBF2}"/>
    <cellStyle name="Normal 14 3" xfId="22171" xr:uid="{69BFC9DE-39CF-41D0-BE26-D2E28F9F4448}"/>
    <cellStyle name="Normal 15" xfId="14805" xr:uid="{225A3EE9-5387-448E-8288-962F057C0F75}"/>
    <cellStyle name="Normal 15 2" xfId="29539" xr:uid="{4AE6450E-8EE1-4AF2-B3A2-D9D5592EF9C2}"/>
    <cellStyle name="Normal 16" xfId="8" xr:uid="{624BEACD-8A33-4587-AB0D-A1A4D80A42D3}"/>
    <cellStyle name="Normal 17" xfId="105" xr:uid="{3069EB92-D3BE-47AA-99F8-6D7EEED82198}"/>
    <cellStyle name="Normal 2" xfId="1" xr:uid="{00000000-0005-0000-0000-000001000000}"/>
    <cellStyle name="Normal 2 2" xfId="3" xr:uid="{00000000-0005-0000-0000-000002000000}"/>
    <cellStyle name="Normal 2 3" xfId="173" xr:uid="{95818E5C-FF49-4257-AE51-4ABF0F8E5C59}"/>
    <cellStyle name="Normal 2 4" xfId="29544" xr:uid="{B5AE4A21-25C3-4F7C-80E2-438150717B00}"/>
    <cellStyle name="Normal 3" xfId="101" xr:uid="{786C886A-061D-4822-91C2-3FED07149DE1}"/>
    <cellStyle name="Normal 4" xfId="2" xr:uid="{00000000-0005-0000-0000-000003000000}"/>
    <cellStyle name="Normal 4 2" xfId="103" xr:uid="{602A469E-956B-4425-B6FD-3E57F4443B2C}"/>
    <cellStyle name="Normal 4 2 2" xfId="104" xr:uid="{1159BC35-9FCC-4DD9-9D6E-5CA76DDF0019}"/>
    <cellStyle name="Normal 4 2 2 2" xfId="167" xr:uid="{92D2A965-CC27-48E2-9D42-98AAE89EB881}"/>
    <cellStyle name="Normal 4 2 3" xfId="166" xr:uid="{F2BAAA36-7ADA-4A29-9891-855D5602CB24}"/>
    <cellStyle name="Normal 4 3" xfId="102" xr:uid="{391F5B95-486D-464D-A0E8-FD5C9558798B}"/>
    <cellStyle name="Normal 4 3 2" xfId="165" xr:uid="{5D1FDB04-2681-4DE8-8611-EDDDFE0197B6}"/>
    <cellStyle name="Normal 4 4" xfId="106" xr:uid="{8AFEAE9F-4401-40DE-8DE0-35DAC4830551}"/>
    <cellStyle name="Normal 4 5" xfId="29545" xr:uid="{A29E06A4-2750-4608-8FCC-13894BD87BB8}"/>
    <cellStyle name="Normal 4 6" xfId="12" xr:uid="{2B42132F-F0DA-4861-9178-B2843840BEA5}"/>
    <cellStyle name="Normal 5" xfId="15" xr:uid="{F49E254B-2B60-4EAF-9E7C-10E093000A7F}"/>
    <cellStyle name="Normal 6" xfId="14" xr:uid="{7A586498-3398-4BCE-8083-D070E9CE885C}"/>
    <cellStyle name="Normal 6 2" xfId="112" xr:uid="{949DCC91-9871-4A08-AB31-BBE29660E628}"/>
    <cellStyle name="Normal 7" xfId="107" xr:uid="{F40B9661-CF5E-4FA4-A906-B4069DE312DC}"/>
    <cellStyle name="Normal 7 10" xfId="7491" xr:uid="{41A66FEF-C683-4A45-8130-37AB69321F61}"/>
    <cellStyle name="Normal 7 10 2" xfId="22225" xr:uid="{9FD7DD61-817F-40D4-A992-209C242E0720}"/>
    <cellStyle name="Normal 7 11" xfId="14859" xr:uid="{FE51746E-BEC4-41C8-AB03-0CA1021D1CD7}"/>
    <cellStyle name="Normal 7 2" xfId="111" xr:uid="{6F8D7560-82AA-4850-8640-B987E99F916D}"/>
    <cellStyle name="Normal 7 2 10" xfId="14863" xr:uid="{1A9C4B2B-069D-4F8A-AB3F-D6698261EEAC}"/>
    <cellStyle name="Normal 7 2 2" xfId="172" xr:uid="{6B669713-2B75-4918-8443-74F0EE0FC996}"/>
    <cellStyle name="Normal 7 2 2 10" xfId="14806" xr:uid="{E2CEB62C-8907-4A4B-83DA-A8E5492705D4}"/>
    <cellStyle name="Normal 7 2 2 10 2" xfId="29540" xr:uid="{1D8785C3-C013-475C-BC1F-1078B6A78933}"/>
    <cellStyle name="Normal 7 2 2 11" xfId="14920" xr:uid="{AF7AF53C-9A88-499A-934F-DFC5039A7122}"/>
    <cellStyle name="Normal 7 2 2 2" xfId="301" xr:uid="{78605766-8F7A-4A67-8CE3-5EE70AD25B21}"/>
    <cellStyle name="Normal 7 2 2 2 2" xfId="531" xr:uid="{046E227F-5D55-4A54-890B-C771C6E2585A}"/>
    <cellStyle name="Normal 7 2 2 2 2 2" xfId="991" xr:uid="{5A419273-FC51-4EF2-AF49-34DD24C04C76}"/>
    <cellStyle name="Normal 7 2 2 2 2 2 2" xfId="1911" xr:uid="{671E2F04-530E-4020-86A9-29CD8BE1E3EA}"/>
    <cellStyle name="Normal 7 2 2 2 2 2 2 2" xfId="3752" xr:uid="{D75B6A57-F6A7-43C8-9DE5-1AAB51880679}"/>
    <cellStyle name="Normal 7 2 2 2 2 2 2 2 2" xfId="7434" xr:uid="{4DF1F27E-9955-4908-A422-E42F93968111}"/>
    <cellStyle name="Normal 7 2 2 2 2 2 2 2 2 2" xfId="14800" xr:uid="{8D176938-9E34-40C8-BAEF-FF5BF0E4661F}"/>
    <cellStyle name="Normal 7 2 2 2 2 2 2 2 2 2 2" xfId="29534" xr:uid="{523304A2-A873-40A8-854D-FF70BF9939BD}"/>
    <cellStyle name="Normal 7 2 2 2 2 2 2 2 2 3" xfId="22168" xr:uid="{37FED745-D765-4485-BBF2-A205C4FFB796}"/>
    <cellStyle name="Normal 7 2 2 2 2 2 2 2 3" xfId="11118" xr:uid="{28C38656-A378-48C5-B3D1-D127828B7F61}"/>
    <cellStyle name="Normal 7 2 2 2 2 2 2 2 3 2" xfId="25852" xr:uid="{902852FD-3404-4BF0-B133-5745E956C4BF}"/>
    <cellStyle name="Normal 7 2 2 2 2 2 2 2 4" xfId="18486" xr:uid="{1462F6F5-5304-4A8D-A1EE-BB1B8ACB72F3}"/>
    <cellStyle name="Normal 7 2 2 2 2 2 2 3" xfId="5593" xr:uid="{A845E638-8ACD-47DD-A0F3-96470D83D189}"/>
    <cellStyle name="Normal 7 2 2 2 2 2 2 3 2" xfId="12959" xr:uid="{FE90B8F1-8A45-4631-9C32-574C7A48F181}"/>
    <cellStyle name="Normal 7 2 2 2 2 2 2 3 2 2" xfId="27693" xr:uid="{B6F7A054-8D45-44E0-999F-F037B8C3D7EA}"/>
    <cellStyle name="Normal 7 2 2 2 2 2 2 3 3" xfId="20327" xr:uid="{C77EB1F4-A06F-4F1B-9401-C242D6674789}"/>
    <cellStyle name="Normal 7 2 2 2 2 2 2 4" xfId="9277" xr:uid="{92EC2C65-F7CC-4038-8C1B-C7BBE2592A0A}"/>
    <cellStyle name="Normal 7 2 2 2 2 2 2 4 2" xfId="24011" xr:uid="{7BC55981-F9ED-4E96-8DFB-E8438216B01F}"/>
    <cellStyle name="Normal 7 2 2 2 2 2 2 5" xfId="16645" xr:uid="{C7317DAB-113E-46D5-B6E5-2A9B5FE33796}"/>
    <cellStyle name="Normal 7 2 2 2 2 2 3" xfId="2832" xr:uid="{5009FBE6-F429-405B-9B5B-083DF80E0D62}"/>
    <cellStyle name="Normal 7 2 2 2 2 2 3 2" xfId="6514" xr:uid="{01EB68A8-3E65-4F43-B491-90609BBF2941}"/>
    <cellStyle name="Normal 7 2 2 2 2 2 3 2 2" xfId="13880" xr:uid="{D579A591-DED9-48A5-B28E-3F2E713DADB0}"/>
    <cellStyle name="Normal 7 2 2 2 2 2 3 2 2 2" xfId="28614" xr:uid="{0E09774E-CEEF-4182-A5A8-857199E2DF51}"/>
    <cellStyle name="Normal 7 2 2 2 2 2 3 2 3" xfId="21248" xr:uid="{36518562-005B-4D93-BB84-5DFD4A6F057F}"/>
    <cellStyle name="Normal 7 2 2 2 2 2 3 3" xfId="10198" xr:uid="{0E9196F3-FBE8-4BDE-A8A9-2535C9CF4B32}"/>
    <cellStyle name="Normal 7 2 2 2 2 2 3 3 2" xfId="24932" xr:uid="{A76769DD-50A0-4D2A-A946-D97669C43FB2}"/>
    <cellStyle name="Normal 7 2 2 2 2 2 3 4" xfId="17566" xr:uid="{D0351C4E-A17C-4B82-B0D9-51C3F0460D72}"/>
    <cellStyle name="Normal 7 2 2 2 2 2 4" xfId="4673" xr:uid="{B56F2DDA-2014-4BFF-9D68-1762123F882A}"/>
    <cellStyle name="Normal 7 2 2 2 2 2 4 2" xfId="12039" xr:uid="{614429E0-9DBD-44BF-8003-F85968841DBB}"/>
    <cellStyle name="Normal 7 2 2 2 2 2 4 2 2" xfId="26773" xr:uid="{36497980-485D-4BDE-8683-CC70375D000F}"/>
    <cellStyle name="Normal 7 2 2 2 2 2 4 3" xfId="19407" xr:uid="{260DA856-D2EE-41E4-8819-C945CC85AF63}"/>
    <cellStyle name="Normal 7 2 2 2 2 2 5" xfId="8357" xr:uid="{35E277F1-CD52-4E35-B454-5DEAAE363D0B}"/>
    <cellStyle name="Normal 7 2 2 2 2 2 5 2" xfId="23091" xr:uid="{C5FEB98B-4BF9-472A-ADC9-C0F4345B7E53}"/>
    <cellStyle name="Normal 7 2 2 2 2 2 6" xfId="15725" xr:uid="{E725225D-96F8-47E1-961F-EA87BF8D4870}"/>
    <cellStyle name="Normal 7 2 2 2 2 3" xfId="1451" xr:uid="{B317FBD1-A55C-4B14-9DDD-F553FA33421E}"/>
    <cellStyle name="Normal 7 2 2 2 2 3 2" xfId="3292" xr:uid="{2A7EC0C2-337B-47A6-A8F4-7DBCF5A5F727}"/>
    <cellStyle name="Normal 7 2 2 2 2 3 2 2" xfId="6974" xr:uid="{44162502-ADCC-4CDA-A297-66166536BA79}"/>
    <cellStyle name="Normal 7 2 2 2 2 3 2 2 2" xfId="14340" xr:uid="{54A2C72A-784C-49DC-9C1E-1C52EC084A25}"/>
    <cellStyle name="Normal 7 2 2 2 2 3 2 2 2 2" xfId="29074" xr:uid="{A041338B-4182-415A-8CA2-47FF1FB67E0F}"/>
    <cellStyle name="Normal 7 2 2 2 2 3 2 2 3" xfId="21708" xr:uid="{61D0B134-6D48-4B1B-82FD-D21D37638E0E}"/>
    <cellStyle name="Normal 7 2 2 2 2 3 2 3" xfId="10658" xr:uid="{D15C85DD-62EB-40A0-8466-1EE1266757A8}"/>
    <cellStyle name="Normal 7 2 2 2 2 3 2 3 2" xfId="25392" xr:uid="{4B00BDF7-E361-4718-982C-1425D703DC64}"/>
    <cellStyle name="Normal 7 2 2 2 2 3 2 4" xfId="18026" xr:uid="{9020CA7C-A421-463E-BC91-C7BF3A87FC92}"/>
    <cellStyle name="Normal 7 2 2 2 2 3 3" xfId="5133" xr:uid="{65D3861E-3099-45D5-9701-648A29247660}"/>
    <cellStyle name="Normal 7 2 2 2 2 3 3 2" xfId="12499" xr:uid="{CA68E619-5A95-4438-B20E-A11DF16EAAF3}"/>
    <cellStyle name="Normal 7 2 2 2 2 3 3 2 2" xfId="27233" xr:uid="{26C81420-99EA-450F-930A-8B7B41EA682C}"/>
    <cellStyle name="Normal 7 2 2 2 2 3 3 3" xfId="19867" xr:uid="{28022BAB-6B55-4A59-BEEF-6635D269D50C}"/>
    <cellStyle name="Normal 7 2 2 2 2 3 4" xfId="8817" xr:uid="{A1CF7FD8-EE42-4083-ADDF-EB1F2E9F0DD2}"/>
    <cellStyle name="Normal 7 2 2 2 2 3 4 2" xfId="23551" xr:uid="{85C5CE65-24BB-42ED-AA69-1DEEEDA20F88}"/>
    <cellStyle name="Normal 7 2 2 2 2 3 5" xfId="16185" xr:uid="{865D44A9-AFE7-45CC-9D66-D5E88E881879}"/>
    <cellStyle name="Normal 7 2 2 2 2 4" xfId="2372" xr:uid="{B49C8DCC-1414-4F1C-BF71-74FA36F606AD}"/>
    <cellStyle name="Normal 7 2 2 2 2 4 2" xfId="6054" xr:uid="{329C24AD-FAA4-4E99-B86A-AC2B6584F273}"/>
    <cellStyle name="Normal 7 2 2 2 2 4 2 2" xfId="13420" xr:uid="{37A1A367-8511-408C-BD37-76E1845FED6E}"/>
    <cellStyle name="Normal 7 2 2 2 2 4 2 2 2" xfId="28154" xr:uid="{7ACA14CE-3BBD-4E1B-A443-658C89BD0328}"/>
    <cellStyle name="Normal 7 2 2 2 2 4 2 3" xfId="20788" xr:uid="{9D10A2ED-1A3E-4A65-9479-32E42D43258C}"/>
    <cellStyle name="Normal 7 2 2 2 2 4 3" xfId="9738" xr:uid="{15E52A3D-81DB-427E-9209-D58427599D3F}"/>
    <cellStyle name="Normal 7 2 2 2 2 4 3 2" xfId="24472" xr:uid="{C0585C8A-5F3E-4473-890A-7A1007575B9B}"/>
    <cellStyle name="Normal 7 2 2 2 2 4 4" xfId="17106" xr:uid="{C7A7D91D-2182-4A13-856A-03AEE62D0EA1}"/>
    <cellStyle name="Normal 7 2 2 2 2 5" xfId="4213" xr:uid="{253A9E94-72C6-4559-83DE-CDA5503DD9BD}"/>
    <cellStyle name="Normal 7 2 2 2 2 5 2" xfId="11579" xr:uid="{CA3824A3-A6E3-4EB0-A796-73185325BCAC}"/>
    <cellStyle name="Normal 7 2 2 2 2 5 2 2" xfId="26313" xr:uid="{B9A48ADF-7E08-401B-AC24-C551177441CC}"/>
    <cellStyle name="Normal 7 2 2 2 2 5 3" xfId="18947" xr:uid="{6818B849-CC2A-4C67-984B-876FBEDEEB01}"/>
    <cellStyle name="Normal 7 2 2 2 2 6" xfId="7897" xr:uid="{553038F9-0A0E-4AB7-A52B-5E5A61E94A1C}"/>
    <cellStyle name="Normal 7 2 2 2 2 6 2" xfId="22631" xr:uid="{73417455-9729-4A3A-AFCB-2175DB9EA906}"/>
    <cellStyle name="Normal 7 2 2 2 2 7" xfId="15265" xr:uid="{0027F10A-9AB5-42A3-B257-2B103D0E99B5}"/>
    <cellStyle name="Normal 7 2 2 2 3" xfId="761" xr:uid="{975059FB-B8E0-4A90-ACB0-E563036DE956}"/>
    <cellStyle name="Normal 7 2 2 2 3 2" xfId="1681" xr:uid="{211CB2FE-0040-4533-A467-1CDF6FB6415D}"/>
    <cellStyle name="Normal 7 2 2 2 3 2 2" xfId="3522" xr:uid="{F1E89F68-ECB3-4102-9950-174D10E2B92C}"/>
    <cellStyle name="Normal 7 2 2 2 3 2 2 2" xfId="7204" xr:uid="{77EC2E06-2A95-478C-878C-E081D07CC963}"/>
    <cellStyle name="Normal 7 2 2 2 3 2 2 2 2" xfId="14570" xr:uid="{57B7E452-6E33-428F-9784-FA7F5C0A1168}"/>
    <cellStyle name="Normal 7 2 2 2 3 2 2 2 2 2" xfId="29304" xr:uid="{B9E2EEF9-D857-4D3B-8F9E-550EDDFA2BCF}"/>
    <cellStyle name="Normal 7 2 2 2 3 2 2 2 3" xfId="21938" xr:uid="{5FDA330A-4E6D-45B1-ABDB-B2CD7E342ACF}"/>
    <cellStyle name="Normal 7 2 2 2 3 2 2 3" xfId="10888" xr:uid="{16518F71-8DFC-4B8A-8AD4-67B7897BF07A}"/>
    <cellStyle name="Normal 7 2 2 2 3 2 2 3 2" xfId="25622" xr:uid="{67997C2B-8137-448C-824F-6A7E4A64F852}"/>
    <cellStyle name="Normal 7 2 2 2 3 2 2 4" xfId="18256" xr:uid="{2FEC9825-3B4F-4A3E-8954-DA4E042D0E6F}"/>
    <cellStyle name="Normal 7 2 2 2 3 2 3" xfId="5363" xr:uid="{84889CB2-32B5-4059-9C12-D85C3609AC90}"/>
    <cellStyle name="Normal 7 2 2 2 3 2 3 2" xfId="12729" xr:uid="{68A9815F-183A-4E1F-A551-764F2BB76B11}"/>
    <cellStyle name="Normal 7 2 2 2 3 2 3 2 2" xfId="27463" xr:uid="{9D9AF562-C5E1-4962-BA86-822004F4C703}"/>
    <cellStyle name="Normal 7 2 2 2 3 2 3 3" xfId="20097" xr:uid="{5CEFAC26-4B46-4187-8EDC-336E58180EE4}"/>
    <cellStyle name="Normal 7 2 2 2 3 2 4" xfId="9047" xr:uid="{A6F3F6BF-375F-49DD-A035-4B0495222130}"/>
    <cellStyle name="Normal 7 2 2 2 3 2 4 2" xfId="23781" xr:uid="{1DB582DC-C746-43F3-8CDA-D94CFCD8C0B1}"/>
    <cellStyle name="Normal 7 2 2 2 3 2 5" xfId="16415" xr:uid="{D71AEA65-7843-4720-9A4D-7B06966B8FBD}"/>
    <cellStyle name="Normal 7 2 2 2 3 3" xfId="2602" xr:uid="{3A349249-673F-4230-9580-0AEC33A8451C}"/>
    <cellStyle name="Normal 7 2 2 2 3 3 2" xfId="6284" xr:uid="{57669A7F-3BED-4CA9-BF8C-48064A246A1A}"/>
    <cellStyle name="Normal 7 2 2 2 3 3 2 2" xfId="13650" xr:uid="{79D20E6D-0AB2-4A1F-BF4E-8370B17E614F}"/>
    <cellStyle name="Normal 7 2 2 2 3 3 2 2 2" xfId="28384" xr:uid="{0CAFE1B8-34E8-420B-BEC9-7689D4552618}"/>
    <cellStyle name="Normal 7 2 2 2 3 3 2 3" xfId="21018" xr:uid="{B3710535-A4E7-446B-A32F-DBB1CA5152EB}"/>
    <cellStyle name="Normal 7 2 2 2 3 3 3" xfId="9968" xr:uid="{A003129C-E3BA-42D3-8BC8-38E86EFE2718}"/>
    <cellStyle name="Normal 7 2 2 2 3 3 3 2" xfId="24702" xr:uid="{4474858A-D210-4845-A39A-2E6CE518112B}"/>
    <cellStyle name="Normal 7 2 2 2 3 3 4" xfId="17336" xr:uid="{552CDC95-9C88-43EC-AE18-C2A9C2276B93}"/>
    <cellStyle name="Normal 7 2 2 2 3 4" xfId="4443" xr:uid="{D5C05709-334C-470A-86C7-EF8BDD70FF3C}"/>
    <cellStyle name="Normal 7 2 2 2 3 4 2" xfId="11809" xr:uid="{4391DD03-BEF6-4EF1-BF71-C7962DAB4A64}"/>
    <cellStyle name="Normal 7 2 2 2 3 4 2 2" xfId="26543" xr:uid="{2B572BBF-10A5-4F87-B007-32B67B7F010A}"/>
    <cellStyle name="Normal 7 2 2 2 3 4 3" xfId="19177" xr:uid="{337609A8-1104-4130-9E18-D13E2B34B8B1}"/>
    <cellStyle name="Normal 7 2 2 2 3 5" xfId="8127" xr:uid="{6F2C99E6-816A-43D7-B65D-62CF3CD356B7}"/>
    <cellStyle name="Normal 7 2 2 2 3 5 2" xfId="22861" xr:uid="{2F127E47-031D-4E7E-B07A-BFF68F66D032}"/>
    <cellStyle name="Normal 7 2 2 2 3 6" xfId="15495" xr:uid="{3B156E99-76D7-4AA5-A23B-BC76F41F743C}"/>
    <cellStyle name="Normal 7 2 2 2 4" xfId="1221" xr:uid="{6EC6E7C2-69F4-4088-97D8-619B090AAC6F}"/>
    <cellStyle name="Normal 7 2 2 2 4 2" xfId="3062" xr:uid="{B3012301-ADD9-4739-B15A-2914B3E1AB98}"/>
    <cellStyle name="Normal 7 2 2 2 4 2 2" xfId="6744" xr:uid="{5A9C814D-55C0-4929-BFA6-602E563CD24C}"/>
    <cellStyle name="Normal 7 2 2 2 4 2 2 2" xfId="14110" xr:uid="{1A0F6834-956F-498B-B1AB-97C95AE86D2F}"/>
    <cellStyle name="Normal 7 2 2 2 4 2 2 2 2" xfId="28844" xr:uid="{105F5180-877D-4C0B-A2C6-4DDAE72BBB80}"/>
    <cellStyle name="Normal 7 2 2 2 4 2 2 3" xfId="21478" xr:uid="{D8ED2DDA-3D3E-4EE3-AFA0-F4286B1C0BF4}"/>
    <cellStyle name="Normal 7 2 2 2 4 2 3" xfId="10428" xr:uid="{77CACBFE-883A-49F9-A7C4-B2E989AC25FC}"/>
    <cellStyle name="Normal 7 2 2 2 4 2 3 2" xfId="25162" xr:uid="{87722386-5341-4A78-8148-CF6D7B939554}"/>
    <cellStyle name="Normal 7 2 2 2 4 2 4" xfId="17796" xr:uid="{820359B8-B480-484D-A713-90DCC888C4BA}"/>
    <cellStyle name="Normal 7 2 2 2 4 3" xfId="4903" xr:uid="{C8CBD397-C0B7-4962-BC90-59F7CDBB3C8C}"/>
    <cellStyle name="Normal 7 2 2 2 4 3 2" xfId="12269" xr:uid="{80D06FDC-FB03-4F69-B841-F846E2427CDD}"/>
    <cellStyle name="Normal 7 2 2 2 4 3 2 2" xfId="27003" xr:uid="{CECE88D0-29B9-4B37-87C5-8D5FCBF3D4ED}"/>
    <cellStyle name="Normal 7 2 2 2 4 3 3" xfId="19637" xr:uid="{63D914A7-9E34-4FA2-BA95-CAF69C8B1A3A}"/>
    <cellStyle name="Normal 7 2 2 2 4 4" xfId="8587" xr:uid="{AB8C8150-9608-45C8-8318-9CE39A58B8C0}"/>
    <cellStyle name="Normal 7 2 2 2 4 4 2" xfId="23321" xr:uid="{733B38A8-3BC5-47AD-B9E3-B23887A1ABC8}"/>
    <cellStyle name="Normal 7 2 2 2 4 5" xfId="15955" xr:uid="{85027C76-D50E-43D8-B9CA-51321C4C9887}"/>
    <cellStyle name="Normal 7 2 2 2 5" xfId="2142" xr:uid="{C8ABD54A-9582-4FB5-81DF-3C87BE92019F}"/>
    <cellStyle name="Normal 7 2 2 2 5 2" xfId="5824" xr:uid="{E5F62D22-C025-4C91-9C99-5E32022DD172}"/>
    <cellStyle name="Normal 7 2 2 2 5 2 2" xfId="13190" xr:uid="{9ABD84BF-0B71-4EF5-B121-C8E5053CDF24}"/>
    <cellStyle name="Normal 7 2 2 2 5 2 2 2" xfId="27924" xr:uid="{37F4E171-26F6-42FB-8A05-973F022F83F3}"/>
    <cellStyle name="Normal 7 2 2 2 5 2 3" xfId="20558" xr:uid="{6DD8FBD3-712B-4E7C-829D-2624E51D1425}"/>
    <cellStyle name="Normal 7 2 2 2 5 3" xfId="9508" xr:uid="{D3CEAB25-B317-482B-9A44-B4B658441354}"/>
    <cellStyle name="Normal 7 2 2 2 5 3 2" xfId="24242" xr:uid="{AFAED294-83B4-4C67-9844-5FA2779A13B0}"/>
    <cellStyle name="Normal 7 2 2 2 5 4" xfId="16876" xr:uid="{7C1A4D2E-D650-4BB1-8175-15C0319B1252}"/>
    <cellStyle name="Normal 7 2 2 2 6" xfId="3983" xr:uid="{CA8CBF6C-69EA-40EF-A589-AAB0EA696107}"/>
    <cellStyle name="Normal 7 2 2 2 6 2" xfId="11349" xr:uid="{9D210EC0-F4EB-414B-A24D-9476C2133EAB}"/>
    <cellStyle name="Normal 7 2 2 2 6 2 2" xfId="26083" xr:uid="{76E9DC87-310D-4580-BA31-7868AAFC610A}"/>
    <cellStyle name="Normal 7 2 2 2 6 3" xfId="18717" xr:uid="{97FF9FE3-09E5-4E65-8C1F-C3CF9125A0A8}"/>
    <cellStyle name="Normal 7 2 2 2 7" xfId="7667" xr:uid="{A8B53A78-B64F-4E0D-8B99-C087DD51345A}"/>
    <cellStyle name="Normal 7 2 2 2 7 2" xfId="22401" xr:uid="{5962FD0E-F3C5-473B-9558-9F34BB805558}"/>
    <cellStyle name="Normal 7 2 2 2 8" xfId="15035" xr:uid="{6912DA64-5F3B-41A8-BF96-DA0FA7AA69CF}"/>
    <cellStyle name="Normal 7 2 2 3" xfId="416" xr:uid="{156A4825-7E26-49B5-9061-70832E665DC7}"/>
    <cellStyle name="Normal 7 2 2 3 2" xfId="876" xr:uid="{B01E7258-CD8B-431D-B0E6-323437487A06}"/>
    <cellStyle name="Normal 7 2 2 3 2 2" xfId="1796" xr:uid="{39ECA127-265B-4DDD-A424-95B6389CB9FD}"/>
    <cellStyle name="Normal 7 2 2 3 2 2 2" xfId="3637" xr:uid="{34FAF283-E3FA-4D38-9C16-6FEB576A89A5}"/>
    <cellStyle name="Normal 7 2 2 3 2 2 2 2" xfId="7319" xr:uid="{90D1E57E-A659-4CF7-ABD1-5ABB0411AC18}"/>
    <cellStyle name="Normal 7 2 2 3 2 2 2 2 2" xfId="14685" xr:uid="{1F1F9747-2282-42B1-AD41-8DF99FA1CB92}"/>
    <cellStyle name="Normal 7 2 2 3 2 2 2 2 2 2" xfId="29419" xr:uid="{F756247B-E0B3-4D57-9255-022CCDDFA1C7}"/>
    <cellStyle name="Normal 7 2 2 3 2 2 2 2 3" xfId="22053" xr:uid="{2E208AF2-006F-4FCA-A8CA-CAAD818C111F}"/>
    <cellStyle name="Normal 7 2 2 3 2 2 2 3" xfId="11003" xr:uid="{09AD74E2-597B-4036-88A2-D51296CF007C}"/>
    <cellStyle name="Normal 7 2 2 3 2 2 2 3 2" xfId="25737" xr:uid="{F9591B6F-64F3-4D03-9638-F6D3E3C7352D}"/>
    <cellStyle name="Normal 7 2 2 3 2 2 2 4" xfId="18371" xr:uid="{8F2084ED-D737-4002-84F5-59AF075C3D52}"/>
    <cellStyle name="Normal 7 2 2 3 2 2 3" xfId="5478" xr:uid="{EC0C9799-8023-49D7-A975-C2645137C649}"/>
    <cellStyle name="Normal 7 2 2 3 2 2 3 2" xfId="12844" xr:uid="{9D98D2AA-23DB-4232-9B8F-9808BDFA4A82}"/>
    <cellStyle name="Normal 7 2 2 3 2 2 3 2 2" xfId="27578" xr:uid="{CFB0E2BA-981C-415C-AF5E-29CE3ECA0A51}"/>
    <cellStyle name="Normal 7 2 2 3 2 2 3 3" xfId="20212" xr:uid="{7319FFB8-1A49-4B4E-966B-82796AB385EF}"/>
    <cellStyle name="Normal 7 2 2 3 2 2 4" xfId="9162" xr:uid="{EB5D321D-45E6-4876-BF0E-554CD83F4CEF}"/>
    <cellStyle name="Normal 7 2 2 3 2 2 4 2" xfId="23896" xr:uid="{12335C03-4B02-4014-B9A4-BB2132CF7A5E}"/>
    <cellStyle name="Normal 7 2 2 3 2 2 5" xfId="16530" xr:uid="{41C5B501-C47B-450C-8628-EF7E3D23BD8C}"/>
    <cellStyle name="Normal 7 2 2 3 2 3" xfId="2717" xr:uid="{8DA4162A-3F76-4ACA-968E-2F3693C95540}"/>
    <cellStyle name="Normal 7 2 2 3 2 3 2" xfId="6399" xr:uid="{6B83713B-33B9-4079-85BF-15CF3FA85674}"/>
    <cellStyle name="Normal 7 2 2 3 2 3 2 2" xfId="13765" xr:uid="{7FE3C101-BF6F-46F8-B295-DA619CE7ACC7}"/>
    <cellStyle name="Normal 7 2 2 3 2 3 2 2 2" xfId="28499" xr:uid="{7F79CB56-BEF6-4582-BD63-B746C4A6C385}"/>
    <cellStyle name="Normal 7 2 2 3 2 3 2 3" xfId="21133" xr:uid="{68A3E0FD-C469-413A-B9C3-982D31CB5FD4}"/>
    <cellStyle name="Normal 7 2 2 3 2 3 3" xfId="10083" xr:uid="{0C656D9D-E7A6-458C-BE50-DC79872D293E}"/>
    <cellStyle name="Normal 7 2 2 3 2 3 3 2" xfId="24817" xr:uid="{E7E87E82-66EF-46F1-8AB5-5FC09D68A893}"/>
    <cellStyle name="Normal 7 2 2 3 2 3 4" xfId="17451" xr:uid="{5234809F-3D17-4C6E-B292-21615CF9F528}"/>
    <cellStyle name="Normal 7 2 2 3 2 4" xfId="4558" xr:uid="{11DEF3A4-3825-4CC2-8B85-C9960F48E031}"/>
    <cellStyle name="Normal 7 2 2 3 2 4 2" xfId="11924" xr:uid="{FF952210-C6C5-4676-8B7D-2459DEAF66F7}"/>
    <cellStyle name="Normal 7 2 2 3 2 4 2 2" xfId="26658" xr:uid="{8C27B6F2-1BB8-4E57-B48B-281509D8D4CD}"/>
    <cellStyle name="Normal 7 2 2 3 2 4 3" xfId="19292" xr:uid="{3D9E09B2-F3B0-4CBA-8C66-C000D39632C5}"/>
    <cellStyle name="Normal 7 2 2 3 2 5" xfId="8242" xr:uid="{789AE9A0-6AC1-4791-BE19-5A853DF1048B}"/>
    <cellStyle name="Normal 7 2 2 3 2 5 2" xfId="22976" xr:uid="{C3B0F603-5825-4D4C-93D5-62F3E109B5B4}"/>
    <cellStyle name="Normal 7 2 2 3 2 6" xfId="15610" xr:uid="{48FF6C43-F6A9-47FA-82CF-5E7F93CFAC73}"/>
    <cellStyle name="Normal 7 2 2 3 3" xfId="1336" xr:uid="{BC7607EE-A089-45B0-8D13-7EA39C54CF2D}"/>
    <cellStyle name="Normal 7 2 2 3 3 2" xfId="3177" xr:uid="{5D3857A5-F76C-43BD-A4CB-85297DB57A25}"/>
    <cellStyle name="Normal 7 2 2 3 3 2 2" xfId="6859" xr:uid="{4BFBD4D2-B8FD-4D28-B2E9-9D943044C3AE}"/>
    <cellStyle name="Normal 7 2 2 3 3 2 2 2" xfId="14225" xr:uid="{2F9E2E3A-2ADF-4471-809F-7C9D835CA722}"/>
    <cellStyle name="Normal 7 2 2 3 3 2 2 2 2" xfId="28959" xr:uid="{D0CC16CD-E9B3-4FE1-8544-A56B3408235E}"/>
    <cellStyle name="Normal 7 2 2 3 3 2 2 3" xfId="21593" xr:uid="{32B1862A-2D45-4115-9493-163A31B5F230}"/>
    <cellStyle name="Normal 7 2 2 3 3 2 3" xfId="10543" xr:uid="{505CCC8A-27FB-49E9-B34F-1794DE0A6615}"/>
    <cellStyle name="Normal 7 2 2 3 3 2 3 2" xfId="25277" xr:uid="{CBCC62E2-47AC-4FF8-976E-1D9AAD16CA46}"/>
    <cellStyle name="Normal 7 2 2 3 3 2 4" xfId="17911" xr:uid="{354FF0E4-3752-4E3C-9FC4-3D86399F37B3}"/>
    <cellStyle name="Normal 7 2 2 3 3 3" xfId="5018" xr:uid="{9EC6E06D-A476-4F45-8ECC-5FE8DE0E0E7A}"/>
    <cellStyle name="Normal 7 2 2 3 3 3 2" xfId="12384" xr:uid="{533A5118-7132-4625-9996-3427889FC5E9}"/>
    <cellStyle name="Normal 7 2 2 3 3 3 2 2" xfId="27118" xr:uid="{EB43A016-F162-4888-A262-C3CD533FD8FC}"/>
    <cellStyle name="Normal 7 2 2 3 3 3 3" xfId="19752" xr:uid="{0481D760-7CBC-4091-91CA-FC8DFD6C0A7A}"/>
    <cellStyle name="Normal 7 2 2 3 3 4" xfId="8702" xr:uid="{8E103D71-0D7F-43D6-8B00-51F82E0CCD96}"/>
    <cellStyle name="Normal 7 2 2 3 3 4 2" xfId="23436" xr:uid="{8A63B60E-70FB-4C5F-8ABA-BD33F4251814}"/>
    <cellStyle name="Normal 7 2 2 3 3 5" xfId="16070" xr:uid="{0999A50D-D1D7-4859-9724-8630C7A3674F}"/>
    <cellStyle name="Normal 7 2 2 3 4" xfId="2257" xr:uid="{DCF0980B-778A-44CB-AD3E-BD34342C45BD}"/>
    <cellStyle name="Normal 7 2 2 3 4 2" xfId="5939" xr:uid="{882DFBAA-3BE4-40B8-999B-F8B47B5187E3}"/>
    <cellStyle name="Normal 7 2 2 3 4 2 2" xfId="13305" xr:uid="{DF0D5E9F-8190-44D9-B94E-2D6B1AB8794B}"/>
    <cellStyle name="Normal 7 2 2 3 4 2 2 2" xfId="28039" xr:uid="{B9BFA347-D698-4A8D-B23A-955F618E5D1E}"/>
    <cellStyle name="Normal 7 2 2 3 4 2 3" xfId="20673" xr:uid="{9062F73C-FF24-4A00-B139-F6956711148B}"/>
    <cellStyle name="Normal 7 2 2 3 4 3" xfId="9623" xr:uid="{6BD79FAA-842E-4654-ADB2-F1A1A2233247}"/>
    <cellStyle name="Normal 7 2 2 3 4 3 2" xfId="24357" xr:uid="{D6110AA6-11BF-4145-932A-C690CE155915}"/>
    <cellStyle name="Normal 7 2 2 3 4 4" xfId="16991" xr:uid="{0F7562FD-D2BE-46FB-98A8-3801DC3CD61A}"/>
    <cellStyle name="Normal 7 2 2 3 5" xfId="4098" xr:uid="{B0C38690-A2D5-46AB-9608-81A938C7A691}"/>
    <cellStyle name="Normal 7 2 2 3 5 2" xfId="11464" xr:uid="{37CBD869-92E6-4918-8C2D-9680FE58A5B9}"/>
    <cellStyle name="Normal 7 2 2 3 5 2 2" xfId="26198" xr:uid="{9359F3B5-E488-4B8F-BF97-C5C31CE3F7CA}"/>
    <cellStyle name="Normal 7 2 2 3 5 3" xfId="18832" xr:uid="{2CC0CDB4-E628-4C3C-8F47-EAB5C9104CBB}"/>
    <cellStyle name="Normal 7 2 2 3 6" xfId="7782" xr:uid="{B3C45BE1-4EB1-44B3-A6EB-71F2ECA1FD37}"/>
    <cellStyle name="Normal 7 2 2 3 6 2" xfId="22516" xr:uid="{376DD90C-5B02-4B6D-83C9-C0E146744217}"/>
    <cellStyle name="Normal 7 2 2 3 7" xfId="15150" xr:uid="{31C79AAC-3F17-41EB-8D6E-25CDC694C81F}"/>
    <cellStyle name="Normal 7 2 2 4" xfId="646" xr:uid="{47BA82DC-7B27-4B18-B51A-BE048F051620}"/>
    <cellStyle name="Normal 7 2 2 4 2" xfId="1566" xr:uid="{889B1AB3-ECDD-4EA4-9483-EC1C7CA6A08D}"/>
    <cellStyle name="Normal 7 2 2 4 2 2" xfId="3407" xr:uid="{39439642-A348-42C8-AD67-723B7C4A70C2}"/>
    <cellStyle name="Normal 7 2 2 4 2 2 2" xfId="7089" xr:uid="{03A01527-6297-4DF3-AEEC-632AB9F5A880}"/>
    <cellStyle name="Normal 7 2 2 4 2 2 2 2" xfId="14455" xr:uid="{E694D9D5-19B3-4C2A-A34D-38A5EF221247}"/>
    <cellStyle name="Normal 7 2 2 4 2 2 2 2 2" xfId="29189" xr:uid="{E152B7B8-7095-4D9F-8B5A-AE176F10180A}"/>
    <cellStyle name="Normal 7 2 2 4 2 2 2 3" xfId="21823" xr:uid="{AF8245F5-3F15-4F27-80D4-C4D3B6ACA768}"/>
    <cellStyle name="Normal 7 2 2 4 2 2 3" xfId="10773" xr:uid="{6E08F6D3-4566-4954-A53F-30924EFD80DC}"/>
    <cellStyle name="Normal 7 2 2 4 2 2 3 2" xfId="25507" xr:uid="{558ED144-FA8F-4C00-95F4-6C07E9F278EA}"/>
    <cellStyle name="Normal 7 2 2 4 2 2 4" xfId="18141" xr:uid="{46F05DBA-9850-430F-8263-80FF969B2EB5}"/>
    <cellStyle name="Normal 7 2 2 4 2 3" xfId="5248" xr:uid="{73A64E3F-BA02-4162-8E46-6A355C7C43E0}"/>
    <cellStyle name="Normal 7 2 2 4 2 3 2" xfId="12614" xr:uid="{4913BB85-8D84-4B88-80C8-3662880B7219}"/>
    <cellStyle name="Normal 7 2 2 4 2 3 2 2" xfId="27348" xr:uid="{97E8771E-B015-44B8-A99B-4F2516E0CA0C}"/>
    <cellStyle name="Normal 7 2 2 4 2 3 3" xfId="19982" xr:uid="{DACDB6B1-0494-4C22-9EE6-93BEEA2B522E}"/>
    <cellStyle name="Normal 7 2 2 4 2 4" xfId="8932" xr:uid="{F21F269D-0F56-4343-83A7-BCB0FF238CC7}"/>
    <cellStyle name="Normal 7 2 2 4 2 4 2" xfId="23666" xr:uid="{D834D4BC-F412-4A6B-9365-A4B509BEF514}"/>
    <cellStyle name="Normal 7 2 2 4 2 5" xfId="16300" xr:uid="{FBB7BB4E-9FAB-4376-93B5-42BC551E03D6}"/>
    <cellStyle name="Normal 7 2 2 4 3" xfId="2487" xr:uid="{39B95205-A30A-4F6F-A1DA-07A4051C97CE}"/>
    <cellStyle name="Normal 7 2 2 4 3 2" xfId="6169" xr:uid="{EF8C46B2-1789-499C-B537-1569B6347B15}"/>
    <cellStyle name="Normal 7 2 2 4 3 2 2" xfId="13535" xr:uid="{F1F24DA2-C780-4F5D-82EE-C9D2276A6C96}"/>
    <cellStyle name="Normal 7 2 2 4 3 2 2 2" xfId="28269" xr:uid="{E163184D-ECC6-43FC-BEAB-D08794D17E1D}"/>
    <cellStyle name="Normal 7 2 2 4 3 2 3" xfId="20903" xr:uid="{9917A49E-0214-452F-B8CA-CC916565D8B2}"/>
    <cellStyle name="Normal 7 2 2 4 3 3" xfId="9853" xr:uid="{E0717CD5-1D22-4F9F-8E36-95548BEAE68E}"/>
    <cellStyle name="Normal 7 2 2 4 3 3 2" xfId="24587" xr:uid="{E43BAC49-D2B1-4CD7-970D-10B07FD29B63}"/>
    <cellStyle name="Normal 7 2 2 4 3 4" xfId="17221" xr:uid="{25BFC913-66CD-4A2B-AAD4-71FCC7DAF8C1}"/>
    <cellStyle name="Normal 7 2 2 4 4" xfId="4328" xr:uid="{8A9BB41E-D9B4-4287-BDC1-2B9F32240BC7}"/>
    <cellStyle name="Normal 7 2 2 4 4 2" xfId="11694" xr:uid="{A5BF6DD2-786D-4468-A3E0-3CAF4A03B2D8}"/>
    <cellStyle name="Normal 7 2 2 4 4 2 2" xfId="26428" xr:uid="{091F9C61-03DC-4FA6-BB0A-170B18A4D330}"/>
    <cellStyle name="Normal 7 2 2 4 4 3" xfId="19062" xr:uid="{743CA1C1-32AA-474B-BBF0-D475F9DC498A}"/>
    <cellStyle name="Normal 7 2 2 4 5" xfId="8012" xr:uid="{D032CCD2-F3E1-450C-8026-0C4EEF2E763C}"/>
    <cellStyle name="Normal 7 2 2 4 5 2" xfId="22746" xr:uid="{10C8A7A6-0E08-4216-9F95-FCBD2997115E}"/>
    <cellStyle name="Normal 7 2 2 4 6" xfId="15380" xr:uid="{175B9FA1-28C6-418F-A1F8-F8EB965380B4}"/>
    <cellStyle name="Normal 7 2 2 5" xfId="1106" xr:uid="{827407A6-0E55-4CFA-941A-762FD65020BE}"/>
    <cellStyle name="Normal 7 2 2 5 2" xfId="2947" xr:uid="{E6127C9B-471B-4F9D-A1D8-BD4EA8180873}"/>
    <cellStyle name="Normal 7 2 2 5 2 2" xfId="6629" xr:uid="{F20A4414-9C3D-4A16-927D-E32C7332F8C6}"/>
    <cellStyle name="Normal 7 2 2 5 2 2 2" xfId="13995" xr:uid="{A3F81B9F-3FFA-43C4-805D-ED47A9DED75E}"/>
    <cellStyle name="Normal 7 2 2 5 2 2 2 2" xfId="28729" xr:uid="{46F798FA-DAE0-481D-ABB8-5E2031CDA254}"/>
    <cellStyle name="Normal 7 2 2 5 2 2 3" xfId="21363" xr:uid="{627E7C06-F7CA-4CE7-B009-11825253104C}"/>
    <cellStyle name="Normal 7 2 2 5 2 3" xfId="10313" xr:uid="{FA056BD5-66D2-4DA7-974C-366F1BAB52D7}"/>
    <cellStyle name="Normal 7 2 2 5 2 3 2" xfId="25047" xr:uid="{E0C86773-796B-4633-84E8-8C78401DD22D}"/>
    <cellStyle name="Normal 7 2 2 5 2 4" xfId="17681" xr:uid="{7F772915-9509-4737-BFE6-5CD8121A8518}"/>
    <cellStyle name="Normal 7 2 2 5 3" xfId="4788" xr:uid="{8E0C9766-EC26-4248-8C6E-F129C205CCE4}"/>
    <cellStyle name="Normal 7 2 2 5 3 2" xfId="12154" xr:uid="{37BBCA3A-2212-4767-8449-788E2DD485E8}"/>
    <cellStyle name="Normal 7 2 2 5 3 2 2" xfId="26888" xr:uid="{1FEF0632-06A6-4EC4-9BDB-7E055F724DFF}"/>
    <cellStyle name="Normal 7 2 2 5 3 3" xfId="19522" xr:uid="{861B2777-5523-482F-8A83-AEC06022CA99}"/>
    <cellStyle name="Normal 7 2 2 5 4" xfId="8472" xr:uid="{3F90CD12-8373-47EF-865A-B4BA0C846898}"/>
    <cellStyle name="Normal 7 2 2 5 4 2" xfId="23206" xr:uid="{9417E516-712D-40B3-A66A-B5D0E55318DD}"/>
    <cellStyle name="Normal 7 2 2 5 5" xfId="15840" xr:uid="{D1322766-435C-4B6D-94BB-51869DC6A2E2}"/>
    <cellStyle name="Normal 7 2 2 6" xfId="2027" xr:uid="{14D89429-D171-4418-9E4C-C6FA36EDC8AE}"/>
    <cellStyle name="Normal 7 2 2 6 2" xfId="5709" xr:uid="{1B8B7896-C9A6-4C75-8D8B-48BED6CF4E84}"/>
    <cellStyle name="Normal 7 2 2 6 2 2" xfId="13075" xr:uid="{1611C402-826D-4C42-BB41-0ED9F8A2BBC4}"/>
    <cellStyle name="Normal 7 2 2 6 2 2 2" xfId="27809" xr:uid="{D7707B7F-5FAB-4C50-AF32-80DAD2A31105}"/>
    <cellStyle name="Normal 7 2 2 6 2 3" xfId="20443" xr:uid="{C0179298-ACBE-4B18-850E-44E1D5D32CDE}"/>
    <cellStyle name="Normal 7 2 2 6 3" xfId="9393" xr:uid="{0B926176-9F0A-4BFB-B74C-4B92E7E30C8B}"/>
    <cellStyle name="Normal 7 2 2 6 3 2" xfId="24127" xr:uid="{C7DC5357-B5CF-433B-8C33-CBB821D03DC8}"/>
    <cellStyle name="Normal 7 2 2 6 4" xfId="16761" xr:uid="{7E1FC77E-FC32-443E-A1B9-26BDE7AFB1EF}"/>
    <cellStyle name="Normal 7 2 2 7" xfId="3868" xr:uid="{60915773-48B2-4431-8BBA-A28FB3ABD3BD}"/>
    <cellStyle name="Normal 7 2 2 7 2" xfId="11234" xr:uid="{99B896BF-B698-45BD-9A2F-B8C62A4F399C}"/>
    <cellStyle name="Normal 7 2 2 7 2 2" xfId="25968" xr:uid="{FD7E163C-6A86-4F78-ADE2-B4F85AC45519}"/>
    <cellStyle name="Normal 7 2 2 7 3" xfId="18602" xr:uid="{774F2282-4E0C-427E-8FFB-E3D5E609607C}"/>
    <cellStyle name="Normal 7 2 2 8" xfId="7438" xr:uid="{6E6866D9-F9AD-49A7-9E92-D46CA34CBB9D}"/>
    <cellStyle name="Normal 7 2 2 8 2" xfId="14804" xr:uid="{982FB71B-21D6-4D27-A03D-1BB156113E15}"/>
    <cellStyle name="Normal 7 2 2 8 2 2" xfId="29538" xr:uid="{511428FC-9ACF-4AD2-BCB2-C117509B94F6}"/>
    <cellStyle name="Normal 7 2 2 8 2 2 2" xfId="29541" xr:uid="{830B8994-8DCA-4776-921D-8E2698281160}"/>
    <cellStyle name="Normal 7 2 2 8 3" xfId="22172" xr:uid="{33165977-7BB8-4A1C-A72A-6DF9800AC8C9}"/>
    <cellStyle name="Normal 7 2 2 9" xfId="7552" xr:uid="{5A73847B-A8CC-4864-855F-ED95779E9E8D}"/>
    <cellStyle name="Normal 7 2 2 9 2" xfId="22286" xr:uid="{6E17ED9D-BD20-47C4-9F34-2C4F662910EE}"/>
    <cellStyle name="Normal 7 2 3" xfId="244" xr:uid="{77AFF94D-EE3D-4243-84F7-0EBB9799D052}"/>
    <cellStyle name="Normal 7 2 3 2" xfId="474" xr:uid="{82D4019B-AC2B-4F41-BF97-4BC8CBD096A3}"/>
    <cellStyle name="Normal 7 2 3 2 2" xfId="934" xr:uid="{06EABE95-753C-4482-AA38-396C22E61C7B}"/>
    <cellStyle name="Normal 7 2 3 2 2 2" xfId="1854" xr:uid="{85EEE4DA-AA8C-4522-BBEC-B5F5764CD139}"/>
    <cellStyle name="Normal 7 2 3 2 2 2 2" xfId="3695" xr:uid="{9278F914-1F6D-448F-9F38-64203442549B}"/>
    <cellStyle name="Normal 7 2 3 2 2 2 2 2" xfId="7377" xr:uid="{04C48141-9D9E-4CC4-909B-98EDEE4709EF}"/>
    <cellStyle name="Normal 7 2 3 2 2 2 2 2 2" xfId="14743" xr:uid="{5E0491F1-533D-438E-96CC-605679F99671}"/>
    <cellStyle name="Normal 7 2 3 2 2 2 2 2 2 2" xfId="29477" xr:uid="{11549194-E7E6-45F9-A08C-A6C3EE771DBB}"/>
    <cellStyle name="Normal 7 2 3 2 2 2 2 2 3" xfId="22111" xr:uid="{10C9910E-DEF4-492C-924C-1F91C0FD17F9}"/>
    <cellStyle name="Normal 7 2 3 2 2 2 2 3" xfId="11061" xr:uid="{084C5B83-E9FA-4B86-9DB1-892991631BBE}"/>
    <cellStyle name="Normal 7 2 3 2 2 2 2 3 2" xfId="25795" xr:uid="{DB35414B-EF08-4296-8A45-A1E8FEF5FA1A}"/>
    <cellStyle name="Normal 7 2 3 2 2 2 2 4" xfId="18429" xr:uid="{F6E7E2E4-E1AA-4D20-A0EB-E7C32CEDD0AA}"/>
    <cellStyle name="Normal 7 2 3 2 2 2 3" xfId="5536" xr:uid="{D6FC75F3-0341-4500-9A4F-F45D05D6FFA2}"/>
    <cellStyle name="Normal 7 2 3 2 2 2 3 2" xfId="12902" xr:uid="{3327A40C-0869-48CB-9546-271BF9D262DE}"/>
    <cellStyle name="Normal 7 2 3 2 2 2 3 2 2" xfId="27636" xr:uid="{EF90205D-15A9-4E66-A0E2-3FBD61D34E84}"/>
    <cellStyle name="Normal 7 2 3 2 2 2 3 3" xfId="20270" xr:uid="{4498539D-E1D2-497B-8DFE-F6486AD892F8}"/>
    <cellStyle name="Normal 7 2 3 2 2 2 4" xfId="9220" xr:uid="{791A8ECC-EF41-43AA-8223-BEC2FCC65312}"/>
    <cellStyle name="Normal 7 2 3 2 2 2 4 2" xfId="23954" xr:uid="{0416ED13-0418-4D42-B350-3D379426C141}"/>
    <cellStyle name="Normal 7 2 3 2 2 2 5" xfId="16588" xr:uid="{D475E4EA-09D7-4888-8601-CF100B9CDA50}"/>
    <cellStyle name="Normal 7 2 3 2 2 3" xfId="2775" xr:uid="{30414A2D-69D3-49FB-81AE-1F48C2919054}"/>
    <cellStyle name="Normal 7 2 3 2 2 3 2" xfId="6457" xr:uid="{8A543C4D-ADAE-44C3-B118-756BCD1A581B}"/>
    <cellStyle name="Normal 7 2 3 2 2 3 2 2" xfId="13823" xr:uid="{BECE751A-B6BD-49FC-BCBF-84DEDD81F377}"/>
    <cellStyle name="Normal 7 2 3 2 2 3 2 2 2" xfId="28557" xr:uid="{786261F7-24F4-4172-AE57-61D8D40D3EB2}"/>
    <cellStyle name="Normal 7 2 3 2 2 3 2 3" xfId="21191" xr:uid="{7AB2D5A6-2075-44E0-8EC5-9BEC6B52DFDE}"/>
    <cellStyle name="Normal 7 2 3 2 2 3 3" xfId="10141" xr:uid="{261AB481-9150-4038-B13F-631025BFB223}"/>
    <cellStyle name="Normal 7 2 3 2 2 3 3 2" xfId="24875" xr:uid="{544B86E7-6C8A-4AD6-999C-48A4BD8D1C0B}"/>
    <cellStyle name="Normal 7 2 3 2 2 3 4" xfId="17509" xr:uid="{896A37E8-3C74-485D-9768-EC433E26FC35}"/>
    <cellStyle name="Normal 7 2 3 2 2 4" xfId="4616" xr:uid="{69997CF3-FE58-4037-AE4F-0CB021A13D38}"/>
    <cellStyle name="Normal 7 2 3 2 2 4 2" xfId="11982" xr:uid="{198F5835-0AEC-46D9-9D1D-F5788DD67876}"/>
    <cellStyle name="Normal 7 2 3 2 2 4 2 2" xfId="26716" xr:uid="{03AF8F2C-80F8-4E76-8FA1-05CED46BDBE0}"/>
    <cellStyle name="Normal 7 2 3 2 2 4 3" xfId="19350" xr:uid="{A654662B-F197-485A-B725-87CCDBBC54B8}"/>
    <cellStyle name="Normal 7 2 3 2 2 5" xfId="8300" xr:uid="{D46E78F8-DF70-44E4-B2F2-8CFE8F8BF8C6}"/>
    <cellStyle name="Normal 7 2 3 2 2 5 2" xfId="23034" xr:uid="{561248BF-9C4A-494B-B3CB-FCF9CFD74068}"/>
    <cellStyle name="Normal 7 2 3 2 2 6" xfId="15668" xr:uid="{B6B8B39A-C217-446C-A766-DE13A51A3539}"/>
    <cellStyle name="Normal 7 2 3 2 3" xfId="1394" xr:uid="{15FC69DB-08E5-4C03-9B58-8A327C4073FA}"/>
    <cellStyle name="Normal 7 2 3 2 3 2" xfId="3235" xr:uid="{CAC86BF2-B0DE-4D82-8FA2-A7452FF1B1D5}"/>
    <cellStyle name="Normal 7 2 3 2 3 2 2" xfId="6917" xr:uid="{8DF462F3-A1A7-4785-9B9B-07CC8A89FD7E}"/>
    <cellStyle name="Normal 7 2 3 2 3 2 2 2" xfId="14283" xr:uid="{A33CDE75-9034-4024-8401-D1233657ED06}"/>
    <cellStyle name="Normal 7 2 3 2 3 2 2 2 2" xfId="29017" xr:uid="{15F68248-CB10-444C-ADA6-AD5570CBCC9E}"/>
    <cellStyle name="Normal 7 2 3 2 3 2 2 3" xfId="21651" xr:uid="{268C1FD0-39E5-40F1-8EB3-AEA3996F7758}"/>
    <cellStyle name="Normal 7 2 3 2 3 2 3" xfId="10601" xr:uid="{53092140-527D-46CE-9673-7898850A0D12}"/>
    <cellStyle name="Normal 7 2 3 2 3 2 3 2" xfId="25335" xr:uid="{5FD33C86-EE65-4A3A-B0F4-CA33D7B3D0E8}"/>
    <cellStyle name="Normal 7 2 3 2 3 2 4" xfId="17969" xr:uid="{2B17BAB3-5F64-4299-9705-9053A2CA131B}"/>
    <cellStyle name="Normal 7 2 3 2 3 3" xfId="5076" xr:uid="{4B4125A8-E76C-460B-8E6F-01B501B45D39}"/>
    <cellStyle name="Normal 7 2 3 2 3 3 2" xfId="12442" xr:uid="{9185D2E5-D411-433A-ABC5-3D0A4F143DA4}"/>
    <cellStyle name="Normal 7 2 3 2 3 3 2 2" xfId="27176" xr:uid="{3EB6655A-172F-4D3E-B248-F21F694E2750}"/>
    <cellStyle name="Normal 7 2 3 2 3 3 3" xfId="19810" xr:uid="{4881E7A7-E8F5-4486-8EC6-795AAF33197E}"/>
    <cellStyle name="Normal 7 2 3 2 3 4" xfId="8760" xr:uid="{C63C5F1A-3526-412E-90D8-3F7EB276B481}"/>
    <cellStyle name="Normal 7 2 3 2 3 4 2" xfId="23494" xr:uid="{96FC4492-5EB2-4FB7-A0FA-2F69CA9EB0DE}"/>
    <cellStyle name="Normal 7 2 3 2 3 5" xfId="16128" xr:uid="{18CC1DD2-AA58-4924-98D4-3A5349A827A8}"/>
    <cellStyle name="Normal 7 2 3 2 4" xfId="2315" xr:uid="{5ED81E45-4110-4601-9F98-0271FB8E50A2}"/>
    <cellStyle name="Normal 7 2 3 2 4 2" xfId="5997" xr:uid="{D5B6FBF9-DA59-4B8F-B9EF-B122927163FE}"/>
    <cellStyle name="Normal 7 2 3 2 4 2 2" xfId="13363" xr:uid="{C2859D36-2BCC-49C5-B1D6-684E25CD11E2}"/>
    <cellStyle name="Normal 7 2 3 2 4 2 2 2" xfId="28097" xr:uid="{AB8BF897-F5DE-49F6-B61D-103B0D86BE26}"/>
    <cellStyle name="Normal 7 2 3 2 4 2 3" xfId="20731" xr:uid="{86D7D83D-D3AD-4A31-A718-C81CB0312C7A}"/>
    <cellStyle name="Normal 7 2 3 2 4 3" xfId="9681" xr:uid="{CD5C95E7-BB10-421F-9A83-B9973844618F}"/>
    <cellStyle name="Normal 7 2 3 2 4 3 2" xfId="24415" xr:uid="{EACF0AD1-9518-4DB6-947E-AA16F0FCE47B}"/>
    <cellStyle name="Normal 7 2 3 2 4 4" xfId="17049" xr:uid="{5A262B94-D56B-4EC3-B639-032BA822E8DC}"/>
    <cellStyle name="Normal 7 2 3 2 5" xfId="4156" xr:uid="{4BE3317A-F7A8-40AD-9072-19D805FAA337}"/>
    <cellStyle name="Normal 7 2 3 2 5 2" xfId="11522" xr:uid="{4B30F789-0B31-4FF0-9426-CC162822CCC1}"/>
    <cellStyle name="Normal 7 2 3 2 5 2 2" xfId="26256" xr:uid="{31D6E527-0DCB-400B-A706-8411CE7958BB}"/>
    <cellStyle name="Normal 7 2 3 2 5 3" xfId="18890" xr:uid="{B046994B-2F16-434C-AEBF-44A3657542D5}"/>
    <cellStyle name="Normal 7 2 3 2 6" xfId="7840" xr:uid="{296BBB47-5049-4C79-9A2D-C7D2CD57306D}"/>
    <cellStyle name="Normal 7 2 3 2 6 2" xfId="22574" xr:uid="{33EFE541-F104-4DC5-8550-C00CD40AC822}"/>
    <cellStyle name="Normal 7 2 3 2 7" xfId="15208" xr:uid="{62A2D5FD-FCA3-4A85-8D42-92C81508E7DB}"/>
    <cellStyle name="Normal 7 2 3 3" xfId="704" xr:uid="{C5299258-B3B9-4318-9A7E-7E6F5C0113D9}"/>
    <cellStyle name="Normal 7 2 3 3 2" xfId="1624" xr:uid="{B47CF02D-CDFC-4A69-80A7-38D9D896C396}"/>
    <cellStyle name="Normal 7 2 3 3 2 2" xfId="3465" xr:uid="{8F02A99E-7772-48F8-9806-937DA762EF2E}"/>
    <cellStyle name="Normal 7 2 3 3 2 2 2" xfId="7147" xr:uid="{75F5DD61-7BF2-416D-ABF3-A07EE0CB5AB9}"/>
    <cellStyle name="Normal 7 2 3 3 2 2 2 2" xfId="14513" xr:uid="{142A3832-38AC-495C-9A1C-885DA35B45E2}"/>
    <cellStyle name="Normal 7 2 3 3 2 2 2 2 2" xfId="29247" xr:uid="{35A35C1E-9645-46C9-B03E-9B6CDB35D234}"/>
    <cellStyle name="Normal 7 2 3 3 2 2 2 3" xfId="21881" xr:uid="{1D3AD958-8D80-471F-9D16-8E447CD03EE7}"/>
    <cellStyle name="Normal 7 2 3 3 2 2 3" xfId="10831" xr:uid="{7A2C50B8-509D-4E3C-93E6-A774B522637B}"/>
    <cellStyle name="Normal 7 2 3 3 2 2 3 2" xfId="25565" xr:uid="{F193F839-16E5-4989-A56F-EAC5E8EE89B3}"/>
    <cellStyle name="Normal 7 2 3 3 2 2 4" xfId="18199" xr:uid="{6FAD7F33-B095-4E50-B697-1B7ED0414308}"/>
    <cellStyle name="Normal 7 2 3 3 2 3" xfId="5306" xr:uid="{56264B73-6F10-4A23-9BFE-8AE58A8CA274}"/>
    <cellStyle name="Normal 7 2 3 3 2 3 2" xfId="12672" xr:uid="{B40D533D-3CE6-4B3C-8470-DD2C6E261A32}"/>
    <cellStyle name="Normal 7 2 3 3 2 3 2 2" xfId="27406" xr:uid="{052128C8-EC51-42E5-BA19-1006969C5DF6}"/>
    <cellStyle name="Normal 7 2 3 3 2 3 3" xfId="20040" xr:uid="{C546502D-FD19-44EA-BB3B-5E101B484CD7}"/>
    <cellStyle name="Normal 7 2 3 3 2 4" xfId="8990" xr:uid="{4153C09E-7687-4748-9BC2-D3DA0358452B}"/>
    <cellStyle name="Normal 7 2 3 3 2 4 2" xfId="23724" xr:uid="{D8326CAB-0087-46B4-82D6-70CD95121D0F}"/>
    <cellStyle name="Normal 7 2 3 3 2 5" xfId="16358" xr:uid="{6A623A72-F755-47B0-B5C0-50BF2F04AA90}"/>
    <cellStyle name="Normal 7 2 3 3 3" xfId="2545" xr:uid="{30AA0E12-1154-4AF7-AFFD-9E2F17E041B5}"/>
    <cellStyle name="Normal 7 2 3 3 3 2" xfId="6227" xr:uid="{EC4D7235-59D9-43A5-889E-1B94E81E050F}"/>
    <cellStyle name="Normal 7 2 3 3 3 2 2" xfId="13593" xr:uid="{F2AE1EA1-CCEE-46D2-ACEE-956CB27BE0F4}"/>
    <cellStyle name="Normal 7 2 3 3 3 2 2 2" xfId="28327" xr:uid="{CB372FE6-490E-44CB-8DC6-BD56DAD8829B}"/>
    <cellStyle name="Normal 7 2 3 3 3 2 3" xfId="20961" xr:uid="{E7DB87E1-211C-4803-B59C-0E8B3E273608}"/>
    <cellStyle name="Normal 7 2 3 3 3 3" xfId="9911" xr:uid="{08FBF010-5FA1-4948-BE35-5CFC1C4CB248}"/>
    <cellStyle name="Normal 7 2 3 3 3 3 2" xfId="24645" xr:uid="{96D35EAD-C090-4EE5-888C-57B300FF7516}"/>
    <cellStyle name="Normal 7 2 3 3 3 4" xfId="17279" xr:uid="{BDC9C651-D238-475F-9AB4-2EC6C669B9B4}"/>
    <cellStyle name="Normal 7 2 3 3 4" xfId="4386" xr:uid="{CF9F70C1-235B-4C95-A7DA-0A2EB5A99E44}"/>
    <cellStyle name="Normal 7 2 3 3 4 2" xfId="11752" xr:uid="{B4560B7E-5EFA-4EFA-AA25-4F196D9922CD}"/>
    <cellStyle name="Normal 7 2 3 3 4 2 2" xfId="26486" xr:uid="{F72A8D30-1132-49A0-AE74-D8748F5E143C}"/>
    <cellStyle name="Normal 7 2 3 3 4 3" xfId="19120" xr:uid="{ED620736-31D0-4A89-8189-493BAF7C105C}"/>
    <cellStyle name="Normal 7 2 3 3 5" xfId="8070" xr:uid="{B2F07836-E552-4352-B58C-081E7793F7C1}"/>
    <cellStyle name="Normal 7 2 3 3 5 2" xfId="22804" xr:uid="{71D80109-A56B-4B9F-8B37-9E91B71D081F}"/>
    <cellStyle name="Normal 7 2 3 3 6" xfId="15438" xr:uid="{A6A99372-BF88-46BC-8EC8-3DF00E2B4452}"/>
    <cellStyle name="Normal 7 2 3 4" xfId="1164" xr:uid="{9EB87D2D-84E4-4428-8A01-653A0BB20C15}"/>
    <cellStyle name="Normal 7 2 3 4 2" xfId="3005" xr:uid="{3A607143-BEF3-443B-853B-080D1F0A901B}"/>
    <cellStyle name="Normal 7 2 3 4 2 2" xfId="6687" xr:uid="{83E1CC9E-A894-46B5-B500-DB1E149358D9}"/>
    <cellStyle name="Normal 7 2 3 4 2 2 2" xfId="14053" xr:uid="{14C18F54-7A82-4326-967B-4C530043E219}"/>
    <cellStyle name="Normal 7 2 3 4 2 2 2 2" xfId="28787" xr:uid="{01D2ED32-8917-4D7B-9A0D-F64D94A5C758}"/>
    <cellStyle name="Normal 7 2 3 4 2 2 3" xfId="21421" xr:uid="{D01FF070-2EDB-4926-95C5-855CB788C3A2}"/>
    <cellStyle name="Normal 7 2 3 4 2 3" xfId="10371" xr:uid="{D41C50DD-45DC-4D0C-AD70-90E28ED55C8D}"/>
    <cellStyle name="Normal 7 2 3 4 2 3 2" xfId="25105" xr:uid="{C221FB55-C477-4EC8-8588-1B1F1B79ED01}"/>
    <cellStyle name="Normal 7 2 3 4 2 4" xfId="17739" xr:uid="{CD966AF1-9D9A-42D5-8218-A697AE7DD4CE}"/>
    <cellStyle name="Normal 7 2 3 4 3" xfId="4846" xr:uid="{CED3219C-CEF8-4038-8B46-14205EC4EF8B}"/>
    <cellStyle name="Normal 7 2 3 4 3 2" xfId="12212" xr:uid="{878745B1-09A9-4EA4-9CAD-4EBE3F5C0099}"/>
    <cellStyle name="Normal 7 2 3 4 3 2 2" xfId="26946" xr:uid="{230D75A7-01A8-41D8-BEE6-4CAC396BF4B9}"/>
    <cellStyle name="Normal 7 2 3 4 3 3" xfId="19580" xr:uid="{D448EEC7-BC4E-4EBB-AA39-B77F0A0D46C6}"/>
    <cellStyle name="Normal 7 2 3 4 4" xfId="8530" xr:uid="{A375789F-A869-4C56-8504-F3F24F6AA05F}"/>
    <cellStyle name="Normal 7 2 3 4 4 2" xfId="23264" xr:uid="{F583A8A8-245E-4369-B98A-9E1A8F7DD6D5}"/>
    <cellStyle name="Normal 7 2 3 4 5" xfId="15898" xr:uid="{C808179D-BA6D-440F-B365-B5B7FF7DFBEB}"/>
    <cellStyle name="Normal 7 2 3 5" xfId="2085" xr:uid="{59BE1307-2B6A-4849-BAE2-A44BADC4CDC1}"/>
    <cellStyle name="Normal 7 2 3 5 2" xfId="5767" xr:uid="{46B3E1B2-7D40-428C-AF30-AD15A09D1C2B}"/>
    <cellStyle name="Normal 7 2 3 5 2 2" xfId="13133" xr:uid="{662C3780-3886-433B-8C62-B5B39F15E8FC}"/>
    <cellStyle name="Normal 7 2 3 5 2 2 2" xfId="27867" xr:uid="{F38C0E36-9E57-4F44-9F36-8D7B23FF61C3}"/>
    <cellStyle name="Normal 7 2 3 5 2 3" xfId="20501" xr:uid="{48499A80-BC2C-4221-B32D-98A6BBC02FBA}"/>
    <cellStyle name="Normal 7 2 3 5 3" xfId="9451" xr:uid="{591D1B52-097F-4129-851A-AE1286EF8019}"/>
    <cellStyle name="Normal 7 2 3 5 3 2" xfId="24185" xr:uid="{9940015A-26A8-441B-91DB-3AF0408C5B81}"/>
    <cellStyle name="Normal 7 2 3 5 4" xfId="16819" xr:uid="{F702C821-FB94-4DC6-8B5B-222C91434378}"/>
    <cellStyle name="Normal 7 2 3 6" xfId="3926" xr:uid="{311F507C-FC3A-49A8-9FD9-4644A1BABC63}"/>
    <cellStyle name="Normal 7 2 3 6 2" xfId="11292" xr:uid="{C3FAFFA6-8421-4AC2-A202-B31AB3F6B584}"/>
    <cellStyle name="Normal 7 2 3 6 2 2" xfId="26026" xr:uid="{07C8E0F5-9A8D-4C5E-9338-5CD0B6C7C395}"/>
    <cellStyle name="Normal 7 2 3 6 3" xfId="18660" xr:uid="{C3D73022-616C-4FD3-A6CC-5701E2B31ADB}"/>
    <cellStyle name="Normal 7 2 3 7" xfId="7610" xr:uid="{FB4CB97E-A49A-4BB5-AC61-FD133D6BE41D}"/>
    <cellStyle name="Normal 7 2 3 7 2" xfId="22344" xr:uid="{466A200B-0C2A-434A-9261-63199BFEB818}"/>
    <cellStyle name="Normal 7 2 3 8" xfId="14978" xr:uid="{B4A4B98E-9A02-4B04-94A2-A6490A809599}"/>
    <cellStyle name="Normal 7 2 4" xfId="359" xr:uid="{DA01EFC0-6A1C-44B1-AA96-A7C7F75166AA}"/>
    <cellStyle name="Normal 7 2 4 2" xfId="819" xr:uid="{8135926E-9C40-43FA-B7C9-F5773A42B071}"/>
    <cellStyle name="Normal 7 2 4 2 2" xfId="1739" xr:uid="{26858205-4B39-424D-8BDF-87E37D45B638}"/>
    <cellStyle name="Normal 7 2 4 2 2 2" xfId="3580" xr:uid="{6E082460-A3E6-4F0E-8885-00FB03764725}"/>
    <cellStyle name="Normal 7 2 4 2 2 2 2" xfId="7262" xr:uid="{B091B9C7-3C20-41D6-AC3A-141F5A7A7E1E}"/>
    <cellStyle name="Normal 7 2 4 2 2 2 2 2" xfId="14628" xr:uid="{28A5C2BB-ABE3-4B04-A2C2-F4302D62AABE}"/>
    <cellStyle name="Normal 7 2 4 2 2 2 2 2 2" xfId="29362" xr:uid="{F14A9C4A-8CAB-4399-80A8-9CDC775D8ABE}"/>
    <cellStyle name="Normal 7 2 4 2 2 2 2 3" xfId="21996" xr:uid="{E231B9B0-15BE-4D4A-9827-25BE3367E17C}"/>
    <cellStyle name="Normal 7 2 4 2 2 2 3" xfId="10946" xr:uid="{60BD7B7C-6BAD-4AAD-88D1-B995BEA48208}"/>
    <cellStyle name="Normal 7 2 4 2 2 2 3 2" xfId="25680" xr:uid="{ED4B794E-2864-4649-99F6-E1FAA8896909}"/>
    <cellStyle name="Normal 7 2 4 2 2 2 4" xfId="18314" xr:uid="{C50D4B78-D948-4470-9AF1-5E95CDFD73EC}"/>
    <cellStyle name="Normal 7 2 4 2 2 3" xfId="5421" xr:uid="{4006E8F1-3F2C-4987-B6D5-62D5C85A7933}"/>
    <cellStyle name="Normal 7 2 4 2 2 3 2" xfId="12787" xr:uid="{4DD8C00B-16B5-4517-8BCC-7D86499F992B}"/>
    <cellStyle name="Normal 7 2 4 2 2 3 2 2" xfId="27521" xr:uid="{4CE6D805-9405-4DE2-ABF6-11673C04938C}"/>
    <cellStyle name="Normal 7 2 4 2 2 3 3" xfId="20155" xr:uid="{ABB1346A-018F-418D-B617-08DB2BFCE682}"/>
    <cellStyle name="Normal 7 2 4 2 2 4" xfId="9105" xr:uid="{56FB61A5-CE7F-4B9E-B693-957692540555}"/>
    <cellStyle name="Normal 7 2 4 2 2 4 2" xfId="23839" xr:uid="{6F312BC3-FD9A-4F11-88B7-9E3FAE4D42F1}"/>
    <cellStyle name="Normal 7 2 4 2 2 5" xfId="16473" xr:uid="{2F6CEA82-EBB7-434C-9997-3F3593E5E6FB}"/>
    <cellStyle name="Normal 7 2 4 2 3" xfId="2660" xr:uid="{ACB44BFA-DB85-470F-870B-196EE3496CA0}"/>
    <cellStyle name="Normal 7 2 4 2 3 2" xfId="6342" xr:uid="{DEC8DAFC-42C7-4689-B71C-9A1EE7A7041A}"/>
    <cellStyle name="Normal 7 2 4 2 3 2 2" xfId="13708" xr:uid="{2DD772C6-8B7C-4843-A0F5-8751665FBA49}"/>
    <cellStyle name="Normal 7 2 4 2 3 2 2 2" xfId="28442" xr:uid="{599E5D1E-2FC8-4C35-B476-613890FF6C89}"/>
    <cellStyle name="Normal 7 2 4 2 3 2 3" xfId="21076" xr:uid="{C7BE2F4F-00D8-47AE-ABE4-382611E21228}"/>
    <cellStyle name="Normal 7 2 4 2 3 3" xfId="10026" xr:uid="{2CAF7084-3900-4D98-A2A3-D1B27677CC80}"/>
    <cellStyle name="Normal 7 2 4 2 3 3 2" xfId="24760" xr:uid="{275F5FC0-6ECC-4FE2-AE08-41998CD3FF78}"/>
    <cellStyle name="Normal 7 2 4 2 3 4" xfId="17394" xr:uid="{362BEB1F-7E4F-4E5E-8454-C98C6471D3D1}"/>
    <cellStyle name="Normal 7 2 4 2 4" xfId="4501" xr:uid="{E6161D03-A3D5-4662-A6F6-776526ECB254}"/>
    <cellStyle name="Normal 7 2 4 2 4 2" xfId="11867" xr:uid="{544BF0DB-3B04-47D0-9E36-C6F7107B5551}"/>
    <cellStyle name="Normal 7 2 4 2 4 2 2" xfId="26601" xr:uid="{70C5B0AA-4349-4967-8281-6F0E618E51A3}"/>
    <cellStyle name="Normal 7 2 4 2 4 3" xfId="19235" xr:uid="{5B7B181C-123C-480F-BDA8-38B4A57804E2}"/>
    <cellStyle name="Normal 7 2 4 2 5" xfId="8185" xr:uid="{1CC4D54D-3C5D-4BBC-AA07-1D11D83D6656}"/>
    <cellStyle name="Normal 7 2 4 2 5 2" xfId="22919" xr:uid="{D963156A-7DC0-425E-9FF3-7D68B12EB7F8}"/>
    <cellStyle name="Normal 7 2 4 2 6" xfId="15553" xr:uid="{CDCCB827-538E-4186-A50C-6F9E70297819}"/>
    <cellStyle name="Normal 7 2 4 3" xfId="1279" xr:uid="{41A2E680-3108-4F6E-A205-BF9DB77BCC1E}"/>
    <cellStyle name="Normal 7 2 4 3 2" xfId="3120" xr:uid="{4730AF54-EA1D-4AA7-9E56-E0F8E5DA8B12}"/>
    <cellStyle name="Normal 7 2 4 3 2 2" xfId="6802" xr:uid="{9FFC51ED-3CFC-4DC6-9DF2-82296C6D5B57}"/>
    <cellStyle name="Normal 7 2 4 3 2 2 2" xfId="14168" xr:uid="{F7F3E14B-E708-4494-A494-8111A33D08C2}"/>
    <cellStyle name="Normal 7 2 4 3 2 2 2 2" xfId="28902" xr:uid="{53A734F5-D263-4D9B-975E-FD290936EAFE}"/>
    <cellStyle name="Normal 7 2 4 3 2 2 3" xfId="21536" xr:uid="{E920CCF7-B5E4-4DF6-A50A-14C9EDEC516E}"/>
    <cellStyle name="Normal 7 2 4 3 2 3" xfId="10486" xr:uid="{6CCCF772-EEA0-465D-8A2B-137C638B4352}"/>
    <cellStyle name="Normal 7 2 4 3 2 3 2" xfId="25220" xr:uid="{7045BC7F-6D88-447B-B4BC-93AA37932D4B}"/>
    <cellStyle name="Normal 7 2 4 3 2 4" xfId="17854" xr:uid="{056D161D-B3D7-4267-9423-F098D5B1EFF6}"/>
    <cellStyle name="Normal 7 2 4 3 3" xfId="4961" xr:uid="{FB4B8208-C8D5-457D-B160-6C81A7E4CB2B}"/>
    <cellStyle name="Normal 7 2 4 3 3 2" xfId="12327" xr:uid="{F2CC5989-1CD6-4D35-8646-2301F8731BFA}"/>
    <cellStyle name="Normal 7 2 4 3 3 2 2" xfId="27061" xr:uid="{3C20A735-B7B5-499E-A8F0-3A322A22707A}"/>
    <cellStyle name="Normal 7 2 4 3 3 3" xfId="19695" xr:uid="{8D2E31DD-AB02-4AA2-9C19-6B94435A709A}"/>
    <cellStyle name="Normal 7 2 4 3 4" xfId="8645" xr:uid="{C9668609-7784-4E61-BC6F-7E2FA0BB341E}"/>
    <cellStyle name="Normal 7 2 4 3 4 2" xfId="23379" xr:uid="{07ACCC84-57C8-4B0E-AAEE-CB23B699FC5D}"/>
    <cellStyle name="Normal 7 2 4 3 5" xfId="16013" xr:uid="{2527EE9F-023B-46C9-AA80-86424B7A9546}"/>
    <cellStyle name="Normal 7 2 4 4" xfId="2200" xr:uid="{C0A2EA1F-09B2-4255-9EFF-490533E04248}"/>
    <cellStyle name="Normal 7 2 4 4 2" xfId="5882" xr:uid="{98F9F2CC-3D9C-4840-B6D5-398D4ABA7238}"/>
    <cellStyle name="Normal 7 2 4 4 2 2" xfId="13248" xr:uid="{4A1AA8AC-6DA0-445E-AA7A-D50259841D57}"/>
    <cellStyle name="Normal 7 2 4 4 2 2 2" xfId="27982" xr:uid="{45DE6FE3-2FBC-4A84-9EBA-6ADA426BFA92}"/>
    <cellStyle name="Normal 7 2 4 4 2 3" xfId="20616" xr:uid="{05B23231-FFD3-434D-9093-42A00AB9F6BC}"/>
    <cellStyle name="Normal 7 2 4 4 3" xfId="9566" xr:uid="{2759EAA6-9F8F-4BE3-8B3B-42F9B04FB122}"/>
    <cellStyle name="Normal 7 2 4 4 3 2" xfId="24300" xr:uid="{92F9BF28-DAD8-47F6-814A-3FAFB48E1F10}"/>
    <cellStyle name="Normal 7 2 4 4 4" xfId="16934" xr:uid="{18913FE4-511F-433C-8623-5FACEE00A98B}"/>
    <cellStyle name="Normal 7 2 4 5" xfId="4041" xr:uid="{534DFE07-4A88-4BA1-84EF-1074CAAE9F70}"/>
    <cellStyle name="Normal 7 2 4 5 2" xfId="11407" xr:uid="{99CB9380-EE34-443C-AFDF-1FAB430B2806}"/>
    <cellStyle name="Normal 7 2 4 5 2 2" xfId="26141" xr:uid="{1A51665F-759A-4A52-8824-2D0F16375AB4}"/>
    <cellStyle name="Normal 7 2 4 5 3" xfId="18775" xr:uid="{B9501194-4167-42D7-9618-E4E1093E85F8}"/>
    <cellStyle name="Normal 7 2 4 6" xfId="7725" xr:uid="{BC6ECBC1-75A7-41A9-9EC2-905060FFD92C}"/>
    <cellStyle name="Normal 7 2 4 6 2" xfId="22459" xr:uid="{1E78BDD6-5F72-4F77-8C46-BB12ECA7E96C}"/>
    <cellStyle name="Normal 7 2 4 7" xfId="15093" xr:uid="{30A0E0FB-CD20-44BA-8D7B-D60347B510F8}"/>
    <cellStyle name="Normal 7 2 5" xfId="589" xr:uid="{302B78F8-7B64-4372-AD47-054C09D3BC8F}"/>
    <cellStyle name="Normal 7 2 5 2" xfId="1509" xr:uid="{BA3A5F98-E547-4008-B467-91F43CBE74E0}"/>
    <cellStyle name="Normal 7 2 5 2 2" xfId="3350" xr:uid="{9B7A8FAF-6B02-47C8-B931-66C7E84CBD56}"/>
    <cellStyle name="Normal 7 2 5 2 2 2" xfId="7032" xr:uid="{83A218AB-CFF2-4974-9390-ECB90C776AF6}"/>
    <cellStyle name="Normal 7 2 5 2 2 2 2" xfId="14398" xr:uid="{17ABEF80-91EA-4451-A371-E8DC224B350E}"/>
    <cellStyle name="Normal 7 2 5 2 2 2 2 2" xfId="29132" xr:uid="{7E01A92B-048E-4973-A636-FED892D6EA86}"/>
    <cellStyle name="Normal 7 2 5 2 2 2 3" xfId="21766" xr:uid="{BCA7301E-542D-4DCD-8964-F339FC6848FC}"/>
    <cellStyle name="Normal 7 2 5 2 2 3" xfId="10716" xr:uid="{F0C91363-316C-4C54-8A29-098E55207E63}"/>
    <cellStyle name="Normal 7 2 5 2 2 3 2" xfId="25450" xr:uid="{15DD0EDF-3A50-4F39-8378-6227386A7051}"/>
    <cellStyle name="Normal 7 2 5 2 2 4" xfId="18084" xr:uid="{7A912B1F-D6DD-4BDF-84BE-B8E7ECF5DC9F}"/>
    <cellStyle name="Normal 7 2 5 2 3" xfId="5191" xr:uid="{1309F409-9B10-473C-801A-1742D71E6AF8}"/>
    <cellStyle name="Normal 7 2 5 2 3 2" xfId="12557" xr:uid="{2F86A2D3-C30E-4E91-AD9F-8A0ECBECF5DF}"/>
    <cellStyle name="Normal 7 2 5 2 3 2 2" xfId="27291" xr:uid="{5ABE6F96-01C9-4212-8C74-19A334E6E0E7}"/>
    <cellStyle name="Normal 7 2 5 2 3 3" xfId="19925" xr:uid="{FC770F9D-EB74-420D-A435-D3D2C4E2514E}"/>
    <cellStyle name="Normal 7 2 5 2 4" xfId="8875" xr:uid="{63841047-3266-4C64-9E36-471C3960663D}"/>
    <cellStyle name="Normal 7 2 5 2 4 2" xfId="23609" xr:uid="{08FB3101-B189-43C8-A38D-A4954006050B}"/>
    <cellStyle name="Normal 7 2 5 2 5" xfId="16243" xr:uid="{17B2DA9E-B786-4AF5-B630-01380AD29F0E}"/>
    <cellStyle name="Normal 7 2 5 3" xfId="2430" xr:uid="{1CD998F9-E09F-4D12-9E9A-D9BA0E681268}"/>
    <cellStyle name="Normal 7 2 5 3 2" xfId="6112" xr:uid="{45322E8E-A622-4B37-BD98-81D856747EC7}"/>
    <cellStyle name="Normal 7 2 5 3 2 2" xfId="13478" xr:uid="{11F513EF-21B6-4393-BF62-9C4A11DA1E07}"/>
    <cellStyle name="Normal 7 2 5 3 2 2 2" xfId="28212" xr:uid="{B0CB13EC-986E-4521-9BC5-B014C67B0F46}"/>
    <cellStyle name="Normal 7 2 5 3 2 3" xfId="20846" xr:uid="{9CF251D7-F247-4C4B-A418-3B4F0217B6FF}"/>
    <cellStyle name="Normal 7 2 5 3 3" xfId="9796" xr:uid="{40F7CB1B-3898-44E8-929E-E685BA61F19E}"/>
    <cellStyle name="Normal 7 2 5 3 3 2" xfId="24530" xr:uid="{90A91B88-61FF-4273-B016-790C077B0E47}"/>
    <cellStyle name="Normal 7 2 5 3 4" xfId="17164" xr:uid="{18AB229C-1986-42AB-BB84-202801073A61}"/>
    <cellStyle name="Normal 7 2 5 4" xfId="4271" xr:uid="{28BA06C3-46D4-48B4-8232-F6B084DFD369}"/>
    <cellStyle name="Normal 7 2 5 4 2" xfId="11637" xr:uid="{A160477C-DA43-4A1A-8C4E-66267E66D333}"/>
    <cellStyle name="Normal 7 2 5 4 2 2" xfId="26371" xr:uid="{6071FED0-0E45-4CFA-86C1-7BF132F8B45B}"/>
    <cellStyle name="Normal 7 2 5 4 3" xfId="19005" xr:uid="{1519C607-460C-4ACD-9E2A-A17E11A34AB4}"/>
    <cellStyle name="Normal 7 2 5 5" xfId="7955" xr:uid="{9BC5812F-1997-4A40-873B-3500C6759501}"/>
    <cellStyle name="Normal 7 2 5 5 2" xfId="22689" xr:uid="{6E87A0CB-9AF0-4221-A8AB-0EB4D20CE2CF}"/>
    <cellStyle name="Normal 7 2 5 6" xfId="15323" xr:uid="{B8D88526-DC8E-4302-A62F-F88EF44A6E0B}"/>
    <cellStyle name="Normal 7 2 6" xfId="1049" xr:uid="{95BE08A5-309A-47ED-8D4E-DA11E1D90FE9}"/>
    <cellStyle name="Normal 7 2 6 2" xfId="2890" xr:uid="{6B0FBCBE-E9BB-44F6-AFA4-6B95DA64A39E}"/>
    <cellStyle name="Normal 7 2 6 2 2" xfId="6572" xr:uid="{758410B3-D4EB-400F-AD7D-D91357565BF3}"/>
    <cellStyle name="Normal 7 2 6 2 2 2" xfId="13938" xr:uid="{CB14C3D9-F2AD-4DD7-B438-80039903D091}"/>
    <cellStyle name="Normal 7 2 6 2 2 2 2" xfId="28672" xr:uid="{92F2DE71-C2B4-4E55-B324-88F997ABDCEF}"/>
    <cellStyle name="Normal 7 2 6 2 2 3" xfId="21306" xr:uid="{0A5FEFD2-8DE3-417B-B304-35E8EFAF9FC4}"/>
    <cellStyle name="Normal 7 2 6 2 3" xfId="10256" xr:uid="{89FA14FB-58EE-468A-A2F6-01B36F61ABA4}"/>
    <cellStyle name="Normal 7 2 6 2 3 2" xfId="24990" xr:uid="{D681D6E7-5F51-41D8-8A01-D9B6F515D7AD}"/>
    <cellStyle name="Normal 7 2 6 2 4" xfId="17624" xr:uid="{D8A36B85-AA8F-4C32-A15D-7DE21CA8359D}"/>
    <cellStyle name="Normal 7 2 6 3" xfId="4731" xr:uid="{7B576CDD-6D22-4FB6-9895-EE62C9D37D1B}"/>
    <cellStyle name="Normal 7 2 6 3 2" xfId="12097" xr:uid="{5EFDC3C8-A9C5-4324-B2F8-CE2AEEB2622D}"/>
    <cellStyle name="Normal 7 2 6 3 2 2" xfId="26831" xr:uid="{D8E8E9A5-058C-4AE4-AB86-C2679EEFCCD8}"/>
    <cellStyle name="Normal 7 2 6 3 3" xfId="19465" xr:uid="{25DD57E7-0EA5-408C-A82C-EC31DC5A8476}"/>
    <cellStyle name="Normal 7 2 6 4" xfId="8415" xr:uid="{BE60D90D-BAA0-4FDA-A1F0-E90CACC97AFD}"/>
    <cellStyle name="Normal 7 2 6 4 2" xfId="23149" xr:uid="{0D35FB0E-303C-4A15-9EFA-21438DA992C0}"/>
    <cellStyle name="Normal 7 2 6 5" xfId="15783" xr:uid="{0B30054E-FC38-4D3F-BCA6-545A016D403A}"/>
    <cellStyle name="Normal 7 2 7" xfId="1970" xr:uid="{605C2DC7-D3C0-4E80-8385-EC0DD4CC2274}"/>
    <cellStyle name="Normal 7 2 7 2" xfId="5652" xr:uid="{3758296D-C10B-4C77-97C0-286DB395BDB6}"/>
    <cellStyle name="Normal 7 2 7 2 2" xfId="13018" xr:uid="{9AF9EC59-3B7E-4F9B-A837-0FA12237D34C}"/>
    <cellStyle name="Normal 7 2 7 2 2 2" xfId="27752" xr:uid="{2465200A-5234-47D9-8B5A-B30C95FE9D57}"/>
    <cellStyle name="Normal 7 2 7 2 3" xfId="20386" xr:uid="{8DEE8B6E-51FF-426F-88BD-C23A07811760}"/>
    <cellStyle name="Normal 7 2 7 3" xfId="9336" xr:uid="{26D58AEA-1403-43A9-8BCC-8DC12E576720}"/>
    <cellStyle name="Normal 7 2 7 3 2" xfId="24070" xr:uid="{6B580883-A018-45F1-902F-522A6AB3F6EA}"/>
    <cellStyle name="Normal 7 2 7 4" xfId="16704" xr:uid="{6F316136-74B0-4205-BEBF-D4B9D3239064}"/>
    <cellStyle name="Normal 7 2 8" xfId="3811" xr:uid="{759DC7BA-5AB6-4301-BC63-D9E972DF7251}"/>
    <cellStyle name="Normal 7 2 8 2" xfId="11177" xr:uid="{A754FC08-D251-44F2-A502-3EA09DBFB2F2}"/>
    <cellStyle name="Normal 7 2 8 2 2" xfId="25911" xr:uid="{1022AFDC-D91D-404E-B2B3-1C46A9D708FC}"/>
    <cellStyle name="Normal 7 2 8 3" xfId="18545" xr:uid="{000DFBE4-68DC-40B1-883A-7564EBA6E334}"/>
    <cellStyle name="Normal 7 2 9" xfId="7495" xr:uid="{59F2D801-3480-4860-8C5C-8F43195EE544}"/>
    <cellStyle name="Normal 7 2 9 2" xfId="22229" xr:uid="{6C9B62E9-29C9-46E5-9BC1-0198DF6F7930}"/>
    <cellStyle name="Normal 7 3" xfId="168" xr:uid="{DCF9C7FF-C57B-4A19-87C1-B7A7EB32E2DA}"/>
    <cellStyle name="Normal 7 3 2" xfId="297" xr:uid="{FBAEFE89-CB79-4851-9AEE-FBAA44AF12A7}"/>
    <cellStyle name="Normal 7 3 2 2" xfId="527" xr:uid="{23718774-CEAF-4AD6-A5ED-913691A3D7E5}"/>
    <cellStyle name="Normal 7 3 2 2 2" xfId="987" xr:uid="{8FE1BD60-06EC-4DCD-BD6A-491E1BFD17D1}"/>
    <cellStyle name="Normal 7 3 2 2 2 2" xfId="1907" xr:uid="{BAF89933-0A57-48D2-8D5F-CEAE24E17056}"/>
    <cellStyle name="Normal 7 3 2 2 2 2 2" xfId="3748" xr:uid="{98A6D188-E24E-4A67-B9FF-460D9367C049}"/>
    <cellStyle name="Normal 7 3 2 2 2 2 2 2" xfId="7430" xr:uid="{498A8751-7731-4695-A711-DEABBAD948FE}"/>
    <cellStyle name="Normal 7 3 2 2 2 2 2 2 2" xfId="14796" xr:uid="{91464371-38F3-461E-8DB7-2F81B9469CF8}"/>
    <cellStyle name="Normal 7 3 2 2 2 2 2 2 2 2" xfId="29530" xr:uid="{FF9D1E83-5A95-43A4-8BF6-B3E0212E3409}"/>
    <cellStyle name="Normal 7 3 2 2 2 2 2 2 3" xfId="22164" xr:uid="{5FDA83D0-7F83-411D-AACF-8A618DAF31C6}"/>
    <cellStyle name="Normal 7 3 2 2 2 2 2 3" xfId="11114" xr:uid="{5F8D58A0-05A7-4364-91B9-11A7F231B8C9}"/>
    <cellStyle name="Normal 7 3 2 2 2 2 2 3 2" xfId="25848" xr:uid="{50AFA120-104B-43E5-996D-6075C5CE3239}"/>
    <cellStyle name="Normal 7 3 2 2 2 2 2 4" xfId="18482" xr:uid="{18ACB067-D2CF-42C9-A0E5-547847AC98D5}"/>
    <cellStyle name="Normal 7 3 2 2 2 2 3" xfId="5589" xr:uid="{862FBF89-FB91-457D-A3C7-E62FB70084A5}"/>
    <cellStyle name="Normal 7 3 2 2 2 2 3 2" xfId="12955" xr:uid="{C7FD5180-2BDB-4A96-9335-CD9FE288885E}"/>
    <cellStyle name="Normal 7 3 2 2 2 2 3 2 2" xfId="27689" xr:uid="{6C06E78A-2AEC-45F6-85CF-C558CC6FE757}"/>
    <cellStyle name="Normal 7 3 2 2 2 2 3 3" xfId="20323" xr:uid="{F7CEF34B-03D9-4B4E-8350-732A1A200A23}"/>
    <cellStyle name="Normal 7 3 2 2 2 2 4" xfId="9273" xr:uid="{7026DD58-B218-4446-9D7B-D3789D78AAEB}"/>
    <cellStyle name="Normal 7 3 2 2 2 2 4 2" xfId="24007" xr:uid="{05A3F52F-B889-4DBA-AD49-37A8365B4BDF}"/>
    <cellStyle name="Normal 7 3 2 2 2 2 5" xfId="16641" xr:uid="{E17F4F85-F4F2-450E-8B81-066D9A99F9FA}"/>
    <cellStyle name="Normal 7 3 2 2 2 3" xfId="2828" xr:uid="{71AF95A4-861E-43D3-8E56-5FC89DEDCE2A}"/>
    <cellStyle name="Normal 7 3 2 2 2 3 2" xfId="6510" xr:uid="{5E75FA3D-B921-4081-974E-867B14E4214A}"/>
    <cellStyle name="Normal 7 3 2 2 2 3 2 2" xfId="13876" xr:uid="{2772FF76-B69C-4752-8A76-8B011222A243}"/>
    <cellStyle name="Normal 7 3 2 2 2 3 2 2 2" xfId="28610" xr:uid="{40ADB15E-4C48-402C-8C25-BB159208ECF2}"/>
    <cellStyle name="Normal 7 3 2 2 2 3 2 3" xfId="21244" xr:uid="{87FE9283-56C5-4168-9DD0-D5E91DD5EFC0}"/>
    <cellStyle name="Normal 7 3 2 2 2 3 3" xfId="10194" xr:uid="{EBC03CF8-1E56-4051-B8CB-1868E3680817}"/>
    <cellStyle name="Normal 7 3 2 2 2 3 3 2" xfId="24928" xr:uid="{1A53BB3D-0965-4E14-8193-F28CAF0E2CF2}"/>
    <cellStyle name="Normal 7 3 2 2 2 3 4" xfId="17562" xr:uid="{CFC00E37-EBA2-4814-BBFA-382831396D0B}"/>
    <cellStyle name="Normal 7 3 2 2 2 4" xfId="4669" xr:uid="{1BBBBA4E-1DFE-40B5-A7EA-A479674C61F9}"/>
    <cellStyle name="Normal 7 3 2 2 2 4 2" xfId="12035" xr:uid="{33366B43-BFA7-4D04-9939-92755DEE682D}"/>
    <cellStyle name="Normal 7 3 2 2 2 4 2 2" xfId="26769" xr:uid="{0396A4CD-B265-4905-9F5C-A48DA40F8BDB}"/>
    <cellStyle name="Normal 7 3 2 2 2 4 3" xfId="19403" xr:uid="{E2E77130-88E2-4D43-88F0-6FCB1555457C}"/>
    <cellStyle name="Normal 7 3 2 2 2 5" xfId="8353" xr:uid="{64F0FE87-9039-4D0D-8D38-A5D1C31E9265}"/>
    <cellStyle name="Normal 7 3 2 2 2 5 2" xfId="23087" xr:uid="{51E40FD4-3549-4F95-977C-DDAF4E540178}"/>
    <cellStyle name="Normal 7 3 2 2 2 6" xfId="15721" xr:uid="{7466994C-2D16-4D8D-B435-5BBBDFF914F9}"/>
    <cellStyle name="Normal 7 3 2 2 3" xfId="1447" xr:uid="{0FF023C0-0CCD-4FDA-8219-94FA45AABF81}"/>
    <cellStyle name="Normal 7 3 2 2 3 2" xfId="3288" xr:uid="{497B8150-57B4-4BCB-A066-440E91440191}"/>
    <cellStyle name="Normal 7 3 2 2 3 2 2" xfId="6970" xr:uid="{F9E019AD-E053-4F5E-99DE-579AD6E48411}"/>
    <cellStyle name="Normal 7 3 2 2 3 2 2 2" xfId="14336" xr:uid="{3542F47F-1677-40B2-B84B-803DE5104149}"/>
    <cellStyle name="Normal 7 3 2 2 3 2 2 2 2" xfId="29070" xr:uid="{677F18E3-D9F3-411B-840B-F98873EB50D3}"/>
    <cellStyle name="Normal 7 3 2 2 3 2 2 3" xfId="21704" xr:uid="{4F3ED2D3-DA44-46F4-9232-D025D69E59D7}"/>
    <cellStyle name="Normal 7 3 2 2 3 2 3" xfId="10654" xr:uid="{A9A0E2F3-72F5-489B-90C4-B29DFB96FDC9}"/>
    <cellStyle name="Normal 7 3 2 2 3 2 3 2" xfId="25388" xr:uid="{C94096C2-7AC2-43B7-808D-2D817B183F34}"/>
    <cellStyle name="Normal 7 3 2 2 3 2 4" xfId="18022" xr:uid="{8599E380-7E1B-4251-A763-E8AFB5C40FC4}"/>
    <cellStyle name="Normal 7 3 2 2 3 3" xfId="5129" xr:uid="{69A3BC01-2A6D-4A47-9287-513825837FE4}"/>
    <cellStyle name="Normal 7 3 2 2 3 3 2" xfId="12495" xr:uid="{0A08517A-EE3F-4FA6-BF88-994F5535C82F}"/>
    <cellStyle name="Normal 7 3 2 2 3 3 2 2" xfId="27229" xr:uid="{0E429663-0968-4334-BA89-150D17AA3496}"/>
    <cellStyle name="Normal 7 3 2 2 3 3 3" xfId="19863" xr:uid="{3B53A5C9-9724-4B0B-9F2F-E756BA498ADB}"/>
    <cellStyle name="Normal 7 3 2 2 3 4" xfId="8813" xr:uid="{EEB7FC75-05A7-4157-8ED1-E00B8B347FC9}"/>
    <cellStyle name="Normal 7 3 2 2 3 4 2" xfId="23547" xr:uid="{5EFE7B1C-AF5C-445D-9402-732EA7B51F20}"/>
    <cellStyle name="Normal 7 3 2 2 3 5" xfId="16181" xr:uid="{DA1EE320-A7A8-43AE-AF29-9A741D7FF15D}"/>
    <cellStyle name="Normal 7 3 2 2 4" xfId="2368" xr:uid="{DD8925B0-93C0-4835-ADD6-03AC215F29DD}"/>
    <cellStyle name="Normal 7 3 2 2 4 2" xfId="6050" xr:uid="{244F777C-0518-48AB-9D2C-07E54E564730}"/>
    <cellStyle name="Normal 7 3 2 2 4 2 2" xfId="13416" xr:uid="{9D4A0497-F919-47C1-BF1C-D8AB2AC32BCB}"/>
    <cellStyle name="Normal 7 3 2 2 4 2 2 2" xfId="28150" xr:uid="{3AE4F87A-FA11-468E-8E29-82F483548565}"/>
    <cellStyle name="Normal 7 3 2 2 4 2 3" xfId="20784" xr:uid="{EE91B189-801F-4F6F-952D-AEF5A94A9523}"/>
    <cellStyle name="Normal 7 3 2 2 4 3" xfId="9734" xr:uid="{7C8B17B0-D13F-46D4-A8BC-B59449E92051}"/>
    <cellStyle name="Normal 7 3 2 2 4 3 2" xfId="24468" xr:uid="{A3A1F923-F98D-4941-B9F6-589E0E259EB7}"/>
    <cellStyle name="Normal 7 3 2 2 4 4" xfId="17102" xr:uid="{781A1F58-26CC-41C4-A2F5-ED00EE840482}"/>
    <cellStyle name="Normal 7 3 2 2 5" xfId="4209" xr:uid="{A7729E50-66C6-4012-9D79-BC70A9274C0F}"/>
    <cellStyle name="Normal 7 3 2 2 5 2" xfId="11575" xr:uid="{EE0E3459-5F0B-4419-8AFF-91DBC2D792F8}"/>
    <cellStyle name="Normal 7 3 2 2 5 2 2" xfId="26309" xr:uid="{00C0D1F1-7576-4A02-8AA1-5EDFC2123EF0}"/>
    <cellStyle name="Normal 7 3 2 2 5 3" xfId="18943" xr:uid="{3A698ACE-8A6E-4FC3-903D-D0F26AB607F3}"/>
    <cellStyle name="Normal 7 3 2 2 6" xfId="7893" xr:uid="{A0FD6A02-8C75-4B2E-91E3-04CEFB8C0911}"/>
    <cellStyle name="Normal 7 3 2 2 6 2" xfId="22627" xr:uid="{63B9ADAE-6D96-4FE2-9C4A-4F83CE01F031}"/>
    <cellStyle name="Normal 7 3 2 2 7" xfId="15261" xr:uid="{E9303D1E-369C-42B4-8F22-B754D423D716}"/>
    <cellStyle name="Normal 7 3 2 3" xfId="757" xr:uid="{FD6EF6EC-8DF1-4F3C-A704-EDFB8B66EB59}"/>
    <cellStyle name="Normal 7 3 2 3 2" xfId="1677" xr:uid="{9CDEB5DF-76A7-47AE-8332-A7E2040CCE22}"/>
    <cellStyle name="Normal 7 3 2 3 2 2" xfId="3518" xr:uid="{7C771C55-A644-4DDC-A225-6BEC257FBD4D}"/>
    <cellStyle name="Normal 7 3 2 3 2 2 2" xfId="7200" xr:uid="{E5795B58-13D0-4392-8D15-B3E6C6FAA7C0}"/>
    <cellStyle name="Normal 7 3 2 3 2 2 2 2" xfId="14566" xr:uid="{78DF4438-9051-4022-8694-8A3C2A26A483}"/>
    <cellStyle name="Normal 7 3 2 3 2 2 2 2 2" xfId="29300" xr:uid="{AAA8417F-BF69-452B-8240-C892B6DD7560}"/>
    <cellStyle name="Normal 7 3 2 3 2 2 2 3" xfId="21934" xr:uid="{4B3F73CE-8668-400F-AADC-0862C6CA9B87}"/>
    <cellStyle name="Normal 7 3 2 3 2 2 3" xfId="10884" xr:uid="{92FC21E7-3D35-4D61-903A-06A77DF500D4}"/>
    <cellStyle name="Normal 7 3 2 3 2 2 3 2" xfId="25618" xr:uid="{B9384D5F-FCBB-4C72-8923-1EE30A1BD18F}"/>
    <cellStyle name="Normal 7 3 2 3 2 2 4" xfId="18252" xr:uid="{40C53005-55B7-4C84-841E-0F87EF406814}"/>
    <cellStyle name="Normal 7 3 2 3 2 3" xfId="5359" xr:uid="{187B4D4C-44D9-40D3-BB74-EA55F94F685C}"/>
    <cellStyle name="Normal 7 3 2 3 2 3 2" xfId="12725" xr:uid="{89A855C4-3735-486E-A33C-3BDF3CE18553}"/>
    <cellStyle name="Normal 7 3 2 3 2 3 2 2" xfId="27459" xr:uid="{F977010D-0411-4BB5-BC16-31865646B9DC}"/>
    <cellStyle name="Normal 7 3 2 3 2 3 3" xfId="20093" xr:uid="{C539F01E-931A-4B92-AD35-32AD5556B66F}"/>
    <cellStyle name="Normal 7 3 2 3 2 4" xfId="9043" xr:uid="{37EA4BCA-3B0A-44BC-B330-6A821FB679C2}"/>
    <cellStyle name="Normal 7 3 2 3 2 4 2" xfId="23777" xr:uid="{C9C15E06-E60D-4CC4-AD2C-E631C89A643F}"/>
    <cellStyle name="Normal 7 3 2 3 2 5" xfId="16411" xr:uid="{BB23CA2D-C1E3-416E-BF8B-D514737B88BC}"/>
    <cellStyle name="Normal 7 3 2 3 3" xfId="2598" xr:uid="{60E0C7A9-13C4-471C-8B8D-571F6FEDA8E3}"/>
    <cellStyle name="Normal 7 3 2 3 3 2" xfId="6280" xr:uid="{E9CB4C48-59A0-4ACE-99B1-A75E17FF3F79}"/>
    <cellStyle name="Normal 7 3 2 3 3 2 2" xfId="13646" xr:uid="{0AD3D5B4-32C5-486F-BD90-84257C08C383}"/>
    <cellStyle name="Normal 7 3 2 3 3 2 2 2" xfId="28380" xr:uid="{31E59CBA-FAF1-49D4-87D3-5A17F1F60CC3}"/>
    <cellStyle name="Normal 7 3 2 3 3 2 3" xfId="21014" xr:uid="{A17173AD-585A-4B0B-B1D4-81BC8884B35C}"/>
    <cellStyle name="Normal 7 3 2 3 3 3" xfId="9964" xr:uid="{21108B09-9637-4576-AC9B-9A494C39704B}"/>
    <cellStyle name="Normal 7 3 2 3 3 3 2" xfId="24698" xr:uid="{34999874-25CD-4252-9919-A19840B82665}"/>
    <cellStyle name="Normal 7 3 2 3 3 4" xfId="17332" xr:uid="{814F56BE-1DE0-4D95-A31E-6B9CF0217701}"/>
    <cellStyle name="Normal 7 3 2 3 4" xfId="4439" xr:uid="{3A7E8906-A414-4B47-9E96-C0A8CFB28E13}"/>
    <cellStyle name="Normal 7 3 2 3 4 2" xfId="11805" xr:uid="{FF327B5B-48EE-400B-9F41-A4A3E1796550}"/>
    <cellStyle name="Normal 7 3 2 3 4 2 2" xfId="26539" xr:uid="{F7433363-8ED2-4A0D-A702-15D8E1C213A5}"/>
    <cellStyle name="Normal 7 3 2 3 4 3" xfId="19173" xr:uid="{6972044D-6DDF-409D-B1AA-A566884CE0C0}"/>
    <cellStyle name="Normal 7 3 2 3 5" xfId="8123" xr:uid="{EEC23D3B-92C8-4E69-944F-A0DC51F5245A}"/>
    <cellStyle name="Normal 7 3 2 3 5 2" xfId="22857" xr:uid="{6F2F3EC5-1057-4CB7-A0B6-62DB83E47B2C}"/>
    <cellStyle name="Normal 7 3 2 3 6" xfId="15491" xr:uid="{5FFBAB7A-979D-4272-8685-53D91770AB9B}"/>
    <cellStyle name="Normal 7 3 2 4" xfId="1217" xr:uid="{3DC93101-6CB7-4727-8477-325B83F61A18}"/>
    <cellStyle name="Normal 7 3 2 4 2" xfId="3058" xr:uid="{51E3D541-1CA9-40BB-959A-F69E0B855576}"/>
    <cellStyle name="Normal 7 3 2 4 2 2" xfId="6740" xr:uid="{9AF5F5D0-CEB7-49C9-99E5-515BE090BB9A}"/>
    <cellStyle name="Normal 7 3 2 4 2 2 2" xfId="14106" xr:uid="{FA1C5F37-5A59-4C0F-B0E6-590D270A82B8}"/>
    <cellStyle name="Normal 7 3 2 4 2 2 2 2" xfId="28840" xr:uid="{C57410A6-E5EE-4ED6-B4FC-F84F61EE1423}"/>
    <cellStyle name="Normal 7 3 2 4 2 2 3" xfId="21474" xr:uid="{931398A4-D954-4A90-AA1C-6E8C24A72C0D}"/>
    <cellStyle name="Normal 7 3 2 4 2 3" xfId="10424" xr:uid="{2804E19C-5D36-4130-924B-F0CC12D850A4}"/>
    <cellStyle name="Normal 7 3 2 4 2 3 2" xfId="25158" xr:uid="{6677CF3A-F4F5-4090-9600-9CD116D6F783}"/>
    <cellStyle name="Normal 7 3 2 4 2 4" xfId="17792" xr:uid="{56A0C51C-395D-40FB-9B1C-421C123AC9F5}"/>
    <cellStyle name="Normal 7 3 2 4 3" xfId="4899" xr:uid="{CD1C389B-D930-484C-AFE8-B950161A08D9}"/>
    <cellStyle name="Normal 7 3 2 4 3 2" xfId="12265" xr:uid="{1AC314A3-20FA-4BF1-9AAC-4ED36D8BF55A}"/>
    <cellStyle name="Normal 7 3 2 4 3 2 2" xfId="26999" xr:uid="{69A7D63D-7FA0-4EFA-B95B-D8D322D6B067}"/>
    <cellStyle name="Normal 7 3 2 4 3 3" xfId="19633" xr:uid="{00C7FE64-5D78-467D-A776-F87B857069D7}"/>
    <cellStyle name="Normal 7 3 2 4 4" xfId="8583" xr:uid="{2515013A-17FF-428C-8932-58427B72ECF3}"/>
    <cellStyle name="Normal 7 3 2 4 4 2" xfId="23317" xr:uid="{EDC81B16-4DFD-4003-B5FF-EB49FD110CE1}"/>
    <cellStyle name="Normal 7 3 2 4 5" xfId="15951" xr:uid="{1FAFDD75-E4F3-47D0-9ABC-1A133817776B}"/>
    <cellStyle name="Normal 7 3 2 5" xfId="2138" xr:uid="{D4C612B5-9B5C-4A57-A0F6-FE0D2E845A5C}"/>
    <cellStyle name="Normal 7 3 2 5 2" xfId="5820" xr:uid="{85A9A5AF-3790-4407-9601-4182D24FAC2C}"/>
    <cellStyle name="Normal 7 3 2 5 2 2" xfId="13186" xr:uid="{E2DEFDE5-24AF-43AF-91B9-49FE8D6FFE79}"/>
    <cellStyle name="Normal 7 3 2 5 2 2 2" xfId="27920" xr:uid="{D84902AE-FED0-48EB-A0F4-F7FC78A96F3F}"/>
    <cellStyle name="Normal 7 3 2 5 2 3" xfId="20554" xr:uid="{5954DD7A-47D1-438A-8969-F38BD1F43E7C}"/>
    <cellStyle name="Normal 7 3 2 5 3" xfId="9504" xr:uid="{3E488D9E-02B9-476C-89D5-5EEA40DC4E08}"/>
    <cellStyle name="Normal 7 3 2 5 3 2" xfId="24238" xr:uid="{3FE5D214-DCA8-4AC2-B2A4-00B744069D51}"/>
    <cellStyle name="Normal 7 3 2 5 4" xfId="16872" xr:uid="{18373A26-F0DB-4CA9-97AD-5EF64E6255E1}"/>
    <cellStyle name="Normal 7 3 2 6" xfId="3979" xr:uid="{3B262C99-D894-4867-A708-9D0E3E242188}"/>
    <cellStyle name="Normal 7 3 2 6 2" xfId="11345" xr:uid="{7616F780-DF6C-42BB-97A1-4F6EE17E53A8}"/>
    <cellStyle name="Normal 7 3 2 6 2 2" xfId="26079" xr:uid="{3E4A8426-7BDB-4EBF-AF7D-5A078CF69AA2}"/>
    <cellStyle name="Normal 7 3 2 6 3" xfId="18713" xr:uid="{27669583-8D8D-4CE0-A76B-DD5A95D962F2}"/>
    <cellStyle name="Normal 7 3 2 7" xfId="7663" xr:uid="{EFB741BF-36C9-4148-9322-1B5E2061000F}"/>
    <cellStyle name="Normal 7 3 2 7 2" xfId="22397" xr:uid="{D52D3D3A-1721-4832-9580-5548F89AF5BF}"/>
    <cellStyle name="Normal 7 3 2 8" xfId="15031" xr:uid="{469D0A10-24AD-4183-88E5-BF53FD9429C5}"/>
    <cellStyle name="Normal 7 3 3" xfId="412" xr:uid="{BCC93F79-A4E2-43AE-8CFC-9B1E15C1560B}"/>
    <cellStyle name="Normal 7 3 3 2" xfId="872" xr:uid="{FBE78123-CF0E-4677-A043-E780B3AB5C8A}"/>
    <cellStyle name="Normal 7 3 3 2 2" xfId="1792" xr:uid="{136F3D3A-B952-4B11-B890-DAA41D52B379}"/>
    <cellStyle name="Normal 7 3 3 2 2 2" xfId="3633" xr:uid="{EB3CDFBC-0A8F-4BB3-8A20-357498C155FE}"/>
    <cellStyle name="Normal 7 3 3 2 2 2 2" xfId="7315" xr:uid="{8216CCEF-E1CD-4A27-8DBB-F73FC541CF89}"/>
    <cellStyle name="Normal 7 3 3 2 2 2 2 2" xfId="14681" xr:uid="{D6AEE57B-5C9D-4AD4-B9C0-5544BAF88B0B}"/>
    <cellStyle name="Normal 7 3 3 2 2 2 2 2 2" xfId="29415" xr:uid="{4FA43851-F627-432C-B315-320755B893C1}"/>
    <cellStyle name="Normal 7 3 3 2 2 2 2 3" xfId="22049" xr:uid="{C725DBF4-51A7-4797-AB82-5790F2B678CC}"/>
    <cellStyle name="Normal 7 3 3 2 2 2 3" xfId="10999" xr:uid="{DF74B95D-971D-400E-8F6E-38E1EC46A7FD}"/>
    <cellStyle name="Normal 7 3 3 2 2 2 3 2" xfId="25733" xr:uid="{8C286AB8-42CA-4096-86CD-FD46A8DA2DEB}"/>
    <cellStyle name="Normal 7 3 3 2 2 2 4" xfId="18367" xr:uid="{50B4548C-9897-41C5-97DA-0A0F0ABF29C5}"/>
    <cellStyle name="Normal 7 3 3 2 2 3" xfId="5474" xr:uid="{C6D0B9F7-D263-4F3A-9C6C-27DA7AC1696E}"/>
    <cellStyle name="Normal 7 3 3 2 2 3 2" xfId="12840" xr:uid="{C8AC460C-B1B2-49B6-934B-41E59443C8CE}"/>
    <cellStyle name="Normal 7 3 3 2 2 3 2 2" xfId="27574" xr:uid="{A33B4F52-45BE-4BA7-B71E-A152B391EC2C}"/>
    <cellStyle name="Normal 7 3 3 2 2 3 3" xfId="20208" xr:uid="{9A37B9BC-59AE-444A-95D8-45EB25090E54}"/>
    <cellStyle name="Normal 7 3 3 2 2 4" xfId="9158" xr:uid="{BAAFA905-9099-4744-8AC6-ECA3AFE5A072}"/>
    <cellStyle name="Normal 7 3 3 2 2 4 2" xfId="23892" xr:uid="{A98EF5D0-747A-4B98-9BC2-D91CC24A643A}"/>
    <cellStyle name="Normal 7 3 3 2 2 5" xfId="16526" xr:uid="{06991A3F-837C-4AE4-B7FC-96607C4568DC}"/>
    <cellStyle name="Normal 7 3 3 2 3" xfId="2713" xr:uid="{97160789-6F8A-44CA-90CC-354AED22789F}"/>
    <cellStyle name="Normal 7 3 3 2 3 2" xfId="6395" xr:uid="{DDC713BF-FC32-4F79-AC38-61A9AC5C1EF4}"/>
    <cellStyle name="Normal 7 3 3 2 3 2 2" xfId="13761" xr:uid="{67F07B80-4851-4838-9D95-30B4A7E84B62}"/>
    <cellStyle name="Normal 7 3 3 2 3 2 2 2" xfId="28495" xr:uid="{59FEDEA5-2221-434C-BD9F-85CC21D27871}"/>
    <cellStyle name="Normal 7 3 3 2 3 2 3" xfId="21129" xr:uid="{E87C695E-0488-43C3-AB4C-572948D423BC}"/>
    <cellStyle name="Normal 7 3 3 2 3 3" xfId="10079" xr:uid="{7E374379-BBE8-4D36-BCFF-AB4DCFD4BDF0}"/>
    <cellStyle name="Normal 7 3 3 2 3 3 2" xfId="24813" xr:uid="{0AA11567-E792-47C6-838D-07B4DDBB74C2}"/>
    <cellStyle name="Normal 7 3 3 2 3 4" xfId="17447" xr:uid="{E6DAD46C-D170-494F-861E-CD7D4985AE77}"/>
    <cellStyle name="Normal 7 3 3 2 4" xfId="4554" xr:uid="{84ACC7EC-14F8-4BC2-AF56-63071450D78B}"/>
    <cellStyle name="Normal 7 3 3 2 4 2" xfId="11920" xr:uid="{EDD5F45E-40BB-4D2F-9554-7120E7855A6D}"/>
    <cellStyle name="Normal 7 3 3 2 4 2 2" xfId="26654" xr:uid="{C0ED0D30-77C0-46BD-8CE2-2B27D6F31688}"/>
    <cellStyle name="Normal 7 3 3 2 4 3" xfId="19288" xr:uid="{32A849FA-CDC1-4CB8-A5EC-DC02835FE031}"/>
    <cellStyle name="Normal 7 3 3 2 5" xfId="8238" xr:uid="{B3198DC5-01FE-4DC6-81CE-3468A62B1547}"/>
    <cellStyle name="Normal 7 3 3 2 5 2" xfId="22972" xr:uid="{C39DD425-5DDC-4B6F-9C20-8B529CE76F6E}"/>
    <cellStyle name="Normal 7 3 3 2 6" xfId="15606" xr:uid="{7A981058-685F-4A6B-9E62-B2B80AC7582C}"/>
    <cellStyle name="Normal 7 3 3 3" xfId="1332" xr:uid="{4E316A32-3545-409C-84DE-0635C95B48B6}"/>
    <cellStyle name="Normal 7 3 3 3 2" xfId="3173" xr:uid="{58F63AE7-57C8-405B-AAD9-FD56122FA164}"/>
    <cellStyle name="Normal 7 3 3 3 2 2" xfId="6855" xr:uid="{4DDC3C32-B5D5-47A2-A3FF-21FA1E110599}"/>
    <cellStyle name="Normal 7 3 3 3 2 2 2" xfId="14221" xr:uid="{59797462-DFD4-411E-8438-6611B7C0F983}"/>
    <cellStyle name="Normal 7 3 3 3 2 2 2 2" xfId="28955" xr:uid="{5CDBE483-01B4-4E7A-88DE-B81F48E97884}"/>
    <cellStyle name="Normal 7 3 3 3 2 2 3" xfId="21589" xr:uid="{388E242A-2897-470B-9F2E-05561424A4FF}"/>
    <cellStyle name="Normal 7 3 3 3 2 3" xfId="10539" xr:uid="{22C1EBB0-B8DB-403D-8FD6-FECC2DD504C7}"/>
    <cellStyle name="Normal 7 3 3 3 2 3 2" xfId="25273" xr:uid="{F5F699FA-43D1-4B35-BE08-82C9D752DBF5}"/>
    <cellStyle name="Normal 7 3 3 3 2 4" xfId="17907" xr:uid="{B76B79D7-8ACD-4B9C-84B3-B1236B26A11C}"/>
    <cellStyle name="Normal 7 3 3 3 3" xfId="5014" xr:uid="{23D6096C-61EC-4C7D-B641-CAC0D9FD145C}"/>
    <cellStyle name="Normal 7 3 3 3 3 2" xfId="12380" xr:uid="{246046B3-12D3-4727-8BAD-856A0BADACE9}"/>
    <cellStyle name="Normal 7 3 3 3 3 2 2" xfId="27114" xr:uid="{87AD44C4-CE65-419F-A4F3-E3B593D0D29A}"/>
    <cellStyle name="Normal 7 3 3 3 3 3" xfId="19748" xr:uid="{238C007E-14AC-487A-8A93-19F5E9F2DD6D}"/>
    <cellStyle name="Normal 7 3 3 3 4" xfId="8698" xr:uid="{B31D702E-02F1-465D-8959-5B42085C87FE}"/>
    <cellStyle name="Normal 7 3 3 3 4 2" xfId="23432" xr:uid="{E41C80CD-EC99-4535-AA96-46BC090C059D}"/>
    <cellStyle name="Normal 7 3 3 3 5" xfId="16066" xr:uid="{F8C380C8-42C6-4CFD-B300-148B074C216A}"/>
    <cellStyle name="Normal 7 3 3 4" xfId="2253" xr:uid="{C30D0BE2-39D3-434E-BA94-6DB76A182157}"/>
    <cellStyle name="Normal 7 3 3 4 2" xfId="5935" xr:uid="{92D5C81B-52F5-43DB-B001-B9177308572E}"/>
    <cellStyle name="Normal 7 3 3 4 2 2" xfId="13301" xr:uid="{A5813D27-0F7C-4D3C-A0E9-B35302FF25FA}"/>
    <cellStyle name="Normal 7 3 3 4 2 2 2" xfId="28035" xr:uid="{94B6CC46-5533-4182-AAE3-622D9B0CEC31}"/>
    <cellStyle name="Normal 7 3 3 4 2 3" xfId="20669" xr:uid="{BCE08D8B-15F2-4DB8-AD41-DDC4C32F264C}"/>
    <cellStyle name="Normal 7 3 3 4 3" xfId="9619" xr:uid="{6825F0FA-EB42-47BA-8846-B731AE1A0B17}"/>
    <cellStyle name="Normal 7 3 3 4 3 2" xfId="24353" xr:uid="{D7C0EAE2-396D-477C-906E-911C5B7E405C}"/>
    <cellStyle name="Normal 7 3 3 4 4" xfId="16987" xr:uid="{D00CFA3F-D092-4CC1-8598-AFEA0F78D1B2}"/>
    <cellStyle name="Normal 7 3 3 5" xfId="4094" xr:uid="{849BA009-F09C-437D-87DE-A7F27DB749FB}"/>
    <cellStyle name="Normal 7 3 3 5 2" xfId="11460" xr:uid="{B424455E-FF51-4E34-9144-4B6FEFE20EB5}"/>
    <cellStyle name="Normal 7 3 3 5 2 2" xfId="26194" xr:uid="{F5C3E982-3E7F-4D07-B9ED-773B75BBABCA}"/>
    <cellStyle name="Normal 7 3 3 5 3" xfId="18828" xr:uid="{304D0E15-39B5-44A5-B06E-C583DC7E8AD1}"/>
    <cellStyle name="Normal 7 3 3 6" xfId="7778" xr:uid="{A3A43EC7-4ED1-41F6-9F3A-C186E9977F7A}"/>
    <cellStyle name="Normal 7 3 3 6 2" xfId="22512" xr:uid="{72ED2D72-50B3-45F3-A403-81372608D1F6}"/>
    <cellStyle name="Normal 7 3 3 7" xfId="15146" xr:uid="{999FE611-D8B4-46BB-B695-08315120E8F9}"/>
    <cellStyle name="Normal 7 3 4" xfId="642" xr:uid="{C6670F88-BB52-4AD4-961F-771CD4644A3A}"/>
    <cellStyle name="Normal 7 3 4 2" xfId="1562" xr:uid="{B4EF56B6-A092-47C2-81E2-2BBFBFF2398F}"/>
    <cellStyle name="Normal 7 3 4 2 2" xfId="3403" xr:uid="{5722EE0A-6650-473B-A940-501357E24680}"/>
    <cellStyle name="Normal 7 3 4 2 2 2" xfId="7085" xr:uid="{9E5E75CD-5C8B-4CC8-96CB-05EFEADD7C67}"/>
    <cellStyle name="Normal 7 3 4 2 2 2 2" xfId="14451" xr:uid="{3AFEBAF5-E1A7-4410-9A53-945CBB3AE735}"/>
    <cellStyle name="Normal 7 3 4 2 2 2 2 2" xfId="29185" xr:uid="{6BA8B696-82B8-4BBB-94D9-2D78554685E3}"/>
    <cellStyle name="Normal 7 3 4 2 2 2 3" xfId="21819" xr:uid="{8DD6AB47-4ABB-4931-AEAD-D8DF525575E9}"/>
    <cellStyle name="Normal 7 3 4 2 2 3" xfId="10769" xr:uid="{669960E7-1B86-4A09-B240-9770F55FF5BB}"/>
    <cellStyle name="Normal 7 3 4 2 2 3 2" xfId="25503" xr:uid="{FDDF44C4-9B15-4213-B59D-CBE186DCB316}"/>
    <cellStyle name="Normal 7 3 4 2 2 4" xfId="18137" xr:uid="{A3020EDC-0C7F-46A6-B859-F54AECC19397}"/>
    <cellStyle name="Normal 7 3 4 2 3" xfId="5244" xr:uid="{B9AE6A60-DF16-4288-AA75-27888608ECEF}"/>
    <cellStyle name="Normal 7 3 4 2 3 2" xfId="12610" xr:uid="{44D00AFE-1D8C-4426-A889-B0DF0444D67A}"/>
    <cellStyle name="Normal 7 3 4 2 3 2 2" xfId="27344" xr:uid="{AC08C2B7-EE9B-475A-A3AC-6ADBC237CA0A}"/>
    <cellStyle name="Normal 7 3 4 2 3 3" xfId="19978" xr:uid="{1337181F-19BB-426B-B179-6402CBCA5BFB}"/>
    <cellStyle name="Normal 7 3 4 2 4" xfId="8928" xr:uid="{2BA11F25-0A87-4CB1-B87B-F074D3821D72}"/>
    <cellStyle name="Normal 7 3 4 2 4 2" xfId="23662" xr:uid="{4EE322BB-EB66-4DA2-B73D-3487BBDD37F7}"/>
    <cellStyle name="Normal 7 3 4 2 5" xfId="16296" xr:uid="{41B6B777-29F0-4004-AB48-FE028118AB50}"/>
    <cellStyle name="Normal 7 3 4 3" xfId="2483" xr:uid="{1A3B1C61-4901-44A5-A05A-5CD2DA0E6C93}"/>
    <cellStyle name="Normal 7 3 4 3 2" xfId="6165" xr:uid="{9B3EC098-6DD3-4D98-9910-DEAC1B89D8C1}"/>
    <cellStyle name="Normal 7 3 4 3 2 2" xfId="13531" xr:uid="{12AC3234-1C33-42F8-8C99-12BA38A6A145}"/>
    <cellStyle name="Normal 7 3 4 3 2 2 2" xfId="28265" xr:uid="{A5AC3E7F-8C62-420A-B0C8-9EA522A7578D}"/>
    <cellStyle name="Normal 7 3 4 3 2 3" xfId="20899" xr:uid="{87771414-2628-4CA9-8AB4-D0C22F77E2B4}"/>
    <cellStyle name="Normal 7 3 4 3 3" xfId="9849" xr:uid="{0191E9FA-90A5-4573-9B9E-27A174DCC810}"/>
    <cellStyle name="Normal 7 3 4 3 3 2" xfId="24583" xr:uid="{6944AC2E-88BC-4B7B-888A-1E9FE42D8ED6}"/>
    <cellStyle name="Normal 7 3 4 3 4" xfId="17217" xr:uid="{139470EF-065C-499B-BFBA-05751BFA1668}"/>
    <cellStyle name="Normal 7 3 4 4" xfId="4324" xr:uid="{4BAEDCCD-4F79-4C0C-84E6-1D0C2FB6D10C}"/>
    <cellStyle name="Normal 7 3 4 4 2" xfId="11690" xr:uid="{AD26762F-22CD-41C8-85CF-30B9B80EF362}"/>
    <cellStyle name="Normal 7 3 4 4 2 2" xfId="26424" xr:uid="{29B83912-9CA0-44BD-A6FD-8ADAF82E5637}"/>
    <cellStyle name="Normal 7 3 4 4 3" xfId="19058" xr:uid="{08537379-3B77-49D2-991B-920A6147C111}"/>
    <cellStyle name="Normal 7 3 4 5" xfId="8008" xr:uid="{EF0436C5-A429-4605-9D44-21830ACC0E3A}"/>
    <cellStyle name="Normal 7 3 4 5 2" xfId="22742" xr:uid="{627EEE96-0C62-4FBA-A2A7-61C8A4E20966}"/>
    <cellStyle name="Normal 7 3 4 6" xfId="15376" xr:uid="{6C237E45-7CA1-4FB0-B06C-264ACC2C8B4A}"/>
    <cellStyle name="Normal 7 3 5" xfId="1102" xr:uid="{1FF756A7-CB8D-43BA-9A4C-EB3F6F7A8A77}"/>
    <cellStyle name="Normal 7 3 5 2" xfId="2943" xr:uid="{6269B135-05BB-4FFF-9498-EF0B4B0003BA}"/>
    <cellStyle name="Normal 7 3 5 2 2" xfId="6625" xr:uid="{26569AC8-2AEE-44D3-956F-E87AD553C874}"/>
    <cellStyle name="Normal 7 3 5 2 2 2" xfId="13991" xr:uid="{368DC3D8-51F4-4814-98C3-97543ED954DE}"/>
    <cellStyle name="Normal 7 3 5 2 2 2 2" xfId="28725" xr:uid="{2092C85B-1126-4FF8-AD37-7D24BE78AF05}"/>
    <cellStyle name="Normal 7 3 5 2 2 3" xfId="21359" xr:uid="{75863BB2-7D1F-4D6A-9D1C-09D43FE5D24A}"/>
    <cellStyle name="Normal 7 3 5 2 3" xfId="10309" xr:uid="{D21F0A40-1E87-4401-A3BB-BD3F8F1DBC42}"/>
    <cellStyle name="Normal 7 3 5 2 3 2" xfId="25043" xr:uid="{8E31A7E1-B91F-4C82-811F-5B3FBB278CBD}"/>
    <cellStyle name="Normal 7 3 5 2 4" xfId="17677" xr:uid="{A8F59D0E-DC06-4A34-99EE-859D20237CF3}"/>
    <cellStyle name="Normal 7 3 5 3" xfId="4784" xr:uid="{0AE29D72-358C-47F1-8D45-0BD99D07F2C8}"/>
    <cellStyle name="Normal 7 3 5 3 2" xfId="12150" xr:uid="{AC43FA0D-78CA-4F7E-8ED8-B3F3CA6EF105}"/>
    <cellStyle name="Normal 7 3 5 3 2 2" xfId="26884" xr:uid="{8E953259-AA82-4CC5-9E82-01A0BE82267A}"/>
    <cellStyle name="Normal 7 3 5 3 3" xfId="19518" xr:uid="{1B1FF242-F7D9-4BE9-8C9D-67EBCE405577}"/>
    <cellStyle name="Normal 7 3 5 4" xfId="8468" xr:uid="{3CE7F814-2C7A-4305-856F-DBC597D283EA}"/>
    <cellStyle name="Normal 7 3 5 4 2" xfId="23202" xr:uid="{2BEB57D6-D8F9-4E32-A9CF-9873E834B546}"/>
    <cellStyle name="Normal 7 3 5 5" xfId="15836" xr:uid="{B3C56685-4DA4-47F8-86D5-3DBE0E2B34A7}"/>
    <cellStyle name="Normal 7 3 6" xfId="2023" xr:uid="{1A902C20-7410-4D73-916E-0295E018AD58}"/>
    <cellStyle name="Normal 7 3 6 2" xfId="5705" xr:uid="{B342D4A3-80EC-41E4-A3B2-4C3435DB6C6F}"/>
    <cellStyle name="Normal 7 3 6 2 2" xfId="13071" xr:uid="{AB5E4336-8CFF-4090-AC0B-69F991B91A7F}"/>
    <cellStyle name="Normal 7 3 6 2 2 2" xfId="27805" xr:uid="{FA5D94EB-AAC6-47A7-B40D-5788F72AB807}"/>
    <cellStyle name="Normal 7 3 6 2 3" xfId="20439" xr:uid="{234043B1-B547-40D4-8773-706F0419A0BD}"/>
    <cellStyle name="Normal 7 3 6 3" xfId="9389" xr:uid="{05039480-4B5D-4E4C-AB3C-3E04750559D5}"/>
    <cellStyle name="Normal 7 3 6 3 2" xfId="24123" xr:uid="{285992C4-539D-4D4B-819A-3283147394B0}"/>
    <cellStyle name="Normal 7 3 6 4" xfId="16757" xr:uid="{B8E600B7-BCE5-47D4-9358-53D64B350965}"/>
    <cellStyle name="Normal 7 3 7" xfId="3864" xr:uid="{0509F27D-D61B-4B6F-902B-1C22B3A0A0CA}"/>
    <cellStyle name="Normal 7 3 7 2" xfId="11230" xr:uid="{33CA8925-2128-475F-B217-631AC1FCDEC9}"/>
    <cellStyle name="Normal 7 3 7 2 2" xfId="25964" xr:uid="{3F2BD7FF-1832-4BBA-9C61-5468FDF42E73}"/>
    <cellStyle name="Normal 7 3 7 3" xfId="18598" xr:uid="{421DE67E-7565-4DED-963A-71A398167CA9}"/>
    <cellStyle name="Normal 7 3 8" xfId="7548" xr:uid="{D0250A72-7711-4621-B85A-3AA92753FD90}"/>
    <cellStyle name="Normal 7 3 8 2" xfId="22282" xr:uid="{2723F451-7E63-41E3-9A36-664FE10B478D}"/>
    <cellStyle name="Normal 7 3 9" xfId="14916" xr:uid="{51E04B4B-B8F9-4E30-8D91-F3BCD403DA80}"/>
    <cellStyle name="Normal 7 4" xfId="240" xr:uid="{85F09322-B183-482C-B5C1-BD5D312FEF4B}"/>
    <cellStyle name="Normal 7 4 2" xfId="470" xr:uid="{24645D96-C867-43E6-A896-536D4D75908B}"/>
    <cellStyle name="Normal 7 4 2 2" xfId="930" xr:uid="{4C781B06-50D4-4B6B-A0E4-A547ADB1F0A3}"/>
    <cellStyle name="Normal 7 4 2 2 2" xfId="1850" xr:uid="{83ED9299-D62D-4062-9EF6-E800B22D9B35}"/>
    <cellStyle name="Normal 7 4 2 2 2 2" xfId="3691" xr:uid="{779B26C8-E4DE-4727-9529-DA2B421356DE}"/>
    <cellStyle name="Normal 7 4 2 2 2 2 2" xfId="7373" xr:uid="{18E2E8B1-688E-47B3-8035-BFC311CFFE45}"/>
    <cellStyle name="Normal 7 4 2 2 2 2 2 2" xfId="14739" xr:uid="{19FF6A2B-062C-4461-AD26-D141E2F7A44D}"/>
    <cellStyle name="Normal 7 4 2 2 2 2 2 2 2" xfId="29473" xr:uid="{4A21F415-6EE8-4570-84DF-7F8721575FB2}"/>
    <cellStyle name="Normal 7 4 2 2 2 2 2 3" xfId="22107" xr:uid="{65635C79-563B-4146-9376-CD4A82E95E24}"/>
    <cellStyle name="Normal 7 4 2 2 2 2 3" xfId="11057" xr:uid="{7BDBDF18-5308-4FCC-B58E-D83FFF80F6CB}"/>
    <cellStyle name="Normal 7 4 2 2 2 2 3 2" xfId="25791" xr:uid="{220EF9EE-D300-4EF3-9253-1E87AB395A6E}"/>
    <cellStyle name="Normal 7 4 2 2 2 2 4" xfId="18425" xr:uid="{4C938DE1-CF8E-4D32-BC14-0C76BA67CDF8}"/>
    <cellStyle name="Normal 7 4 2 2 2 3" xfId="5532" xr:uid="{FD86666F-E16B-41AC-B607-FA03C64FD292}"/>
    <cellStyle name="Normal 7 4 2 2 2 3 2" xfId="12898" xr:uid="{AD7CD25F-D5DD-425A-9F40-BE86BD34F621}"/>
    <cellStyle name="Normal 7 4 2 2 2 3 2 2" xfId="27632" xr:uid="{CD29175B-6F69-4234-860D-01E6080100F8}"/>
    <cellStyle name="Normal 7 4 2 2 2 3 3" xfId="20266" xr:uid="{49067E9E-9227-4602-8935-B091A5953478}"/>
    <cellStyle name="Normal 7 4 2 2 2 4" xfId="9216" xr:uid="{5EB740EF-FC65-4FED-A334-9ACDE2357A25}"/>
    <cellStyle name="Normal 7 4 2 2 2 4 2" xfId="23950" xr:uid="{D01DBBA7-E20E-461D-A8E8-3F9F8AB3A1E7}"/>
    <cellStyle name="Normal 7 4 2 2 2 5" xfId="16584" xr:uid="{7BB74A80-5589-45B7-8FC6-4A05FC868825}"/>
    <cellStyle name="Normal 7 4 2 2 3" xfId="2771" xr:uid="{80F7449E-A3A4-4BBB-B527-B003FBF8546C}"/>
    <cellStyle name="Normal 7 4 2 2 3 2" xfId="6453" xr:uid="{5EA8B9DF-2F7D-4B82-AB1E-6685A7DF611B}"/>
    <cellStyle name="Normal 7 4 2 2 3 2 2" xfId="13819" xr:uid="{00A06CC0-A1AC-44D2-AEFF-F7344C7A0984}"/>
    <cellStyle name="Normal 7 4 2 2 3 2 2 2" xfId="28553" xr:uid="{434D910C-A89D-4E57-8F8F-A41FF483DC13}"/>
    <cellStyle name="Normal 7 4 2 2 3 2 3" xfId="21187" xr:uid="{553211B0-28BE-40FC-BBC0-A501CDC70070}"/>
    <cellStyle name="Normal 7 4 2 2 3 3" xfId="10137" xr:uid="{ED797C18-402D-4E9F-B642-7E65F27C41AE}"/>
    <cellStyle name="Normal 7 4 2 2 3 3 2" xfId="24871" xr:uid="{67264972-64DE-4BD0-8457-71E613C711A7}"/>
    <cellStyle name="Normal 7 4 2 2 3 4" xfId="17505" xr:uid="{03982531-D790-43FA-8F83-F9EF83CBA839}"/>
    <cellStyle name="Normal 7 4 2 2 4" xfId="4612" xr:uid="{8B6CAB9D-81BE-461C-BD15-092F29347A32}"/>
    <cellStyle name="Normal 7 4 2 2 4 2" xfId="11978" xr:uid="{3D801790-A382-4DA3-8228-93A2627A9B4A}"/>
    <cellStyle name="Normal 7 4 2 2 4 2 2" xfId="26712" xr:uid="{47C03D94-AE90-4BD8-9A7B-58A113BBA412}"/>
    <cellStyle name="Normal 7 4 2 2 4 3" xfId="19346" xr:uid="{B5EF5849-50FF-4829-A6DB-635C3F2C9902}"/>
    <cellStyle name="Normal 7 4 2 2 5" xfId="8296" xr:uid="{BC39F779-B60D-42BA-B195-DB3DCB29D444}"/>
    <cellStyle name="Normal 7 4 2 2 5 2" xfId="23030" xr:uid="{1FC48D7C-1C47-4201-82F4-A8BC880FE80A}"/>
    <cellStyle name="Normal 7 4 2 2 6" xfId="15664" xr:uid="{DF56405D-DDE8-4BE3-A33C-A77C5805F323}"/>
    <cellStyle name="Normal 7 4 2 3" xfId="1390" xr:uid="{058A2865-4E41-4CCC-95F5-31AD2F80A0D5}"/>
    <cellStyle name="Normal 7 4 2 3 2" xfId="3231" xr:uid="{0C2F136F-8839-4E76-AE7F-6B463B6D790F}"/>
    <cellStyle name="Normal 7 4 2 3 2 2" xfId="6913" xr:uid="{03E8F3FB-D0E5-4B8B-AFDD-9DB238D77BE5}"/>
    <cellStyle name="Normal 7 4 2 3 2 2 2" xfId="14279" xr:uid="{A8DBC904-8421-4EC1-AD3B-8C016D759457}"/>
    <cellStyle name="Normal 7 4 2 3 2 2 2 2" xfId="29013" xr:uid="{8B6B9A88-A6D1-4D6C-8475-944BDB80CE77}"/>
    <cellStyle name="Normal 7 4 2 3 2 2 3" xfId="21647" xr:uid="{3E1376FA-A93F-4731-9271-8B8BD9A2BD80}"/>
    <cellStyle name="Normal 7 4 2 3 2 3" xfId="10597" xr:uid="{766BDEFE-A1E8-4828-95F0-EC7719D84F6E}"/>
    <cellStyle name="Normal 7 4 2 3 2 3 2" xfId="25331" xr:uid="{5BE01A78-D092-4EAB-8CCA-A3896265473E}"/>
    <cellStyle name="Normal 7 4 2 3 2 4" xfId="17965" xr:uid="{BBDB29FF-4ED1-433D-B5FE-8D8D21D8AC76}"/>
    <cellStyle name="Normal 7 4 2 3 3" xfId="5072" xr:uid="{2FD24AA2-A42D-4819-A82F-9AACAAAD494B}"/>
    <cellStyle name="Normal 7 4 2 3 3 2" xfId="12438" xr:uid="{4C440B38-438D-4491-9185-EEA1B5ABA5B5}"/>
    <cellStyle name="Normal 7 4 2 3 3 2 2" xfId="27172" xr:uid="{969A4D9C-AD2F-4A10-A120-16FD337FA348}"/>
    <cellStyle name="Normal 7 4 2 3 3 3" xfId="19806" xr:uid="{A7A4AC70-5858-4D05-B97E-AEFE050CC7B9}"/>
    <cellStyle name="Normal 7 4 2 3 4" xfId="8756" xr:uid="{27D56D46-EDB8-4B80-BD10-F8DB6D0CF73D}"/>
    <cellStyle name="Normal 7 4 2 3 4 2" xfId="23490" xr:uid="{B0B4E273-0C9C-4E2C-9C9F-BA10BC542ECE}"/>
    <cellStyle name="Normal 7 4 2 3 5" xfId="16124" xr:uid="{3AA5A4BC-0E91-4DCC-B67D-72C57F72635A}"/>
    <cellStyle name="Normal 7 4 2 4" xfId="2311" xr:uid="{0277E30B-DBB4-43E4-B59E-7E3F8F93AADC}"/>
    <cellStyle name="Normal 7 4 2 4 2" xfId="5993" xr:uid="{31E80E17-1ABB-43FD-9EF9-7B1631A2A8CC}"/>
    <cellStyle name="Normal 7 4 2 4 2 2" xfId="13359" xr:uid="{FD648F4B-16FC-49CE-A9D3-9759ECB8B0B4}"/>
    <cellStyle name="Normal 7 4 2 4 2 2 2" xfId="28093" xr:uid="{5ADC4D4E-447A-4A82-8081-B14D40573FEB}"/>
    <cellStyle name="Normal 7 4 2 4 2 3" xfId="20727" xr:uid="{8F37D2A9-EA3A-46CC-BA31-3252590577CB}"/>
    <cellStyle name="Normal 7 4 2 4 3" xfId="9677" xr:uid="{9C253D9F-5C15-40B9-ADB8-EA85A2F672AB}"/>
    <cellStyle name="Normal 7 4 2 4 3 2" xfId="24411" xr:uid="{6BF32EB1-4C3E-4F98-929B-CAFC261F84FB}"/>
    <cellStyle name="Normal 7 4 2 4 4" xfId="17045" xr:uid="{2016D7E6-322B-4273-9323-7F14542179AF}"/>
    <cellStyle name="Normal 7 4 2 5" xfId="4152" xr:uid="{DA2C1947-9225-49CB-8ECB-8BC2FD4C3396}"/>
    <cellStyle name="Normal 7 4 2 5 2" xfId="11518" xr:uid="{546D8212-3CEC-485F-AE51-1C820E30462E}"/>
    <cellStyle name="Normal 7 4 2 5 2 2" xfId="26252" xr:uid="{0734D355-A9A3-49CF-9530-3BD192D98D5D}"/>
    <cellStyle name="Normal 7 4 2 5 3" xfId="18886" xr:uid="{B5AABF05-AF7E-4C85-9FB6-4639123B27AB}"/>
    <cellStyle name="Normal 7 4 2 6" xfId="7836" xr:uid="{6383587C-E510-48A1-A454-0135B987E39D}"/>
    <cellStyle name="Normal 7 4 2 6 2" xfId="22570" xr:uid="{0D2F3250-0994-4E69-99A6-BC2ABE4381CE}"/>
    <cellStyle name="Normal 7 4 2 7" xfId="15204" xr:uid="{5F51FD1E-5258-42B7-AA3F-E94336CE8584}"/>
    <cellStyle name="Normal 7 4 3" xfId="700" xr:uid="{DF5D3304-14AB-4806-A04F-A941BE08B4B9}"/>
    <cellStyle name="Normal 7 4 3 2" xfId="1620" xr:uid="{5BE0B76D-BBBB-4E37-B0D3-536040E1E48D}"/>
    <cellStyle name="Normal 7 4 3 2 2" xfId="3461" xr:uid="{C4FF20D0-F5FA-4B87-A17A-A74BF7FCAAEA}"/>
    <cellStyle name="Normal 7 4 3 2 2 2" xfId="7143" xr:uid="{DD945C9B-513C-4A2D-8630-BBD9112585D4}"/>
    <cellStyle name="Normal 7 4 3 2 2 2 2" xfId="14509" xr:uid="{7005E50B-6506-4B9C-8A27-FF9E4DF40912}"/>
    <cellStyle name="Normal 7 4 3 2 2 2 2 2" xfId="29243" xr:uid="{0BDA205A-0E13-49F5-850A-0408A6ADF3F3}"/>
    <cellStyle name="Normal 7 4 3 2 2 2 3" xfId="21877" xr:uid="{BAD1BE49-042E-4E61-A36B-6AA3331A3D2E}"/>
    <cellStyle name="Normal 7 4 3 2 2 3" xfId="10827" xr:uid="{F6183389-DFA5-4E4F-BB59-864BE792F985}"/>
    <cellStyle name="Normal 7 4 3 2 2 3 2" xfId="25561" xr:uid="{D3935162-52BF-4154-B7E6-9E85373D0F5B}"/>
    <cellStyle name="Normal 7 4 3 2 2 4" xfId="18195" xr:uid="{B7B56B20-CECD-4612-9FBD-04D6A1DEB1D0}"/>
    <cellStyle name="Normal 7 4 3 2 3" xfId="5302" xr:uid="{F187F0B4-3886-4097-902F-26E19A190B24}"/>
    <cellStyle name="Normal 7 4 3 2 3 2" xfId="12668" xr:uid="{BE1CD45E-BF6D-4C84-A571-9808DE974ABD}"/>
    <cellStyle name="Normal 7 4 3 2 3 2 2" xfId="27402" xr:uid="{07E27F8A-5D62-4AA6-B9C0-04067CABC446}"/>
    <cellStyle name="Normal 7 4 3 2 3 3" xfId="20036" xr:uid="{E5A25A10-2D00-42C0-BAFD-92D1F710C1A9}"/>
    <cellStyle name="Normal 7 4 3 2 4" xfId="8986" xr:uid="{43658192-6E06-4DA7-B724-850F27EBD6B3}"/>
    <cellStyle name="Normal 7 4 3 2 4 2" xfId="23720" xr:uid="{EACAD845-F1F5-414D-83E8-687585C9B400}"/>
    <cellStyle name="Normal 7 4 3 2 5" xfId="16354" xr:uid="{1FC4CBDD-AABC-4778-9A47-691EE7526065}"/>
    <cellStyle name="Normal 7 4 3 3" xfId="2541" xr:uid="{8305E49E-4A9D-4A83-8FBF-DDE67EC1E6B8}"/>
    <cellStyle name="Normal 7 4 3 3 2" xfId="6223" xr:uid="{5918477C-2D30-46F2-B077-037F1AF906EE}"/>
    <cellStyle name="Normal 7 4 3 3 2 2" xfId="13589" xr:uid="{20810FA6-1D20-42C8-9337-75B260211340}"/>
    <cellStyle name="Normal 7 4 3 3 2 2 2" xfId="28323" xr:uid="{6BB4A0F3-990E-451A-B010-D6E8DB4BF9F8}"/>
    <cellStyle name="Normal 7 4 3 3 2 3" xfId="20957" xr:uid="{70EB975D-9F9E-4EBA-B300-9BB9975C0BDC}"/>
    <cellStyle name="Normal 7 4 3 3 3" xfId="9907" xr:uid="{8F983D6B-1F6B-4146-A2D8-3574C9CBA759}"/>
    <cellStyle name="Normal 7 4 3 3 3 2" xfId="24641" xr:uid="{B75D934A-A565-4B2F-B51C-A6560BF7CCC5}"/>
    <cellStyle name="Normal 7 4 3 3 4" xfId="17275" xr:uid="{52166870-20A0-4E17-A165-707C269987D3}"/>
    <cellStyle name="Normal 7 4 3 4" xfId="4382" xr:uid="{D9189D62-2560-4E88-9B87-9F221AD323F1}"/>
    <cellStyle name="Normal 7 4 3 4 2" xfId="11748" xr:uid="{C8DDD6BC-23D8-496A-B5AB-45CE61BDB5B1}"/>
    <cellStyle name="Normal 7 4 3 4 2 2" xfId="26482" xr:uid="{268E2E23-A91A-4186-8744-1DB3DE658F5E}"/>
    <cellStyle name="Normal 7 4 3 4 3" xfId="19116" xr:uid="{15A2AD0F-99AD-4096-B330-9D0718DE44DE}"/>
    <cellStyle name="Normal 7 4 3 5" xfId="8066" xr:uid="{16A4CBA9-C453-45BD-AEEC-BA4445541165}"/>
    <cellStyle name="Normal 7 4 3 5 2" xfId="22800" xr:uid="{4B6184F8-683E-4D96-92B2-50F525C788AD}"/>
    <cellStyle name="Normal 7 4 3 6" xfId="15434" xr:uid="{9DB80DB6-FF63-4DAE-8769-06DF5D60474D}"/>
    <cellStyle name="Normal 7 4 4" xfId="1160" xr:uid="{05F5D885-6F81-4214-9DC9-E334B66CFCDD}"/>
    <cellStyle name="Normal 7 4 4 2" xfId="3001" xr:uid="{A95F754D-DC72-4180-B3D5-572B2868E070}"/>
    <cellStyle name="Normal 7 4 4 2 2" xfId="6683" xr:uid="{74801064-02E9-4BDD-8727-D6B50B05E014}"/>
    <cellStyle name="Normal 7 4 4 2 2 2" xfId="14049" xr:uid="{43FB5EBB-8054-47A4-A52F-83A44988FCEB}"/>
    <cellStyle name="Normal 7 4 4 2 2 2 2" xfId="28783" xr:uid="{10BC8120-4C87-4F37-B0F8-5FA0F5975B2E}"/>
    <cellStyle name="Normal 7 4 4 2 2 3" xfId="21417" xr:uid="{36E71669-3959-4347-BEB3-E0CDC7BA606D}"/>
    <cellStyle name="Normal 7 4 4 2 3" xfId="10367" xr:uid="{1A2D91DE-B822-4FBD-950A-BBC5934EF696}"/>
    <cellStyle name="Normal 7 4 4 2 3 2" xfId="25101" xr:uid="{3F6E1F3C-1466-4500-A6DB-DAFB111A91BA}"/>
    <cellStyle name="Normal 7 4 4 2 4" xfId="17735" xr:uid="{A55C8BCC-0BCC-40B7-87F0-E4D3F4A137E1}"/>
    <cellStyle name="Normal 7 4 4 3" xfId="4842" xr:uid="{A6487646-F052-4132-AFD1-63E906C270FE}"/>
    <cellStyle name="Normal 7 4 4 3 2" xfId="12208" xr:uid="{E4546CD3-26FE-43DD-9AD2-09B64F46DF0D}"/>
    <cellStyle name="Normal 7 4 4 3 2 2" xfId="26942" xr:uid="{E7D45043-2823-4907-B93E-774DAC734479}"/>
    <cellStyle name="Normal 7 4 4 3 3" xfId="19576" xr:uid="{83976231-D282-4384-8DA0-8FF939111AF9}"/>
    <cellStyle name="Normal 7 4 4 4" xfId="8526" xr:uid="{A85976F8-376E-4D08-83D5-5221D018BDC0}"/>
    <cellStyle name="Normal 7 4 4 4 2" xfId="23260" xr:uid="{D1E2A158-4D68-4804-8F6F-3D3A77D832D3}"/>
    <cellStyle name="Normal 7 4 4 5" xfId="15894" xr:uid="{2B14E6E9-8E12-4035-9D27-1618E45DAAFA}"/>
    <cellStyle name="Normal 7 4 5" xfId="2081" xr:uid="{BB612106-304D-49DB-81F6-A8DB6C9E7565}"/>
    <cellStyle name="Normal 7 4 5 2" xfId="5763" xr:uid="{BB3BA736-F3F1-4B49-A92A-52F3B002CBE1}"/>
    <cellStyle name="Normal 7 4 5 2 2" xfId="13129" xr:uid="{4A7E0A0A-270D-4C70-9846-056D99BD83E0}"/>
    <cellStyle name="Normal 7 4 5 2 2 2" xfId="27863" xr:uid="{8F94C11F-E7CD-4651-835A-1BD62B4C35C9}"/>
    <cellStyle name="Normal 7 4 5 2 3" xfId="20497" xr:uid="{5A144264-712C-4990-B5AC-7935D2EA8A53}"/>
    <cellStyle name="Normal 7 4 5 3" xfId="9447" xr:uid="{6013C7FA-23DB-432D-8E07-107B1A7E0BCC}"/>
    <cellStyle name="Normal 7 4 5 3 2" xfId="24181" xr:uid="{934C3466-0F14-4D2D-9C41-C2E73BB54FAE}"/>
    <cellStyle name="Normal 7 4 5 4" xfId="16815" xr:uid="{189DDA40-F3D6-47F1-AA2E-1A05D3CA5791}"/>
    <cellStyle name="Normal 7 4 6" xfId="3922" xr:uid="{82E4D1A2-B9E6-45C7-A403-873E3AD1202E}"/>
    <cellStyle name="Normal 7 4 6 2" xfId="11288" xr:uid="{DE0F8D55-B788-4B85-8EAD-0F8B3FBB4B49}"/>
    <cellStyle name="Normal 7 4 6 2 2" xfId="26022" xr:uid="{2055D1C5-B1BE-43C1-8C61-D2C077631A33}"/>
    <cellStyle name="Normal 7 4 6 3" xfId="18656" xr:uid="{28A0B3F4-1718-483B-8C5A-909668C3184F}"/>
    <cellStyle name="Normal 7 4 7" xfId="7606" xr:uid="{F4567DDF-D64F-435E-A089-6107BF6CBC6A}"/>
    <cellStyle name="Normal 7 4 7 2" xfId="22340" xr:uid="{3170EF88-711E-4041-82DF-31F076C3F317}"/>
    <cellStyle name="Normal 7 4 8" xfId="14974" xr:uid="{55A7F6BA-BC40-4A5B-AE50-60C9EFC5D050}"/>
    <cellStyle name="Normal 7 5" xfId="355" xr:uid="{793FB773-5AF4-40AA-85C7-0761BE571D3A}"/>
    <cellStyle name="Normal 7 5 2" xfId="815" xr:uid="{E5FA88F3-8CFF-4AE1-928B-8877F39679C3}"/>
    <cellStyle name="Normal 7 5 2 2" xfId="1735" xr:uid="{CE6D34F4-241B-4947-8D28-1B74C258391E}"/>
    <cellStyle name="Normal 7 5 2 2 2" xfId="3576" xr:uid="{25E6285A-806E-4323-B322-D0DBC478D3B5}"/>
    <cellStyle name="Normal 7 5 2 2 2 2" xfId="7258" xr:uid="{704E3E3B-D481-4A31-8734-00627FA76813}"/>
    <cellStyle name="Normal 7 5 2 2 2 2 2" xfId="14624" xr:uid="{D96498CC-CED3-4331-B0C6-632318E922A0}"/>
    <cellStyle name="Normal 7 5 2 2 2 2 2 2" xfId="29358" xr:uid="{2E137222-7074-4DC0-8680-7B5733EE6A18}"/>
    <cellStyle name="Normal 7 5 2 2 2 2 3" xfId="21992" xr:uid="{9FDC3E47-38AD-4FB1-8AE1-A777BB51EF97}"/>
    <cellStyle name="Normal 7 5 2 2 2 3" xfId="10942" xr:uid="{890F233C-38C2-4631-847C-6F816EAE6D25}"/>
    <cellStyle name="Normal 7 5 2 2 2 3 2" xfId="25676" xr:uid="{3DA4E8D8-A4DA-48A7-A29A-86402478C78C}"/>
    <cellStyle name="Normal 7 5 2 2 2 4" xfId="18310" xr:uid="{80D914F9-66DE-4065-A7E7-4349C1A68050}"/>
    <cellStyle name="Normal 7 5 2 2 3" xfId="5417" xr:uid="{F564CA5C-9188-404E-9AA9-24F75BB712FC}"/>
    <cellStyle name="Normal 7 5 2 2 3 2" xfId="12783" xr:uid="{A9573C70-7F1D-4763-8E62-67009C3FF409}"/>
    <cellStyle name="Normal 7 5 2 2 3 2 2" xfId="27517" xr:uid="{1B088046-9921-401B-A9D5-AA8110BBB8F4}"/>
    <cellStyle name="Normal 7 5 2 2 3 3" xfId="20151" xr:uid="{73F9C1BE-7858-48FF-9262-7EE608EB0C38}"/>
    <cellStyle name="Normal 7 5 2 2 4" xfId="9101" xr:uid="{CC9FE7A0-0EE9-48C3-B77A-D71F0F81CB7A}"/>
    <cellStyle name="Normal 7 5 2 2 4 2" xfId="23835" xr:uid="{7BADB31C-3739-4FF9-A93E-D6B6C91108F3}"/>
    <cellStyle name="Normal 7 5 2 2 5" xfId="16469" xr:uid="{FEA0AD83-C074-446A-ADA5-05141E8D33C1}"/>
    <cellStyle name="Normal 7 5 2 3" xfId="2656" xr:uid="{8381D4C3-82FD-4427-8908-84D605B1640F}"/>
    <cellStyle name="Normal 7 5 2 3 2" xfId="6338" xr:uid="{8EC4A7D5-0E19-4407-BAB0-87A75EEE930B}"/>
    <cellStyle name="Normal 7 5 2 3 2 2" xfId="13704" xr:uid="{A2C0B2F3-3094-4C44-B7E0-43E26E41CCA2}"/>
    <cellStyle name="Normal 7 5 2 3 2 2 2" xfId="28438" xr:uid="{A7BBA8C2-FBBC-4BAE-B775-6D37BB0CD0DA}"/>
    <cellStyle name="Normal 7 5 2 3 2 3" xfId="21072" xr:uid="{8C42D4BC-C782-4E4D-AB07-6323BB8642BF}"/>
    <cellStyle name="Normal 7 5 2 3 3" xfId="10022" xr:uid="{EE973A55-6B0D-4829-80D5-6FAD029919B9}"/>
    <cellStyle name="Normal 7 5 2 3 3 2" xfId="24756" xr:uid="{F302B44E-D708-4A51-A416-9C41C3DCF6BA}"/>
    <cellStyle name="Normal 7 5 2 3 4" xfId="17390" xr:uid="{8E77ADD6-211F-4794-A82B-338C97A97DD2}"/>
    <cellStyle name="Normal 7 5 2 4" xfId="4497" xr:uid="{D1984A06-A435-4539-B549-01BDDE28442A}"/>
    <cellStyle name="Normal 7 5 2 4 2" xfId="11863" xr:uid="{5EF0946D-D2E1-4534-812A-5BD5D229B881}"/>
    <cellStyle name="Normal 7 5 2 4 2 2" xfId="26597" xr:uid="{C69B7713-4F9C-4B37-B17A-A480DDB4BA78}"/>
    <cellStyle name="Normal 7 5 2 4 3" xfId="19231" xr:uid="{F99CC861-9B31-4AD2-80EB-BC6FB63FDA45}"/>
    <cellStyle name="Normal 7 5 2 5" xfId="8181" xr:uid="{168E9BE0-CB80-49A3-A467-94624FD48C57}"/>
    <cellStyle name="Normal 7 5 2 5 2" xfId="22915" xr:uid="{52872DDD-21B6-437D-B99F-AB98B1781071}"/>
    <cellStyle name="Normal 7 5 2 6" xfId="15549" xr:uid="{608F3C69-5A45-418A-92BF-FA62C4BD77EA}"/>
    <cellStyle name="Normal 7 5 3" xfId="1275" xr:uid="{55AECE39-FC52-4F4E-A33B-806A6943868B}"/>
    <cellStyle name="Normal 7 5 3 2" xfId="3116" xr:uid="{8CEAFC6F-A31E-42F0-9CDB-63A2214EA557}"/>
    <cellStyle name="Normal 7 5 3 2 2" xfId="6798" xr:uid="{A44255C5-135F-414A-A96F-18FCBC0DE8E7}"/>
    <cellStyle name="Normal 7 5 3 2 2 2" xfId="14164" xr:uid="{E720E270-D8C8-4587-8395-B13BCE222D15}"/>
    <cellStyle name="Normal 7 5 3 2 2 2 2" xfId="28898" xr:uid="{F2EB0C39-8ECD-47ED-96E8-02114DB7B1F1}"/>
    <cellStyle name="Normal 7 5 3 2 2 3" xfId="21532" xr:uid="{2AA01C3C-9CB4-48AA-88EF-7A863EE05016}"/>
    <cellStyle name="Normal 7 5 3 2 3" xfId="10482" xr:uid="{9A34899E-E4CA-44E0-8CCB-723F37058960}"/>
    <cellStyle name="Normal 7 5 3 2 3 2" xfId="25216" xr:uid="{BB9E4E27-8AA0-427E-8B9B-999C95DD4235}"/>
    <cellStyle name="Normal 7 5 3 2 4" xfId="17850" xr:uid="{FE419E93-3840-4CA9-9D05-7FB5D6F3908F}"/>
    <cellStyle name="Normal 7 5 3 3" xfId="4957" xr:uid="{A431EC78-C24F-41E3-BCCC-C803A2591D05}"/>
    <cellStyle name="Normal 7 5 3 3 2" xfId="12323" xr:uid="{BA7651BE-74EC-4F17-9900-D5B9AEC94535}"/>
    <cellStyle name="Normal 7 5 3 3 2 2" xfId="27057" xr:uid="{7B63439E-BCD7-4282-82FF-BE7D53A146A4}"/>
    <cellStyle name="Normal 7 5 3 3 3" xfId="19691" xr:uid="{6140106D-006E-48A8-87C6-C78AE2D88612}"/>
    <cellStyle name="Normal 7 5 3 4" xfId="8641" xr:uid="{D3F27C9B-30B4-447D-AB6B-1613CB553F55}"/>
    <cellStyle name="Normal 7 5 3 4 2" xfId="23375" xr:uid="{D279AF61-60DC-4B4D-9523-1D0DFE9FBB6A}"/>
    <cellStyle name="Normal 7 5 3 5" xfId="16009" xr:uid="{E46BE63F-51BD-46D9-BC73-A4DEA9EDD49A}"/>
    <cellStyle name="Normal 7 5 4" xfId="2196" xr:uid="{1A198D28-DF7A-4582-808F-58F2ADFA78CF}"/>
    <cellStyle name="Normal 7 5 4 2" xfId="5878" xr:uid="{E7301256-73F9-48CF-8897-77D7B9E2FDEB}"/>
    <cellStyle name="Normal 7 5 4 2 2" xfId="13244" xr:uid="{AAF148E5-9BBA-4FB3-B9CE-009EA4A0A884}"/>
    <cellStyle name="Normal 7 5 4 2 2 2" xfId="27978" xr:uid="{5E9E973B-88E1-45E6-BB3B-9ECC7BA88A19}"/>
    <cellStyle name="Normal 7 5 4 2 3" xfId="20612" xr:uid="{D021B6E6-BD6F-48A9-B377-546711EBBDF8}"/>
    <cellStyle name="Normal 7 5 4 3" xfId="9562" xr:uid="{6D64BE92-6F44-4E73-BFD2-C2C7694FAADE}"/>
    <cellStyle name="Normal 7 5 4 3 2" xfId="24296" xr:uid="{BF8D5DA5-CEF8-4047-BE77-1B22C1ABDC50}"/>
    <cellStyle name="Normal 7 5 4 4" xfId="16930" xr:uid="{B1CF0A84-8E3B-4E2F-BCBE-5A72BF837051}"/>
    <cellStyle name="Normal 7 5 5" xfId="4037" xr:uid="{844043A4-D655-4B1E-9CB1-4339E80DE9BF}"/>
    <cellStyle name="Normal 7 5 5 2" xfId="11403" xr:uid="{F70DAC43-2D89-4994-AC0D-3EB4BE8A4A2E}"/>
    <cellStyle name="Normal 7 5 5 2 2" xfId="26137" xr:uid="{382259D2-CDEF-454B-AC35-728DAF4768CB}"/>
    <cellStyle name="Normal 7 5 5 3" xfId="18771" xr:uid="{BE77EC1C-B717-473B-A1EF-F094A00B719D}"/>
    <cellStyle name="Normal 7 5 6" xfId="7721" xr:uid="{7D7B09CA-5E57-4914-A683-F2338F6815CF}"/>
    <cellStyle name="Normal 7 5 6 2" xfId="22455" xr:uid="{18335CBD-158A-42D9-9977-9FB644236EB4}"/>
    <cellStyle name="Normal 7 5 7" xfId="15089" xr:uid="{53C5917B-C7AC-4F8D-AEAE-68574C5EB604}"/>
    <cellStyle name="Normal 7 6" xfId="585" xr:uid="{1B22AA1B-9EE9-4289-96DC-1B1F1699A40D}"/>
    <cellStyle name="Normal 7 6 2" xfId="1505" xr:uid="{5DF1B58A-173B-4717-B469-F9C7FBD95E21}"/>
    <cellStyle name="Normal 7 6 2 2" xfId="3346" xr:uid="{6F289E07-DB6F-41FD-B777-E4F33A7F9CFC}"/>
    <cellStyle name="Normal 7 6 2 2 2" xfId="7028" xr:uid="{763A2D3A-A248-4854-AB37-CF355B479486}"/>
    <cellStyle name="Normal 7 6 2 2 2 2" xfId="14394" xr:uid="{ABB4B470-B0B2-4380-9145-16198AE41730}"/>
    <cellStyle name="Normal 7 6 2 2 2 2 2" xfId="29128" xr:uid="{79A26F3A-E539-47F0-B666-6587165E6F6B}"/>
    <cellStyle name="Normal 7 6 2 2 2 3" xfId="21762" xr:uid="{CE5E3E46-8574-48A3-A3E6-2C9B94AFA9D1}"/>
    <cellStyle name="Normal 7 6 2 2 3" xfId="10712" xr:uid="{0B53B9C4-B006-4332-BDED-DC4C8AC9AC32}"/>
    <cellStyle name="Normal 7 6 2 2 3 2" xfId="25446" xr:uid="{C4768C3A-982D-4181-94AB-D2B283F30E9A}"/>
    <cellStyle name="Normal 7 6 2 2 4" xfId="18080" xr:uid="{5FDEFEBD-195A-42E2-9EE8-7AD253AD1B0A}"/>
    <cellStyle name="Normal 7 6 2 3" xfId="5187" xr:uid="{0999D380-0D48-43A3-AE8F-D5518C647E6B}"/>
    <cellStyle name="Normal 7 6 2 3 2" xfId="12553" xr:uid="{19F2CFBE-CB02-453C-8BA3-FC9D8C0BB280}"/>
    <cellStyle name="Normal 7 6 2 3 2 2" xfId="27287" xr:uid="{9470E7B8-0059-4593-994D-E7B83C80A625}"/>
    <cellStyle name="Normal 7 6 2 3 3" xfId="19921" xr:uid="{D009ED51-D43D-43CB-87AE-B6D5B682ADAC}"/>
    <cellStyle name="Normal 7 6 2 4" xfId="8871" xr:uid="{489B433A-0E54-454E-8F1A-72EBB9EE290C}"/>
    <cellStyle name="Normal 7 6 2 4 2" xfId="23605" xr:uid="{A48B5820-E9E6-4BE0-A6CE-E848273FC330}"/>
    <cellStyle name="Normal 7 6 2 5" xfId="16239" xr:uid="{579969DE-FD91-4535-8D26-2CCBF14F0E9C}"/>
    <cellStyle name="Normal 7 6 3" xfId="2426" xr:uid="{CFFCDD17-9F71-4154-8879-701CD188E582}"/>
    <cellStyle name="Normal 7 6 3 2" xfId="6108" xr:uid="{28660C26-BD9E-46CC-84CE-3BD2C5E2C8CE}"/>
    <cellStyle name="Normal 7 6 3 2 2" xfId="13474" xr:uid="{54789506-8C94-4C6F-A63F-382F17DF996D}"/>
    <cellStyle name="Normal 7 6 3 2 2 2" xfId="28208" xr:uid="{6D517451-8454-46CF-90CF-DDCD3CFE6FC2}"/>
    <cellStyle name="Normal 7 6 3 2 3" xfId="20842" xr:uid="{6D030C36-B550-4A29-8148-0F8651AE037E}"/>
    <cellStyle name="Normal 7 6 3 3" xfId="9792" xr:uid="{B2AE8229-80F1-47E2-BF02-4B0D6F3B69BC}"/>
    <cellStyle name="Normal 7 6 3 3 2" xfId="24526" xr:uid="{BE699762-EECA-49DE-BCAC-4618C4E6658C}"/>
    <cellStyle name="Normal 7 6 3 4" xfId="17160" xr:uid="{92E567EE-51A8-4F63-AC65-B4577DB03932}"/>
    <cellStyle name="Normal 7 6 4" xfId="4267" xr:uid="{3EC80E0A-20E1-412F-B45F-2F17D0294F65}"/>
    <cellStyle name="Normal 7 6 4 2" xfId="11633" xr:uid="{852BBFF9-E5AF-4BB9-B802-66C989D9BE56}"/>
    <cellStyle name="Normal 7 6 4 2 2" xfId="26367" xr:uid="{0DD900F3-924F-442E-96BC-6167C3C2B661}"/>
    <cellStyle name="Normal 7 6 4 3" xfId="19001" xr:uid="{E8BA50D3-9646-4D75-97AC-FDBE922C0EFE}"/>
    <cellStyle name="Normal 7 6 5" xfId="7951" xr:uid="{6F2DFC83-4B72-4536-984D-2F476B94B14B}"/>
    <cellStyle name="Normal 7 6 5 2" xfId="22685" xr:uid="{EF402159-C4AF-436B-81D0-0273BCF62D00}"/>
    <cellStyle name="Normal 7 6 6" xfId="15319" xr:uid="{3A492012-FB63-4B74-AF33-CC868A1140E8}"/>
    <cellStyle name="Normal 7 7" xfId="1045" xr:uid="{D1F63625-87A8-42F0-9D61-D8B8576F7470}"/>
    <cellStyle name="Normal 7 7 2" xfId="2886" xr:uid="{EDD93B6D-721B-4AA8-B055-7360FD5464DA}"/>
    <cellStyle name="Normal 7 7 2 2" xfId="6568" xr:uid="{81747BC1-0ED6-493C-A8F0-2691117B58A0}"/>
    <cellStyle name="Normal 7 7 2 2 2" xfId="13934" xr:uid="{C18699F3-ED1C-4D18-A583-19C105C2509B}"/>
    <cellStyle name="Normal 7 7 2 2 2 2" xfId="28668" xr:uid="{C8846B0B-C6D3-4852-81A2-E8E9B57DFC21}"/>
    <cellStyle name="Normal 7 7 2 2 3" xfId="21302" xr:uid="{93B5856A-7B63-49F0-8163-C487A553B74C}"/>
    <cellStyle name="Normal 7 7 2 3" xfId="10252" xr:uid="{0B88F47B-E4DB-44E2-86B7-815467553896}"/>
    <cellStyle name="Normal 7 7 2 3 2" xfId="24986" xr:uid="{8C718C89-2BDA-4159-AFDB-BCF511C5B73A}"/>
    <cellStyle name="Normal 7 7 2 4" xfId="17620" xr:uid="{73735992-7C5B-4265-9A48-3F944A86444B}"/>
    <cellStyle name="Normal 7 7 3" xfId="4727" xr:uid="{49716E8A-6005-44CC-B66C-88950F211F02}"/>
    <cellStyle name="Normal 7 7 3 2" xfId="12093" xr:uid="{54448CD2-6F54-4505-B67C-25D9EFA2E299}"/>
    <cellStyle name="Normal 7 7 3 2 2" xfId="26827" xr:uid="{0BCBC946-EFB4-4EBF-B787-E4F8F958F7AE}"/>
    <cellStyle name="Normal 7 7 3 3" xfId="19461" xr:uid="{F0D70FA3-EA8A-41F4-8120-E85C70173B1D}"/>
    <cellStyle name="Normal 7 7 4" xfId="8411" xr:uid="{E44A5DA1-5BE8-4F9E-AB72-DA36C0DB1D8D}"/>
    <cellStyle name="Normal 7 7 4 2" xfId="23145" xr:uid="{13A75F75-684E-4B47-9A8C-00E9DD139B3D}"/>
    <cellStyle name="Normal 7 7 5" xfId="15779" xr:uid="{F95BB6AC-4A72-4E0D-AB6F-E22B2541094C}"/>
    <cellStyle name="Normal 7 8" xfId="1966" xr:uid="{6A863852-FF28-4ECE-8C21-C8AC6B6F5D48}"/>
    <cellStyle name="Normal 7 8 2" xfId="5648" xr:uid="{1026514C-880E-46E9-B104-176044C0F1CB}"/>
    <cellStyle name="Normal 7 8 2 2" xfId="13014" xr:uid="{90E1B32C-1A7D-422E-A831-5EFBA52F2DA0}"/>
    <cellStyle name="Normal 7 8 2 2 2" xfId="27748" xr:uid="{86687269-1D1E-4B87-84FB-BD3DB5164C61}"/>
    <cellStyle name="Normal 7 8 2 3" xfId="20382" xr:uid="{7F086F95-27A4-48B4-975A-153574CAADEA}"/>
    <cellStyle name="Normal 7 8 3" xfId="9332" xr:uid="{D1804D70-54B2-49B8-8ED3-F548BBB667FB}"/>
    <cellStyle name="Normal 7 8 3 2" xfId="24066" xr:uid="{D4C6A2C6-1C26-47E6-896F-23E01BA6155B}"/>
    <cellStyle name="Normal 7 8 4" xfId="16700" xr:uid="{E503B1D4-B7DD-4293-BFA2-B75B2CFC0CCB}"/>
    <cellStyle name="Normal 7 9" xfId="3807" xr:uid="{AA5436BF-47C9-4A9F-BE79-7E45F8E1E800}"/>
    <cellStyle name="Normal 7 9 2" xfId="11173" xr:uid="{3B91FAF3-4C3B-43FF-A5D4-102C8243455E}"/>
    <cellStyle name="Normal 7 9 2 2" xfId="25907" xr:uid="{F1F4923D-8A11-41CE-8DA9-E060200A10F5}"/>
    <cellStyle name="Normal 7 9 3" xfId="18541" xr:uid="{C3B6D744-D149-4679-8899-FF398ACE0706}"/>
    <cellStyle name="Normal 8" xfId="108" xr:uid="{AE468CD6-07B8-4DBE-AB04-61B6DBDB8F97}"/>
    <cellStyle name="Normal 8 10" xfId="14860" xr:uid="{DE0B3E4D-1BB5-4F58-86EE-0111F036B45D}"/>
    <cellStyle name="Normal 8 2" xfId="169" xr:uid="{A1BAFF20-BBA4-47E9-9B2C-832EBE174CC5}"/>
    <cellStyle name="Normal 8 2 2" xfId="298" xr:uid="{BCC1541E-B4F1-4414-A58F-5CA00528E2C3}"/>
    <cellStyle name="Normal 8 2 2 2" xfId="528" xr:uid="{36714E93-4FD9-4C9A-83F4-D86EB29AA18B}"/>
    <cellStyle name="Normal 8 2 2 2 2" xfId="988" xr:uid="{BA4D004F-E9E4-44CC-84DB-0BAADAE6450E}"/>
    <cellStyle name="Normal 8 2 2 2 2 2" xfId="1908" xr:uid="{B157C30D-ED94-4339-BC48-556EFBB97E30}"/>
    <cellStyle name="Normal 8 2 2 2 2 2 2" xfId="3749" xr:uid="{0AD8B846-7686-4591-A5B6-3890866B36A2}"/>
    <cellStyle name="Normal 8 2 2 2 2 2 2 2" xfId="7431" xr:uid="{392DDC8B-5316-48A9-BDA0-AAAC3728AF2A}"/>
    <cellStyle name="Normal 8 2 2 2 2 2 2 2 2" xfId="14797" xr:uid="{37D87A5E-6706-412A-97D1-885D07728D31}"/>
    <cellStyle name="Normal 8 2 2 2 2 2 2 2 2 2" xfId="29531" xr:uid="{B37511C5-8FBB-40E0-BCFF-42E42FFA5699}"/>
    <cellStyle name="Normal 8 2 2 2 2 2 2 2 3" xfId="22165" xr:uid="{917F4630-E824-4F64-AC47-23D78AAEECBA}"/>
    <cellStyle name="Normal 8 2 2 2 2 2 2 3" xfId="11115" xr:uid="{CD0414E9-DF71-4FD7-94C1-A9BC63F596E4}"/>
    <cellStyle name="Normal 8 2 2 2 2 2 2 3 2" xfId="25849" xr:uid="{6BD51048-8A2B-4AF7-A014-DD448420C0E5}"/>
    <cellStyle name="Normal 8 2 2 2 2 2 2 4" xfId="18483" xr:uid="{AEAC4C7A-E1C4-4608-9109-BBDBB196A795}"/>
    <cellStyle name="Normal 8 2 2 2 2 2 3" xfId="5590" xr:uid="{3748B3A3-B269-4163-9C2C-69CD512F6D2A}"/>
    <cellStyle name="Normal 8 2 2 2 2 2 3 2" xfId="12956" xr:uid="{BFD4C258-FC7F-4E50-B1FB-8918013B240A}"/>
    <cellStyle name="Normal 8 2 2 2 2 2 3 2 2" xfId="27690" xr:uid="{323AA203-43FE-4CA2-886E-0425E53CB2F5}"/>
    <cellStyle name="Normal 8 2 2 2 2 2 3 3" xfId="20324" xr:uid="{71B864C7-CBB4-4F50-AC71-F83121A7441A}"/>
    <cellStyle name="Normal 8 2 2 2 2 2 4" xfId="9274" xr:uid="{AB125671-668E-42C4-B384-90E8F8219BD3}"/>
    <cellStyle name="Normal 8 2 2 2 2 2 4 2" xfId="24008" xr:uid="{C650B8F6-0606-4367-A139-B4C6F6A15912}"/>
    <cellStyle name="Normal 8 2 2 2 2 2 5" xfId="16642" xr:uid="{25B48143-AC11-4164-9341-DBE49A5B7ED3}"/>
    <cellStyle name="Normal 8 2 2 2 2 3" xfId="2829" xr:uid="{A551FBCE-6A0C-4EDE-B8D3-3901818CAC06}"/>
    <cellStyle name="Normal 8 2 2 2 2 3 2" xfId="6511" xr:uid="{1342F204-9875-4B5F-86A5-BC8B3F698A2D}"/>
    <cellStyle name="Normal 8 2 2 2 2 3 2 2" xfId="13877" xr:uid="{775913DB-B042-49DC-8330-A6BC48D01D0C}"/>
    <cellStyle name="Normal 8 2 2 2 2 3 2 2 2" xfId="28611" xr:uid="{549C71C2-7605-4F84-9CEB-227E1CFF98EE}"/>
    <cellStyle name="Normal 8 2 2 2 2 3 2 3" xfId="21245" xr:uid="{E86A09EE-ED21-4912-B8F6-1553C14AEF03}"/>
    <cellStyle name="Normal 8 2 2 2 2 3 3" xfId="10195" xr:uid="{EC59E039-CF07-44DF-8A89-707C2E3F05D4}"/>
    <cellStyle name="Normal 8 2 2 2 2 3 3 2" xfId="24929" xr:uid="{3FCAF85E-ABDD-42F3-8742-72BBF6C4FADB}"/>
    <cellStyle name="Normal 8 2 2 2 2 3 4" xfId="17563" xr:uid="{6116CD47-5974-4FE2-A882-56D2847B3005}"/>
    <cellStyle name="Normal 8 2 2 2 2 4" xfId="4670" xr:uid="{0C974595-F89F-4731-81F5-43AD350E1DAE}"/>
    <cellStyle name="Normal 8 2 2 2 2 4 2" xfId="12036" xr:uid="{D4E3E9CC-72FF-4103-BD02-E4E710AD2787}"/>
    <cellStyle name="Normal 8 2 2 2 2 4 2 2" xfId="26770" xr:uid="{820B1EF8-43F6-43E6-A203-9B643245F003}"/>
    <cellStyle name="Normal 8 2 2 2 2 4 3" xfId="19404" xr:uid="{701A96CC-5E66-4DFD-83F3-1A5B83DB6EC1}"/>
    <cellStyle name="Normal 8 2 2 2 2 5" xfId="8354" xr:uid="{0D312E02-D62B-45DB-8C08-8E8502971652}"/>
    <cellStyle name="Normal 8 2 2 2 2 5 2" xfId="23088" xr:uid="{F9F7F2E8-9B71-4AD2-9D7C-A98815957402}"/>
    <cellStyle name="Normal 8 2 2 2 2 6" xfId="15722" xr:uid="{E7F499B9-4CEC-4EB7-8F0E-100FB8C81367}"/>
    <cellStyle name="Normal 8 2 2 2 3" xfId="1448" xr:uid="{59FB47F1-C176-4D36-B4EE-CBBE5E98D9BC}"/>
    <cellStyle name="Normal 8 2 2 2 3 2" xfId="3289" xr:uid="{7E5A2F07-D6EC-44A3-BAD5-DC56C24AAE23}"/>
    <cellStyle name="Normal 8 2 2 2 3 2 2" xfId="6971" xr:uid="{D58D590F-72C7-4EBF-9FCC-B6AF1F0F882A}"/>
    <cellStyle name="Normal 8 2 2 2 3 2 2 2" xfId="14337" xr:uid="{94962AC9-4D5F-4DE1-9A0C-DD92EA297DE7}"/>
    <cellStyle name="Normal 8 2 2 2 3 2 2 2 2" xfId="29071" xr:uid="{4BBBF2CB-C9AA-4DF7-A73F-A52E791195E3}"/>
    <cellStyle name="Normal 8 2 2 2 3 2 2 3" xfId="21705" xr:uid="{C3FDA7CB-F2E0-4FA7-B704-210A7B0C0A85}"/>
    <cellStyle name="Normal 8 2 2 2 3 2 3" xfId="10655" xr:uid="{12F6CF93-6528-43ED-8A40-2511392C477E}"/>
    <cellStyle name="Normal 8 2 2 2 3 2 3 2" xfId="25389" xr:uid="{4ED09221-0BF5-40DA-85FF-9913907BC00E}"/>
    <cellStyle name="Normal 8 2 2 2 3 2 4" xfId="18023" xr:uid="{1A4B49B0-FFC9-4615-BCE5-7DF76C6F8450}"/>
    <cellStyle name="Normal 8 2 2 2 3 3" xfId="5130" xr:uid="{3F28DFCC-8A1E-40CA-BA8E-7FCBFDD3C094}"/>
    <cellStyle name="Normal 8 2 2 2 3 3 2" xfId="12496" xr:uid="{250BEBAD-9372-46B3-9E84-4736E4BBF5D1}"/>
    <cellStyle name="Normal 8 2 2 2 3 3 2 2" xfId="27230" xr:uid="{996C0E21-1972-49F4-A9DE-E7BA442916DA}"/>
    <cellStyle name="Normal 8 2 2 2 3 3 3" xfId="19864" xr:uid="{EBFA425B-0BDC-42C8-BEF6-A560D14FEFA0}"/>
    <cellStyle name="Normal 8 2 2 2 3 4" xfId="8814" xr:uid="{829D79F7-52A0-4258-A928-48CFA55F8551}"/>
    <cellStyle name="Normal 8 2 2 2 3 4 2" xfId="23548" xr:uid="{B4FAA680-BF93-4F0D-B666-D3D50E49C9D2}"/>
    <cellStyle name="Normal 8 2 2 2 3 5" xfId="16182" xr:uid="{49E869ED-5F8B-4675-85B1-D2B4E0132876}"/>
    <cellStyle name="Normal 8 2 2 2 4" xfId="2369" xr:uid="{A0B55A15-D0DB-4897-8215-4F79E513D812}"/>
    <cellStyle name="Normal 8 2 2 2 4 2" xfId="6051" xr:uid="{16D14063-0AF7-42EF-8A9C-6F7D5AB34BA5}"/>
    <cellStyle name="Normal 8 2 2 2 4 2 2" xfId="13417" xr:uid="{C2AD8FF9-B6D2-40D1-993F-3079DD91CFB3}"/>
    <cellStyle name="Normal 8 2 2 2 4 2 2 2" xfId="28151" xr:uid="{D9581FED-3B7E-48E1-982E-B0827D87425A}"/>
    <cellStyle name="Normal 8 2 2 2 4 2 3" xfId="20785" xr:uid="{57D5FAD6-F983-4BF3-ACBB-E58AAD3BA028}"/>
    <cellStyle name="Normal 8 2 2 2 4 3" xfId="9735" xr:uid="{7C6127A4-BC1B-415F-83C4-FC12A1476B7E}"/>
    <cellStyle name="Normal 8 2 2 2 4 3 2" xfId="24469" xr:uid="{200E3F89-590B-43F4-9B4C-C358EA14076A}"/>
    <cellStyle name="Normal 8 2 2 2 4 4" xfId="17103" xr:uid="{22A43A8C-89A5-4F61-A8D4-5F753ACB2BCA}"/>
    <cellStyle name="Normal 8 2 2 2 5" xfId="4210" xr:uid="{989B0618-7179-4277-9244-EC0EB69FDEB1}"/>
    <cellStyle name="Normal 8 2 2 2 5 2" xfId="11576" xr:uid="{B0BA884E-5D9A-4DC8-A5B4-E3897294F50F}"/>
    <cellStyle name="Normal 8 2 2 2 5 2 2" xfId="26310" xr:uid="{90BCED8C-CF13-45C4-BBBE-5CF0E0D32847}"/>
    <cellStyle name="Normal 8 2 2 2 5 3" xfId="18944" xr:uid="{E70EDC72-EA07-4A73-A2DE-6B6A068C5D2C}"/>
    <cellStyle name="Normal 8 2 2 2 6" xfId="7894" xr:uid="{E359269A-7A41-4327-AC34-2590E4BD4DCD}"/>
    <cellStyle name="Normal 8 2 2 2 6 2" xfId="22628" xr:uid="{185256E4-7377-4E90-BBFA-23F11DCDEEA8}"/>
    <cellStyle name="Normal 8 2 2 2 7" xfId="15262" xr:uid="{6C3B2955-7180-4277-B561-9F5842E8E5EC}"/>
    <cellStyle name="Normal 8 2 2 3" xfId="758" xr:uid="{23B4D930-075B-44A3-BCE3-89EA050A56ED}"/>
    <cellStyle name="Normal 8 2 2 3 2" xfId="1678" xr:uid="{57D69BA0-56F8-44D4-8367-876D89738AB4}"/>
    <cellStyle name="Normal 8 2 2 3 2 2" xfId="3519" xr:uid="{71F7AA5F-1DC2-49DC-BB7C-0BEF3ECA04E3}"/>
    <cellStyle name="Normal 8 2 2 3 2 2 2" xfId="7201" xr:uid="{3E551E7D-EA71-4873-A82A-4EF243A0A8A4}"/>
    <cellStyle name="Normal 8 2 2 3 2 2 2 2" xfId="14567" xr:uid="{F4B543C6-B4A4-4680-885C-4A3FD6C09987}"/>
    <cellStyle name="Normal 8 2 2 3 2 2 2 2 2" xfId="29301" xr:uid="{CB662F81-736E-406D-ACC1-4702D0B1B7CE}"/>
    <cellStyle name="Normal 8 2 2 3 2 2 2 3" xfId="21935" xr:uid="{A3CC6495-7ACE-4E45-9B24-953DD83C76FD}"/>
    <cellStyle name="Normal 8 2 2 3 2 2 3" xfId="10885" xr:uid="{B88BB5F3-9DC6-4FA0-AD1D-C5B571670DDC}"/>
    <cellStyle name="Normal 8 2 2 3 2 2 3 2" xfId="25619" xr:uid="{333E2BF7-A884-4766-8B26-E9D6ED0E70B4}"/>
    <cellStyle name="Normal 8 2 2 3 2 2 4" xfId="18253" xr:uid="{7100D27C-C852-4F8C-87EF-548C43308D37}"/>
    <cellStyle name="Normal 8 2 2 3 2 3" xfId="5360" xr:uid="{4C7E1DDB-BE2D-4032-94E2-4BEA3FB64D30}"/>
    <cellStyle name="Normal 8 2 2 3 2 3 2" xfId="12726" xr:uid="{69A2ABEE-DEE0-4F65-B612-C7C7B37F92DF}"/>
    <cellStyle name="Normal 8 2 2 3 2 3 2 2" xfId="27460" xr:uid="{0C2931FB-D91E-4E9E-AAA7-1896E4EB2D2D}"/>
    <cellStyle name="Normal 8 2 2 3 2 3 3" xfId="20094" xr:uid="{3E924466-B59C-4ED6-ADBD-77599EFDBC0A}"/>
    <cellStyle name="Normal 8 2 2 3 2 4" xfId="9044" xr:uid="{1AC0792D-EDEE-4329-A50F-4675758ACBE3}"/>
    <cellStyle name="Normal 8 2 2 3 2 4 2" xfId="23778" xr:uid="{7ECC6153-DE4D-4100-93ED-415A482550FC}"/>
    <cellStyle name="Normal 8 2 2 3 2 5" xfId="16412" xr:uid="{AB6215BE-2278-4EE7-AF92-2EE320988A5D}"/>
    <cellStyle name="Normal 8 2 2 3 3" xfId="2599" xr:uid="{885CCAFA-F98B-4B7F-9E75-EC71DD056800}"/>
    <cellStyle name="Normal 8 2 2 3 3 2" xfId="6281" xr:uid="{7C1E79D3-CC07-41A9-A835-95345D21FF13}"/>
    <cellStyle name="Normal 8 2 2 3 3 2 2" xfId="13647" xr:uid="{81DAF8A8-A824-4D8F-963F-CBF005763FF6}"/>
    <cellStyle name="Normal 8 2 2 3 3 2 2 2" xfId="28381" xr:uid="{853E183E-2F14-4C2E-8913-E66DF75C9C93}"/>
    <cellStyle name="Normal 8 2 2 3 3 2 3" xfId="21015" xr:uid="{41884FE4-6797-44D0-AD1B-38A4924E2CBA}"/>
    <cellStyle name="Normal 8 2 2 3 3 3" xfId="9965" xr:uid="{1AB72C2F-4CE1-4EB7-B6A0-2E673732CCF2}"/>
    <cellStyle name="Normal 8 2 2 3 3 3 2" xfId="24699" xr:uid="{5A293F23-809E-4110-86C5-A80CB077337B}"/>
    <cellStyle name="Normal 8 2 2 3 3 4" xfId="17333" xr:uid="{2E775171-3E60-4FAC-A61F-E02A35B09C12}"/>
    <cellStyle name="Normal 8 2 2 3 4" xfId="4440" xr:uid="{80AC5B67-2B10-4A4E-852E-EDC5433C0873}"/>
    <cellStyle name="Normal 8 2 2 3 4 2" xfId="11806" xr:uid="{511C9057-6788-4E87-930A-C789399A90EB}"/>
    <cellStyle name="Normal 8 2 2 3 4 2 2" xfId="26540" xr:uid="{D815ADD4-7103-42AF-A052-28CBD0EF6674}"/>
    <cellStyle name="Normal 8 2 2 3 4 3" xfId="19174" xr:uid="{F5B7B5B0-2BA2-4F70-870A-5E8598DE9B2D}"/>
    <cellStyle name="Normal 8 2 2 3 5" xfId="8124" xr:uid="{36F46B31-5F04-477B-9AD1-9D6570657D46}"/>
    <cellStyle name="Normal 8 2 2 3 5 2" xfId="22858" xr:uid="{66D17D2E-FFA1-4EDD-9AD3-4DE239DCC4E8}"/>
    <cellStyle name="Normal 8 2 2 3 6" xfId="15492" xr:uid="{4AC5BF15-70B8-493D-AB63-BF4C53BBCA29}"/>
    <cellStyle name="Normal 8 2 2 4" xfId="1218" xr:uid="{44C07A81-4EAB-4669-B150-5E765AB3F30A}"/>
    <cellStyle name="Normal 8 2 2 4 2" xfId="3059" xr:uid="{8563159F-E1DA-437B-9FD6-B6E009B90D16}"/>
    <cellStyle name="Normal 8 2 2 4 2 2" xfId="6741" xr:uid="{B363E1F1-89CA-4692-9BB0-9DC6B1C0D060}"/>
    <cellStyle name="Normal 8 2 2 4 2 2 2" xfId="14107" xr:uid="{A2074BA0-EA63-44AF-B45B-4ED882CA4D05}"/>
    <cellStyle name="Normal 8 2 2 4 2 2 2 2" xfId="28841" xr:uid="{95A153DF-A227-4A35-9ED8-719D37BDB713}"/>
    <cellStyle name="Normal 8 2 2 4 2 2 3" xfId="21475" xr:uid="{0E2791DA-8DED-4620-822B-2F20A9DFCEFF}"/>
    <cellStyle name="Normal 8 2 2 4 2 3" xfId="10425" xr:uid="{CB02028F-4EFB-47BA-961A-9BDF58C978CE}"/>
    <cellStyle name="Normal 8 2 2 4 2 3 2" xfId="25159" xr:uid="{845073B3-1EB5-4C0E-A5F0-B4CDF4728BDF}"/>
    <cellStyle name="Normal 8 2 2 4 2 4" xfId="17793" xr:uid="{E4808A0D-5046-409F-9C9A-1D789D7E6029}"/>
    <cellStyle name="Normal 8 2 2 4 3" xfId="4900" xr:uid="{0AD82F37-3EFB-4274-8DF1-19980D25E9C3}"/>
    <cellStyle name="Normal 8 2 2 4 3 2" xfId="12266" xr:uid="{9088C33A-8891-4951-803D-EC0C124DEA5E}"/>
    <cellStyle name="Normal 8 2 2 4 3 2 2" xfId="27000" xr:uid="{2A3D466C-677C-432A-93C0-A7848ADAD9E5}"/>
    <cellStyle name="Normal 8 2 2 4 3 3" xfId="19634" xr:uid="{69D65360-35AA-4711-9DA9-A8EA44BEFC48}"/>
    <cellStyle name="Normal 8 2 2 4 4" xfId="8584" xr:uid="{84186CCB-6D0D-4D35-B822-A77F35F310BE}"/>
    <cellStyle name="Normal 8 2 2 4 4 2" xfId="23318" xr:uid="{0CFF27C9-9844-4248-94CC-91A23D9133C3}"/>
    <cellStyle name="Normal 8 2 2 4 5" xfId="15952" xr:uid="{7CC991AB-A71F-4396-BDF1-F959937BBA96}"/>
    <cellStyle name="Normal 8 2 2 5" xfId="2139" xr:uid="{B218934C-4A8F-44E2-8A95-6F382696815F}"/>
    <cellStyle name="Normal 8 2 2 5 2" xfId="5821" xr:uid="{7BEC22AE-4261-4B8F-B863-8CC6234D393C}"/>
    <cellStyle name="Normal 8 2 2 5 2 2" xfId="13187" xr:uid="{38CEA617-E7C5-4201-8942-D5C9FA6EEE40}"/>
    <cellStyle name="Normal 8 2 2 5 2 2 2" xfId="27921" xr:uid="{643A8D21-3758-417E-BF19-B70FD928593D}"/>
    <cellStyle name="Normal 8 2 2 5 2 3" xfId="20555" xr:uid="{ED951AFD-190B-48FC-B279-3CE46F80E2F8}"/>
    <cellStyle name="Normal 8 2 2 5 3" xfId="9505" xr:uid="{48B016AE-5072-44B0-9DF5-146396F401DE}"/>
    <cellStyle name="Normal 8 2 2 5 3 2" xfId="24239" xr:uid="{F81E186C-00ED-436A-B15A-499EE408D1D6}"/>
    <cellStyle name="Normal 8 2 2 5 4" xfId="16873" xr:uid="{4C3C01D8-95B6-47DB-9C44-6B778B2A982A}"/>
    <cellStyle name="Normal 8 2 2 6" xfId="3980" xr:uid="{2DE21A15-DB86-4F0E-81EC-11D8B2FC0E0A}"/>
    <cellStyle name="Normal 8 2 2 6 2" xfId="11346" xr:uid="{A6DE4EE7-630F-4630-A41E-851C2096CB89}"/>
    <cellStyle name="Normal 8 2 2 6 2 2" xfId="26080" xr:uid="{26C93137-1761-4A3D-969D-3B9E92D06C5E}"/>
    <cellStyle name="Normal 8 2 2 6 3" xfId="18714" xr:uid="{1A2CB688-2BFB-45A0-A7A6-D367769D5C31}"/>
    <cellStyle name="Normal 8 2 2 7" xfId="7664" xr:uid="{EBF3F755-9CB6-4878-9605-1FD2C0E7B195}"/>
    <cellStyle name="Normal 8 2 2 7 2" xfId="22398" xr:uid="{D3E9EF35-3819-4714-841E-03156F9D54BD}"/>
    <cellStyle name="Normal 8 2 2 8" xfId="15032" xr:uid="{20052601-0647-400B-A41F-A8022C789A3A}"/>
    <cellStyle name="Normal 8 2 3" xfId="413" xr:uid="{580FB26A-1742-4DEE-8626-C1F045DE986A}"/>
    <cellStyle name="Normal 8 2 3 2" xfId="873" xr:uid="{7ACA45A7-2A94-4EB1-95DA-B7AE904A31D4}"/>
    <cellStyle name="Normal 8 2 3 2 2" xfId="1793" xr:uid="{A1C937FE-6576-4DC3-A1D4-777E8B0E316E}"/>
    <cellStyle name="Normal 8 2 3 2 2 2" xfId="3634" xr:uid="{234A81E5-B1A1-4DC2-9614-2B4C55E4D90B}"/>
    <cellStyle name="Normal 8 2 3 2 2 2 2" xfId="7316" xr:uid="{FBA1ECED-E791-4498-99E9-C986B8F43C6B}"/>
    <cellStyle name="Normal 8 2 3 2 2 2 2 2" xfId="14682" xr:uid="{AA601F22-6372-421E-AFA5-C80A212EEE10}"/>
    <cellStyle name="Normal 8 2 3 2 2 2 2 2 2" xfId="29416" xr:uid="{C4390B87-842C-4DB2-B319-96F299F72A34}"/>
    <cellStyle name="Normal 8 2 3 2 2 2 2 3" xfId="22050" xr:uid="{3E2250F2-84B7-4C47-B0EE-E54BD75EC8E4}"/>
    <cellStyle name="Normal 8 2 3 2 2 2 3" xfId="11000" xr:uid="{54864F6F-ABC9-4764-9B71-094F959EF8B5}"/>
    <cellStyle name="Normal 8 2 3 2 2 2 3 2" xfId="25734" xr:uid="{94C24C51-2B0C-4529-A232-BC6383C41BD9}"/>
    <cellStyle name="Normal 8 2 3 2 2 2 4" xfId="18368" xr:uid="{B148E36C-6689-4499-87C2-227577D09B0F}"/>
    <cellStyle name="Normal 8 2 3 2 2 3" xfId="5475" xr:uid="{78F1134F-E672-4DB9-A635-1B2E9C781DFF}"/>
    <cellStyle name="Normal 8 2 3 2 2 3 2" xfId="12841" xr:uid="{4B5A86F6-FA1D-4590-8CAE-F6060DC4FBDE}"/>
    <cellStyle name="Normal 8 2 3 2 2 3 2 2" xfId="27575" xr:uid="{B59B49C1-6B22-4C6B-BCA4-F4FB7556D78A}"/>
    <cellStyle name="Normal 8 2 3 2 2 3 3" xfId="20209" xr:uid="{8CA9E75B-6F81-4859-8034-DE7AF9B0188E}"/>
    <cellStyle name="Normal 8 2 3 2 2 4" xfId="9159" xr:uid="{17D13289-A18C-4F60-9142-CC2E05A77FA1}"/>
    <cellStyle name="Normal 8 2 3 2 2 4 2" xfId="23893" xr:uid="{FCDE6455-CA4B-471F-A319-D80D23FD10B3}"/>
    <cellStyle name="Normal 8 2 3 2 2 5" xfId="16527" xr:uid="{8DF3567D-BDA8-4C35-99A1-247A75268F1D}"/>
    <cellStyle name="Normal 8 2 3 2 3" xfId="2714" xr:uid="{609C8039-A986-4118-BA02-09CFCB79720B}"/>
    <cellStyle name="Normal 8 2 3 2 3 2" xfId="6396" xr:uid="{6BA3436B-5199-4D9A-A2B3-FC871104050A}"/>
    <cellStyle name="Normal 8 2 3 2 3 2 2" xfId="13762" xr:uid="{325C194D-B21B-472D-9F18-ED64CA824F5F}"/>
    <cellStyle name="Normal 8 2 3 2 3 2 2 2" xfId="28496" xr:uid="{966154C9-10C4-4436-80DC-8527AA6DDC95}"/>
    <cellStyle name="Normal 8 2 3 2 3 2 3" xfId="21130" xr:uid="{E404B632-84A3-494F-81CD-B416F560EC49}"/>
    <cellStyle name="Normal 8 2 3 2 3 3" xfId="10080" xr:uid="{063A7F9F-B60E-4693-A0C9-7A7EB83C9927}"/>
    <cellStyle name="Normal 8 2 3 2 3 3 2" xfId="24814" xr:uid="{32AFECA2-28F3-41C9-829A-AE04BA3DA4F8}"/>
    <cellStyle name="Normal 8 2 3 2 3 4" xfId="17448" xr:uid="{B701030E-90C1-42B0-BA86-8E9B76EB7705}"/>
    <cellStyle name="Normal 8 2 3 2 4" xfId="4555" xr:uid="{1BF961FA-B478-41C9-BF97-E18214AE1A13}"/>
    <cellStyle name="Normal 8 2 3 2 4 2" xfId="11921" xr:uid="{BCA19317-96C2-467D-AE19-517C200B649B}"/>
    <cellStyle name="Normal 8 2 3 2 4 2 2" xfId="26655" xr:uid="{32444017-A51E-4383-930D-A540E07FBBDC}"/>
    <cellStyle name="Normal 8 2 3 2 4 3" xfId="19289" xr:uid="{26F2DD91-105E-4CA6-8840-3F0E1103CF8D}"/>
    <cellStyle name="Normal 8 2 3 2 5" xfId="8239" xr:uid="{115C2B26-8FCE-48AC-BC50-08042863E741}"/>
    <cellStyle name="Normal 8 2 3 2 5 2" xfId="22973" xr:uid="{3109972D-4F5F-473C-BE04-BDE088C08EC5}"/>
    <cellStyle name="Normal 8 2 3 2 6" xfId="15607" xr:uid="{E69FCCA5-969B-448E-9A32-90BD3D34D095}"/>
    <cellStyle name="Normal 8 2 3 3" xfId="1333" xr:uid="{E3791E7B-929B-4A05-829A-7DFFB6B81A3A}"/>
    <cellStyle name="Normal 8 2 3 3 2" xfId="3174" xr:uid="{5F86D3AF-3188-4FEC-A5E3-EBD1C140E6DE}"/>
    <cellStyle name="Normal 8 2 3 3 2 2" xfId="6856" xr:uid="{536D3158-4434-481A-8890-EB51A41FF1D2}"/>
    <cellStyle name="Normal 8 2 3 3 2 2 2" xfId="14222" xr:uid="{8265388D-552D-4D49-917F-50072D4DC409}"/>
    <cellStyle name="Normal 8 2 3 3 2 2 2 2" xfId="28956" xr:uid="{9601B340-01F0-48B2-B149-8315D1C10592}"/>
    <cellStyle name="Normal 8 2 3 3 2 2 3" xfId="21590" xr:uid="{318618A2-B050-422F-9936-25C60DC5C42C}"/>
    <cellStyle name="Normal 8 2 3 3 2 3" xfId="10540" xr:uid="{E6FD0702-AE1A-4B05-980C-7BD896872596}"/>
    <cellStyle name="Normal 8 2 3 3 2 3 2" xfId="25274" xr:uid="{89383A9E-0CE6-4987-9A0D-1E0C5E91A49A}"/>
    <cellStyle name="Normal 8 2 3 3 2 4" xfId="17908" xr:uid="{8AAA7B25-53CC-4F7B-8358-10D41AD87A03}"/>
    <cellStyle name="Normal 8 2 3 3 3" xfId="5015" xr:uid="{00265744-A558-4A98-952C-BA044EA21851}"/>
    <cellStyle name="Normal 8 2 3 3 3 2" xfId="12381" xr:uid="{4E615AF2-4D7F-44E5-BC69-58D33780BF54}"/>
    <cellStyle name="Normal 8 2 3 3 3 2 2" xfId="27115" xr:uid="{1A3819EE-32BD-4039-8E04-16A7931606CF}"/>
    <cellStyle name="Normal 8 2 3 3 3 3" xfId="19749" xr:uid="{362DEE26-EB02-4C0D-93F1-280DD8D8332E}"/>
    <cellStyle name="Normal 8 2 3 3 4" xfId="8699" xr:uid="{44C56BF8-56EB-4B5A-B5B9-2CF48832BFCB}"/>
    <cellStyle name="Normal 8 2 3 3 4 2" xfId="23433" xr:uid="{45FF130B-F13D-4591-AC89-DFC89AFBCEAF}"/>
    <cellStyle name="Normal 8 2 3 3 5" xfId="16067" xr:uid="{B3675DF9-B5C6-4E16-828C-548D67618577}"/>
    <cellStyle name="Normal 8 2 3 4" xfId="2254" xr:uid="{CE549CB7-1013-4EAB-9CB8-3674DE84ADC0}"/>
    <cellStyle name="Normal 8 2 3 4 2" xfId="5936" xr:uid="{6E19E8E9-87CB-4C16-8012-91F11FF90DDB}"/>
    <cellStyle name="Normal 8 2 3 4 2 2" xfId="13302" xr:uid="{AB27878D-F9F1-4D07-B2EB-22B22D917E20}"/>
    <cellStyle name="Normal 8 2 3 4 2 2 2" xfId="28036" xr:uid="{16F9A73B-00AA-477D-9F04-FBACFED43223}"/>
    <cellStyle name="Normal 8 2 3 4 2 3" xfId="20670" xr:uid="{12ECBE6A-D91B-4C26-8BEE-BD7A25D409F9}"/>
    <cellStyle name="Normal 8 2 3 4 3" xfId="9620" xr:uid="{6C702983-02B1-49FE-8F01-27CD7517267C}"/>
    <cellStyle name="Normal 8 2 3 4 3 2" xfId="24354" xr:uid="{E51EBD92-3FA0-4E73-B8CE-B01734D2634F}"/>
    <cellStyle name="Normal 8 2 3 4 4" xfId="16988" xr:uid="{7B5999CF-5723-443C-8550-989E431AD54B}"/>
    <cellStyle name="Normal 8 2 3 5" xfId="4095" xr:uid="{6952C898-659C-453E-AD59-A771A61E0BB5}"/>
    <cellStyle name="Normal 8 2 3 5 2" xfId="11461" xr:uid="{1423B04C-DF6B-4336-99F4-5A3F7F887E58}"/>
    <cellStyle name="Normal 8 2 3 5 2 2" xfId="26195" xr:uid="{42251945-1363-4613-90AF-9C29075DC212}"/>
    <cellStyle name="Normal 8 2 3 5 3" xfId="18829" xr:uid="{21B3C390-4DCD-4719-A76E-0A584232CA80}"/>
    <cellStyle name="Normal 8 2 3 6" xfId="7779" xr:uid="{A8CD1680-194F-4A1B-B4E1-86F3A5177D67}"/>
    <cellStyle name="Normal 8 2 3 6 2" xfId="22513" xr:uid="{04F264D0-44F7-48DB-A1E9-8FE7056F7B89}"/>
    <cellStyle name="Normal 8 2 3 7" xfId="15147" xr:uid="{589B96A9-D398-4DFD-B956-4CE81B818B1C}"/>
    <cellStyle name="Normal 8 2 4" xfId="643" xr:uid="{111E7E30-2C8B-4DBF-96DE-6D8C73817D06}"/>
    <cellStyle name="Normal 8 2 4 2" xfId="1563" xr:uid="{70C02143-2043-464A-8D04-63610432CEE5}"/>
    <cellStyle name="Normal 8 2 4 2 2" xfId="3404" xr:uid="{EBFC9566-82D8-4596-B4D5-74F2E5A18EE8}"/>
    <cellStyle name="Normal 8 2 4 2 2 2" xfId="7086" xr:uid="{C9F63E5F-7BD8-41CC-9C0C-6540704AFC6C}"/>
    <cellStyle name="Normal 8 2 4 2 2 2 2" xfId="14452" xr:uid="{5C4CA9FD-6B0A-4F2E-A2B3-F29D58E951FE}"/>
    <cellStyle name="Normal 8 2 4 2 2 2 2 2" xfId="29186" xr:uid="{E0970ECE-3059-4C51-89C9-211FDFD24C65}"/>
    <cellStyle name="Normal 8 2 4 2 2 2 3" xfId="21820" xr:uid="{0E262FA3-E20B-4C46-9A00-C900363CEA80}"/>
    <cellStyle name="Normal 8 2 4 2 2 3" xfId="10770" xr:uid="{BF4F2527-2FFC-4917-817A-35E4C25685A2}"/>
    <cellStyle name="Normal 8 2 4 2 2 3 2" xfId="25504" xr:uid="{902A524F-E2EE-44F2-A764-7416B1F705B3}"/>
    <cellStyle name="Normal 8 2 4 2 2 4" xfId="18138" xr:uid="{E9E00942-AB35-44B4-A04E-D744E10E01B0}"/>
    <cellStyle name="Normal 8 2 4 2 3" xfId="5245" xr:uid="{9F4AC1D1-6BE1-4E7C-B5BA-7483AD01F849}"/>
    <cellStyle name="Normal 8 2 4 2 3 2" xfId="12611" xr:uid="{3F465357-A01D-4E75-8541-1092913619A9}"/>
    <cellStyle name="Normal 8 2 4 2 3 2 2" xfId="27345" xr:uid="{B0003945-7E4C-479A-92C6-449117C7C50F}"/>
    <cellStyle name="Normal 8 2 4 2 3 3" xfId="19979" xr:uid="{CD07C5F0-518A-42D5-A034-2F6467B487F4}"/>
    <cellStyle name="Normal 8 2 4 2 4" xfId="8929" xr:uid="{3308FA8D-0755-40EC-BF9E-5FBF27DB5701}"/>
    <cellStyle name="Normal 8 2 4 2 4 2" xfId="23663" xr:uid="{CBF8C49D-1817-4E0C-8E5A-BDA4BFC1C81B}"/>
    <cellStyle name="Normal 8 2 4 2 5" xfId="16297" xr:uid="{BB6FDFEF-559F-4C31-9D52-BAAA4A913F46}"/>
    <cellStyle name="Normal 8 2 4 3" xfId="2484" xr:uid="{8796A958-25FD-41F9-A627-162D164B32FD}"/>
    <cellStyle name="Normal 8 2 4 3 2" xfId="6166" xr:uid="{FAC01D88-4EE7-4945-8F74-374EE3674338}"/>
    <cellStyle name="Normal 8 2 4 3 2 2" xfId="13532" xr:uid="{0DD3A9BE-68C5-4B4C-8E8B-F97C4B08317A}"/>
    <cellStyle name="Normal 8 2 4 3 2 2 2" xfId="28266" xr:uid="{FC1C6238-B3BF-4FBB-9CCF-7509EA9B7698}"/>
    <cellStyle name="Normal 8 2 4 3 2 3" xfId="20900" xr:uid="{BE8A4B8D-1A31-4430-8E67-4C5B0409ECEC}"/>
    <cellStyle name="Normal 8 2 4 3 3" xfId="9850" xr:uid="{1E53D815-4A81-45C9-AF74-2D081038AE4E}"/>
    <cellStyle name="Normal 8 2 4 3 3 2" xfId="24584" xr:uid="{6EF1BF39-5E9B-4E7C-ADFE-2EE9E6BF7F19}"/>
    <cellStyle name="Normal 8 2 4 3 4" xfId="17218" xr:uid="{F269E6C9-988E-4E1B-8F9C-B3305CB83BB2}"/>
    <cellStyle name="Normal 8 2 4 4" xfId="4325" xr:uid="{7B1FEE7D-9302-4517-8D3A-F8A670542152}"/>
    <cellStyle name="Normal 8 2 4 4 2" xfId="11691" xr:uid="{799C0EF5-E405-4D77-9396-363C4C7BD025}"/>
    <cellStyle name="Normal 8 2 4 4 2 2" xfId="26425" xr:uid="{F835687C-59AF-4862-AC5F-B434A80067C1}"/>
    <cellStyle name="Normal 8 2 4 4 3" xfId="19059" xr:uid="{F5907AA2-1962-48C7-9722-04E4AE1039BE}"/>
    <cellStyle name="Normal 8 2 4 5" xfId="8009" xr:uid="{CA968410-4610-4EF1-A7EF-4F59F53A3DB7}"/>
    <cellStyle name="Normal 8 2 4 5 2" xfId="22743" xr:uid="{649AD1FF-D735-4923-8796-9D6C624B5B7B}"/>
    <cellStyle name="Normal 8 2 4 6" xfId="15377" xr:uid="{8C43DB17-C838-45A3-93BC-C48E26563376}"/>
    <cellStyle name="Normal 8 2 5" xfId="1103" xr:uid="{78656EDB-83B3-43AF-8882-FB11C6F32AC9}"/>
    <cellStyle name="Normal 8 2 5 2" xfId="2944" xr:uid="{5DA0F2FB-3B15-4541-8C6D-D7FD0DD571D9}"/>
    <cellStyle name="Normal 8 2 5 2 2" xfId="6626" xr:uid="{E400D02F-7881-4BBA-AE72-953542429242}"/>
    <cellStyle name="Normal 8 2 5 2 2 2" xfId="13992" xr:uid="{DAE3DDBE-AEFA-4026-82DA-18D3FE2D6A11}"/>
    <cellStyle name="Normal 8 2 5 2 2 2 2" xfId="28726" xr:uid="{9F0B72EA-A60F-4794-991A-A46D6C1230C6}"/>
    <cellStyle name="Normal 8 2 5 2 2 3" xfId="21360" xr:uid="{5818FD10-5EFC-4C1F-A642-9113046F5765}"/>
    <cellStyle name="Normal 8 2 5 2 3" xfId="10310" xr:uid="{5F03132B-B5AB-494B-86E6-C215466318F3}"/>
    <cellStyle name="Normal 8 2 5 2 3 2" xfId="25044" xr:uid="{FF24654F-9B34-4A75-96A3-0B04011D5A52}"/>
    <cellStyle name="Normal 8 2 5 2 4" xfId="17678" xr:uid="{69B97E8D-A6D9-40CA-9D6E-04E749FCF535}"/>
    <cellStyle name="Normal 8 2 5 3" xfId="4785" xr:uid="{A2474C74-3B74-481F-A84F-C7D50887C71C}"/>
    <cellStyle name="Normal 8 2 5 3 2" xfId="12151" xr:uid="{7AA2F3C6-CB24-43E3-A974-F53E75CEFFD6}"/>
    <cellStyle name="Normal 8 2 5 3 2 2" xfId="26885" xr:uid="{0DFC2BE9-5EBB-419D-8DC9-C4940590C0E0}"/>
    <cellStyle name="Normal 8 2 5 3 3" xfId="19519" xr:uid="{7B8CB21C-789C-48EE-8501-F3F19FE23F21}"/>
    <cellStyle name="Normal 8 2 5 4" xfId="8469" xr:uid="{F109F77A-53CF-42CA-92BD-5758EE98BA41}"/>
    <cellStyle name="Normal 8 2 5 4 2" xfId="23203" xr:uid="{12D032A0-DE3D-48FF-B1DF-203BFC88A592}"/>
    <cellStyle name="Normal 8 2 5 5" xfId="15837" xr:uid="{28E4539E-2461-4D87-A474-08FFDAABEE98}"/>
    <cellStyle name="Normal 8 2 6" xfId="2024" xr:uid="{23B5EAE3-89AC-48F7-B76A-B114B036E4C6}"/>
    <cellStyle name="Normal 8 2 6 2" xfId="5706" xr:uid="{92EEB05A-8D50-425C-8154-837340C78716}"/>
    <cellStyle name="Normal 8 2 6 2 2" xfId="13072" xr:uid="{9E5ABD22-230C-40FF-937F-C2409046C6FB}"/>
    <cellStyle name="Normal 8 2 6 2 2 2" xfId="27806" xr:uid="{BE3923F2-1522-4C2A-BD74-F4E92781CBB1}"/>
    <cellStyle name="Normal 8 2 6 2 3" xfId="20440" xr:uid="{4950A472-64E2-47FB-ADFC-1CFB62B382A1}"/>
    <cellStyle name="Normal 8 2 6 3" xfId="9390" xr:uid="{E8773C10-C78C-4A96-8372-180F723FB84F}"/>
    <cellStyle name="Normal 8 2 6 3 2" xfId="24124" xr:uid="{09930673-12C3-4105-9188-8017ED89E773}"/>
    <cellStyle name="Normal 8 2 6 4" xfId="16758" xr:uid="{C18CFFA1-F98F-4727-AE88-15FDA7A01CAD}"/>
    <cellStyle name="Normal 8 2 7" xfId="3865" xr:uid="{E65B80CF-7004-4FF8-83B1-9E66E51FE84B}"/>
    <cellStyle name="Normal 8 2 7 2" xfId="11231" xr:uid="{101D509F-DCA9-4BAB-92E6-016C4E2FEB9F}"/>
    <cellStyle name="Normal 8 2 7 2 2" xfId="25965" xr:uid="{908FFE15-1CA8-4221-8522-CE6D2CAF9A3E}"/>
    <cellStyle name="Normal 8 2 7 3" xfId="18599" xr:uid="{B3245309-6E43-456D-ADEA-305677B06FBD}"/>
    <cellStyle name="Normal 8 2 8" xfId="7549" xr:uid="{67E1B4B3-12B9-4824-A45C-CB80BEA650CC}"/>
    <cellStyle name="Normal 8 2 8 2" xfId="22283" xr:uid="{9205F0E8-1F3B-4C95-B40A-E2E4436D22E4}"/>
    <cellStyle name="Normal 8 2 9" xfId="14917" xr:uid="{FBBE6EA9-1FEF-4855-88CB-D7138FF32B20}"/>
    <cellStyle name="Normal 8 3" xfId="241" xr:uid="{DE648AEE-53BD-4BC8-9A89-8A848F01F899}"/>
    <cellStyle name="Normal 8 3 2" xfId="471" xr:uid="{8C97BD86-494A-4829-8A54-7CF7AB5E7FF2}"/>
    <cellStyle name="Normal 8 3 2 2" xfId="931" xr:uid="{D9E45D8B-F5D3-4211-9633-98B735542DF1}"/>
    <cellStyle name="Normal 8 3 2 2 2" xfId="1851" xr:uid="{C51CBD41-93BA-4FAA-B8FB-25C464760535}"/>
    <cellStyle name="Normal 8 3 2 2 2 2" xfId="3692" xr:uid="{23B8494A-8573-4722-9DA5-D00F886A26DF}"/>
    <cellStyle name="Normal 8 3 2 2 2 2 2" xfId="7374" xr:uid="{AF7349CE-7BAD-474D-A783-933CAD791158}"/>
    <cellStyle name="Normal 8 3 2 2 2 2 2 2" xfId="14740" xr:uid="{464BB73A-7F3D-4D8B-97A0-7710A10DBA28}"/>
    <cellStyle name="Normal 8 3 2 2 2 2 2 2 2" xfId="29474" xr:uid="{37F96913-03B5-4FDA-90F8-5A0AD8590E94}"/>
    <cellStyle name="Normal 8 3 2 2 2 2 2 3" xfId="22108" xr:uid="{1737C8A4-A81E-43D6-957F-C14AA2B6C91D}"/>
    <cellStyle name="Normal 8 3 2 2 2 2 3" xfId="11058" xr:uid="{F008BC4A-981F-43BC-8A67-4844149DAA97}"/>
    <cellStyle name="Normal 8 3 2 2 2 2 3 2" xfId="25792" xr:uid="{6AEE0198-0A6F-437F-862F-7C0E407BB0F9}"/>
    <cellStyle name="Normal 8 3 2 2 2 2 4" xfId="18426" xr:uid="{984D97B2-744F-47AD-9A10-0914D4B94EC4}"/>
    <cellStyle name="Normal 8 3 2 2 2 3" xfId="5533" xr:uid="{B4A63D2E-B4D9-4A27-B8E9-12226B85C8ED}"/>
    <cellStyle name="Normal 8 3 2 2 2 3 2" xfId="12899" xr:uid="{6E9160AE-181C-4BC5-A998-E6CE18BCB561}"/>
    <cellStyle name="Normal 8 3 2 2 2 3 2 2" xfId="27633" xr:uid="{DC93C241-3451-4E0F-AA13-F7356077F1FD}"/>
    <cellStyle name="Normal 8 3 2 2 2 3 3" xfId="20267" xr:uid="{577E9550-0785-4CEC-A648-549CA65F54FA}"/>
    <cellStyle name="Normal 8 3 2 2 2 4" xfId="9217" xr:uid="{FD0396CF-519A-4095-9F6E-225D476DA012}"/>
    <cellStyle name="Normal 8 3 2 2 2 4 2" xfId="23951" xr:uid="{5A81DB1D-142D-4E07-A42C-5AB9EC06E3DC}"/>
    <cellStyle name="Normal 8 3 2 2 2 5" xfId="16585" xr:uid="{137F60CE-FCCB-4F1B-BA0F-27DB781572DC}"/>
    <cellStyle name="Normal 8 3 2 2 3" xfId="2772" xr:uid="{ED7D40DC-B511-46F3-BF2E-F8D9F1AA6BB6}"/>
    <cellStyle name="Normal 8 3 2 2 3 2" xfId="6454" xr:uid="{43AB8D6B-8751-4D00-A513-A6C7418E1EBF}"/>
    <cellStyle name="Normal 8 3 2 2 3 2 2" xfId="13820" xr:uid="{92C6B5D4-1A64-4A9A-A80A-15ADF523BF8D}"/>
    <cellStyle name="Normal 8 3 2 2 3 2 2 2" xfId="28554" xr:uid="{1E746FD4-C773-4EA2-B1E6-3529F7DE8FC8}"/>
    <cellStyle name="Normal 8 3 2 2 3 2 3" xfId="21188" xr:uid="{A217BDC0-6EF7-4E22-B458-0378F8D587A8}"/>
    <cellStyle name="Normal 8 3 2 2 3 3" xfId="10138" xr:uid="{76AD126A-E807-4899-B02F-486BC3A1C32E}"/>
    <cellStyle name="Normal 8 3 2 2 3 3 2" xfId="24872" xr:uid="{2FF2A8CC-814B-468F-A973-ABAB5502CEDF}"/>
    <cellStyle name="Normal 8 3 2 2 3 4" xfId="17506" xr:uid="{9B4BACE5-1ACB-4441-B666-30961CA8DB53}"/>
    <cellStyle name="Normal 8 3 2 2 4" xfId="4613" xr:uid="{33A557A4-9161-45F2-A9DD-29DA5216D764}"/>
    <cellStyle name="Normal 8 3 2 2 4 2" xfId="11979" xr:uid="{0E04DA7E-0865-4F39-9109-24D3DC9CEC49}"/>
    <cellStyle name="Normal 8 3 2 2 4 2 2" xfId="26713" xr:uid="{6716974C-4956-4B30-A9D6-621FDAA51C8A}"/>
    <cellStyle name="Normal 8 3 2 2 4 3" xfId="19347" xr:uid="{3A70B674-E6F9-4F51-8173-F4B035DF8EB8}"/>
    <cellStyle name="Normal 8 3 2 2 5" xfId="8297" xr:uid="{1A0AF642-69DC-41F5-B362-3C5E3EAAD94C}"/>
    <cellStyle name="Normal 8 3 2 2 5 2" xfId="23031" xr:uid="{1BCF07D0-6064-4AA8-BC57-D5A8CEF2D323}"/>
    <cellStyle name="Normal 8 3 2 2 6" xfId="15665" xr:uid="{0AD1F10A-DF46-40A3-B7E7-89C6FD5A84A4}"/>
    <cellStyle name="Normal 8 3 2 3" xfId="1391" xr:uid="{BCBF7302-FB49-4FCF-BC8D-1C34E1861345}"/>
    <cellStyle name="Normal 8 3 2 3 2" xfId="3232" xr:uid="{69150D75-3B04-4276-BD5B-D9E651F286F2}"/>
    <cellStyle name="Normal 8 3 2 3 2 2" xfId="6914" xr:uid="{0F95E2B9-19BB-4991-B63F-355BA00645CA}"/>
    <cellStyle name="Normal 8 3 2 3 2 2 2" xfId="14280" xr:uid="{0B662265-EE6F-4589-A4F4-105C7045DB3C}"/>
    <cellStyle name="Normal 8 3 2 3 2 2 2 2" xfId="29014" xr:uid="{ED77F129-DECE-4A62-898B-1D2BBF3BD958}"/>
    <cellStyle name="Normal 8 3 2 3 2 2 3" xfId="21648" xr:uid="{A6EB8E6A-E562-4687-86D5-A83A39AE779F}"/>
    <cellStyle name="Normal 8 3 2 3 2 3" xfId="10598" xr:uid="{B0DAC2AB-E6F7-420E-871E-C79081DD2FBD}"/>
    <cellStyle name="Normal 8 3 2 3 2 3 2" xfId="25332" xr:uid="{F1273CD3-95C0-48D7-8885-7C84660B19D7}"/>
    <cellStyle name="Normal 8 3 2 3 2 4" xfId="17966" xr:uid="{83D2FE1D-0B38-40AB-B385-8AAC7BF00F05}"/>
    <cellStyle name="Normal 8 3 2 3 3" xfId="5073" xr:uid="{316406E6-47B9-434D-91A3-3708365DCCA9}"/>
    <cellStyle name="Normal 8 3 2 3 3 2" xfId="12439" xr:uid="{427C9E22-5AE3-4311-A7B0-322ED61AE317}"/>
    <cellStyle name="Normal 8 3 2 3 3 2 2" xfId="27173" xr:uid="{D3CB6DB9-C326-4899-91A4-39D6A6A58BF8}"/>
    <cellStyle name="Normal 8 3 2 3 3 3" xfId="19807" xr:uid="{CFDA427A-04B6-4BDB-A4B1-4E0E7C7B2C3A}"/>
    <cellStyle name="Normal 8 3 2 3 4" xfId="8757" xr:uid="{C99830A2-570D-4275-B540-73F550EDBED9}"/>
    <cellStyle name="Normal 8 3 2 3 4 2" xfId="23491" xr:uid="{6CC13250-7B0B-401D-9767-743193F548CA}"/>
    <cellStyle name="Normal 8 3 2 3 5" xfId="16125" xr:uid="{C1083B62-BFE2-480F-87F9-D09EA9696B3B}"/>
    <cellStyle name="Normal 8 3 2 4" xfId="2312" xr:uid="{C837212D-68DA-4095-BD9C-0BDE3F1DE09E}"/>
    <cellStyle name="Normal 8 3 2 4 2" xfId="5994" xr:uid="{7EA3AED1-22E4-4181-92C6-C654BD998EA3}"/>
    <cellStyle name="Normal 8 3 2 4 2 2" xfId="13360" xr:uid="{62F0212C-0C52-44C6-9F10-ECA377D21A3B}"/>
    <cellStyle name="Normal 8 3 2 4 2 2 2" xfId="28094" xr:uid="{E83B3B58-EA0C-4D3D-A361-A18563347AB2}"/>
    <cellStyle name="Normal 8 3 2 4 2 3" xfId="20728" xr:uid="{4EEB3D68-22C0-48B9-A5BA-57942961EF12}"/>
    <cellStyle name="Normal 8 3 2 4 3" xfId="9678" xr:uid="{5A2B9AFD-5D12-470E-B3DE-E9F088C474EF}"/>
    <cellStyle name="Normal 8 3 2 4 3 2" xfId="24412" xr:uid="{6C33E09E-3DED-4A46-AA5B-1184EA36A92D}"/>
    <cellStyle name="Normal 8 3 2 4 4" xfId="17046" xr:uid="{DCE09A42-FE04-489A-9A0B-73BE530C3867}"/>
    <cellStyle name="Normal 8 3 2 5" xfId="4153" xr:uid="{40F82A8C-8117-4427-88C1-9A29AE421F53}"/>
    <cellStyle name="Normal 8 3 2 5 2" xfId="11519" xr:uid="{15C18B8F-68AB-48BE-BC85-80841662C02E}"/>
    <cellStyle name="Normal 8 3 2 5 2 2" xfId="26253" xr:uid="{BD9F9F92-6C89-41B5-ACFC-71A0E1CFFB01}"/>
    <cellStyle name="Normal 8 3 2 5 3" xfId="18887" xr:uid="{DEDA5F93-7350-4C48-8B2A-D86F5D67BB06}"/>
    <cellStyle name="Normal 8 3 2 6" xfId="7837" xr:uid="{BB7BCA61-6FB9-4D84-A486-930CC87BE486}"/>
    <cellStyle name="Normal 8 3 2 6 2" xfId="22571" xr:uid="{BFB182C2-1D55-46D0-868C-6CCB6340CAFA}"/>
    <cellStyle name="Normal 8 3 2 7" xfId="15205" xr:uid="{E72CC496-1307-4A17-9D69-B4437858C649}"/>
    <cellStyle name="Normal 8 3 3" xfId="701" xr:uid="{A66CA52C-2FF9-4C9A-9176-AF5DFE835D40}"/>
    <cellStyle name="Normal 8 3 3 2" xfId="1621" xr:uid="{18F69318-9753-4550-8A46-BA26EC26FD0A}"/>
    <cellStyle name="Normal 8 3 3 2 2" xfId="3462" xr:uid="{4B94851B-73A1-4765-82D8-CB9F29CD6D09}"/>
    <cellStyle name="Normal 8 3 3 2 2 2" xfId="7144" xr:uid="{90265675-9EF9-4FF4-B268-F83E965D7EF5}"/>
    <cellStyle name="Normal 8 3 3 2 2 2 2" xfId="14510" xr:uid="{20F8C998-4044-41E5-B7D0-3EF982611E5D}"/>
    <cellStyle name="Normal 8 3 3 2 2 2 2 2" xfId="29244" xr:uid="{E5E0FFCB-E7EF-4CBA-9BA5-7D9E6260665F}"/>
    <cellStyle name="Normal 8 3 3 2 2 2 3" xfId="21878" xr:uid="{EC953C68-D6CA-4DD7-B300-8B35EEE31711}"/>
    <cellStyle name="Normal 8 3 3 2 2 3" xfId="10828" xr:uid="{C13BD5AC-BCE6-4F7F-BE8D-05C59F1B4549}"/>
    <cellStyle name="Normal 8 3 3 2 2 3 2" xfId="25562" xr:uid="{6B7EC2E3-1096-4896-A1A9-C7251D785976}"/>
    <cellStyle name="Normal 8 3 3 2 2 4" xfId="18196" xr:uid="{7AAF1034-F571-443F-AEF0-EF57F7BC82C8}"/>
    <cellStyle name="Normal 8 3 3 2 3" xfId="5303" xr:uid="{82DECD0B-1480-4036-91FA-AA6FCCC33765}"/>
    <cellStyle name="Normal 8 3 3 2 3 2" xfId="12669" xr:uid="{45326050-4D4D-48E1-B5FC-15542B2C3F5C}"/>
    <cellStyle name="Normal 8 3 3 2 3 2 2" xfId="27403" xr:uid="{ADA3607B-71EE-41C1-85D9-C87CE47C61CF}"/>
    <cellStyle name="Normal 8 3 3 2 3 3" xfId="20037" xr:uid="{4B26BC05-E295-4806-B4CE-372CEE981088}"/>
    <cellStyle name="Normal 8 3 3 2 4" xfId="8987" xr:uid="{AE23C515-F330-4444-B2DC-A78790E84016}"/>
    <cellStyle name="Normal 8 3 3 2 4 2" xfId="23721" xr:uid="{F88BEA17-47AF-43B4-A193-9D2AACD123B0}"/>
    <cellStyle name="Normal 8 3 3 2 5" xfId="16355" xr:uid="{73DA19D9-AA60-4D3B-9CA8-EC2FC2B9585D}"/>
    <cellStyle name="Normal 8 3 3 3" xfId="2542" xr:uid="{4BC99AB3-152C-437C-821F-856EFDEC450D}"/>
    <cellStyle name="Normal 8 3 3 3 2" xfId="6224" xr:uid="{4FAFCA99-E89D-4D79-A3AE-50086292EAB2}"/>
    <cellStyle name="Normal 8 3 3 3 2 2" xfId="13590" xr:uid="{C53E9640-6F67-4AAC-886C-4571F8D842DF}"/>
    <cellStyle name="Normal 8 3 3 3 2 2 2" xfId="28324" xr:uid="{50C78393-02C8-4D4B-B004-5B14C6B006C0}"/>
    <cellStyle name="Normal 8 3 3 3 2 3" xfId="20958" xr:uid="{84E0E6FC-10BC-4ED6-A626-A3D9F4DD5437}"/>
    <cellStyle name="Normal 8 3 3 3 3" xfId="9908" xr:uid="{F856ED7B-C630-44EA-99FC-806667C4FCA4}"/>
    <cellStyle name="Normal 8 3 3 3 3 2" xfId="24642" xr:uid="{5CB68638-CF1C-4D11-9A77-75410D4BD734}"/>
    <cellStyle name="Normal 8 3 3 3 4" xfId="17276" xr:uid="{E7BF3984-698C-4CAE-B922-5A750D8CD084}"/>
    <cellStyle name="Normal 8 3 3 4" xfId="4383" xr:uid="{75725E11-8B26-4AED-B62C-5F3FAA1E20C9}"/>
    <cellStyle name="Normal 8 3 3 4 2" xfId="11749" xr:uid="{F0A922C7-8BEA-4430-A4A3-E887DC536818}"/>
    <cellStyle name="Normal 8 3 3 4 2 2" xfId="26483" xr:uid="{2B440F1B-03F8-41B1-8BC3-7A9168F335EA}"/>
    <cellStyle name="Normal 8 3 3 4 3" xfId="19117" xr:uid="{D2C3F763-9C5A-4454-B8F4-B015F8638383}"/>
    <cellStyle name="Normal 8 3 3 5" xfId="8067" xr:uid="{14828D23-BAC0-4FB3-9FE8-79F1C41D3472}"/>
    <cellStyle name="Normal 8 3 3 5 2" xfId="22801" xr:uid="{17476622-EF4D-439E-BC80-06699FA427E5}"/>
    <cellStyle name="Normal 8 3 3 6" xfId="15435" xr:uid="{B2564CA0-AF67-4980-963B-B6320CA8FCAB}"/>
    <cellStyle name="Normal 8 3 4" xfId="1161" xr:uid="{10B6ABCA-521C-4F82-A921-4D2F7910F652}"/>
    <cellStyle name="Normal 8 3 4 2" xfId="3002" xr:uid="{6C9CE466-7B7A-410F-9467-B2E3A2B72F6C}"/>
    <cellStyle name="Normal 8 3 4 2 2" xfId="6684" xr:uid="{76BCF07D-42B8-49A5-A77C-0CB2B7E89C31}"/>
    <cellStyle name="Normal 8 3 4 2 2 2" xfId="14050" xr:uid="{9057788A-0087-447D-A502-0FAAEF6494EB}"/>
    <cellStyle name="Normal 8 3 4 2 2 2 2" xfId="28784" xr:uid="{BBE41A37-0FA2-4BBD-B0BC-E181C204D83F}"/>
    <cellStyle name="Normal 8 3 4 2 2 3" xfId="21418" xr:uid="{76C3345A-5497-4685-80BE-FAFE2EC49C56}"/>
    <cellStyle name="Normal 8 3 4 2 3" xfId="10368" xr:uid="{C2F29D2C-78A5-472F-A03D-B2255D12CDD0}"/>
    <cellStyle name="Normal 8 3 4 2 3 2" xfId="25102" xr:uid="{5F70681A-450C-43FE-A154-C9C6846BA5DF}"/>
    <cellStyle name="Normal 8 3 4 2 4" xfId="17736" xr:uid="{9EE218BF-6B30-43EA-8A2B-2FAEFA08ADF2}"/>
    <cellStyle name="Normal 8 3 4 3" xfId="4843" xr:uid="{A719DBA9-CA13-47C2-A156-4C7F3A6C4CD1}"/>
    <cellStyle name="Normal 8 3 4 3 2" xfId="12209" xr:uid="{94786A3C-FB49-404A-BD94-1349A0BB1DB2}"/>
    <cellStyle name="Normal 8 3 4 3 2 2" xfId="26943" xr:uid="{4D8D4C8B-DF98-4894-AB62-48091D2AC097}"/>
    <cellStyle name="Normal 8 3 4 3 3" xfId="19577" xr:uid="{45EE5CA4-BCD8-4501-A5C0-3F85B9697CD9}"/>
    <cellStyle name="Normal 8 3 4 4" xfId="8527" xr:uid="{81777022-3E35-4A42-9D03-DD8E08E1B39B}"/>
    <cellStyle name="Normal 8 3 4 4 2" xfId="23261" xr:uid="{EED32E39-CE89-485D-BAB4-BCB93034545B}"/>
    <cellStyle name="Normal 8 3 4 5" xfId="15895" xr:uid="{40414100-44F1-4AD7-BD67-6EE5E4FCA4B7}"/>
    <cellStyle name="Normal 8 3 5" xfId="2082" xr:uid="{0B79AD09-DF03-4B9F-A3F3-11869D462E27}"/>
    <cellStyle name="Normal 8 3 5 2" xfId="5764" xr:uid="{8279E2A3-67AF-4B19-961F-7CC3B6CD9297}"/>
    <cellStyle name="Normal 8 3 5 2 2" xfId="13130" xr:uid="{7745E239-E9D0-43F3-9F4D-130940BA28BE}"/>
    <cellStyle name="Normal 8 3 5 2 2 2" xfId="27864" xr:uid="{5439E230-9AF9-47CC-AFDA-73CAE196D4D3}"/>
    <cellStyle name="Normal 8 3 5 2 3" xfId="20498" xr:uid="{A7603700-2B34-4479-A672-01B3D137BB87}"/>
    <cellStyle name="Normal 8 3 5 3" xfId="9448" xr:uid="{8F54BBA4-0C88-4702-8497-A70A100D7ABD}"/>
    <cellStyle name="Normal 8 3 5 3 2" xfId="24182" xr:uid="{8462796E-03A6-473C-AFB1-75C91540D97B}"/>
    <cellStyle name="Normal 8 3 5 4" xfId="16816" xr:uid="{8B800187-F9BF-4AD0-AF0A-F579F932B3C5}"/>
    <cellStyle name="Normal 8 3 6" xfId="3923" xr:uid="{B7D1C1CA-C346-4094-B0FA-D65C96B82E48}"/>
    <cellStyle name="Normal 8 3 6 2" xfId="11289" xr:uid="{6E8473BA-F08D-4865-881C-F74D76BC0FF2}"/>
    <cellStyle name="Normal 8 3 6 2 2" xfId="26023" xr:uid="{91ECE5DD-50F7-4C9A-942E-6C13E77EE72F}"/>
    <cellStyle name="Normal 8 3 6 3" xfId="18657" xr:uid="{A0DC0019-EF19-49EF-A68E-40A28BFEF59B}"/>
    <cellStyle name="Normal 8 3 7" xfId="7607" xr:uid="{43AB4E77-D1D6-4D55-8679-EDE97C260C71}"/>
    <cellStyle name="Normal 8 3 7 2" xfId="22341" xr:uid="{DDC870CB-83C9-42BC-87BE-412E62A4A031}"/>
    <cellStyle name="Normal 8 3 8" xfId="14975" xr:uid="{21F1FD42-EA21-46BC-ABF5-D0434B87273C}"/>
    <cellStyle name="Normal 8 4" xfId="356" xr:uid="{660D922B-1772-4392-8FF1-32F4F6D2481F}"/>
    <cellStyle name="Normal 8 4 2" xfId="816" xr:uid="{B03BFBA4-AFDB-425C-A369-CF889781596D}"/>
    <cellStyle name="Normal 8 4 2 2" xfId="1736" xr:uid="{CC1CED60-D3FD-4CD3-AAC7-DC44E114DEDE}"/>
    <cellStyle name="Normal 8 4 2 2 2" xfId="3577" xr:uid="{AE39C5C7-8BA0-479B-98BF-F40BF6D926B8}"/>
    <cellStyle name="Normal 8 4 2 2 2 2" xfId="7259" xr:uid="{9E8142C4-7B94-49B5-9CA2-EDDC68F83FA1}"/>
    <cellStyle name="Normal 8 4 2 2 2 2 2" xfId="14625" xr:uid="{E74B9562-122E-4589-B2A3-ED7309890FA9}"/>
    <cellStyle name="Normal 8 4 2 2 2 2 2 2" xfId="29359" xr:uid="{13642364-0842-463C-AD76-0D326AB4692C}"/>
    <cellStyle name="Normal 8 4 2 2 2 2 3" xfId="21993" xr:uid="{C77FC31F-E2F0-442E-9180-2DF0CC277984}"/>
    <cellStyle name="Normal 8 4 2 2 2 3" xfId="10943" xr:uid="{A29233C8-CBFF-4341-8DC8-BBFA2E0D4F67}"/>
    <cellStyle name="Normal 8 4 2 2 2 3 2" xfId="25677" xr:uid="{7052938B-1C8B-4CBE-B40E-790D9DFA97AC}"/>
    <cellStyle name="Normal 8 4 2 2 2 4" xfId="18311" xr:uid="{250772EB-75FF-47A0-981D-7F537929474A}"/>
    <cellStyle name="Normal 8 4 2 2 3" xfId="5418" xr:uid="{013A34D9-B7F0-4EA8-AA5B-B325C779BEF5}"/>
    <cellStyle name="Normal 8 4 2 2 3 2" xfId="12784" xr:uid="{D4C39302-556F-4409-9AD6-BA5AB7CDFCCD}"/>
    <cellStyle name="Normal 8 4 2 2 3 2 2" xfId="27518" xr:uid="{582D5CF3-4BFD-4937-BB2C-E1DBFB873B44}"/>
    <cellStyle name="Normal 8 4 2 2 3 3" xfId="20152" xr:uid="{931BBCDA-240A-4508-BD8C-09B140D442D3}"/>
    <cellStyle name="Normal 8 4 2 2 4" xfId="9102" xr:uid="{C40C4699-DC5E-4A96-A178-0A410E38BA35}"/>
    <cellStyle name="Normal 8 4 2 2 4 2" xfId="23836" xr:uid="{CAB14846-F2E1-4EE4-B1CC-5424737835DD}"/>
    <cellStyle name="Normal 8 4 2 2 5" xfId="16470" xr:uid="{DCDEFDB5-BB27-4843-93C2-B08DB281ABAD}"/>
    <cellStyle name="Normal 8 4 2 3" xfId="2657" xr:uid="{95C035A3-23B9-42E1-8241-0FAB69FDF1CE}"/>
    <cellStyle name="Normal 8 4 2 3 2" xfId="6339" xr:uid="{7C1CE6CE-6E62-4FE6-94AF-9B3A86679BBD}"/>
    <cellStyle name="Normal 8 4 2 3 2 2" xfId="13705" xr:uid="{257454AB-E5FD-4AFB-B462-650DB5B6294E}"/>
    <cellStyle name="Normal 8 4 2 3 2 2 2" xfId="28439" xr:uid="{60B4F44B-DD01-4A1F-BF35-DE35BDD6CE03}"/>
    <cellStyle name="Normal 8 4 2 3 2 3" xfId="21073" xr:uid="{FCA679E9-E333-4EE5-9880-E5E66C98BA41}"/>
    <cellStyle name="Normal 8 4 2 3 3" xfId="10023" xr:uid="{EB836F42-BA87-41FC-AFEF-14E23CC4AC7E}"/>
    <cellStyle name="Normal 8 4 2 3 3 2" xfId="24757" xr:uid="{1E01A51A-5890-4747-9A9A-DD7AD2E15838}"/>
    <cellStyle name="Normal 8 4 2 3 4" xfId="17391" xr:uid="{E83A138C-52F2-4A9D-A1EF-9073FCD612FB}"/>
    <cellStyle name="Normal 8 4 2 4" xfId="4498" xr:uid="{5333EBA9-ABB4-4BD8-A17E-E4F8FAC6D23E}"/>
    <cellStyle name="Normal 8 4 2 4 2" xfId="11864" xr:uid="{5B0870AC-E7AB-4DCE-BF33-B56515177F9D}"/>
    <cellStyle name="Normal 8 4 2 4 2 2" xfId="26598" xr:uid="{DF566595-1C35-4E62-92F0-89836258498F}"/>
    <cellStyle name="Normal 8 4 2 4 3" xfId="19232" xr:uid="{E57B94A4-86BA-468F-B743-A7A15B5672D7}"/>
    <cellStyle name="Normal 8 4 2 5" xfId="8182" xr:uid="{8D11396F-8607-48E6-B390-0C21F636A520}"/>
    <cellStyle name="Normal 8 4 2 5 2" xfId="22916" xr:uid="{283C9371-1DF7-4599-A6AD-374C2FED8D22}"/>
    <cellStyle name="Normal 8 4 2 6" xfId="15550" xr:uid="{354F1685-AD43-4BDB-B13D-D729EBF2C0DA}"/>
    <cellStyle name="Normal 8 4 3" xfId="1276" xr:uid="{3BBB54B2-9951-47BF-8AF0-048E20588F77}"/>
    <cellStyle name="Normal 8 4 3 2" xfId="3117" xr:uid="{8166CA99-77D1-4E17-8546-F3523A087C8A}"/>
    <cellStyle name="Normal 8 4 3 2 2" xfId="6799" xr:uid="{07F504D2-C63D-4C5E-B82C-69F487ADA9CF}"/>
    <cellStyle name="Normal 8 4 3 2 2 2" xfId="14165" xr:uid="{3E79AAB6-709D-481C-8193-C5BDF36D131D}"/>
    <cellStyle name="Normal 8 4 3 2 2 2 2" xfId="28899" xr:uid="{2D0C8CA3-E2CF-4ABB-849C-BF8CA889917D}"/>
    <cellStyle name="Normal 8 4 3 2 2 3" xfId="21533" xr:uid="{23506949-ECBB-49F2-9919-96F5E4F61FFC}"/>
    <cellStyle name="Normal 8 4 3 2 3" xfId="10483" xr:uid="{9D8A79F3-2042-4C0A-99C7-E75892A00777}"/>
    <cellStyle name="Normal 8 4 3 2 3 2" xfId="25217" xr:uid="{E053ADE9-F2DB-4966-8376-278E1FF26DE5}"/>
    <cellStyle name="Normal 8 4 3 2 4" xfId="17851" xr:uid="{EE620BBA-2211-43BD-9340-C7BD4FE5DE91}"/>
    <cellStyle name="Normal 8 4 3 3" xfId="4958" xr:uid="{EC545FC6-583B-41AB-99F8-E737434BDD82}"/>
    <cellStyle name="Normal 8 4 3 3 2" xfId="12324" xr:uid="{6EC03588-E3E3-471D-83B9-F770A50D3C5A}"/>
    <cellStyle name="Normal 8 4 3 3 2 2" xfId="27058" xr:uid="{7B39C5D9-04E5-4963-839C-8295349890F8}"/>
    <cellStyle name="Normal 8 4 3 3 3" xfId="19692" xr:uid="{DAF34DD9-4409-4EDD-80C6-264F88548D31}"/>
    <cellStyle name="Normal 8 4 3 4" xfId="8642" xr:uid="{A570A551-7407-4E6B-9089-DB4B37F2C963}"/>
    <cellStyle name="Normal 8 4 3 4 2" xfId="23376" xr:uid="{497E9A42-5AD1-45AC-AE3D-FA594A6EF032}"/>
    <cellStyle name="Normal 8 4 3 5" xfId="16010" xr:uid="{A92A7A01-C1CF-46E8-AB07-6539C65D606B}"/>
    <cellStyle name="Normal 8 4 4" xfId="2197" xr:uid="{B037A9E8-063A-484A-A40F-435F69CB07F2}"/>
    <cellStyle name="Normal 8 4 4 2" xfId="5879" xr:uid="{9E0005F8-2F05-49E2-AAB4-31C14B1CE154}"/>
    <cellStyle name="Normal 8 4 4 2 2" xfId="13245" xr:uid="{45E7CEDA-4AC4-4AA7-8253-678AC3E0D079}"/>
    <cellStyle name="Normal 8 4 4 2 2 2" xfId="27979" xr:uid="{3E66E776-4431-4FAA-8F4F-7CD3421A2CD0}"/>
    <cellStyle name="Normal 8 4 4 2 3" xfId="20613" xr:uid="{23517000-836C-41B5-A85A-D8A68E115FA5}"/>
    <cellStyle name="Normal 8 4 4 3" xfId="9563" xr:uid="{864630E1-7710-41F4-85A1-289B12AFEC14}"/>
    <cellStyle name="Normal 8 4 4 3 2" xfId="24297" xr:uid="{6000398E-4606-4F16-AD63-F0ED695F7516}"/>
    <cellStyle name="Normal 8 4 4 4" xfId="16931" xr:uid="{A9E665B0-3C86-41F9-B539-E54333B82B3C}"/>
    <cellStyle name="Normal 8 4 5" xfId="4038" xr:uid="{DC2C1FD4-376D-4E18-822C-9BD7143ADE8C}"/>
    <cellStyle name="Normal 8 4 5 2" xfId="11404" xr:uid="{1DB48DB7-5D7C-4136-A583-0A07C4F42899}"/>
    <cellStyle name="Normal 8 4 5 2 2" xfId="26138" xr:uid="{DBCF7DEF-ED72-4104-9D8A-F95532C741CF}"/>
    <cellStyle name="Normal 8 4 5 3" xfId="18772" xr:uid="{E36052CA-8F38-4D6A-9C18-C692AC1D0DC1}"/>
    <cellStyle name="Normal 8 4 6" xfId="7722" xr:uid="{747ADF3D-3315-4314-A291-610A2C60765F}"/>
    <cellStyle name="Normal 8 4 6 2" xfId="22456" xr:uid="{986E5533-58AF-4F0A-87A5-2CECB28E6E8F}"/>
    <cellStyle name="Normal 8 4 7" xfId="15090" xr:uid="{5323E49A-67DA-474E-9D55-27FB94770887}"/>
    <cellStyle name="Normal 8 5" xfId="586" xr:uid="{3BB54983-C3BA-44AE-A1EE-F9FFA807004F}"/>
    <cellStyle name="Normal 8 5 2" xfId="1506" xr:uid="{2E40B020-B9F0-4892-8158-85116FBAF091}"/>
    <cellStyle name="Normal 8 5 2 2" xfId="3347" xr:uid="{9348A80F-3147-47F4-B445-05A54C2A10E0}"/>
    <cellStyle name="Normal 8 5 2 2 2" xfId="7029" xr:uid="{63F45E52-06B4-41E6-ACE1-863B05865C2F}"/>
    <cellStyle name="Normal 8 5 2 2 2 2" xfId="14395" xr:uid="{9F817CB8-8B06-4833-BAC8-B02E2AE3C58B}"/>
    <cellStyle name="Normal 8 5 2 2 2 2 2" xfId="29129" xr:uid="{B325D16D-655D-4DC1-B5BD-CEF8029E6DC5}"/>
    <cellStyle name="Normal 8 5 2 2 2 3" xfId="21763" xr:uid="{34E1880B-4504-48C6-B416-7B42C865C00B}"/>
    <cellStyle name="Normal 8 5 2 2 3" xfId="10713" xr:uid="{127EF61E-055D-4D3F-9EAE-E8B1DE255CF9}"/>
    <cellStyle name="Normal 8 5 2 2 3 2" xfId="25447" xr:uid="{2AFA76D0-6E2C-4107-BFAE-B20D6EA691F8}"/>
    <cellStyle name="Normal 8 5 2 2 4" xfId="18081" xr:uid="{98F87113-2373-46A3-857F-394AD8BD9E35}"/>
    <cellStyle name="Normal 8 5 2 3" xfId="5188" xr:uid="{280A6C93-8A95-4BEC-A1D9-A065F64973D1}"/>
    <cellStyle name="Normal 8 5 2 3 2" xfId="12554" xr:uid="{37974281-E0A2-4FEE-B004-17DB344A6C0D}"/>
    <cellStyle name="Normal 8 5 2 3 2 2" xfId="27288" xr:uid="{2B62E272-8D06-4A95-8F9D-0B4808B11F59}"/>
    <cellStyle name="Normal 8 5 2 3 3" xfId="19922" xr:uid="{1CEBD5BF-F98B-4F83-8B60-CD2FACF9FE6F}"/>
    <cellStyle name="Normal 8 5 2 4" xfId="8872" xr:uid="{F11D0FA3-15F8-4E66-BE60-FC89E1C5680F}"/>
    <cellStyle name="Normal 8 5 2 4 2" xfId="23606" xr:uid="{38605F79-61BE-46B9-92AE-8E9DCC18C3F2}"/>
    <cellStyle name="Normal 8 5 2 5" xfId="16240" xr:uid="{E19BC652-A6D7-4635-8418-E423F3F69314}"/>
    <cellStyle name="Normal 8 5 3" xfId="2427" xr:uid="{9938771B-228F-40F5-AF17-85E60E427350}"/>
    <cellStyle name="Normal 8 5 3 2" xfId="6109" xr:uid="{D97B446A-A04B-4B22-8F30-F36C710D78EB}"/>
    <cellStyle name="Normal 8 5 3 2 2" xfId="13475" xr:uid="{3F84DF5E-84BF-4150-8D56-4F6F75E5E3B5}"/>
    <cellStyle name="Normal 8 5 3 2 2 2" xfId="28209" xr:uid="{C2B1516C-9BC6-4E4B-952E-A2E6294C7541}"/>
    <cellStyle name="Normal 8 5 3 2 3" xfId="20843" xr:uid="{CF82FDF7-93F4-4A36-BB9D-24A085715555}"/>
    <cellStyle name="Normal 8 5 3 3" xfId="9793" xr:uid="{1670341F-6A34-4107-9BDA-08F81940FB96}"/>
    <cellStyle name="Normal 8 5 3 3 2" xfId="24527" xr:uid="{DCF6CCFF-2179-4655-BB98-12AFEE1F2BBC}"/>
    <cellStyle name="Normal 8 5 3 4" xfId="17161" xr:uid="{8ADFDCC3-174C-492B-BBF1-16740C879BD6}"/>
    <cellStyle name="Normal 8 5 4" xfId="4268" xr:uid="{51813521-3C75-4D25-BFCA-E150F142CA26}"/>
    <cellStyle name="Normal 8 5 4 2" xfId="11634" xr:uid="{78265E56-DEB4-490C-9BE3-0C6132A1DE3E}"/>
    <cellStyle name="Normal 8 5 4 2 2" xfId="26368" xr:uid="{6B824E3F-C280-4F22-9E75-189336E0A5A5}"/>
    <cellStyle name="Normal 8 5 4 3" xfId="19002" xr:uid="{D87A5150-1386-4991-A73D-CBEE0E6268C7}"/>
    <cellStyle name="Normal 8 5 5" xfId="7952" xr:uid="{606434ED-FB86-420F-91F8-FC8C60221C7F}"/>
    <cellStyle name="Normal 8 5 5 2" xfId="22686" xr:uid="{A0C9F48C-97E4-4BC5-AEA9-ACCFA1B3715F}"/>
    <cellStyle name="Normal 8 5 6" xfId="15320" xr:uid="{020D1957-81F9-4A71-9D77-39682DFBE68E}"/>
    <cellStyle name="Normal 8 6" xfId="1046" xr:uid="{B881EB62-17FB-4003-A19E-F3409D589C91}"/>
    <cellStyle name="Normal 8 6 2" xfId="2887" xr:uid="{FE47AD21-53BA-4F7A-A531-2932D4E1CE17}"/>
    <cellStyle name="Normal 8 6 2 2" xfId="6569" xr:uid="{3BAE193D-1C0F-4021-B3F8-40C23A18EC8E}"/>
    <cellStyle name="Normal 8 6 2 2 2" xfId="13935" xr:uid="{7E29C384-945E-48F6-8F7A-367942ADA7D0}"/>
    <cellStyle name="Normal 8 6 2 2 2 2" xfId="28669" xr:uid="{E2D30BD7-80E4-4B53-BB91-8BED1981AA38}"/>
    <cellStyle name="Normal 8 6 2 2 3" xfId="21303" xr:uid="{5490FB88-0AF5-4C07-8444-3BB57FCB5879}"/>
    <cellStyle name="Normal 8 6 2 3" xfId="10253" xr:uid="{ECBE9A88-9A30-43D2-8120-CA30ADB777FC}"/>
    <cellStyle name="Normal 8 6 2 3 2" xfId="24987" xr:uid="{C0F87A73-CAD9-408E-AD3C-3173F5C6F075}"/>
    <cellStyle name="Normal 8 6 2 4" xfId="17621" xr:uid="{7C704D94-7ABB-40DE-B5B0-6B5657A7013F}"/>
    <cellStyle name="Normal 8 6 3" xfId="4728" xr:uid="{F487830E-3406-4B46-80F0-AC0A26D2A874}"/>
    <cellStyle name="Normal 8 6 3 2" xfId="12094" xr:uid="{C5E51A60-AC10-41C1-9820-D7A4C72A2770}"/>
    <cellStyle name="Normal 8 6 3 2 2" xfId="26828" xr:uid="{9499E381-0FB2-4E77-96DB-C1992762D158}"/>
    <cellStyle name="Normal 8 6 3 3" xfId="19462" xr:uid="{C187C962-5678-4531-A95F-79579F607B81}"/>
    <cellStyle name="Normal 8 6 4" xfId="8412" xr:uid="{A2202737-E5DC-4D75-A15D-4190018AC892}"/>
    <cellStyle name="Normal 8 6 4 2" xfId="23146" xr:uid="{C0CE61F5-2876-4118-95AE-942DF9E94501}"/>
    <cellStyle name="Normal 8 6 5" xfId="15780" xr:uid="{0309C430-32B0-4D80-9A24-FCBD0A9CA1F0}"/>
    <cellStyle name="Normal 8 7" xfId="1967" xr:uid="{C653163E-2B62-4DF4-A2DE-F9523663DF0E}"/>
    <cellStyle name="Normal 8 7 2" xfId="5649" xr:uid="{8910C826-5826-4540-950D-46042AFDBC16}"/>
    <cellStyle name="Normal 8 7 2 2" xfId="13015" xr:uid="{826A0A01-DF0D-4CDA-B8C3-62B1E58FBD4C}"/>
    <cellStyle name="Normal 8 7 2 2 2" xfId="27749" xr:uid="{5526003E-AA12-4CE6-A75C-924F36CB02CF}"/>
    <cellStyle name="Normal 8 7 2 3" xfId="20383" xr:uid="{935B455D-75EF-4397-9966-F468D2B0F575}"/>
    <cellStyle name="Normal 8 7 3" xfId="9333" xr:uid="{12306EA7-6C46-4552-8FB6-F7E3DB3295F4}"/>
    <cellStyle name="Normal 8 7 3 2" xfId="24067" xr:uid="{490A9613-67D3-46F3-8640-8D6B4F108A26}"/>
    <cellStyle name="Normal 8 7 4" xfId="16701" xr:uid="{9AA67A09-CE24-4726-ABB9-AB58CAF65BE6}"/>
    <cellStyle name="Normal 8 8" xfId="3808" xr:uid="{D4DD584B-89F9-4181-B1DB-66AC2F548F59}"/>
    <cellStyle name="Normal 8 8 2" xfId="11174" xr:uid="{CD7904EB-6C18-467B-A949-F948E33239AD}"/>
    <cellStyle name="Normal 8 8 2 2" xfId="25908" xr:uid="{180501B9-6630-4CDA-A083-84BF69E5ECA8}"/>
    <cellStyle name="Normal 8 8 3" xfId="18542" xr:uid="{4956907C-3794-4032-B52B-C021CB6B77E2}"/>
    <cellStyle name="Normal 8 9" xfId="7492" xr:uid="{4667DA5F-A4D9-45EC-B7AC-7590F30BD26A}"/>
    <cellStyle name="Normal 8 9 2" xfId="22226" xr:uid="{AE47B787-1E03-4574-86A1-CD9F490C4B64}"/>
    <cellStyle name="Normal 89" xfId="29542" xr:uid="{1C31EBF6-47ED-48D1-AB40-14E78DFAD604}"/>
    <cellStyle name="Normal 9" xfId="109" xr:uid="{2904D9E0-E4B9-4894-B060-CB4A346E5441}"/>
    <cellStyle name="Normal 9 10" xfId="14861" xr:uid="{4389BE29-BEDC-4597-B29A-2F1F843B6BDC}"/>
    <cellStyle name="Normal 9 2" xfId="170" xr:uid="{F5A57205-C784-4FD4-929B-19577541A37B}"/>
    <cellStyle name="Normal 9 2 2" xfId="299" xr:uid="{A33EA6C4-5230-4E68-987E-06D0D0AB2CCD}"/>
    <cellStyle name="Normal 9 2 2 2" xfId="529" xr:uid="{946CF9CB-D067-476A-AD8B-564AD031E5D4}"/>
    <cellStyle name="Normal 9 2 2 2 2" xfId="989" xr:uid="{468B4691-8187-417F-8F82-D58048870197}"/>
    <cellStyle name="Normal 9 2 2 2 2 2" xfId="1909" xr:uid="{1A76DDA0-C196-4BB2-A775-4C690AD9AC4E}"/>
    <cellStyle name="Normal 9 2 2 2 2 2 2" xfId="3750" xr:uid="{380E726B-FEC8-4965-BDB5-604F1CC0BF16}"/>
    <cellStyle name="Normal 9 2 2 2 2 2 2 2" xfId="7432" xr:uid="{9A30B505-2787-408A-B00E-DA27ABB70D5F}"/>
    <cellStyle name="Normal 9 2 2 2 2 2 2 2 2" xfId="14798" xr:uid="{73BC3BBA-209C-4C31-BDC8-26F25D346BE7}"/>
    <cellStyle name="Normal 9 2 2 2 2 2 2 2 2 2" xfId="29532" xr:uid="{45477139-3448-46D4-B657-031607C88EE8}"/>
    <cellStyle name="Normal 9 2 2 2 2 2 2 2 3" xfId="22166" xr:uid="{58584B08-F925-4B92-9173-7BBF643BB5B8}"/>
    <cellStyle name="Normal 9 2 2 2 2 2 2 3" xfId="11116" xr:uid="{A1539D9F-6FDE-4622-B317-14DD1130BC43}"/>
    <cellStyle name="Normal 9 2 2 2 2 2 2 3 2" xfId="25850" xr:uid="{CC830620-94DA-4772-96E1-F1AEBDD3C025}"/>
    <cellStyle name="Normal 9 2 2 2 2 2 2 4" xfId="18484" xr:uid="{0CA772AB-FF77-40EF-9A77-9048828EA946}"/>
    <cellStyle name="Normal 9 2 2 2 2 2 3" xfId="5591" xr:uid="{2B6CC3CA-6225-45F0-BDB0-035259DDEC2A}"/>
    <cellStyle name="Normal 9 2 2 2 2 2 3 2" xfId="12957" xr:uid="{741D3525-7F7E-424D-9F90-E79AED9FDB6E}"/>
    <cellStyle name="Normal 9 2 2 2 2 2 3 2 2" xfId="27691" xr:uid="{5C822552-5360-465F-A8F3-B27DE62E0F89}"/>
    <cellStyle name="Normal 9 2 2 2 2 2 3 3" xfId="20325" xr:uid="{FDA1995A-4B70-4E23-A314-49E266218D44}"/>
    <cellStyle name="Normal 9 2 2 2 2 2 4" xfId="9275" xr:uid="{982BD88A-FEB0-4D99-9E99-010D59060D7D}"/>
    <cellStyle name="Normal 9 2 2 2 2 2 4 2" xfId="24009" xr:uid="{EEF4F24F-18A2-4780-9388-F81A4039862B}"/>
    <cellStyle name="Normal 9 2 2 2 2 2 5" xfId="16643" xr:uid="{58A51845-F479-456E-8093-C8775C1FDD1B}"/>
    <cellStyle name="Normal 9 2 2 2 2 3" xfId="2830" xr:uid="{FD45DBE6-9112-4C52-8C67-C8D8280FBF60}"/>
    <cellStyle name="Normal 9 2 2 2 2 3 2" xfId="6512" xr:uid="{AE623B68-9825-4992-A94E-4DAFEF9B9527}"/>
    <cellStyle name="Normal 9 2 2 2 2 3 2 2" xfId="13878" xr:uid="{D79698D3-49C2-4859-B02E-18F129819E2A}"/>
    <cellStyle name="Normal 9 2 2 2 2 3 2 2 2" xfId="28612" xr:uid="{DF2B21F6-E9F5-4BEB-BAF9-07349F7EDE2A}"/>
    <cellStyle name="Normal 9 2 2 2 2 3 2 3" xfId="21246" xr:uid="{202B603A-388B-4AE8-97FD-E37643DB80BB}"/>
    <cellStyle name="Normal 9 2 2 2 2 3 3" xfId="10196" xr:uid="{C0A1827E-D183-4C97-8D97-C8D8590773FF}"/>
    <cellStyle name="Normal 9 2 2 2 2 3 3 2" xfId="24930" xr:uid="{41896746-52D1-412C-B09C-B74F9CF95620}"/>
    <cellStyle name="Normal 9 2 2 2 2 3 4" xfId="17564" xr:uid="{8553EA0E-2263-49F2-B590-CFDDDD5B5275}"/>
    <cellStyle name="Normal 9 2 2 2 2 4" xfId="4671" xr:uid="{B3E46F1C-64C4-48F2-8EB0-234FF54D241B}"/>
    <cellStyle name="Normal 9 2 2 2 2 4 2" xfId="12037" xr:uid="{6C047155-2034-4E23-9CE4-84DDC2365B57}"/>
    <cellStyle name="Normal 9 2 2 2 2 4 2 2" xfId="26771" xr:uid="{72271143-8707-4046-B055-0E854585E3E2}"/>
    <cellStyle name="Normal 9 2 2 2 2 4 3" xfId="19405" xr:uid="{1FE6EF61-9551-4BEC-A304-81578B21077A}"/>
    <cellStyle name="Normal 9 2 2 2 2 5" xfId="8355" xr:uid="{262B0988-54A9-41C9-B431-A5A8EFB4FF07}"/>
    <cellStyle name="Normal 9 2 2 2 2 5 2" xfId="23089" xr:uid="{DDE55783-A639-449B-973B-2A545C022703}"/>
    <cellStyle name="Normal 9 2 2 2 2 6" xfId="15723" xr:uid="{5BAEF888-5AA2-4CB1-82C8-DEA35BDABC10}"/>
    <cellStyle name="Normal 9 2 2 2 3" xfId="1449" xr:uid="{B3FB6EEB-75CA-4A67-BB2E-FAE0451CFD20}"/>
    <cellStyle name="Normal 9 2 2 2 3 2" xfId="3290" xr:uid="{DBDCC134-9660-4039-9257-B5F471A91C19}"/>
    <cellStyle name="Normal 9 2 2 2 3 2 2" xfId="6972" xr:uid="{18965354-6DA9-427E-9C3C-B4D9234C0C55}"/>
    <cellStyle name="Normal 9 2 2 2 3 2 2 2" xfId="14338" xr:uid="{884BF934-833D-435B-9BBF-C260B6E0351C}"/>
    <cellStyle name="Normal 9 2 2 2 3 2 2 2 2" xfId="29072" xr:uid="{E435E0A8-468D-4211-9248-68F314758439}"/>
    <cellStyle name="Normal 9 2 2 2 3 2 2 3" xfId="21706" xr:uid="{BE3A31EB-135E-4D6E-BFDF-F1A603968533}"/>
    <cellStyle name="Normal 9 2 2 2 3 2 3" xfId="10656" xr:uid="{198DABFB-7F7E-495A-9C36-29FD0D1B2509}"/>
    <cellStyle name="Normal 9 2 2 2 3 2 3 2" xfId="25390" xr:uid="{00754929-642D-4765-8E55-51F2F70A5631}"/>
    <cellStyle name="Normal 9 2 2 2 3 2 4" xfId="18024" xr:uid="{C863E701-6EB1-4847-8457-DEFF4589E2AF}"/>
    <cellStyle name="Normal 9 2 2 2 3 3" xfId="5131" xr:uid="{D919309F-A876-4D39-8240-87FA6A05E52A}"/>
    <cellStyle name="Normal 9 2 2 2 3 3 2" xfId="12497" xr:uid="{F5CA78A5-DA00-44DE-9599-D2735660F156}"/>
    <cellStyle name="Normal 9 2 2 2 3 3 2 2" xfId="27231" xr:uid="{A4087ADF-7497-43A1-AB50-3B6694164109}"/>
    <cellStyle name="Normal 9 2 2 2 3 3 3" xfId="19865" xr:uid="{4095B0A5-14D0-48B1-9592-2FAFD8BD353F}"/>
    <cellStyle name="Normal 9 2 2 2 3 4" xfId="8815" xr:uid="{143C3879-3C08-4DF3-B4EE-9DECE02234B4}"/>
    <cellStyle name="Normal 9 2 2 2 3 4 2" xfId="23549" xr:uid="{872E6C40-43D0-4E29-8617-6F57D5FAAF02}"/>
    <cellStyle name="Normal 9 2 2 2 3 5" xfId="16183" xr:uid="{53FEF0D4-B0CB-462F-BA38-7D82EC91E3DE}"/>
    <cellStyle name="Normal 9 2 2 2 4" xfId="2370" xr:uid="{3AA0BDA5-C817-4531-AC87-B7BB4C63FB09}"/>
    <cellStyle name="Normal 9 2 2 2 4 2" xfId="6052" xr:uid="{6EF440F7-BE8B-4653-8BF5-7D708C30AD05}"/>
    <cellStyle name="Normal 9 2 2 2 4 2 2" xfId="13418" xr:uid="{D46C6141-EC34-4662-8BEA-85D4ED7BEB35}"/>
    <cellStyle name="Normal 9 2 2 2 4 2 2 2" xfId="28152" xr:uid="{495CD60C-EFB1-464C-918B-6E5E5DF4E14A}"/>
    <cellStyle name="Normal 9 2 2 2 4 2 3" xfId="20786" xr:uid="{BFDDD28E-60BF-40C3-BFA2-9C9CF1CB1B63}"/>
    <cellStyle name="Normal 9 2 2 2 4 3" xfId="9736" xr:uid="{40C554C7-D430-4A60-A53D-59838B0785AE}"/>
    <cellStyle name="Normal 9 2 2 2 4 3 2" xfId="24470" xr:uid="{4AED4C2A-B8CD-4793-AC5D-4AA6BAF9B7DE}"/>
    <cellStyle name="Normal 9 2 2 2 4 4" xfId="17104" xr:uid="{3F009608-4DB2-4F2F-BAD7-20EC048E5280}"/>
    <cellStyle name="Normal 9 2 2 2 5" xfId="4211" xr:uid="{EB42BB15-FE67-4BA4-A898-9E7770B4CDFE}"/>
    <cellStyle name="Normal 9 2 2 2 5 2" xfId="11577" xr:uid="{B6773178-14CA-4B77-98E1-FBC7F0EB7EEF}"/>
    <cellStyle name="Normal 9 2 2 2 5 2 2" xfId="26311" xr:uid="{A9638F5C-3875-4F9B-B86C-B831A8154693}"/>
    <cellStyle name="Normal 9 2 2 2 5 3" xfId="18945" xr:uid="{D8A9E89D-62E8-47E9-AB12-33212112850E}"/>
    <cellStyle name="Normal 9 2 2 2 6" xfId="7895" xr:uid="{0F3A5BA4-0DD2-4DFF-9E88-4AE29E1FDD87}"/>
    <cellStyle name="Normal 9 2 2 2 6 2" xfId="22629" xr:uid="{7C2DBC7A-DE1B-42BA-B003-7637DEBAA766}"/>
    <cellStyle name="Normal 9 2 2 2 7" xfId="15263" xr:uid="{71E893BE-AB84-4482-BD54-9BB6974B4E9C}"/>
    <cellStyle name="Normal 9 2 2 3" xfId="759" xr:uid="{E7BCA4A1-C461-4C72-A3D1-047AEAB0B832}"/>
    <cellStyle name="Normal 9 2 2 3 2" xfId="1679" xr:uid="{9083CF4B-7D0C-4178-BCF6-20AC80FF8867}"/>
    <cellStyle name="Normal 9 2 2 3 2 2" xfId="3520" xr:uid="{557C1AD4-A125-4CCB-9619-065331152DEB}"/>
    <cellStyle name="Normal 9 2 2 3 2 2 2" xfId="7202" xr:uid="{056F6B05-3B36-410C-BF3F-4897CF440AF1}"/>
    <cellStyle name="Normal 9 2 2 3 2 2 2 2" xfId="14568" xr:uid="{20FBDA16-F34D-4B2A-B935-7F7D6CE2612B}"/>
    <cellStyle name="Normal 9 2 2 3 2 2 2 2 2" xfId="29302" xr:uid="{8125B33D-6F16-4B7C-A005-2271FE182725}"/>
    <cellStyle name="Normal 9 2 2 3 2 2 2 3" xfId="21936" xr:uid="{69843F8F-8F32-4CFA-9018-63168A7548C6}"/>
    <cellStyle name="Normal 9 2 2 3 2 2 3" xfId="10886" xr:uid="{2AD964CA-5073-453B-9815-AB7F5E71A4F8}"/>
    <cellStyle name="Normal 9 2 2 3 2 2 3 2" xfId="25620" xr:uid="{3AC5AFE0-57EC-4BF2-B661-7C0F93B22C7A}"/>
    <cellStyle name="Normal 9 2 2 3 2 2 4" xfId="18254" xr:uid="{6ED0CC2E-6E1F-4746-A617-BF962F082C8E}"/>
    <cellStyle name="Normal 9 2 2 3 2 3" xfId="5361" xr:uid="{CF3B49E5-BFA8-473A-8622-956BBC8BF5DA}"/>
    <cellStyle name="Normal 9 2 2 3 2 3 2" xfId="12727" xr:uid="{7931F6A6-7350-4C9C-924E-69EEE46F5844}"/>
    <cellStyle name="Normal 9 2 2 3 2 3 2 2" xfId="27461" xr:uid="{53F67E6A-5D35-4613-B1FE-0B4B24257C8D}"/>
    <cellStyle name="Normal 9 2 2 3 2 3 3" xfId="20095" xr:uid="{EC676B47-BD42-4C01-B37D-F5501C295D15}"/>
    <cellStyle name="Normal 9 2 2 3 2 4" xfId="9045" xr:uid="{AF999500-A127-4419-8F5F-F2A1A885E19D}"/>
    <cellStyle name="Normal 9 2 2 3 2 4 2" xfId="23779" xr:uid="{808DF0E9-CD12-4207-9EDB-0EBCD1AFBF2C}"/>
    <cellStyle name="Normal 9 2 2 3 2 5" xfId="16413" xr:uid="{54370701-23B8-41A8-9E76-53727F470347}"/>
    <cellStyle name="Normal 9 2 2 3 3" xfId="2600" xr:uid="{96CDA91B-1F46-44BE-B9CC-82C34252AF0D}"/>
    <cellStyle name="Normal 9 2 2 3 3 2" xfId="6282" xr:uid="{06112946-EDE4-496B-8B12-6004A24818FC}"/>
    <cellStyle name="Normal 9 2 2 3 3 2 2" xfId="13648" xr:uid="{950F96DC-15EC-4D27-AD72-5E33A8995323}"/>
    <cellStyle name="Normal 9 2 2 3 3 2 2 2" xfId="28382" xr:uid="{D70B20F1-7CC1-49AE-9D2B-96FFD24C863D}"/>
    <cellStyle name="Normal 9 2 2 3 3 2 3" xfId="21016" xr:uid="{C2BACEDF-BC50-4236-8AC9-B68C43EE6ACA}"/>
    <cellStyle name="Normal 9 2 2 3 3 3" xfId="9966" xr:uid="{EC7D1828-A762-4812-9889-AFA13A00B481}"/>
    <cellStyle name="Normal 9 2 2 3 3 3 2" xfId="24700" xr:uid="{59708FBB-7ADE-4B28-A647-4CD94BE8348C}"/>
    <cellStyle name="Normal 9 2 2 3 3 4" xfId="17334" xr:uid="{D880204B-33E0-48CF-93F9-7F49A92035A8}"/>
    <cellStyle name="Normal 9 2 2 3 4" xfId="4441" xr:uid="{29E0D12A-6F11-4B14-9E74-454E5ADB4548}"/>
    <cellStyle name="Normal 9 2 2 3 4 2" xfId="11807" xr:uid="{A761F1B5-C321-4055-B375-B88C6209EE63}"/>
    <cellStyle name="Normal 9 2 2 3 4 2 2" xfId="26541" xr:uid="{F175DCF1-74C3-4EB9-9C7E-9C99F8CB398D}"/>
    <cellStyle name="Normal 9 2 2 3 4 3" xfId="19175" xr:uid="{FBE7D8FB-A8D7-4A01-82F8-D8B5630CC813}"/>
    <cellStyle name="Normal 9 2 2 3 5" xfId="8125" xr:uid="{A7BFC1A9-392F-41C1-991F-AA8D89857E58}"/>
    <cellStyle name="Normal 9 2 2 3 5 2" xfId="22859" xr:uid="{E9E411E2-FA3F-4DD9-826F-D53B06079E79}"/>
    <cellStyle name="Normal 9 2 2 3 6" xfId="15493" xr:uid="{FFFEE4E6-180B-4D86-87DB-6992B5C375F0}"/>
    <cellStyle name="Normal 9 2 2 4" xfId="1219" xr:uid="{603ECD38-C0A7-4E24-B150-795A224647CD}"/>
    <cellStyle name="Normal 9 2 2 4 2" xfId="3060" xr:uid="{F88A7B7C-FFB0-4429-8942-F106A4DC77FA}"/>
    <cellStyle name="Normal 9 2 2 4 2 2" xfId="6742" xr:uid="{34F8B4EF-47A7-42B5-86A8-5C256D51BC97}"/>
    <cellStyle name="Normal 9 2 2 4 2 2 2" xfId="14108" xr:uid="{41C6BFD2-C698-499E-AAD6-D3BCBDA98B14}"/>
    <cellStyle name="Normal 9 2 2 4 2 2 2 2" xfId="28842" xr:uid="{480A3DD2-70FB-46CA-A897-7B896FAE085F}"/>
    <cellStyle name="Normal 9 2 2 4 2 2 3" xfId="21476" xr:uid="{3A6560CF-493C-44C9-8951-F873286E2078}"/>
    <cellStyle name="Normal 9 2 2 4 2 3" xfId="10426" xr:uid="{2C484F57-6C6F-4A57-81BB-AF4C9DF03E88}"/>
    <cellStyle name="Normal 9 2 2 4 2 3 2" xfId="25160" xr:uid="{1707467B-A990-4D54-86E4-8C237D1967A1}"/>
    <cellStyle name="Normal 9 2 2 4 2 4" xfId="17794" xr:uid="{A3F6118B-AE68-40E2-AA28-51EE92F48F3A}"/>
    <cellStyle name="Normal 9 2 2 4 3" xfId="4901" xr:uid="{4EB6E50B-ED3F-47CF-8B87-F2BA4CCB4606}"/>
    <cellStyle name="Normal 9 2 2 4 3 2" xfId="12267" xr:uid="{47DF3D4C-B6F2-47C5-B9B0-72ECAF1CF61D}"/>
    <cellStyle name="Normal 9 2 2 4 3 2 2" xfId="27001" xr:uid="{2031E467-E12F-48D5-BD43-5C5FA23713FD}"/>
    <cellStyle name="Normal 9 2 2 4 3 3" xfId="19635" xr:uid="{0A55067D-7551-495A-A517-A4B51BCE9058}"/>
    <cellStyle name="Normal 9 2 2 4 4" xfId="8585" xr:uid="{587915C0-72EC-4CCA-B5DA-065D4E5A080D}"/>
    <cellStyle name="Normal 9 2 2 4 4 2" xfId="23319" xr:uid="{4CF287A6-FD03-4BA7-982E-1804453319F7}"/>
    <cellStyle name="Normal 9 2 2 4 5" xfId="15953" xr:uid="{147EC6BB-7163-432D-8FA2-AE45F5835906}"/>
    <cellStyle name="Normal 9 2 2 5" xfId="2140" xr:uid="{883A463B-82E0-4FC4-B7E7-B3F7CB4A3A44}"/>
    <cellStyle name="Normal 9 2 2 5 2" xfId="5822" xr:uid="{79FD291A-344C-4BC9-B712-492FD57A6478}"/>
    <cellStyle name="Normal 9 2 2 5 2 2" xfId="13188" xr:uid="{EFD0C44B-E240-46AA-85B3-DC38EF93E4CA}"/>
    <cellStyle name="Normal 9 2 2 5 2 2 2" xfId="27922" xr:uid="{B0A42992-3350-478C-8282-4ED8D0608795}"/>
    <cellStyle name="Normal 9 2 2 5 2 3" xfId="20556" xr:uid="{52BEF72E-6849-481A-9E61-F327C103C4B2}"/>
    <cellStyle name="Normal 9 2 2 5 3" xfId="9506" xr:uid="{BF3FB73A-F798-4159-9FDB-1DAAACF6ADB2}"/>
    <cellStyle name="Normal 9 2 2 5 3 2" xfId="24240" xr:uid="{6CD2A342-64D7-45B6-8786-8ECE271EF8FA}"/>
    <cellStyle name="Normal 9 2 2 5 4" xfId="16874" xr:uid="{2152A4B1-A1F0-4134-AF99-B3347FBB8536}"/>
    <cellStyle name="Normal 9 2 2 6" xfId="3981" xr:uid="{E8937DDD-9873-43B7-B257-051D71C3C7DB}"/>
    <cellStyle name="Normal 9 2 2 6 2" xfId="11347" xr:uid="{66782F51-5CF5-4A8A-A05F-06470A6E7B33}"/>
    <cellStyle name="Normal 9 2 2 6 2 2" xfId="26081" xr:uid="{1C8D010F-3125-4BF2-ABAB-0CFFAB0AC1CD}"/>
    <cellStyle name="Normal 9 2 2 6 3" xfId="18715" xr:uid="{3BEBB997-7DBD-4DD9-AA68-B424DE281C88}"/>
    <cellStyle name="Normal 9 2 2 7" xfId="7665" xr:uid="{3FC34499-8A59-4208-99ED-D0D96D42C3D4}"/>
    <cellStyle name="Normal 9 2 2 7 2" xfId="22399" xr:uid="{58B9730F-9D99-43A5-BF1E-8EEC0B6E3A1E}"/>
    <cellStyle name="Normal 9 2 2 8" xfId="15033" xr:uid="{8950B231-43A5-4E7E-9B37-DA8AD84DF2B0}"/>
    <cellStyle name="Normal 9 2 3" xfId="414" xr:uid="{C968DD17-EE31-491E-817E-452A16031256}"/>
    <cellStyle name="Normal 9 2 3 2" xfId="874" xr:uid="{F74456E0-9E3D-4885-894C-F3CFF8CEEA0D}"/>
    <cellStyle name="Normal 9 2 3 2 2" xfId="1794" xr:uid="{B25864BC-C7BD-48F1-8C53-E8575A4C027C}"/>
    <cellStyle name="Normal 9 2 3 2 2 2" xfId="3635" xr:uid="{34A7C706-1A9F-4693-A106-2C85FC8A98C4}"/>
    <cellStyle name="Normal 9 2 3 2 2 2 2" xfId="7317" xr:uid="{22F14535-92B7-4FF6-B487-2DF41A5F113A}"/>
    <cellStyle name="Normal 9 2 3 2 2 2 2 2" xfId="14683" xr:uid="{85561168-A317-4400-A5C2-8E12ABC29E49}"/>
    <cellStyle name="Normal 9 2 3 2 2 2 2 2 2" xfId="29417" xr:uid="{E5AAA3B1-2ABE-425D-9912-A1E1C34CFEE9}"/>
    <cellStyle name="Normal 9 2 3 2 2 2 2 3" xfId="22051" xr:uid="{3B26D0C9-A33A-423D-B1DB-53E9DA26F79E}"/>
    <cellStyle name="Normal 9 2 3 2 2 2 3" xfId="11001" xr:uid="{9BE11108-12B0-4C22-9F45-4D1DD8E0CAF3}"/>
    <cellStyle name="Normal 9 2 3 2 2 2 3 2" xfId="25735" xr:uid="{68EDB51A-16C4-4FE0-A353-8B27AEE12191}"/>
    <cellStyle name="Normal 9 2 3 2 2 2 4" xfId="18369" xr:uid="{BA6B9A5C-EE88-4464-B0D8-650AB7D7D97E}"/>
    <cellStyle name="Normal 9 2 3 2 2 3" xfId="5476" xr:uid="{818DEA8F-2F2F-44BC-9427-F1908AB80308}"/>
    <cellStyle name="Normal 9 2 3 2 2 3 2" xfId="12842" xr:uid="{6FF46128-909B-40BA-87C5-8AABC827EC40}"/>
    <cellStyle name="Normal 9 2 3 2 2 3 2 2" xfId="27576" xr:uid="{FD752967-7D8B-4941-98E0-370860FF8236}"/>
    <cellStyle name="Normal 9 2 3 2 2 3 3" xfId="20210" xr:uid="{8C10A650-6E3B-4185-AAB1-D79861EFAF57}"/>
    <cellStyle name="Normal 9 2 3 2 2 4" xfId="9160" xr:uid="{84D70F0B-56D7-46B4-9510-1FB6D079771D}"/>
    <cellStyle name="Normal 9 2 3 2 2 4 2" xfId="23894" xr:uid="{B9A0EF9A-61A4-4D4E-9844-673343986F8F}"/>
    <cellStyle name="Normal 9 2 3 2 2 5" xfId="16528" xr:uid="{1CE0FCE8-02DF-4ABC-9B93-441DECA121DB}"/>
    <cellStyle name="Normal 9 2 3 2 3" xfId="2715" xr:uid="{F6F5BAB5-E128-4F06-A1B1-DB456F8C4EFC}"/>
    <cellStyle name="Normal 9 2 3 2 3 2" xfId="6397" xr:uid="{184B6447-A406-4B23-B108-6AE3A9B46132}"/>
    <cellStyle name="Normal 9 2 3 2 3 2 2" xfId="13763" xr:uid="{72CDA242-9F9A-4C20-AC3B-DFD37FBE5057}"/>
    <cellStyle name="Normal 9 2 3 2 3 2 2 2" xfId="28497" xr:uid="{1CB0C4B8-525A-41A9-B51C-35FC386534BF}"/>
    <cellStyle name="Normal 9 2 3 2 3 2 3" xfId="21131" xr:uid="{3C33837D-6261-4020-A3D0-B8A85D8FABFB}"/>
    <cellStyle name="Normal 9 2 3 2 3 3" xfId="10081" xr:uid="{D0247964-90EA-4F43-8BAD-37A001B2FE22}"/>
    <cellStyle name="Normal 9 2 3 2 3 3 2" xfId="24815" xr:uid="{D66742A9-651F-4CC1-B635-81EFE213064F}"/>
    <cellStyle name="Normal 9 2 3 2 3 4" xfId="17449" xr:uid="{BB04063A-6B6B-4E43-A980-0F15B95C2F87}"/>
    <cellStyle name="Normal 9 2 3 2 4" xfId="4556" xr:uid="{5DE727AE-8C18-4EDF-80D2-7CC30899922F}"/>
    <cellStyle name="Normal 9 2 3 2 4 2" xfId="11922" xr:uid="{77C4ABEC-1381-40EF-ABF4-A47CD7174BBE}"/>
    <cellStyle name="Normal 9 2 3 2 4 2 2" xfId="26656" xr:uid="{AEF854E9-5A9A-45C4-88AD-F4A38DFF934E}"/>
    <cellStyle name="Normal 9 2 3 2 4 3" xfId="19290" xr:uid="{5EFA7DBE-DA6D-475C-A9F0-0C25A6A12536}"/>
    <cellStyle name="Normal 9 2 3 2 5" xfId="8240" xr:uid="{E67D0D10-879A-4404-9C42-07A7AFA87575}"/>
    <cellStyle name="Normal 9 2 3 2 5 2" xfId="22974" xr:uid="{C7DD7CE1-B404-401E-9594-8FB896327352}"/>
    <cellStyle name="Normal 9 2 3 2 6" xfId="15608" xr:uid="{27119C30-0CAD-4EDC-BCC7-40CD161B34CD}"/>
    <cellStyle name="Normal 9 2 3 3" xfId="1334" xr:uid="{1E739ED7-E860-410E-8461-0C73F1B8C2E5}"/>
    <cellStyle name="Normal 9 2 3 3 2" xfId="3175" xr:uid="{CE801C96-8A2A-455D-9DB2-D4D3A1CC77E7}"/>
    <cellStyle name="Normal 9 2 3 3 2 2" xfId="6857" xr:uid="{118289B7-A35E-4898-9FC3-3C0AD18986B7}"/>
    <cellStyle name="Normal 9 2 3 3 2 2 2" xfId="14223" xr:uid="{6436FAFE-28BF-4C06-B5DC-19A63230DAB8}"/>
    <cellStyle name="Normal 9 2 3 3 2 2 2 2" xfId="28957" xr:uid="{B3712181-47B9-4A8E-8C2C-34A0E6A28485}"/>
    <cellStyle name="Normal 9 2 3 3 2 2 3" xfId="21591" xr:uid="{3F99BAD5-50C8-4245-815F-2315D3BBF73B}"/>
    <cellStyle name="Normal 9 2 3 3 2 3" xfId="10541" xr:uid="{2E2CA438-89B2-4959-AEDF-276F38A772E9}"/>
    <cellStyle name="Normal 9 2 3 3 2 3 2" xfId="25275" xr:uid="{86A2FB6F-6479-4086-8620-197CDF8B32E6}"/>
    <cellStyle name="Normal 9 2 3 3 2 4" xfId="17909" xr:uid="{BE2A115A-DAC6-4A5E-9976-9800FF5EA39A}"/>
    <cellStyle name="Normal 9 2 3 3 3" xfId="5016" xr:uid="{A7CEDAFC-727B-459B-9213-264B733C44F0}"/>
    <cellStyle name="Normal 9 2 3 3 3 2" xfId="12382" xr:uid="{209DD55D-333E-406D-A9F2-9EF2744F0A90}"/>
    <cellStyle name="Normal 9 2 3 3 3 2 2" xfId="27116" xr:uid="{3D9D21DB-15ED-48BC-9BBE-9416AA2A5B52}"/>
    <cellStyle name="Normal 9 2 3 3 3 3" xfId="19750" xr:uid="{1F63F765-544F-4069-A0B5-582C2755560C}"/>
    <cellStyle name="Normal 9 2 3 3 4" xfId="8700" xr:uid="{1A15E3E9-671F-4690-AA64-7E88B3847EF2}"/>
    <cellStyle name="Normal 9 2 3 3 4 2" xfId="23434" xr:uid="{990B1F4A-0BC6-4E18-A534-94EA0E9CC85D}"/>
    <cellStyle name="Normal 9 2 3 3 5" xfId="16068" xr:uid="{27E84005-64B4-4A3C-8D04-95DF7D034343}"/>
    <cellStyle name="Normal 9 2 3 4" xfId="2255" xr:uid="{3460AA81-4DFD-4537-A0B8-256EB5D2AECA}"/>
    <cellStyle name="Normal 9 2 3 4 2" xfId="5937" xr:uid="{E6D9BAD8-6177-4CDA-BF7F-3C12F2873C2D}"/>
    <cellStyle name="Normal 9 2 3 4 2 2" xfId="13303" xr:uid="{83DCD6A4-BC98-4988-B40E-E01970D031AB}"/>
    <cellStyle name="Normal 9 2 3 4 2 2 2" xfId="28037" xr:uid="{9E422D10-370E-43B6-8948-DA7391DC4849}"/>
    <cellStyle name="Normal 9 2 3 4 2 3" xfId="20671" xr:uid="{039A9874-A6A3-45EA-AC3B-E3DA2EB43682}"/>
    <cellStyle name="Normal 9 2 3 4 3" xfId="9621" xr:uid="{92D50BF9-022B-4AC8-8A36-9254C3072A5E}"/>
    <cellStyle name="Normal 9 2 3 4 3 2" xfId="24355" xr:uid="{58446451-9419-4167-9C88-C109D5FDFFEC}"/>
    <cellStyle name="Normal 9 2 3 4 4" xfId="16989" xr:uid="{B924635B-0981-4413-9138-7BE77DAD8C48}"/>
    <cellStyle name="Normal 9 2 3 5" xfId="4096" xr:uid="{A50322A5-02D2-4BFB-8D3B-A5B0E09B4BB7}"/>
    <cellStyle name="Normal 9 2 3 5 2" xfId="11462" xr:uid="{92143BC4-B2DF-42D6-8201-2C34502027EE}"/>
    <cellStyle name="Normal 9 2 3 5 2 2" xfId="26196" xr:uid="{8B2BC1B5-6B65-4CB9-B0BB-7CF8625624C5}"/>
    <cellStyle name="Normal 9 2 3 5 3" xfId="18830" xr:uid="{1DF0A5F8-A003-4E59-B302-9D424099DC3C}"/>
    <cellStyle name="Normal 9 2 3 6" xfId="7780" xr:uid="{3B69142D-CACF-4EBB-82AE-3319AD95651B}"/>
    <cellStyle name="Normal 9 2 3 6 2" xfId="22514" xr:uid="{EDFC1C90-B052-4595-A6FC-82C8D556C740}"/>
    <cellStyle name="Normal 9 2 3 7" xfId="15148" xr:uid="{94AA5ACF-472D-41DA-9EC3-7264DFD9638A}"/>
    <cellStyle name="Normal 9 2 4" xfId="644" xr:uid="{5E1EDDB8-967F-451F-9629-0E9CD9635EA2}"/>
    <cellStyle name="Normal 9 2 4 2" xfId="1564" xr:uid="{6DD56FA9-55E7-4DE1-8DF9-1F5CA94DDE07}"/>
    <cellStyle name="Normal 9 2 4 2 2" xfId="3405" xr:uid="{C4A91EEC-2A7B-41A2-BB6F-AE712DB51E7A}"/>
    <cellStyle name="Normal 9 2 4 2 2 2" xfId="7087" xr:uid="{F22029BD-ED34-4803-A4A4-5C6AA11B5345}"/>
    <cellStyle name="Normal 9 2 4 2 2 2 2" xfId="14453" xr:uid="{F064EF74-B579-49C3-B0FF-737AA2EAC983}"/>
    <cellStyle name="Normal 9 2 4 2 2 2 2 2" xfId="29187" xr:uid="{235B5585-19B8-47ED-A2AA-D7E290D38A61}"/>
    <cellStyle name="Normal 9 2 4 2 2 2 3" xfId="21821" xr:uid="{3167B2E2-0C32-49ED-9D89-055C0488A3AC}"/>
    <cellStyle name="Normal 9 2 4 2 2 3" xfId="10771" xr:uid="{FEAAF974-168C-4C71-AFCD-B7126E506DC6}"/>
    <cellStyle name="Normal 9 2 4 2 2 3 2" xfId="25505" xr:uid="{751B3A88-1B0A-4B6D-BDAD-B258644EF99E}"/>
    <cellStyle name="Normal 9 2 4 2 2 4" xfId="18139" xr:uid="{8D41ACF5-0A4B-4BAB-ABB4-B4CDAB211C70}"/>
    <cellStyle name="Normal 9 2 4 2 3" xfId="5246" xr:uid="{58400566-2D87-4720-BE62-02EB2BF5A583}"/>
    <cellStyle name="Normal 9 2 4 2 3 2" xfId="12612" xr:uid="{20DE6320-9613-4BA4-9C48-36D20B2137A4}"/>
    <cellStyle name="Normal 9 2 4 2 3 2 2" xfId="27346" xr:uid="{D9EB689A-B430-4754-8C49-845BE963BAC9}"/>
    <cellStyle name="Normal 9 2 4 2 3 3" xfId="19980" xr:uid="{D5AF3E91-8C51-4454-8BD8-2EE64D8055D8}"/>
    <cellStyle name="Normal 9 2 4 2 4" xfId="8930" xr:uid="{1702D9AD-F34F-452A-9E76-0CB8CDC64D9B}"/>
    <cellStyle name="Normal 9 2 4 2 4 2" xfId="23664" xr:uid="{3F01A9B5-ADE1-43EF-A7C8-E0D788E7B448}"/>
    <cellStyle name="Normal 9 2 4 2 5" xfId="16298" xr:uid="{8D71BA94-8F2B-4E17-8B12-6AE527493ED0}"/>
    <cellStyle name="Normal 9 2 4 3" xfId="2485" xr:uid="{14684B03-A2F7-41DE-B0FF-F83C1AD99042}"/>
    <cellStyle name="Normal 9 2 4 3 2" xfId="6167" xr:uid="{F4A8D76C-D4D8-4288-8E25-0E031EED3969}"/>
    <cellStyle name="Normal 9 2 4 3 2 2" xfId="13533" xr:uid="{8793D774-E8A3-446E-A12C-F74DD9A21868}"/>
    <cellStyle name="Normal 9 2 4 3 2 2 2" xfId="28267" xr:uid="{6EC822FD-1CAE-46EB-84FD-54B4EEE70DDF}"/>
    <cellStyle name="Normal 9 2 4 3 2 3" xfId="20901" xr:uid="{19C10699-B36E-4965-AC5A-6EA93A9EE720}"/>
    <cellStyle name="Normal 9 2 4 3 3" xfId="9851" xr:uid="{FFA46531-11B7-4699-88DD-0E6160837B2E}"/>
    <cellStyle name="Normal 9 2 4 3 3 2" xfId="24585" xr:uid="{C759DF24-DC2F-4324-ADDC-BB3A9FFF269C}"/>
    <cellStyle name="Normal 9 2 4 3 4" xfId="17219" xr:uid="{D38163E3-D7EB-410B-A45B-4A1C9731CCC4}"/>
    <cellStyle name="Normal 9 2 4 4" xfId="4326" xr:uid="{4CECC49D-6E88-4035-9E1F-BFF879C39383}"/>
    <cellStyle name="Normal 9 2 4 4 2" xfId="11692" xr:uid="{5A86DA9D-CABC-46F9-B687-4013C9183186}"/>
    <cellStyle name="Normal 9 2 4 4 2 2" xfId="26426" xr:uid="{CB20A25D-17EC-4116-AAE7-4CCE5E95C401}"/>
    <cellStyle name="Normal 9 2 4 4 3" xfId="19060" xr:uid="{BDBC5E32-D1F3-4B4D-A60B-AE8ED6D2073B}"/>
    <cellStyle name="Normal 9 2 4 5" xfId="8010" xr:uid="{8413437F-D9B3-4979-9C51-0D740BF85CE5}"/>
    <cellStyle name="Normal 9 2 4 5 2" xfId="22744" xr:uid="{1DF0B87F-A311-4BBA-8849-83CDF67E95DF}"/>
    <cellStyle name="Normal 9 2 4 6" xfId="15378" xr:uid="{631070D2-7945-483A-B25D-EACAB72BA905}"/>
    <cellStyle name="Normal 9 2 5" xfId="1104" xr:uid="{DCBB80FA-0C35-46A4-8B7E-5AD162873DBB}"/>
    <cellStyle name="Normal 9 2 5 2" xfId="2945" xr:uid="{07334B8C-CFDB-4A77-860C-18DCEA5C532E}"/>
    <cellStyle name="Normal 9 2 5 2 2" xfId="6627" xr:uid="{CA310DC7-70DB-4DEB-838A-094F4C094AD3}"/>
    <cellStyle name="Normal 9 2 5 2 2 2" xfId="13993" xr:uid="{605723FE-7EB7-4B41-A1C0-B749F3E19CCE}"/>
    <cellStyle name="Normal 9 2 5 2 2 2 2" xfId="28727" xr:uid="{3F10B892-0DF3-4599-BB05-14BA63131E4F}"/>
    <cellStyle name="Normal 9 2 5 2 2 3" xfId="21361" xr:uid="{0F6D5149-13CE-4A97-9FE8-BFAF1BA0EB3C}"/>
    <cellStyle name="Normal 9 2 5 2 3" xfId="10311" xr:uid="{679BA2AF-F748-4D7F-B4F1-9DC666E225E1}"/>
    <cellStyle name="Normal 9 2 5 2 3 2" xfId="25045" xr:uid="{137F5078-94EC-4227-A6FB-74CD22EB50D8}"/>
    <cellStyle name="Normal 9 2 5 2 4" xfId="17679" xr:uid="{EBBC78CB-7548-4542-9EA7-D79D7A5F3F65}"/>
    <cellStyle name="Normal 9 2 5 3" xfId="4786" xr:uid="{56679B93-0873-42F1-85AA-964011381474}"/>
    <cellStyle name="Normal 9 2 5 3 2" xfId="12152" xr:uid="{AC0CF4FE-5C1D-495B-80FA-D598D6AE1469}"/>
    <cellStyle name="Normal 9 2 5 3 2 2" xfId="26886" xr:uid="{9F1E25F2-1B20-42C3-98DF-E1FCAB05571D}"/>
    <cellStyle name="Normal 9 2 5 3 3" xfId="19520" xr:uid="{827060F1-268B-4F4F-97C5-3399D0DDA8F0}"/>
    <cellStyle name="Normal 9 2 5 4" xfId="8470" xr:uid="{8028A2A6-9C2F-43A3-918C-9DF5EE380C1C}"/>
    <cellStyle name="Normal 9 2 5 4 2" xfId="23204" xr:uid="{BE732883-BCD4-4804-8A63-64F5CF12C4D9}"/>
    <cellStyle name="Normal 9 2 5 5" xfId="15838" xr:uid="{B36FF156-2ED9-42E6-BBE7-0C749AB3ACF0}"/>
    <cellStyle name="Normal 9 2 6" xfId="2025" xr:uid="{6658DD11-46DD-41D3-B0E5-C2ACF465BE6B}"/>
    <cellStyle name="Normal 9 2 6 2" xfId="5707" xr:uid="{D7B1972A-FC3B-4552-88F7-8F1C79C9143E}"/>
    <cellStyle name="Normal 9 2 6 2 2" xfId="13073" xr:uid="{D40C4455-FDCD-4A33-A4F1-10C1FB735690}"/>
    <cellStyle name="Normal 9 2 6 2 2 2" xfId="27807" xr:uid="{E3B047DE-8665-4C0D-B680-28F9C48945D7}"/>
    <cellStyle name="Normal 9 2 6 2 3" xfId="20441" xr:uid="{025EC194-FDBA-4C9C-88EB-1CD3D95A1055}"/>
    <cellStyle name="Normal 9 2 6 3" xfId="9391" xr:uid="{032D2F85-6940-438C-A548-F61CB0175592}"/>
    <cellStyle name="Normal 9 2 6 3 2" xfId="24125" xr:uid="{33E21177-73CF-4A3B-A89B-A26B579A962A}"/>
    <cellStyle name="Normal 9 2 6 4" xfId="16759" xr:uid="{A7A89626-D081-461F-A0CA-9B26351F862A}"/>
    <cellStyle name="Normal 9 2 7" xfId="3866" xr:uid="{53C5F92B-827D-46D4-AE3A-6DBBF84C9691}"/>
    <cellStyle name="Normal 9 2 7 2" xfId="11232" xr:uid="{7C5DAC6E-5C26-478A-83FB-E43335FC5F99}"/>
    <cellStyle name="Normal 9 2 7 2 2" xfId="25966" xr:uid="{B616E9E2-061F-49FD-A331-209EDDB26849}"/>
    <cellStyle name="Normal 9 2 7 3" xfId="18600" xr:uid="{8EEF1DE4-956B-46D3-9950-54C9B1B79E5A}"/>
    <cellStyle name="Normal 9 2 8" xfId="7550" xr:uid="{EFD7353B-654E-4FEC-AC79-576C3C614442}"/>
    <cellStyle name="Normal 9 2 8 2" xfId="22284" xr:uid="{A433BD9C-A89F-4097-8BD4-7F6A2249FCC4}"/>
    <cellStyle name="Normal 9 2 9" xfId="14918" xr:uid="{D1E0782C-B244-4D45-9D81-1B3945F31D84}"/>
    <cellStyle name="Normal 9 3" xfId="242" xr:uid="{3BF4FA7A-D523-4DA8-8FD1-5DD7AA98E618}"/>
    <cellStyle name="Normal 9 3 2" xfId="472" xr:uid="{4B1F461D-6C1F-43A9-9E43-78B4BE8D00B1}"/>
    <cellStyle name="Normal 9 3 2 2" xfId="932" xr:uid="{3AE0ECF4-C8E6-41D7-A6F5-46FBB54038D8}"/>
    <cellStyle name="Normal 9 3 2 2 2" xfId="1852" xr:uid="{70C0A1C3-7329-4A1D-BE83-588FEA0BE3EF}"/>
    <cellStyle name="Normal 9 3 2 2 2 2" xfId="3693" xr:uid="{452357C2-5BCB-41AC-98D6-2ACD13889096}"/>
    <cellStyle name="Normal 9 3 2 2 2 2 2" xfId="7375" xr:uid="{06482DC9-0678-452B-A4BC-A0F8D8104D95}"/>
    <cellStyle name="Normal 9 3 2 2 2 2 2 2" xfId="14741" xr:uid="{7E80E21E-732E-4E32-B1C4-CFBC8D8EFBED}"/>
    <cellStyle name="Normal 9 3 2 2 2 2 2 2 2" xfId="29475" xr:uid="{18B0E95D-26C8-42E3-A415-30F81695FC29}"/>
    <cellStyle name="Normal 9 3 2 2 2 2 2 3" xfId="22109" xr:uid="{7AA1494E-7ED6-46CB-837B-3FC734305A30}"/>
    <cellStyle name="Normal 9 3 2 2 2 2 3" xfId="11059" xr:uid="{8EACDC20-3335-4A57-BED7-4232237A473C}"/>
    <cellStyle name="Normal 9 3 2 2 2 2 3 2" xfId="25793" xr:uid="{5FFFA3DA-B937-48CA-87A6-7FE963E1DF3D}"/>
    <cellStyle name="Normal 9 3 2 2 2 2 4" xfId="18427" xr:uid="{CD360CB5-9F8A-4C09-AC35-630D4C5CE331}"/>
    <cellStyle name="Normal 9 3 2 2 2 3" xfId="5534" xr:uid="{B7480EFB-AECB-4101-B767-A5C6485BB257}"/>
    <cellStyle name="Normal 9 3 2 2 2 3 2" xfId="12900" xr:uid="{DC1FC341-F534-45A8-A9E4-D11044B5E173}"/>
    <cellStyle name="Normal 9 3 2 2 2 3 2 2" xfId="27634" xr:uid="{D4B8A7EA-2E52-490B-BB18-2F6C5B7551C5}"/>
    <cellStyle name="Normal 9 3 2 2 2 3 3" xfId="20268" xr:uid="{51B31C14-4BFA-42B7-9C04-1F0EDCC99654}"/>
    <cellStyle name="Normal 9 3 2 2 2 4" xfId="9218" xr:uid="{B06BA2EA-0630-46B1-8CCD-806F2FEF1476}"/>
    <cellStyle name="Normal 9 3 2 2 2 4 2" xfId="23952" xr:uid="{726709C1-0541-4304-A83F-E29900F812FE}"/>
    <cellStyle name="Normal 9 3 2 2 2 5" xfId="16586" xr:uid="{0E048970-640C-4893-843F-A249E0897925}"/>
    <cellStyle name="Normal 9 3 2 2 3" xfId="2773" xr:uid="{9FB83DB7-4DD8-4520-AF79-BAA591D99FA4}"/>
    <cellStyle name="Normal 9 3 2 2 3 2" xfId="6455" xr:uid="{AE4E9E37-B753-4EC0-81EC-75343C67813F}"/>
    <cellStyle name="Normal 9 3 2 2 3 2 2" xfId="13821" xr:uid="{0EE0A8B0-46C3-4658-9CC9-D594AE95DD03}"/>
    <cellStyle name="Normal 9 3 2 2 3 2 2 2" xfId="28555" xr:uid="{F6D73F34-3592-4E7F-8DAD-B6A7435A3765}"/>
    <cellStyle name="Normal 9 3 2 2 3 2 3" xfId="21189" xr:uid="{39FFF4BD-3244-476C-86AE-3C5FEAF3FCED}"/>
    <cellStyle name="Normal 9 3 2 2 3 3" xfId="10139" xr:uid="{C9C82E92-E3D1-482B-8A3F-862EDD982C17}"/>
    <cellStyle name="Normal 9 3 2 2 3 3 2" xfId="24873" xr:uid="{1E594DF5-4E69-4848-A13B-D16DF4B9DF30}"/>
    <cellStyle name="Normal 9 3 2 2 3 4" xfId="17507" xr:uid="{AD8B375D-3C75-496C-A689-89002915EABD}"/>
    <cellStyle name="Normal 9 3 2 2 4" xfId="4614" xr:uid="{2196B546-3404-4B54-BC5D-D32A1A10C8B8}"/>
    <cellStyle name="Normal 9 3 2 2 4 2" xfId="11980" xr:uid="{0D199F88-7F0D-4727-ADCC-78E3B08D76AC}"/>
    <cellStyle name="Normal 9 3 2 2 4 2 2" xfId="26714" xr:uid="{0A8E5F72-E937-4FC0-B00E-634118A36E6A}"/>
    <cellStyle name="Normal 9 3 2 2 4 3" xfId="19348" xr:uid="{25CEAA65-D7A3-4D8D-B5DB-E64CD2643979}"/>
    <cellStyle name="Normal 9 3 2 2 5" xfId="8298" xr:uid="{7AD7C052-8E8B-4EC8-ACAA-5920F527181F}"/>
    <cellStyle name="Normal 9 3 2 2 5 2" xfId="23032" xr:uid="{B11E5AE3-B99A-48F2-A1EB-6127D4A8B441}"/>
    <cellStyle name="Normal 9 3 2 2 6" xfId="15666" xr:uid="{EE034B31-31A7-4623-913D-F4E6C6826DCE}"/>
    <cellStyle name="Normal 9 3 2 3" xfId="1392" xr:uid="{09FA5949-809E-47F1-8013-E439B9E775BE}"/>
    <cellStyle name="Normal 9 3 2 3 2" xfId="3233" xr:uid="{C74995DA-7F3F-4B37-B247-1DB79DB91DEF}"/>
    <cellStyle name="Normal 9 3 2 3 2 2" xfId="6915" xr:uid="{05283CB1-8B3C-459F-985E-2B7EA6A1D7E4}"/>
    <cellStyle name="Normal 9 3 2 3 2 2 2" xfId="14281" xr:uid="{DB517370-688F-45EC-BD00-7280A4E47475}"/>
    <cellStyle name="Normal 9 3 2 3 2 2 2 2" xfId="29015" xr:uid="{444E9A62-E6A4-4CB4-A870-A5A35E2E0CB5}"/>
    <cellStyle name="Normal 9 3 2 3 2 2 3" xfId="21649" xr:uid="{65F2089D-D158-4F8B-A206-8BCDA78C409A}"/>
    <cellStyle name="Normal 9 3 2 3 2 3" xfId="10599" xr:uid="{AC61E82A-78E0-4C9B-8DB7-9070E5BAAF6F}"/>
    <cellStyle name="Normal 9 3 2 3 2 3 2" xfId="25333" xr:uid="{4A30BCDA-479C-4D24-B184-17408A9E19E8}"/>
    <cellStyle name="Normal 9 3 2 3 2 4" xfId="17967" xr:uid="{CEE2CCD1-F310-4EBD-8347-23D492F275DD}"/>
    <cellStyle name="Normal 9 3 2 3 3" xfId="5074" xr:uid="{75433871-ED32-4896-ACB2-0111E4028513}"/>
    <cellStyle name="Normal 9 3 2 3 3 2" xfId="12440" xr:uid="{11463CF9-6BF6-4726-B3C4-15169FD14F6D}"/>
    <cellStyle name="Normal 9 3 2 3 3 2 2" xfId="27174" xr:uid="{0BD9EC2D-EE9D-4412-99BF-F76B8CB408D9}"/>
    <cellStyle name="Normal 9 3 2 3 3 3" xfId="19808" xr:uid="{ED5C0D0B-4118-4365-82E4-8394B07873A3}"/>
    <cellStyle name="Normal 9 3 2 3 4" xfId="8758" xr:uid="{E9427776-3E7D-47F0-AF58-5B95FE4DEEDC}"/>
    <cellStyle name="Normal 9 3 2 3 4 2" xfId="23492" xr:uid="{9E0DF8CD-73E7-4FCE-8E44-201E2724EC10}"/>
    <cellStyle name="Normal 9 3 2 3 5" xfId="16126" xr:uid="{7E4E7172-EC27-4980-AAC1-7E3F1ECD4AEE}"/>
    <cellStyle name="Normal 9 3 2 4" xfId="2313" xr:uid="{D529DF67-E228-4C07-9D54-5131BD48E538}"/>
    <cellStyle name="Normal 9 3 2 4 2" xfId="5995" xr:uid="{0C513F70-522D-47C1-B5B1-8890858D46BC}"/>
    <cellStyle name="Normal 9 3 2 4 2 2" xfId="13361" xr:uid="{24075CFC-FF22-4336-9A59-E6DB8E2C27B7}"/>
    <cellStyle name="Normal 9 3 2 4 2 2 2" xfId="28095" xr:uid="{9C3AD189-3024-46B0-B42C-03A9581403E4}"/>
    <cellStyle name="Normal 9 3 2 4 2 3" xfId="20729" xr:uid="{8FDF7E80-2170-4C89-BE37-6867307B35F4}"/>
    <cellStyle name="Normal 9 3 2 4 3" xfId="9679" xr:uid="{A7DA7C1C-22BB-4689-856E-1CD6DEE7C0A0}"/>
    <cellStyle name="Normal 9 3 2 4 3 2" xfId="24413" xr:uid="{3BDE1CB0-8645-455E-8BBD-4FBC52BCEF0A}"/>
    <cellStyle name="Normal 9 3 2 4 4" xfId="17047" xr:uid="{D0BE3F74-5A9D-48E2-A116-3A39B40D0EA9}"/>
    <cellStyle name="Normal 9 3 2 5" xfId="4154" xr:uid="{C93AC4A3-979A-4D2E-AFC4-E96766F13115}"/>
    <cellStyle name="Normal 9 3 2 5 2" xfId="11520" xr:uid="{D15894D0-57A8-4AEE-AE73-21489AA9806D}"/>
    <cellStyle name="Normal 9 3 2 5 2 2" xfId="26254" xr:uid="{12B38E44-84BC-416E-8F68-911A450D5A17}"/>
    <cellStyle name="Normal 9 3 2 5 3" xfId="18888" xr:uid="{2E852933-C513-4F81-80BA-A4D30ADC6905}"/>
    <cellStyle name="Normal 9 3 2 6" xfId="7838" xr:uid="{38EDA7F2-C436-429E-9B5C-D125D0B45737}"/>
    <cellStyle name="Normal 9 3 2 6 2" xfId="22572" xr:uid="{46BF8FCF-7603-4225-9E7C-06C6E50F79FB}"/>
    <cellStyle name="Normal 9 3 2 7" xfId="15206" xr:uid="{0150789E-6DC9-405B-9D8E-87A2563D5ED3}"/>
    <cellStyle name="Normal 9 3 3" xfId="702" xr:uid="{AE694E8A-3AD2-45D0-87B0-95FC21FA2C37}"/>
    <cellStyle name="Normal 9 3 3 2" xfId="1622" xr:uid="{38A2563A-011B-4354-AA82-FE2B088B89D7}"/>
    <cellStyle name="Normal 9 3 3 2 2" xfId="3463" xr:uid="{DD3E18FE-00D0-4C35-930A-E30638B85937}"/>
    <cellStyle name="Normal 9 3 3 2 2 2" xfId="7145" xr:uid="{B53AE29F-DD85-4FC5-8B88-0C0E94395BA6}"/>
    <cellStyle name="Normal 9 3 3 2 2 2 2" xfId="14511" xr:uid="{3D357233-EF77-4E1D-BE75-50BFACFD507A}"/>
    <cellStyle name="Normal 9 3 3 2 2 2 2 2" xfId="29245" xr:uid="{294D4023-7E24-414B-9A39-734C5A60BB50}"/>
    <cellStyle name="Normal 9 3 3 2 2 2 3" xfId="21879" xr:uid="{CD0F28A0-571A-47AF-8D96-5A3FD93D58C2}"/>
    <cellStyle name="Normal 9 3 3 2 2 3" xfId="10829" xr:uid="{78C45902-1398-43F3-82E2-52987C3940F4}"/>
    <cellStyle name="Normal 9 3 3 2 2 3 2" xfId="25563" xr:uid="{D9CE8CB5-B720-47F9-82FA-BB9924CF9C1C}"/>
    <cellStyle name="Normal 9 3 3 2 2 4" xfId="18197" xr:uid="{664CD6C9-73F7-4F1C-92C0-F03CD7539806}"/>
    <cellStyle name="Normal 9 3 3 2 3" xfId="5304" xr:uid="{67EA993C-75CD-47BA-A7F4-2EF43ED55623}"/>
    <cellStyle name="Normal 9 3 3 2 3 2" xfId="12670" xr:uid="{BB18EE78-CF81-4DE3-B09F-7A41CD47B754}"/>
    <cellStyle name="Normal 9 3 3 2 3 2 2" xfId="27404" xr:uid="{AE24AAB3-FDAC-4550-AF23-524544321EB0}"/>
    <cellStyle name="Normal 9 3 3 2 3 3" xfId="20038" xr:uid="{58C59DC6-AD69-4006-B2D5-B54A8DDCD60F}"/>
    <cellStyle name="Normal 9 3 3 2 4" xfId="8988" xr:uid="{ABA1802B-4D02-450A-9F8E-BCC15862D977}"/>
    <cellStyle name="Normal 9 3 3 2 4 2" xfId="23722" xr:uid="{B62413E3-727E-4447-A10C-D92DE3E65694}"/>
    <cellStyle name="Normal 9 3 3 2 5" xfId="16356" xr:uid="{0E385523-8BA4-4832-B7A7-A09F89E9D358}"/>
    <cellStyle name="Normal 9 3 3 3" xfId="2543" xr:uid="{03B69926-3D07-49F4-8422-ABB82FBE3C44}"/>
    <cellStyle name="Normal 9 3 3 3 2" xfId="6225" xr:uid="{AE05B800-A5E1-4BD8-9B33-E3A58C48B109}"/>
    <cellStyle name="Normal 9 3 3 3 2 2" xfId="13591" xr:uid="{CF418D0A-1284-4A25-8B22-901448A96FBD}"/>
    <cellStyle name="Normal 9 3 3 3 2 2 2" xfId="28325" xr:uid="{C1B40F64-FE9C-4FC3-8611-413A950039AE}"/>
    <cellStyle name="Normal 9 3 3 3 2 3" xfId="20959" xr:uid="{C7EEBC94-2764-4688-8069-B06B18134FD3}"/>
    <cellStyle name="Normal 9 3 3 3 3" xfId="9909" xr:uid="{C905E016-772C-4900-B32C-4508FFBE2AF0}"/>
    <cellStyle name="Normal 9 3 3 3 3 2" xfId="24643" xr:uid="{E9AB892A-83BC-48AF-B8FC-B36C1EA8626C}"/>
    <cellStyle name="Normal 9 3 3 3 4" xfId="17277" xr:uid="{ACB98B5E-0B4F-4429-B17C-57ABB9C5F3D4}"/>
    <cellStyle name="Normal 9 3 3 4" xfId="4384" xr:uid="{C178CC60-7330-400A-9CE5-8BB378B09590}"/>
    <cellStyle name="Normal 9 3 3 4 2" xfId="11750" xr:uid="{16289466-E83E-47EA-B0E0-617C1F0EA6F2}"/>
    <cellStyle name="Normal 9 3 3 4 2 2" xfId="26484" xr:uid="{9B1C66A3-6853-4FE6-96AB-D9B25993F062}"/>
    <cellStyle name="Normal 9 3 3 4 3" xfId="19118" xr:uid="{1256A78C-A849-4E79-A855-4F06965A4623}"/>
    <cellStyle name="Normal 9 3 3 5" xfId="8068" xr:uid="{3A8FD95C-FDA5-442A-ABE0-2DFD5FA32349}"/>
    <cellStyle name="Normal 9 3 3 5 2" xfId="22802" xr:uid="{A59E9C78-0C15-4857-A21F-6559ABC7D5E9}"/>
    <cellStyle name="Normal 9 3 3 6" xfId="15436" xr:uid="{845D9F26-22CC-4314-92B9-CCDE48F1EDBD}"/>
    <cellStyle name="Normal 9 3 4" xfId="1162" xr:uid="{B23C94F4-EF47-4078-9915-AE77E2CE5DD3}"/>
    <cellStyle name="Normal 9 3 4 2" xfId="3003" xr:uid="{D07037B3-A284-432B-B0EC-DF03980380BC}"/>
    <cellStyle name="Normal 9 3 4 2 2" xfId="6685" xr:uid="{2834F4CA-8CE3-400F-85CA-D2285D3B5308}"/>
    <cellStyle name="Normal 9 3 4 2 2 2" xfId="14051" xr:uid="{106301CE-3F12-427F-8DE1-F481DEFB355C}"/>
    <cellStyle name="Normal 9 3 4 2 2 2 2" xfId="28785" xr:uid="{0098D66C-1363-446F-B623-6A734F0CF7C2}"/>
    <cellStyle name="Normal 9 3 4 2 2 3" xfId="21419" xr:uid="{19F206AD-F57D-4E45-90B7-873CC75754EE}"/>
    <cellStyle name="Normal 9 3 4 2 3" xfId="10369" xr:uid="{52DD75BB-C8BE-42AE-8520-81B236937072}"/>
    <cellStyle name="Normal 9 3 4 2 3 2" xfId="25103" xr:uid="{2F260B1B-ACE9-40D0-928E-76CF48A10B0B}"/>
    <cellStyle name="Normal 9 3 4 2 4" xfId="17737" xr:uid="{5EB67DC9-3414-440D-956B-9B576E78079F}"/>
    <cellStyle name="Normal 9 3 4 3" xfId="4844" xr:uid="{4613DB14-D79A-4C19-9AF8-B8DD09DB11F6}"/>
    <cellStyle name="Normal 9 3 4 3 2" xfId="12210" xr:uid="{9E767124-64D1-4E8C-9D37-D7CB9A589865}"/>
    <cellStyle name="Normal 9 3 4 3 2 2" xfId="26944" xr:uid="{EF9F3BB1-7B94-4C0A-A517-3B1F8AB460F7}"/>
    <cellStyle name="Normal 9 3 4 3 3" xfId="19578" xr:uid="{D9C30BED-2329-4D2F-B546-88265AC3DE61}"/>
    <cellStyle name="Normal 9 3 4 4" xfId="8528" xr:uid="{7C7BC282-EF75-43C5-B398-4151CAF9BFF4}"/>
    <cellStyle name="Normal 9 3 4 4 2" xfId="23262" xr:uid="{DDA992DE-8B29-4383-B30F-626B92C964E2}"/>
    <cellStyle name="Normal 9 3 4 5" xfId="15896" xr:uid="{9FB0AD0C-ADFD-4C1E-85C6-8DF61FE41286}"/>
    <cellStyle name="Normal 9 3 5" xfId="2083" xr:uid="{A22B94B1-A824-4AB2-A90E-94E64A2BBEF3}"/>
    <cellStyle name="Normal 9 3 5 2" xfId="5765" xr:uid="{4C7D12CE-4E49-402B-9101-4FF405573AD7}"/>
    <cellStyle name="Normal 9 3 5 2 2" xfId="13131" xr:uid="{FC2C46A7-DE25-4622-BE1C-CC4A8ECF225A}"/>
    <cellStyle name="Normal 9 3 5 2 2 2" xfId="27865" xr:uid="{F8956705-E405-42A1-997D-18E392709135}"/>
    <cellStyle name="Normal 9 3 5 2 3" xfId="20499" xr:uid="{57E88CD3-1C03-4061-9A8C-059D35F7B77E}"/>
    <cellStyle name="Normal 9 3 5 3" xfId="9449" xr:uid="{400322E3-AC59-4137-990B-97687C9E6015}"/>
    <cellStyle name="Normal 9 3 5 3 2" xfId="24183" xr:uid="{216AECB4-68C3-4429-B7E5-729775AE9115}"/>
    <cellStyle name="Normal 9 3 5 4" xfId="16817" xr:uid="{0A739948-B1BE-45D7-A2AF-59BE9268DC54}"/>
    <cellStyle name="Normal 9 3 6" xfId="3924" xr:uid="{6EDD7F8E-BA83-4551-8E2D-EEC0AF475D54}"/>
    <cellStyle name="Normal 9 3 6 2" xfId="11290" xr:uid="{74DF2E0C-D712-4255-B751-D5EF30E67D56}"/>
    <cellStyle name="Normal 9 3 6 2 2" xfId="26024" xr:uid="{28C487EF-9662-4C0A-B32C-650BF850D299}"/>
    <cellStyle name="Normal 9 3 6 3" xfId="18658" xr:uid="{DC29C167-231D-40C2-96B0-FD5BE17A9F9B}"/>
    <cellStyle name="Normal 9 3 7" xfId="7608" xr:uid="{357ADAC7-22CA-440F-9AAA-ED23C6DD2D6E}"/>
    <cellStyle name="Normal 9 3 7 2" xfId="22342" xr:uid="{3DE1505A-A8DD-488B-9FB3-8A2B8FDB9B81}"/>
    <cellStyle name="Normal 9 3 8" xfId="14976" xr:uid="{84B6D811-1CCB-4DFD-992A-67F0F8B29303}"/>
    <cellStyle name="Normal 9 4" xfId="357" xr:uid="{948BBFBD-AEB7-4CE7-A1B3-FF921ACC1CCB}"/>
    <cellStyle name="Normal 9 4 2" xfId="817" xr:uid="{D36DCCB2-EF73-4FA2-845F-77977F6CD03E}"/>
    <cellStyle name="Normal 9 4 2 2" xfId="1737" xr:uid="{D7E19A0A-8455-4BF8-8894-9C2D72D9BAAB}"/>
    <cellStyle name="Normal 9 4 2 2 2" xfId="3578" xr:uid="{667939E3-04DA-4E8D-BFC6-5593AA62F7F8}"/>
    <cellStyle name="Normal 9 4 2 2 2 2" xfId="7260" xr:uid="{042C0151-B4FD-492A-9EDD-0485ED5C3560}"/>
    <cellStyle name="Normal 9 4 2 2 2 2 2" xfId="14626" xr:uid="{3E35392D-39FA-4829-9A7B-27D3C90C3AA3}"/>
    <cellStyle name="Normal 9 4 2 2 2 2 2 2" xfId="29360" xr:uid="{8BEE7730-DD23-430A-A9F7-2298EF95B7A3}"/>
    <cellStyle name="Normal 9 4 2 2 2 2 3" xfId="21994" xr:uid="{CAF42966-87E5-41BB-8870-B7166FE5D341}"/>
    <cellStyle name="Normal 9 4 2 2 2 3" xfId="10944" xr:uid="{0B5869A0-9958-462D-B502-7313A9FDAA49}"/>
    <cellStyle name="Normal 9 4 2 2 2 3 2" xfId="25678" xr:uid="{CED3E495-294E-4C9C-A828-735C7C26AF27}"/>
    <cellStyle name="Normal 9 4 2 2 2 4" xfId="18312" xr:uid="{E26BC0A8-357D-472B-BC16-B7B998205C2A}"/>
    <cellStyle name="Normal 9 4 2 2 3" xfId="5419" xr:uid="{3D94B952-7879-4F01-9EF7-6D38785D6A4D}"/>
    <cellStyle name="Normal 9 4 2 2 3 2" xfId="12785" xr:uid="{754853EA-C9D4-4018-9D94-3A8FA81CDA5F}"/>
    <cellStyle name="Normal 9 4 2 2 3 2 2" xfId="27519" xr:uid="{88B7DD8F-5DCF-4922-838D-780C7DF55D9E}"/>
    <cellStyle name="Normal 9 4 2 2 3 3" xfId="20153" xr:uid="{525088D1-D5B3-4863-A675-780DB491C6CA}"/>
    <cellStyle name="Normal 9 4 2 2 4" xfId="9103" xr:uid="{E83E459F-AA5D-48B7-8EF3-0F3268D693C2}"/>
    <cellStyle name="Normal 9 4 2 2 4 2" xfId="23837" xr:uid="{E704CFBB-0A58-4B7D-BB13-33712C60871A}"/>
    <cellStyle name="Normal 9 4 2 2 5" xfId="16471" xr:uid="{2F1CB3C2-BF6D-4077-9464-317AD00F43EA}"/>
    <cellStyle name="Normal 9 4 2 3" xfId="2658" xr:uid="{30429FC7-9632-449F-8D64-20CB3567D9DA}"/>
    <cellStyle name="Normal 9 4 2 3 2" xfId="6340" xr:uid="{5DAFD56D-E6B1-4BF4-A2CF-614210B7970A}"/>
    <cellStyle name="Normal 9 4 2 3 2 2" xfId="13706" xr:uid="{2DC827D3-8488-4248-B40D-270AC7DE6E36}"/>
    <cellStyle name="Normal 9 4 2 3 2 2 2" xfId="28440" xr:uid="{7ADC5685-1E72-4ECE-B1EB-30388FF86DC3}"/>
    <cellStyle name="Normal 9 4 2 3 2 3" xfId="21074" xr:uid="{A5BC7A55-4054-41EF-861A-8A36F65C21CA}"/>
    <cellStyle name="Normal 9 4 2 3 3" xfId="10024" xr:uid="{0558C372-8B80-4FAE-8F74-D633F9A3A494}"/>
    <cellStyle name="Normal 9 4 2 3 3 2" xfId="24758" xr:uid="{DFFC2C8B-D92C-47BD-BDE2-E558EAFE1C3C}"/>
    <cellStyle name="Normal 9 4 2 3 4" xfId="17392" xr:uid="{DDF745D6-F97A-4636-A086-2FA1E39D340E}"/>
    <cellStyle name="Normal 9 4 2 4" xfId="4499" xr:uid="{559A87CF-8F5E-43BB-A9DA-76AB9D8D7174}"/>
    <cellStyle name="Normal 9 4 2 4 2" xfId="11865" xr:uid="{601B78A6-3626-4B22-B108-C2BC68ADE2F2}"/>
    <cellStyle name="Normal 9 4 2 4 2 2" xfId="26599" xr:uid="{3F5F3187-1BB8-403B-83D1-10C3FD2BD890}"/>
    <cellStyle name="Normal 9 4 2 4 3" xfId="19233" xr:uid="{32E1871E-2AA5-46C4-941A-5C9AA9077986}"/>
    <cellStyle name="Normal 9 4 2 5" xfId="8183" xr:uid="{37F63668-F425-4FC8-8008-313C6ADCB96E}"/>
    <cellStyle name="Normal 9 4 2 5 2" xfId="22917" xr:uid="{1515EA12-3ED6-4A96-A13B-BBC896B550DD}"/>
    <cellStyle name="Normal 9 4 2 6" xfId="15551" xr:uid="{78124518-AAE9-439F-AD62-7DDC37B02270}"/>
    <cellStyle name="Normal 9 4 3" xfId="1277" xr:uid="{3B05882A-945F-45F6-92B7-D75186024D1B}"/>
    <cellStyle name="Normal 9 4 3 2" xfId="3118" xr:uid="{F12DA1EF-1E02-4707-9ABE-5BAF04D65C51}"/>
    <cellStyle name="Normal 9 4 3 2 2" xfId="6800" xr:uid="{936F2488-A910-4E5E-98F8-D6F3723DE435}"/>
    <cellStyle name="Normal 9 4 3 2 2 2" xfId="14166" xr:uid="{5FA3465B-E17D-40C3-AD6D-FE970AA5C402}"/>
    <cellStyle name="Normal 9 4 3 2 2 2 2" xfId="28900" xr:uid="{39260A9A-DD7F-42EA-8F06-4F2D5CF1B81C}"/>
    <cellStyle name="Normal 9 4 3 2 2 3" xfId="21534" xr:uid="{FB840216-8315-415E-B4A7-5FE0812FDFEE}"/>
    <cellStyle name="Normal 9 4 3 2 3" xfId="10484" xr:uid="{7935FE2E-C5DF-4CA8-B2DC-BF2F92F1291C}"/>
    <cellStyle name="Normal 9 4 3 2 3 2" xfId="25218" xr:uid="{11053280-7B36-4BB0-B204-08F5C4AF99FD}"/>
    <cellStyle name="Normal 9 4 3 2 4" xfId="17852" xr:uid="{A2CD71D0-898A-4BF8-9D3F-00C4128625E9}"/>
    <cellStyle name="Normal 9 4 3 3" xfId="4959" xr:uid="{ADC9159D-F675-4850-8EC0-2B0FB4224EDF}"/>
    <cellStyle name="Normal 9 4 3 3 2" xfId="12325" xr:uid="{55160116-9D8F-4DC6-B36C-252F8C332605}"/>
    <cellStyle name="Normal 9 4 3 3 2 2" xfId="27059" xr:uid="{F6426A8E-F7F4-442D-A33A-47570A1E1D60}"/>
    <cellStyle name="Normal 9 4 3 3 3" xfId="19693" xr:uid="{F234186B-0BF4-4A14-98B9-8E36FC4132F0}"/>
    <cellStyle name="Normal 9 4 3 4" xfId="8643" xr:uid="{495EACAD-036B-45D0-89B1-552DB6C10AA8}"/>
    <cellStyle name="Normal 9 4 3 4 2" xfId="23377" xr:uid="{68092D46-7097-429E-B0C2-021B9C39B3F6}"/>
    <cellStyle name="Normal 9 4 3 5" xfId="16011" xr:uid="{B5AB1777-CD6E-4BF9-BDEF-98CA02ABAB34}"/>
    <cellStyle name="Normal 9 4 4" xfId="2198" xr:uid="{06FB34A1-C6F9-4D4E-8F8E-5323F6B9B38E}"/>
    <cellStyle name="Normal 9 4 4 2" xfId="5880" xr:uid="{E9B0A3D2-CB83-44AD-8B49-E5E211AF0D57}"/>
    <cellStyle name="Normal 9 4 4 2 2" xfId="13246" xr:uid="{17B009B5-8B02-45D9-B795-5755DDAB365F}"/>
    <cellStyle name="Normal 9 4 4 2 2 2" xfId="27980" xr:uid="{1241BA90-6EC4-4042-AE0C-513D3C77E990}"/>
    <cellStyle name="Normal 9 4 4 2 3" xfId="20614" xr:uid="{E5F77A96-30C1-42B1-8908-8BD0B393F0C7}"/>
    <cellStyle name="Normal 9 4 4 3" xfId="9564" xr:uid="{14D8E938-4145-461D-BD58-1FC9E9A0B3AC}"/>
    <cellStyle name="Normal 9 4 4 3 2" xfId="24298" xr:uid="{CA9BD833-2FCF-462B-84CF-85F1F49B6FBF}"/>
    <cellStyle name="Normal 9 4 4 4" xfId="16932" xr:uid="{C134E0CB-C09E-4CB5-9B1E-0D737A89F42E}"/>
    <cellStyle name="Normal 9 4 5" xfId="4039" xr:uid="{625C9CC4-E1DD-4BB9-BE78-E44396239279}"/>
    <cellStyle name="Normal 9 4 5 2" xfId="11405" xr:uid="{B6F6E4CD-258B-45B2-8E56-F6D9CF5E970E}"/>
    <cellStyle name="Normal 9 4 5 2 2" xfId="26139" xr:uid="{43BEEEDB-792F-4A80-BA57-0E9D25132D88}"/>
    <cellStyle name="Normal 9 4 5 3" xfId="18773" xr:uid="{B35A9405-6661-4B79-AB8B-68C84AC90CE5}"/>
    <cellStyle name="Normal 9 4 6" xfId="7723" xr:uid="{3056BD38-5A37-40E3-8738-748710665F19}"/>
    <cellStyle name="Normal 9 4 6 2" xfId="22457" xr:uid="{C7369D64-8B9E-4E18-AE1C-FFB2A70A41FB}"/>
    <cellStyle name="Normal 9 4 7" xfId="15091" xr:uid="{7E5248FD-4460-4C03-80A1-7094D261D77A}"/>
    <cellStyle name="Normal 9 5" xfId="587" xr:uid="{0A90FA32-18FD-4A57-9FFE-C30836BA74CF}"/>
    <cellStyle name="Normal 9 5 2" xfId="1507" xr:uid="{D27154DD-541C-495D-ACA9-E3B5763A5E95}"/>
    <cellStyle name="Normal 9 5 2 2" xfId="3348" xr:uid="{E5D4EB1F-C096-459A-B58B-C7B049BB4377}"/>
    <cellStyle name="Normal 9 5 2 2 2" xfId="7030" xr:uid="{70053A78-F6B9-409E-AD5D-EF9B79BF217C}"/>
    <cellStyle name="Normal 9 5 2 2 2 2" xfId="14396" xr:uid="{327EB3AF-3590-4CA0-A7FC-94472213285E}"/>
    <cellStyle name="Normal 9 5 2 2 2 2 2" xfId="29130" xr:uid="{062D82B7-6ECD-4AFF-B417-B8AAB1E1B10C}"/>
    <cellStyle name="Normal 9 5 2 2 2 3" xfId="21764" xr:uid="{EDEA0627-1C5E-4F81-B84F-7F977AEE451E}"/>
    <cellStyle name="Normal 9 5 2 2 3" xfId="10714" xr:uid="{353D6100-00F3-4A1F-80CE-C7DFC75F00F1}"/>
    <cellStyle name="Normal 9 5 2 2 3 2" xfId="25448" xr:uid="{075B4FCB-B71A-4364-9B45-9CBBB4FD1D8C}"/>
    <cellStyle name="Normal 9 5 2 2 4" xfId="18082" xr:uid="{421B8FC3-6FA8-4F62-BB1B-CFA9B7A96DAF}"/>
    <cellStyle name="Normal 9 5 2 3" xfId="5189" xr:uid="{586794BB-5440-4A72-BFF4-443B89B8396A}"/>
    <cellStyle name="Normal 9 5 2 3 2" xfId="12555" xr:uid="{D1748E71-D272-45CD-8886-EE802C180D44}"/>
    <cellStyle name="Normal 9 5 2 3 2 2" xfId="27289" xr:uid="{D1DDE9ED-B369-4F1D-8426-74DE646C782B}"/>
    <cellStyle name="Normal 9 5 2 3 3" xfId="19923" xr:uid="{0C90AAB9-ADD0-401B-821D-1887CA6BC995}"/>
    <cellStyle name="Normal 9 5 2 4" xfId="8873" xr:uid="{989C1BFB-0C0D-4280-BD84-114D0FA57756}"/>
    <cellStyle name="Normal 9 5 2 4 2" xfId="23607" xr:uid="{9D7DC7C7-2BCD-403B-821A-F21C945D6598}"/>
    <cellStyle name="Normal 9 5 2 5" xfId="16241" xr:uid="{29CE8673-4F06-4F7C-9921-94B04132DD22}"/>
    <cellStyle name="Normal 9 5 3" xfId="2428" xr:uid="{1730BD61-455C-4B17-B5BD-AF38DBD2984F}"/>
    <cellStyle name="Normal 9 5 3 2" xfId="6110" xr:uid="{0B1E37A7-0FE1-449F-8B23-226A50EA97C4}"/>
    <cellStyle name="Normal 9 5 3 2 2" xfId="13476" xr:uid="{E0E73A11-3266-4D18-9283-21BDF784D824}"/>
    <cellStyle name="Normal 9 5 3 2 2 2" xfId="28210" xr:uid="{FB7FCC55-0C78-47F0-B5BC-1982B1FA4762}"/>
    <cellStyle name="Normal 9 5 3 2 3" xfId="20844" xr:uid="{30E29F38-1B5A-4569-BB04-8DD60E29C084}"/>
    <cellStyle name="Normal 9 5 3 3" xfId="9794" xr:uid="{8EC9A3B1-B261-46D6-AC3E-1F05C937EDCC}"/>
    <cellStyle name="Normal 9 5 3 3 2" xfId="24528" xr:uid="{C01618A9-64B5-4FB5-8B36-9EA87426B93C}"/>
    <cellStyle name="Normal 9 5 3 4" xfId="17162" xr:uid="{DACC3002-EA1F-433A-BCD6-8899DC35500E}"/>
    <cellStyle name="Normal 9 5 4" xfId="4269" xr:uid="{2E0EF957-AE8D-487C-972B-1235072278F3}"/>
    <cellStyle name="Normal 9 5 4 2" xfId="11635" xr:uid="{A56183CF-7239-47BA-B0CE-C8C35FFACD16}"/>
    <cellStyle name="Normal 9 5 4 2 2" xfId="26369" xr:uid="{D1B4FE0F-C397-4EA5-A7EE-C436B11B20D0}"/>
    <cellStyle name="Normal 9 5 4 3" xfId="19003" xr:uid="{8032F920-89E5-41DA-8CAA-24CBB280E25E}"/>
    <cellStyle name="Normal 9 5 5" xfId="7953" xr:uid="{4ADA7F2F-D813-474B-BBB8-4025037673C5}"/>
    <cellStyle name="Normal 9 5 5 2" xfId="22687" xr:uid="{96DFCEF8-5489-408E-BFCE-D4FC2A47A4F0}"/>
    <cellStyle name="Normal 9 5 6" xfId="15321" xr:uid="{28A45814-C110-4B2B-969C-EAAE3669DA79}"/>
    <cellStyle name="Normal 9 6" xfId="1047" xr:uid="{B5C9F889-BD6A-40A8-8955-2FE930A545F8}"/>
    <cellStyle name="Normal 9 6 2" xfId="2888" xr:uid="{C1895D06-6922-4752-9672-B9A70F359189}"/>
    <cellStyle name="Normal 9 6 2 2" xfId="6570" xr:uid="{E75D8446-525C-4E4B-BE8A-346387711204}"/>
    <cellStyle name="Normal 9 6 2 2 2" xfId="13936" xr:uid="{36429784-189F-4951-A1B5-B362583AEC42}"/>
    <cellStyle name="Normal 9 6 2 2 2 2" xfId="28670" xr:uid="{F33F840A-749A-469D-8911-554C156EA80C}"/>
    <cellStyle name="Normal 9 6 2 2 3" xfId="21304" xr:uid="{2BFC3AD3-1793-4746-86CC-9A501ADA78AA}"/>
    <cellStyle name="Normal 9 6 2 3" xfId="10254" xr:uid="{0EA02D2F-DEB6-4138-A0E9-63D5259124C7}"/>
    <cellStyle name="Normal 9 6 2 3 2" xfId="24988" xr:uid="{1DD7A751-27A5-4326-B2C4-08E5FABE7469}"/>
    <cellStyle name="Normal 9 6 2 4" xfId="17622" xr:uid="{342446C6-3FD6-4FF9-B9F9-6804DE50D402}"/>
    <cellStyle name="Normal 9 6 3" xfId="4729" xr:uid="{AD620357-2807-44F7-82DF-F91DAD47068C}"/>
    <cellStyle name="Normal 9 6 3 2" xfId="12095" xr:uid="{A43A3CFF-AF8D-4CDF-8A7E-4446F4A39582}"/>
    <cellStyle name="Normal 9 6 3 2 2" xfId="26829" xr:uid="{810B52F2-8CFD-4EC4-87C6-B36AD5A174C0}"/>
    <cellStyle name="Normal 9 6 3 3" xfId="19463" xr:uid="{C6D25527-36F8-412D-B5AB-047A9E617D61}"/>
    <cellStyle name="Normal 9 6 4" xfId="8413" xr:uid="{A5D0B3E0-D673-4564-8BAE-94B414AB9C83}"/>
    <cellStyle name="Normal 9 6 4 2" xfId="23147" xr:uid="{0803440B-CCC2-40C8-9126-A68ACEEFDC89}"/>
    <cellStyle name="Normal 9 6 5" xfId="15781" xr:uid="{6EFED14C-EFB8-4936-AF9D-27567087BFAE}"/>
    <cellStyle name="Normal 9 7" xfId="1968" xr:uid="{1314E7D9-4869-45AC-A9BD-C75BD295BD77}"/>
    <cellStyle name="Normal 9 7 2" xfId="5650" xr:uid="{F1274297-66BA-432A-A80F-B2347338F69F}"/>
    <cellStyle name="Normal 9 7 2 2" xfId="13016" xr:uid="{C1F828DB-E6D3-4574-8E9B-390495F85EA5}"/>
    <cellStyle name="Normal 9 7 2 2 2" xfId="27750" xr:uid="{0CB84724-5B7E-4386-BE17-2B77B9BB4B07}"/>
    <cellStyle name="Normal 9 7 2 3" xfId="20384" xr:uid="{0E38E87D-89B8-41E4-987D-6B5CCEB4F1FD}"/>
    <cellStyle name="Normal 9 7 3" xfId="9334" xr:uid="{9301CE0D-97D5-4C1B-AE61-10F49270FC9A}"/>
    <cellStyle name="Normal 9 7 3 2" xfId="24068" xr:uid="{DDF44E83-11A3-485C-A813-A8A5B72A6104}"/>
    <cellStyle name="Normal 9 7 4" xfId="16702" xr:uid="{659FEE38-4053-429E-B26C-306E046D7285}"/>
    <cellStyle name="Normal 9 8" xfId="3809" xr:uid="{721F44E1-C8CA-4DB8-A84B-E2656228A561}"/>
    <cellStyle name="Normal 9 8 2" xfId="11175" xr:uid="{E3DA86F5-1A4B-432D-A262-D9F919189F06}"/>
    <cellStyle name="Normal 9 8 2 2" xfId="25909" xr:uid="{73A2B2B7-8D8C-408B-AC79-BC132DD64F46}"/>
    <cellStyle name="Normal 9 8 3" xfId="18543" xr:uid="{BFAF7186-3843-422C-AC48-57DFA620AB27}"/>
    <cellStyle name="Normal 9 9" xfId="7493" xr:uid="{89B132CD-857F-4FC2-83EC-5BC59F8FCFEB}"/>
    <cellStyle name="Normal 9 9 2" xfId="22227" xr:uid="{DC60D307-1D16-4D66-AA3B-1F840A9FC86B}"/>
    <cellStyle name="Note 2" xfId="91" xr:uid="{78C6353D-F9B1-4F15-9576-C992128BA38F}"/>
    <cellStyle name="Note 2 10" xfId="3803" xr:uid="{CF1D04F0-5F0A-4936-A362-E5C24540E8B6}"/>
    <cellStyle name="Note 2 10 2" xfId="11169" xr:uid="{B09787CB-D6A7-4D3E-BE37-F06BCEF45B70}"/>
    <cellStyle name="Note 2 10 2 2" xfId="25903" xr:uid="{24247BC1-88F2-49A5-9AE3-85EAB8C11A6F}"/>
    <cellStyle name="Note 2 10 3" xfId="18537" xr:uid="{58F12E4B-AE1F-4C37-B341-D3902CEDEFB5}"/>
    <cellStyle name="Note 2 11" xfId="7487" xr:uid="{0B238CEA-04C1-4432-B567-090E9047753A}"/>
    <cellStyle name="Note 2 11 2" xfId="22221" xr:uid="{34506271-B821-4328-BAFA-B7C46DE8232D}"/>
    <cellStyle name="Note 2 12" xfId="14855" xr:uid="{EB5884F9-CFD5-4A7A-B394-CD28AE2299E0}"/>
    <cellStyle name="Note 2 2" xfId="92" xr:uid="{6115F63D-BABB-4078-8FF4-2AA25A9F1CFB}"/>
    <cellStyle name="Note 2 2 10" xfId="7488" xr:uid="{FE6BA3C6-70DA-4571-AB4D-A24223619DCC}"/>
    <cellStyle name="Note 2 2 10 2" xfId="22222" xr:uid="{9CA90643-5451-4918-819B-1C8364536EAC}"/>
    <cellStyle name="Note 2 2 11" xfId="14856" xr:uid="{79E7DDFB-D294-40E3-8EDF-3AF0A7B6962B}"/>
    <cellStyle name="Note 2 2 2" xfId="93" xr:uid="{28B6719A-9933-4A31-8561-DA3D8E6E3A16}"/>
    <cellStyle name="Note 2 2 2 10" xfId="14857" xr:uid="{595EB13A-E4AA-47F0-8AB6-8DAEBCA9E307}"/>
    <cellStyle name="Note 2 2 2 2" xfId="163" xr:uid="{F9BC286A-CA60-40AE-9A91-531D82BF79CE}"/>
    <cellStyle name="Note 2 2 2 2 2" xfId="295" xr:uid="{93C16335-715C-43EB-86EA-BD6B7182FD36}"/>
    <cellStyle name="Note 2 2 2 2 2 2" xfId="525" xr:uid="{8A0528DD-234F-443D-A900-48F7126AEE28}"/>
    <cellStyle name="Note 2 2 2 2 2 2 2" xfId="985" xr:uid="{36B569A6-26DA-4948-B741-1823E217DD7C}"/>
    <cellStyle name="Note 2 2 2 2 2 2 2 2" xfId="1905" xr:uid="{230CCDD3-1FB9-461F-8BB4-C00971EEFB6C}"/>
    <cellStyle name="Note 2 2 2 2 2 2 2 2 2" xfId="3746" xr:uid="{78238F7F-23D9-4D30-9DCA-F0B220EB6FCE}"/>
    <cellStyle name="Note 2 2 2 2 2 2 2 2 2 2" xfId="7428" xr:uid="{D15DB1B8-BA62-488D-AE99-4A83A5FF4A50}"/>
    <cellStyle name="Note 2 2 2 2 2 2 2 2 2 2 2" xfId="14794" xr:uid="{C05246C2-939B-433C-B25E-E9F85BBEE0E0}"/>
    <cellStyle name="Note 2 2 2 2 2 2 2 2 2 2 2 2" xfId="29528" xr:uid="{EBF39341-479A-408C-90AA-C719880A95BA}"/>
    <cellStyle name="Note 2 2 2 2 2 2 2 2 2 2 3" xfId="22162" xr:uid="{91B51BB8-93CF-4414-A488-CCD3E4D9B5B2}"/>
    <cellStyle name="Note 2 2 2 2 2 2 2 2 2 3" xfId="11112" xr:uid="{32162DF8-A0F8-4E85-AED4-FEC98BEAF15C}"/>
    <cellStyle name="Note 2 2 2 2 2 2 2 2 2 3 2" xfId="25846" xr:uid="{E29C168B-EB70-41EE-8FFE-05E6FFAAE4B5}"/>
    <cellStyle name="Note 2 2 2 2 2 2 2 2 2 4" xfId="18480" xr:uid="{130609C3-D8CC-45C9-B00D-368EA068D774}"/>
    <cellStyle name="Note 2 2 2 2 2 2 2 2 3" xfId="5587" xr:uid="{A8661E3B-28F3-41FB-A4AC-0925D77E9314}"/>
    <cellStyle name="Note 2 2 2 2 2 2 2 2 3 2" xfId="12953" xr:uid="{AE9244AD-29FE-4CF5-A9F5-D1A2AE2B4255}"/>
    <cellStyle name="Note 2 2 2 2 2 2 2 2 3 2 2" xfId="27687" xr:uid="{B4D31DCF-CDB3-41FD-97EB-40B5A42F77AA}"/>
    <cellStyle name="Note 2 2 2 2 2 2 2 2 3 3" xfId="20321" xr:uid="{4872A177-F18D-45D8-AF60-AA8FFEE364C8}"/>
    <cellStyle name="Note 2 2 2 2 2 2 2 2 4" xfId="9271" xr:uid="{27ADF4D4-6640-4AE4-B371-2908EF1FE53E}"/>
    <cellStyle name="Note 2 2 2 2 2 2 2 2 4 2" xfId="24005" xr:uid="{37B712C3-6E3C-47E4-B754-38978EBFEA7E}"/>
    <cellStyle name="Note 2 2 2 2 2 2 2 2 5" xfId="16639" xr:uid="{9B446FAC-CB6D-4337-8C0C-7FC54A417478}"/>
    <cellStyle name="Note 2 2 2 2 2 2 2 3" xfId="2826" xr:uid="{53E5F0D0-0C64-42B2-ACE4-4E07E0742B7E}"/>
    <cellStyle name="Note 2 2 2 2 2 2 2 3 2" xfId="6508" xr:uid="{802179E7-A8CD-4F3D-BC0A-9D6D4779B0AC}"/>
    <cellStyle name="Note 2 2 2 2 2 2 2 3 2 2" xfId="13874" xr:uid="{56788705-62D0-43F9-BF9C-9000128B8E28}"/>
    <cellStyle name="Note 2 2 2 2 2 2 2 3 2 2 2" xfId="28608" xr:uid="{544A73A7-ADA6-496A-98AF-14CA5748E602}"/>
    <cellStyle name="Note 2 2 2 2 2 2 2 3 2 3" xfId="21242" xr:uid="{EF88BAC0-D112-4B7B-8472-3334925350BE}"/>
    <cellStyle name="Note 2 2 2 2 2 2 2 3 3" xfId="10192" xr:uid="{CF207DF1-40C0-4E4A-A285-A8290D527B3E}"/>
    <cellStyle name="Note 2 2 2 2 2 2 2 3 3 2" xfId="24926" xr:uid="{74F974AD-B6FF-4378-A2D8-67BBD1E4F38A}"/>
    <cellStyle name="Note 2 2 2 2 2 2 2 3 4" xfId="17560" xr:uid="{75ABEF6D-7BD2-431D-AF84-4CFD80703947}"/>
    <cellStyle name="Note 2 2 2 2 2 2 2 4" xfId="4667" xr:uid="{2C364AD3-CAB0-447E-8905-657676B1B6C8}"/>
    <cellStyle name="Note 2 2 2 2 2 2 2 4 2" xfId="12033" xr:uid="{6494DF51-C122-49DF-A104-649D23A67E10}"/>
    <cellStyle name="Note 2 2 2 2 2 2 2 4 2 2" xfId="26767" xr:uid="{0F1EF058-974F-466C-9EAE-7ADF6132F3CB}"/>
    <cellStyle name="Note 2 2 2 2 2 2 2 4 3" xfId="19401" xr:uid="{FB28EBFC-EC2E-471E-8AB9-2D324EFBDB50}"/>
    <cellStyle name="Note 2 2 2 2 2 2 2 5" xfId="8351" xr:uid="{0336E7B2-4E03-4C96-9CC7-4632EBCB72C7}"/>
    <cellStyle name="Note 2 2 2 2 2 2 2 5 2" xfId="23085" xr:uid="{F7EC2CDC-AED5-4D5E-A684-1B1407112FD0}"/>
    <cellStyle name="Note 2 2 2 2 2 2 2 6" xfId="15719" xr:uid="{01E9E1F4-E887-47EA-A40E-53AC25E5467B}"/>
    <cellStyle name="Note 2 2 2 2 2 2 3" xfId="1445" xr:uid="{D0E405D2-796B-4541-AAA5-7E19B2D69F17}"/>
    <cellStyle name="Note 2 2 2 2 2 2 3 2" xfId="3286" xr:uid="{0632B7BB-5FA1-4B59-8C4A-D570FFE95949}"/>
    <cellStyle name="Note 2 2 2 2 2 2 3 2 2" xfId="6968" xr:uid="{4E5BA04F-B5CE-4C8F-AFDD-75892A90A30E}"/>
    <cellStyle name="Note 2 2 2 2 2 2 3 2 2 2" xfId="14334" xr:uid="{BAE4D547-A7AF-4D57-9AF0-212D109FDA98}"/>
    <cellStyle name="Note 2 2 2 2 2 2 3 2 2 2 2" xfId="29068" xr:uid="{7077587C-1C5E-4688-9B6E-9026969E84D7}"/>
    <cellStyle name="Note 2 2 2 2 2 2 3 2 2 3" xfId="21702" xr:uid="{3946C7B2-A0E5-44FA-9A1D-4102C3D214FC}"/>
    <cellStyle name="Note 2 2 2 2 2 2 3 2 3" xfId="10652" xr:uid="{DF039E18-A36D-4416-B59B-D80B3D3C6B68}"/>
    <cellStyle name="Note 2 2 2 2 2 2 3 2 3 2" xfId="25386" xr:uid="{4F301307-50AE-44B6-A297-01947B1089FC}"/>
    <cellStyle name="Note 2 2 2 2 2 2 3 2 4" xfId="18020" xr:uid="{D95A34A0-150A-4980-ACFA-4608B78EC902}"/>
    <cellStyle name="Note 2 2 2 2 2 2 3 3" xfId="5127" xr:uid="{E277DB51-EB03-49FA-8D00-46FD1A4BD290}"/>
    <cellStyle name="Note 2 2 2 2 2 2 3 3 2" xfId="12493" xr:uid="{80E79A66-7DA4-49F3-99AC-A292B4C126F2}"/>
    <cellStyle name="Note 2 2 2 2 2 2 3 3 2 2" xfId="27227" xr:uid="{16403413-F6CB-45DC-83B9-4228786B4B69}"/>
    <cellStyle name="Note 2 2 2 2 2 2 3 3 3" xfId="19861" xr:uid="{319FA73A-3302-4046-B26A-E91DE36904DA}"/>
    <cellStyle name="Note 2 2 2 2 2 2 3 4" xfId="8811" xr:uid="{4D498879-9618-4334-9514-CC4C39B657FA}"/>
    <cellStyle name="Note 2 2 2 2 2 2 3 4 2" xfId="23545" xr:uid="{71F834E1-7049-4C96-9A26-C68938929453}"/>
    <cellStyle name="Note 2 2 2 2 2 2 3 5" xfId="16179" xr:uid="{A82E3BE9-41A4-4F0D-B205-D489610DC396}"/>
    <cellStyle name="Note 2 2 2 2 2 2 4" xfId="2366" xr:uid="{B7FB97BF-DF5F-4CC7-A234-3B16D716F271}"/>
    <cellStyle name="Note 2 2 2 2 2 2 4 2" xfId="6048" xr:uid="{958A722F-C9B8-45EB-AC8B-039DD2EEA562}"/>
    <cellStyle name="Note 2 2 2 2 2 2 4 2 2" xfId="13414" xr:uid="{201EFFBC-85CD-4FB8-BD57-AAA680ECB43D}"/>
    <cellStyle name="Note 2 2 2 2 2 2 4 2 2 2" xfId="28148" xr:uid="{89D42790-2112-452E-9062-8EA4EE5261D8}"/>
    <cellStyle name="Note 2 2 2 2 2 2 4 2 3" xfId="20782" xr:uid="{54B510ED-5825-4AD6-AC13-C7D741394C38}"/>
    <cellStyle name="Note 2 2 2 2 2 2 4 3" xfId="9732" xr:uid="{80B05698-3475-4975-89B2-7BD39A12BCC6}"/>
    <cellStyle name="Note 2 2 2 2 2 2 4 3 2" xfId="24466" xr:uid="{BB348F59-F3D5-4A15-99D8-79EB1A51CFAB}"/>
    <cellStyle name="Note 2 2 2 2 2 2 4 4" xfId="17100" xr:uid="{2CBF20A0-0875-4BC5-B4AF-CBEA9C9F6C63}"/>
    <cellStyle name="Note 2 2 2 2 2 2 5" xfId="4207" xr:uid="{30F14792-F7D4-45B9-ACE4-D32933B48A2B}"/>
    <cellStyle name="Note 2 2 2 2 2 2 5 2" xfId="11573" xr:uid="{1CC77D82-B318-4B81-AC6B-A19BF0A00778}"/>
    <cellStyle name="Note 2 2 2 2 2 2 5 2 2" xfId="26307" xr:uid="{4EB6FD23-02C2-4A11-9DC0-A0F7A73D6850}"/>
    <cellStyle name="Note 2 2 2 2 2 2 5 3" xfId="18941" xr:uid="{9495E3F9-7280-4A86-99D6-A52491612EE7}"/>
    <cellStyle name="Note 2 2 2 2 2 2 6" xfId="7891" xr:uid="{08887E71-8D93-4685-9494-053AEA8FCAE1}"/>
    <cellStyle name="Note 2 2 2 2 2 2 6 2" xfId="22625" xr:uid="{8B8708D0-B80D-4D4D-9649-E8BC51C51629}"/>
    <cellStyle name="Note 2 2 2 2 2 2 7" xfId="15259" xr:uid="{587E39C4-A97A-4C6C-B56C-6CEB18D7BEDC}"/>
    <cellStyle name="Note 2 2 2 2 2 3" xfId="755" xr:uid="{D4532FBD-830A-483F-9890-DD3218E41D5E}"/>
    <cellStyle name="Note 2 2 2 2 2 3 2" xfId="1675" xr:uid="{80B15CA2-588B-4121-9110-5352EC2C3F1B}"/>
    <cellStyle name="Note 2 2 2 2 2 3 2 2" xfId="3516" xr:uid="{6B639298-BBDE-46CF-B69E-50B8172F0FEB}"/>
    <cellStyle name="Note 2 2 2 2 2 3 2 2 2" xfId="7198" xr:uid="{4C0EB26F-FEB8-4A95-82A7-C41325DDA08B}"/>
    <cellStyle name="Note 2 2 2 2 2 3 2 2 2 2" xfId="14564" xr:uid="{04B45113-52F2-4F1F-A2E9-8B0FBF7C7EAA}"/>
    <cellStyle name="Note 2 2 2 2 2 3 2 2 2 2 2" xfId="29298" xr:uid="{29B9885C-98BF-4DD5-872E-815CD165D6C7}"/>
    <cellStyle name="Note 2 2 2 2 2 3 2 2 2 3" xfId="21932" xr:uid="{60E169BA-A4A8-487A-9120-43EB2AB7040C}"/>
    <cellStyle name="Note 2 2 2 2 2 3 2 2 3" xfId="10882" xr:uid="{C20BBC8E-E6FC-4117-9A99-B7DC08F4E8F3}"/>
    <cellStyle name="Note 2 2 2 2 2 3 2 2 3 2" xfId="25616" xr:uid="{E9D4A5D2-F49A-4EEA-809C-AEFB583FBF2C}"/>
    <cellStyle name="Note 2 2 2 2 2 3 2 2 4" xfId="18250" xr:uid="{37CC32FF-947B-4A78-98BF-FB9EECE2C1B2}"/>
    <cellStyle name="Note 2 2 2 2 2 3 2 3" xfId="5357" xr:uid="{6840DA9F-775C-4BCA-9AEF-1F57E303E812}"/>
    <cellStyle name="Note 2 2 2 2 2 3 2 3 2" xfId="12723" xr:uid="{ED91C05F-708F-4AAC-9568-7565D70552ED}"/>
    <cellStyle name="Note 2 2 2 2 2 3 2 3 2 2" xfId="27457" xr:uid="{054C31EF-0F06-4AA8-ACFD-8E2B1A0E6384}"/>
    <cellStyle name="Note 2 2 2 2 2 3 2 3 3" xfId="20091" xr:uid="{3CA1A810-2674-4A0E-8221-18F2A2A5034C}"/>
    <cellStyle name="Note 2 2 2 2 2 3 2 4" xfId="9041" xr:uid="{4A25BE5D-3CFF-4787-9E50-B51C9016136F}"/>
    <cellStyle name="Note 2 2 2 2 2 3 2 4 2" xfId="23775" xr:uid="{646BEF60-D489-4DED-A154-187DF5567EE5}"/>
    <cellStyle name="Note 2 2 2 2 2 3 2 5" xfId="16409" xr:uid="{075DA05A-AB2C-442A-92D1-0E511D959D63}"/>
    <cellStyle name="Note 2 2 2 2 2 3 3" xfId="2596" xr:uid="{E6071695-FFAD-4759-837B-B1156157F2AF}"/>
    <cellStyle name="Note 2 2 2 2 2 3 3 2" xfId="6278" xr:uid="{AFA64436-C9F5-4BA3-ACDC-BE69FCFEC7E7}"/>
    <cellStyle name="Note 2 2 2 2 2 3 3 2 2" xfId="13644" xr:uid="{DFFAF991-1418-4EDC-80EE-5F507650F043}"/>
    <cellStyle name="Note 2 2 2 2 2 3 3 2 2 2" xfId="28378" xr:uid="{F0837D28-E109-42D8-9B2D-2700254D8966}"/>
    <cellStyle name="Note 2 2 2 2 2 3 3 2 3" xfId="21012" xr:uid="{63A5AC30-4A85-446D-9965-A9934208905E}"/>
    <cellStyle name="Note 2 2 2 2 2 3 3 3" xfId="9962" xr:uid="{B6A29CB5-92D5-4663-A47C-3B27B5BADB19}"/>
    <cellStyle name="Note 2 2 2 2 2 3 3 3 2" xfId="24696" xr:uid="{D21FAA8A-AD41-4DB0-B568-AD616B3B15D0}"/>
    <cellStyle name="Note 2 2 2 2 2 3 3 4" xfId="17330" xr:uid="{303273D3-1D6C-4E01-AA26-7E5436F77BCA}"/>
    <cellStyle name="Note 2 2 2 2 2 3 4" xfId="4437" xr:uid="{20AAF0E5-C508-4CC0-A132-18568E0F1F99}"/>
    <cellStyle name="Note 2 2 2 2 2 3 4 2" xfId="11803" xr:uid="{04347540-659D-4622-823B-481DD4E26EA0}"/>
    <cellStyle name="Note 2 2 2 2 2 3 4 2 2" xfId="26537" xr:uid="{946D07C4-D15C-4F06-ABA0-2E27BE658B6B}"/>
    <cellStyle name="Note 2 2 2 2 2 3 4 3" xfId="19171" xr:uid="{0F7F5C81-149E-42A0-BEF6-26ED812EAC94}"/>
    <cellStyle name="Note 2 2 2 2 2 3 5" xfId="8121" xr:uid="{D30C4A39-D61E-4270-8C4A-A26495A9C5E0}"/>
    <cellStyle name="Note 2 2 2 2 2 3 5 2" xfId="22855" xr:uid="{8D6C87AF-2A0C-462B-8C0B-76B6B4FA5213}"/>
    <cellStyle name="Note 2 2 2 2 2 3 6" xfId="15489" xr:uid="{0A922B85-C56D-4211-B3CE-7567B5618C29}"/>
    <cellStyle name="Note 2 2 2 2 2 4" xfId="1215" xr:uid="{91C4F861-D5DE-4CD4-9B2E-7A97AA7A3F33}"/>
    <cellStyle name="Note 2 2 2 2 2 4 2" xfId="3056" xr:uid="{3357A95A-749B-4C0C-A8A6-3B81A3449A3B}"/>
    <cellStyle name="Note 2 2 2 2 2 4 2 2" xfId="6738" xr:uid="{DED49D42-48BE-4B4A-9140-F2047FF514ED}"/>
    <cellStyle name="Note 2 2 2 2 2 4 2 2 2" xfId="14104" xr:uid="{2C311E7C-8B05-4EB0-BED0-92D469925B4C}"/>
    <cellStyle name="Note 2 2 2 2 2 4 2 2 2 2" xfId="28838" xr:uid="{C4EF6460-EF0F-49C0-A90E-FD04BA933C9A}"/>
    <cellStyle name="Note 2 2 2 2 2 4 2 2 3" xfId="21472" xr:uid="{FD9744A6-3515-4B35-AF74-D82BA93BE2E9}"/>
    <cellStyle name="Note 2 2 2 2 2 4 2 3" xfId="10422" xr:uid="{ED5A291A-820D-45A1-AE57-383DC713577C}"/>
    <cellStyle name="Note 2 2 2 2 2 4 2 3 2" xfId="25156" xr:uid="{4315C838-3049-4972-A119-6CC1BF9DFB9E}"/>
    <cellStyle name="Note 2 2 2 2 2 4 2 4" xfId="17790" xr:uid="{6FC1BBF1-3309-480A-886E-D901610D2DCF}"/>
    <cellStyle name="Note 2 2 2 2 2 4 3" xfId="4897" xr:uid="{DD3D8199-EF00-44B5-9FE7-1D159D51A4BC}"/>
    <cellStyle name="Note 2 2 2 2 2 4 3 2" xfId="12263" xr:uid="{4D2B39BD-D698-442B-8EB2-94BFEBCE2363}"/>
    <cellStyle name="Note 2 2 2 2 2 4 3 2 2" xfId="26997" xr:uid="{C0F35C11-75B6-4FCE-A152-396DBC0B8351}"/>
    <cellStyle name="Note 2 2 2 2 2 4 3 3" xfId="19631" xr:uid="{09042CFE-5537-41BB-BDC1-D0F0D93E4E4F}"/>
    <cellStyle name="Note 2 2 2 2 2 4 4" xfId="8581" xr:uid="{7EF074B2-982C-44ED-A74B-933C9A40813E}"/>
    <cellStyle name="Note 2 2 2 2 2 4 4 2" xfId="23315" xr:uid="{D72B1331-4DFE-4E0B-BDD8-DD1179B64696}"/>
    <cellStyle name="Note 2 2 2 2 2 4 5" xfId="15949" xr:uid="{55260FAC-C46A-4C21-89AE-A8E5DB254A3C}"/>
    <cellStyle name="Note 2 2 2 2 2 5" xfId="2136" xr:uid="{D468908B-96EA-4F7D-8630-5177685F3469}"/>
    <cellStyle name="Note 2 2 2 2 2 5 2" xfId="5818" xr:uid="{47D9D783-667F-4E55-A0BD-54DC666EB5D3}"/>
    <cellStyle name="Note 2 2 2 2 2 5 2 2" xfId="13184" xr:uid="{FAA07832-830B-4671-AA2E-7C1167016897}"/>
    <cellStyle name="Note 2 2 2 2 2 5 2 2 2" xfId="27918" xr:uid="{6DFC359D-EC4A-45FF-8851-0C8C13B52622}"/>
    <cellStyle name="Note 2 2 2 2 2 5 2 3" xfId="20552" xr:uid="{19D64EED-5A1C-4A6C-9969-CA27094AA6B1}"/>
    <cellStyle name="Note 2 2 2 2 2 5 3" xfId="9502" xr:uid="{F4C29E18-6A09-4C99-ACA2-AFA8F7EEDE7F}"/>
    <cellStyle name="Note 2 2 2 2 2 5 3 2" xfId="24236" xr:uid="{67CF5742-6CC7-478A-97DC-78E11EE21C77}"/>
    <cellStyle name="Note 2 2 2 2 2 5 4" xfId="16870" xr:uid="{0C9C7C7F-6105-48C1-971E-26A118F65410}"/>
    <cellStyle name="Note 2 2 2 2 2 6" xfId="3977" xr:uid="{B6C8B0B9-6BDA-47EC-AA4B-F158EBE9E01D}"/>
    <cellStyle name="Note 2 2 2 2 2 6 2" xfId="11343" xr:uid="{E04AD236-7746-4124-B718-6FE63DCF0ADA}"/>
    <cellStyle name="Note 2 2 2 2 2 6 2 2" xfId="26077" xr:uid="{2082BE67-C458-41C6-9929-35529588B434}"/>
    <cellStyle name="Note 2 2 2 2 2 6 3" xfId="18711" xr:uid="{F1DD4D34-32B1-4CCA-B100-CDE08FB93317}"/>
    <cellStyle name="Note 2 2 2 2 2 7" xfId="7661" xr:uid="{5E69C61E-5324-4FCA-A166-B7EC700DF479}"/>
    <cellStyle name="Note 2 2 2 2 2 7 2" xfId="22395" xr:uid="{2DB4D89B-E76C-44DF-A578-03D45299A357}"/>
    <cellStyle name="Note 2 2 2 2 2 8" xfId="15029" xr:uid="{5E4C2AC4-C1EE-4BA4-86E0-DD6225369F0C}"/>
    <cellStyle name="Note 2 2 2 2 3" xfId="410" xr:uid="{B549C052-70DE-46A4-AA93-FF957F522BDB}"/>
    <cellStyle name="Note 2 2 2 2 3 2" xfId="870" xr:uid="{114BDE6D-C35C-49F9-B1C8-D5B1952167EF}"/>
    <cellStyle name="Note 2 2 2 2 3 2 2" xfId="1790" xr:uid="{AAF6EDDB-F862-4CAA-BFB8-1B1B82DDF789}"/>
    <cellStyle name="Note 2 2 2 2 3 2 2 2" xfId="3631" xr:uid="{492704BA-2103-4564-92A3-A0D1B2C7D67E}"/>
    <cellStyle name="Note 2 2 2 2 3 2 2 2 2" xfId="7313" xr:uid="{403CA879-E795-4DB9-92E6-F1C45E06C45A}"/>
    <cellStyle name="Note 2 2 2 2 3 2 2 2 2 2" xfId="14679" xr:uid="{0D0F9545-C99A-4F0F-BAE0-49444B2A2053}"/>
    <cellStyle name="Note 2 2 2 2 3 2 2 2 2 2 2" xfId="29413" xr:uid="{C9581150-5DEB-4732-B4B0-98312364B1BB}"/>
    <cellStyle name="Note 2 2 2 2 3 2 2 2 2 3" xfId="22047" xr:uid="{E5B19353-F40F-4F58-8838-7B716A29CF52}"/>
    <cellStyle name="Note 2 2 2 2 3 2 2 2 3" xfId="10997" xr:uid="{415F80FE-6CDD-4856-8BB4-8677AD87BFE1}"/>
    <cellStyle name="Note 2 2 2 2 3 2 2 2 3 2" xfId="25731" xr:uid="{9C6133BC-48EE-4731-B432-C8BB621ED936}"/>
    <cellStyle name="Note 2 2 2 2 3 2 2 2 4" xfId="18365" xr:uid="{E4CD1A3F-FD9E-46D0-AF9E-7DEACEAFBE65}"/>
    <cellStyle name="Note 2 2 2 2 3 2 2 3" xfId="5472" xr:uid="{7D931096-95A3-441C-957D-D7B07ECD4F89}"/>
    <cellStyle name="Note 2 2 2 2 3 2 2 3 2" xfId="12838" xr:uid="{FD67A0DC-8361-4F2D-B8DE-B4F655419AAC}"/>
    <cellStyle name="Note 2 2 2 2 3 2 2 3 2 2" xfId="27572" xr:uid="{9579D5AA-C61C-4F8C-9E2A-53B3E6CF4E9E}"/>
    <cellStyle name="Note 2 2 2 2 3 2 2 3 3" xfId="20206" xr:uid="{74D1CD1D-66B1-4566-9EEE-07164376A65B}"/>
    <cellStyle name="Note 2 2 2 2 3 2 2 4" xfId="9156" xr:uid="{EE95828F-794D-4DD5-9510-BFF5EA83B298}"/>
    <cellStyle name="Note 2 2 2 2 3 2 2 4 2" xfId="23890" xr:uid="{04574DA1-D08C-431D-ABB9-6468B79A3FBA}"/>
    <cellStyle name="Note 2 2 2 2 3 2 2 5" xfId="16524" xr:uid="{94A30A3C-F5A0-4534-BF32-9C75AA029463}"/>
    <cellStyle name="Note 2 2 2 2 3 2 3" xfId="2711" xr:uid="{9CD6BA45-4726-4D23-AF7D-BBED2927ECC1}"/>
    <cellStyle name="Note 2 2 2 2 3 2 3 2" xfId="6393" xr:uid="{6ED4E543-1B2A-4E71-9420-BF3DF706FFC4}"/>
    <cellStyle name="Note 2 2 2 2 3 2 3 2 2" xfId="13759" xr:uid="{D0F24AB7-2AB7-437C-B623-268EB636E0A7}"/>
    <cellStyle name="Note 2 2 2 2 3 2 3 2 2 2" xfId="28493" xr:uid="{93CE0637-8556-4CFA-8353-83256FF6230B}"/>
    <cellStyle name="Note 2 2 2 2 3 2 3 2 3" xfId="21127" xr:uid="{79FE7B2D-665D-4639-AF13-764D6E203E8C}"/>
    <cellStyle name="Note 2 2 2 2 3 2 3 3" xfId="10077" xr:uid="{3B74B0F8-6A61-4BDD-BDB7-91DE25E79CD0}"/>
    <cellStyle name="Note 2 2 2 2 3 2 3 3 2" xfId="24811" xr:uid="{27421BD7-C828-4038-8495-4AFF82C31F39}"/>
    <cellStyle name="Note 2 2 2 2 3 2 3 4" xfId="17445" xr:uid="{0ECEB570-A105-4007-AF78-C3BE2402CD07}"/>
    <cellStyle name="Note 2 2 2 2 3 2 4" xfId="4552" xr:uid="{3D0718AD-15E9-4477-9841-3CEBA923E7E3}"/>
    <cellStyle name="Note 2 2 2 2 3 2 4 2" xfId="11918" xr:uid="{F80857FE-EDE8-4AA2-A357-76EE21ADE4BD}"/>
    <cellStyle name="Note 2 2 2 2 3 2 4 2 2" xfId="26652" xr:uid="{3967A554-FF13-4A37-AA1D-ECDA75BAAE6A}"/>
    <cellStyle name="Note 2 2 2 2 3 2 4 3" xfId="19286" xr:uid="{872B3985-D2A0-40AA-8FA9-81221B05AD49}"/>
    <cellStyle name="Note 2 2 2 2 3 2 5" xfId="8236" xr:uid="{2BE2C6FE-CD56-4688-9D49-5823EA508E97}"/>
    <cellStyle name="Note 2 2 2 2 3 2 5 2" xfId="22970" xr:uid="{46B8919B-0A12-4B51-9694-8DF9CC7EA8DF}"/>
    <cellStyle name="Note 2 2 2 2 3 2 6" xfId="15604" xr:uid="{7C9C1F20-0E55-492A-BDC9-5FFB128CF829}"/>
    <cellStyle name="Note 2 2 2 2 3 3" xfId="1330" xr:uid="{315AC5BF-9B21-43D4-B72B-B6D106F4345E}"/>
    <cellStyle name="Note 2 2 2 2 3 3 2" xfId="3171" xr:uid="{087BAE5E-3A3E-4923-888F-2A0D256F66BC}"/>
    <cellStyle name="Note 2 2 2 2 3 3 2 2" xfId="6853" xr:uid="{706B19BC-D09C-4A96-9DC9-3BC427E7CBEE}"/>
    <cellStyle name="Note 2 2 2 2 3 3 2 2 2" xfId="14219" xr:uid="{75DBA228-12C8-4181-B7DE-E08695CEF831}"/>
    <cellStyle name="Note 2 2 2 2 3 3 2 2 2 2" xfId="28953" xr:uid="{06606ED3-C5A0-432C-AAFB-FD7E3CDFAD53}"/>
    <cellStyle name="Note 2 2 2 2 3 3 2 2 3" xfId="21587" xr:uid="{52EE6946-D1AC-46EC-8AB2-8E1079E497E5}"/>
    <cellStyle name="Note 2 2 2 2 3 3 2 3" xfId="10537" xr:uid="{E7C5766D-3E16-4B85-BF37-501F30C885BF}"/>
    <cellStyle name="Note 2 2 2 2 3 3 2 3 2" xfId="25271" xr:uid="{04C10692-2302-4493-A8B9-FF850B187B2B}"/>
    <cellStyle name="Note 2 2 2 2 3 3 2 4" xfId="17905" xr:uid="{6C6B54A4-AB8C-41D9-A8AF-317A62CADB39}"/>
    <cellStyle name="Note 2 2 2 2 3 3 3" xfId="5012" xr:uid="{83815D1D-82BC-4CDD-9C8C-63B6F0391E57}"/>
    <cellStyle name="Note 2 2 2 2 3 3 3 2" xfId="12378" xr:uid="{BE28028F-8F86-4B21-B49F-1F9BE944A784}"/>
    <cellStyle name="Note 2 2 2 2 3 3 3 2 2" xfId="27112" xr:uid="{CECED2A8-778F-4552-834A-05F0759827DA}"/>
    <cellStyle name="Note 2 2 2 2 3 3 3 3" xfId="19746" xr:uid="{1EAFB763-657C-47F9-ADE1-CAF8BE4CC95F}"/>
    <cellStyle name="Note 2 2 2 2 3 3 4" xfId="8696" xr:uid="{B44E74D8-35D9-44A6-AE1F-05F5A823DF55}"/>
    <cellStyle name="Note 2 2 2 2 3 3 4 2" xfId="23430" xr:uid="{0B14E6AC-229A-47E5-A552-3DBD853F7CB8}"/>
    <cellStyle name="Note 2 2 2 2 3 3 5" xfId="16064" xr:uid="{D2B5BECC-E5B0-4E10-867A-D03BDBA33174}"/>
    <cellStyle name="Note 2 2 2 2 3 4" xfId="2251" xr:uid="{CFAEDB7B-F774-4A24-9E02-F998AEE29132}"/>
    <cellStyle name="Note 2 2 2 2 3 4 2" xfId="5933" xr:uid="{B67E4C30-C73A-4FF0-B8CD-3C4CA3F4A5DD}"/>
    <cellStyle name="Note 2 2 2 2 3 4 2 2" xfId="13299" xr:uid="{6BCC3B43-E1C1-4A05-ADCE-00D4749710C8}"/>
    <cellStyle name="Note 2 2 2 2 3 4 2 2 2" xfId="28033" xr:uid="{2E4676DD-924A-4393-8E8D-BB369D8123B9}"/>
    <cellStyle name="Note 2 2 2 2 3 4 2 3" xfId="20667" xr:uid="{2CE98CBA-9B0B-4C74-BF8B-0582ED017BAB}"/>
    <cellStyle name="Note 2 2 2 2 3 4 3" xfId="9617" xr:uid="{A2A9C0D7-4014-46EB-A0C1-A217E73310B9}"/>
    <cellStyle name="Note 2 2 2 2 3 4 3 2" xfId="24351" xr:uid="{235F87B9-D63D-4528-BEB6-92294A3283A0}"/>
    <cellStyle name="Note 2 2 2 2 3 4 4" xfId="16985" xr:uid="{35DE1932-8BB5-449A-8B71-32EE72AAF358}"/>
    <cellStyle name="Note 2 2 2 2 3 5" xfId="4092" xr:uid="{CCCE3FAF-410C-4061-A23D-B2785D9A5FA9}"/>
    <cellStyle name="Note 2 2 2 2 3 5 2" xfId="11458" xr:uid="{6F5AFF4F-CCD6-4DE2-AB05-712DDB58EE38}"/>
    <cellStyle name="Note 2 2 2 2 3 5 2 2" xfId="26192" xr:uid="{61516B92-F73C-47AC-A729-D66C6718B525}"/>
    <cellStyle name="Note 2 2 2 2 3 5 3" xfId="18826" xr:uid="{2D5D6CF4-665B-43FC-BCB5-6F90CC852BA6}"/>
    <cellStyle name="Note 2 2 2 2 3 6" xfId="7776" xr:uid="{023570C6-242A-4D4C-BBEB-D62624DD5747}"/>
    <cellStyle name="Note 2 2 2 2 3 6 2" xfId="22510" xr:uid="{0B007EEF-4C05-4BA8-B36D-3682B3AD1D45}"/>
    <cellStyle name="Note 2 2 2 2 3 7" xfId="15144" xr:uid="{73479C4D-A2E9-452D-B47F-BE1D5278FE5B}"/>
    <cellStyle name="Note 2 2 2 2 4" xfId="640" xr:uid="{84563F0C-A5D7-482E-A4D5-3767DC95D418}"/>
    <cellStyle name="Note 2 2 2 2 4 2" xfId="1560" xr:uid="{046D1A79-548D-44B9-BDD7-7FB25C16A282}"/>
    <cellStyle name="Note 2 2 2 2 4 2 2" xfId="3401" xr:uid="{BFC04D3E-908E-474F-B1D7-E04EC910A662}"/>
    <cellStyle name="Note 2 2 2 2 4 2 2 2" xfId="7083" xr:uid="{CFE2B418-B86D-481E-879C-60EDF446A106}"/>
    <cellStyle name="Note 2 2 2 2 4 2 2 2 2" xfId="14449" xr:uid="{4F936B37-3E68-43E0-B80C-95C3791A9D1F}"/>
    <cellStyle name="Note 2 2 2 2 4 2 2 2 2 2" xfId="29183" xr:uid="{034885E1-BCF8-4ECC-9126-F4B09DB0C22A}"/>
    <cellStyle name="Note 2 2 2 2 4 2 2 2 3" xfId="21817" xr:uid="{BD2ED65A-7736-4F9E-94C6-9ABA5D9ED817}"/>
    <cellStyle name="Note 2 2 2 2 4 2 2 3" xfId="10767" xr:uid="{BC13E0BE-6CBB-499A-AECF-9B9C8FF3A8F6}"/>
    <cellStyle name="Note 2 2 2 2 4 2 2 3 2" xfId="25501" xr:uid="{EC6DD76C-17E0-458F-8A4C-C3EECFA2D389}"/>
    <cellStyle name="Note 2 2 2 2 4 2 2 4" xfId="18135" xr:uid="{704EF656-20A7-44FA-A035-2A3B94F5B0D7}"/>
    <cellStyle name="Note 2 2 2 2 4 2 3" xfId="5242" xr:uid="{854C1B7B-1660-46A1-9DB4-94B75A6B02DF}"/>
    <cellStyle name="Note 2 2 2 2 4 2 3 2" xfId="12608" xr:uid="{8AC4F347-4A5D-4676-A33A-9F138E2A1C54}"/>
    <cellStyle name="Note 2 2 2 2 4 2 3 2 2" xfId="27342" xr:uid="{CE490D6A-BFCF-46E0-BB66-E3DCA3531379}"/>
    <cellStyle name="Note 2 2 2 2 4 2 3 3" xfId="19976" xr:uid="{384BC6B5-7786-4152-AE83-2F14AC234DA5}"/>
    <cellStyle name="Note 2 2 2 2 4 2 4" xfId="8926" xr:uid="{E82C491F-45B0-4975-9051-8C571E1E3AFA}"/>
    <cellStyle name="Note 2 2 2 2 4 2 4 2" xfId="23660" xr:uid="{9CD47D04-334C-44A4-9540-8AA4FEAA420B}"/>
    <cellStyle name="Note 2 2 2 2 4 2 5" xfId="16294" xr:uid="{F57DE6C9-C456-4C4B-908A-284441CE2AC2}"/>
    <cellStyle name="Note 2 2 2 2 4 3" xfId="2481" xr:uid="{69440B50-36F4-4C4E-82D1-F3F4417DEC12}"/>
    <cellStyle name="Note 2 2 2 2 4 3 2" xfId="6163" xr:uid="{25A3DDEC-9038-4705-9289-0D921E933C70}"/>
    <cellStyle name="Note 2 2 2 2 4 3 2 2" xfId="13529" xr:uid="{EF2D2FED-87B3-4024-A175-5B11A7B7AC39}"/>
    <cellStyle name="Note 2 2 2 2 4 3 2 2 2" xfId="28263" xr:uid="{8C5F0B3F-44F9-4748-A7F6-65F7EE15766D}"/>
    <cellStyle name="Note 2 2 2 2 4 3 2 3" xfId="20897" xr:uid="{6253842C-54BF-44EE-8FDA-C133BACA0A7F}"/>
    <cellStyle name="Note 2 2 2 2 4 3 3" xfId="9847" xr:uid="{4F354DE9-B463-4FC8-9E91-395AD8D65408}"/>
    <cellStyle name="Note 2 2 2 2 4 3 3 2" xfId="24581" xr:uid="{9A3F165E-C61C-4AF2-9AC1-3470451471A8}"/>
    <cellStyle name="Note 2 2 2 2 4 3 4" xfId="17215" xr:uid="{8A4EA9BC-19D5-47AA-9058-FB8AF4DCCD05}"/>
    <cellStyle name="Note 2 2 2 2 4 4" xfId="4322" xr:uid="{3B068646-B4B0-4AE9-9FF8-12C53DC80779}"/>
    <cellStyle name="Note 2 2 2 2 4 4 2" xfId="11688" xr:uid="{A30BCBA2-3BA6-4F15-8F2A-BB7F39EC0850}"/>
    <cellStyle name="Note 2 2 2 2 4 4 2 2" xfId="26422" xr:uid="{92E3B1A5-3FD0-46D1-BA6B-E0C346A307B8}"/>
    <cellStyle name="Note 2 2 2 2 4 4 3" xfId="19056" xr:uid="{A24E38C0-2B84-4D52-8ED7-73F890090BA4}"/>
    <cellStyle name="Note 2 2 2 2 4 5" xfId="8006" xr:uid="{AC5558C4-3D56-46E3-A8EA-AD1B2FF42936}"/>
    <cellStyle name="Note 2 2 2 2 4 5 2" xfId="22740" xr:uid="{A4C65846-027F-4AFC-84BE-182B8D62B22E}"/>
    <cellStyle name="Note 2 2 2 2 4 6" xfId="15374" xr:uid="{65BA072C-5434-4103-B14A-F82DE724FF3B}"/>
    <cellStyle name="Note 2 2 2 2 5" xfId="1100" xr:uid="{36BE3863-F486-4705-A672-34BBDA917291}"/>
    <cellStyle name="Note 2 2 2 2 5 2" xfId="2941" xr:uid="{7B46DE31-183C-44AB-8EAE-09CB8E27C762}"/>
    <cellStyle name="Note 2 2 2 2 5 2 2" xfId="6623" xr:uid="{19031882-B882-4F2C-801F-687121A0A417}"/>
    <cellStyle name="Note 2 2 2 2 5 2 2 2" xfId="13989" xr:uid="{E8348C86-9BE1-48C8-9276-C25B04F3B613}"/>
    <cellStyle name="Note 2 2 2 2 5 2 2 2 2" xfId="28723" xr:uid="{97498153-C5DE-4784-82C2-67F01EB10C26}"/>
    <cellStyle name="Note 2 2 2 2 5 2 2 3" xfId="21357" xr:uid="{980BB687-5A98-415C-A272-8F7ADAA564C9}"/>
    <cellStyle name="Note 2 2 2 2 5 2 3" xfId="10307" xr:uid="{C686D8B3-A7C3-48DC-8A0B-51E4923326F8}"/>
    <cellStyle name="Note 2 2 2 2 5 2 3 2" xfId="25041" xr:uid="{CAD92C00-3134-4499-B3FA-DA7C07E7B17B}"/>
    <cellStyle name="Note 2 2 2 2 5 2 4" xfId="17675" xr:uid="{92E8AABC-28C6-4AC9-8AD8-B9AA645BEEBE}"/>
    <cellStyle name="Note 2 2 2 2 5 3" xfId="4782" xr:uid="{0F4F13F0-8BFE-4285-A532-F1C868D578E4}"/>
    <cellStyle name="Note 2 2 2 2 5 3 2" xfId="12148" xr:uid="{C40A7781-7BC0-4BEB-A3B7-E7752983DC2F}"/>
    <cellStyle name="Note 2 2 2 2 5 3 2 2" xfId="26882" xr:uid="{843F017A-D472-468F-8ED9-B188C24F7008}"/>
    <cellStyle name="Note 2 2 2 2 5 3 3" xfId="19516" xr:uid="{BE13B300-7159-4FD2-9495-884AE848BC42}"/>
    <cellStyle name="Note 2 2 2 2 5 4" xfId="8466" xr:uid="{A2CEE9F8-CC70-4D93-B530-25A3805686A6}"/>
    <cellStyle name="Note 2 2 2 2 5 4 2" xfId="23200" xr:uid="{29DBA3B2-C4EF-4648-B318-3771B28F5350}"/>
    <cellStyle name="Note 2 2 2 2 5 5" xfId="15834" xr:uid="{CA44363E-C975-46BC-A1ED-17219F0E5C72}"/>
    <cellStyle name="Note 2 2 2 2 6" xfId="2021" xr:uid="{A77137B7-7341-4C0F-A478-B2E2255ECF77}"/>
    <cellStyle name="Note 2 2 2 2 6 2" xfId="5703" xr:uid="{93033609-E577-4D01-AB0A-36FC93C6941E}"/>
    <cellStyle name="Note 2 2 2 2 6 2 2" xfId="13069" xr:uid="{9D4E7111-E6C5-48CB-BC1F-70CE8C9FE00D}"/>
    <cellStyle name="Note 2 2 2 2 6 2 2 2" xfId="27803" xr:uid="{7BF1CB1C-87AC-43A9-8068-16BBB6E9A85E}"/>
    <cellStyle name="Note 2 2 2 2 6 2 3" xfId="20437" xr:uid="{560E4149-A44F-41AF-ADDB-F9F14B5711A6}"/>
    <cellStyle name="Note 2 2 2 2 6 3" xfId="9387" xr:uid="{CB785798-B34E-436A-8E5F-034A2FD19911}"/>
    <cellStyle name="Note 2 2 2 2 6 3 2" xfId="24121" xr:uid="{09F7F0B6-90B5-4725-944E-A763C23EB538}"/>
    <cellStyle name="Note 2 2 2 2 6 4" xfId="16755" xr:uid="{5EDF6036-7BAF-4D79-8F70-CF5BDD93B0B5}"/>
    <cellStyle name="Note 2 2 2 2 7" xfId="3862" xr:uid="{D60E4195-E89D-4BB0-9937-C66DDEFC7DA1}"/>
    <cellStyle name="Note 2 2 2 2 7 2" xfId="11228" xr:uid="{AF935C09-1DCE-4095-8CAA-9C7BDD135E78}"/>
    <cellStyle name="Note 2 2 2 2 7 2 2" xfId="25962" xr:uid="{F72F7F4B-6F15-4341-B61A-66D1FC71B8A1}"/>
    <cellStyle name="Note 2 2 2 2 7 3" xfId="18596" xr:uid="{58C2AB76-AB2D-4C79-B081-14C79D6A977D}"/>
    <cellStyle name="Note 2 2 2 2 8" xfId="7546" xr:uid="{6F707AED-B967-427A-9466-D1089AE73063}"/>
    <cellStyle name="Note 2 2 2 2 8 2" xfId="22280" xr:uid="{68F8F820-7F5B-4316-B3BF-F59760A370D1}"/>
    <cellStyle name="Note 2 2 2 2 9" xfId="14914" xr:uid="{95150CD2-7AC7-4522-A091-A73B3C1EEF5E}"/>
    <cellStyle name="Note 2 2 2 3" xfId="238" xr:uid="{704CCB26-C61E-49BF-9F7A-15A373FC6E2D}"/>
    <cellStyle name="Note 2 2 2 3 2" xfId="468" xr:uid="{6D64B895-0EFB-4868-8469-701703FBEEE6}"/>
    <cellStyle name="Note 2 2 2 3 2 2" xfId="928" xr:uid="{026535EE-07D4-4A3B-BF89-726F1491FA0B}"/>
    <cellStyle name="Note 2 2 2 3 2 2 2" xfId="1848" xr:uid="{073A384E-B210-47F9-A576-BCE5C7688C51}"/>
    <cellStyle name="Note 2 2 2 3 2 2 2 2" xfId="3689" xr:uid="{0E729CBB-A946-42B8-9AF1-270CBFBB73E5}"/>
    <cellStyle name="Note 2 2 2 3 2 2 2 2 2" xfId="7371" xr:uid="{0866B0D5-5288-4170-9F82-6843C8D2A2DA}"/>
    <cellStyle name="Note 2 2 2 3 2 2 2 2 2 2" xfId="14737" xr:uid="{9D0C2A4D-278E-4445-86D9-3D70B76105AD}"/>
    <cellStyle name="Note 2 2 2 3 2 2 2 2 2 2 2" xfId="29471" xr:uid="{2F3CE7E3-1524-49D5-AF0E-F1E489CC4C76}"/>
    <cellStyle name="Note 2 2 2 3 2 2 2 2 2 3" xfId="22105" xr:uid="{FE72D52F-1AD6-4877-89E9-39480599B539}"/>
    <cellStyle name="Note 2 2 2 3 2 2 2 2 3" xfId="11055" xr:uid="{0406380E-4AE7-43A9-9083-D4A6712ED38B}"/>
    <cellStyle name="Note 2 2 2 3 2 2 2 2 3 2" xfId="25789" xr:uid="{A1164CD1-9E69-4929-900E-46337C39D656}"/>
    <cellStyle name="Note 2 2 2 3 2 2 2 2 4" xfId="18423" xr:uid="{9B92B23B-687C-4BD6-99A1-6281456E915D}"/>
    <cellStyle name="Note 2 2 2 3 2 2 2 3" xfId="5530" xr:uid="{957F3C98-46BE-4A09-AE57-57D83623B33F}"/>
    <cellStyle name="Note 2 2 2 3 2 2 2 3 2" xfId="12896" xr:uid="{734DC6C0-51A5-4CF9-9C0D-0A782CBD0538}"/>
    <cellStyle name="Note 2 2 2 3 2 2 2 3 2 2" xfId="27630" xr:uid="{F39CEFE5-B312-4D8C-BB3A-56DE6C8BDB47}"/>
    <cellStyle name="Note 2 2 2 3 2 2 2 3 3" xfId="20264" xr:uid="{C645DB71-120F-4259-AD28-ABA8F1928123}"/>
    <cellStyle name="Note 2 2 2 3 2 2 2 4" xfId="9214" xr:uid="{B9CCDD25-F3A4-403B-B83A-AC684593548D}"/>
    <cellStyle name="Note 2 2 2 3 2 2 2 4 2" xfId="23948" xr:uid="{631A4B23-329B-4B58-AC30-3C48A9DAF8B6}"/>
    <cellStyle name="Note 2 2 2 3 2 2 2 5" xfId="16582" xr:uid="{708D202A-5AED-451A-B13F-C9A26BD83695}"/>
    <cellStyle name="Note 2 2 2 3 2 2 3" xfId="2769" xr:uid="{0E255933-0D55-45DB-9608-CD1A80BF4069}"/>
    <cellStyle name="Note 2 2 2 3 2 2 3 2" xfId="6451" xr:uid="{AD80A300-FD82-4B4E-8492-509B8928267D}"/>
    <cellStyle name="Note 2 2 2 3 2 2 3 2 2" xfId="13817" xr:uid="{D9F00F3A-0D8C-4A58-B2F9-2A26D3E1A6E8}"/>
    <cellStyle name="Note 2 2 2 3 2 2 3 2 2 2" xfId="28551" xr:uid="{23496AA1-5094-4CCB-9A09-E9C40F9AD475}"/>
    <cellStyle name="Note 2 2 2 3 2 2 3 2 3" xfId="21185" xr:uid="{461769EC-32C2-43AE-B70A-891587F518A3}"/>
    <cellStyle name="Note 2 2 2 3 2 2 3 3" xfId="10135" xr:uid="{CB18394F-63A3-4C74-84BB-504F6F364EA2}"/>
    <cellStyle name="Note 2 2 2 3 2 2 3 3 2" xfId="24869" xr:uid="{EECFD392-6EFD-41C5-9F6F-F5397F617D9D}"/>
    <cellStyle name="Note 2 2 2 3 2 2 3 4" xfId="17503" xr:uid="{4B022132-F5D9-4AC0-87C6-9CED96C365FE}"/>
    <cellStyle name="Note 2 2 2 3 2 2 4" xfId="4610" xr:uid="{D746F499-37B2-4A53-9AB1-3382C0E7681D}"/>
    <cellStyle name="Note 2 2 2 3 2 2 4 2" xfId="11976" xr:uid="{CE151272-BE21-4068-B006-CDA8743C36F2}"/>
    <cellStyle name="Note 2 2 2 3 2 2 4 2 2" xfId="26710" xr:uid="{B9713632-AE24-4BC9-8A10-A2B9E12223F7}"/>
    <cellStyle name="Note 2 2 2 3 2 2 4 3" xfId="19344" xr:uid="{F13879B8-D253-4CAE-B0CD-2FA8FDF81C0C}"/>
    <cellStyle name="Note 2 2 2 3 2 2 5" xfId="8294" xr:uid="{1BD71C04-6E6C-4937-9378-84F82D269C28}"/>
    <cellStyle name="Note 2 2 2 3 2 2 5 2" xfId="23028" xr:uid="{ECD76D88-6719-4EBD-8679-6565F17AC16E}"/>
    <cellStyle name="Note 2 2 2 3 2 2 6" xfId="15662" xr:uid="{283F7806-CA97-4694-84B7-AF34D702090B}"/>
    <cellStyle name="Note 2 2 2 3 2 3" xfId="1388" xr:uid="{6E311EAC-5E52-437F-B824-50300DFE31E2}"/>
    <cellStyle name="Note 2 2 2 3 2 3 2" xfId="3229" xr:uid="{38A1B6EE-6564-4F27-B503-112B66E4AEDE}"/>
    <cellStyle name="Note 2 2 2 3 2 3 2 2" xfId="6911" xr:uid="{4023A927-E728-4485-B9F1-12BDCD29C8A3}"/>
    <cellStyle name="Note 2 2 2 3 2 3 2 2 2" xfId="14277" xr:uid="{89C24E8E-0168-409E-9186-CB552DD949A2}"/>
    <cellStyle name="Note 2 2 2 3 2 3 2 2 2 2" xfId="29011" xr:uid="{69E38D50-F3EB-4626-B627-91C7634CF983}"/>
    <cellStyle name="Note 2 2 2 3 2 3 2 2 3" xfId="21645" xr:uid="{3DB452AC-47B7-4DCF-B7DD-5B5A3F0CFADF}"/>
    <cellStyle name="Note 2 2 2 3 2 3 2 3" xfId="10595" xr:uid="{8EC7C72E-8C49-429C-9880-954DA31DCB97}"/>
    <cellStyle name="Note 2 2 2 3 2 3 2 3 2" xfId="25329" xr:uid="{2E133B51-08C7-434C-AC1B-B9CF21DF8579}"/>
    <cellStyle name="Note 2 2 2 3 2 3 2 4" xfId="17963" xr:uid="{A2A116D1-CC62-47E1-BAE7-66DEFC1C72A2}"/>
    <cellStyle name="Note 2 2 2 3 2 3 3" xfId="5070" xr:uid="{96E382C0-AC9A-454E-80E2-8B9638B7BA11}"/>
    <cellStyle name="Note 2 2 2 3 2 3 3 2" xfId="12436" xr:uid="{EC244C43-A641-406E-8BAC-955AE5893257}"/>
    <cellStyle name="Note 2 2 2 3 2 3 3 2 2" xfId="27170" xr:uid="{341FB8A5-F20D-4205-B975-EDFE593DAD38}"/>
    <cellStyle name="Note 2 2 2 3 2 3 3 3" xfId="19804" xr:uid="{6BFF13F0-8077-44BB-83BC-6096F3174FB3}"/>
    <cellStyle name="Note 2 2 2 3 2 3 4" xfId="8754" xr:uid="{3AE4BD18-F7FD-46F8-A3FA-32A1EE0223EF}"/>
    <cellStyle name="Note 2 2 2 3 2 3 4 2" xfId="23488" xr:uid="{CC50298E-D36B-4ABC-BE4D-1C696F4BF37B}"/>
    <cellStyle name="Note 2 2 2 3 2 3 5" xfId="16122" xr:uid="{DC5FE67C-E999-4ED7-85CE-D08208B31749}"/>
    <cellStyle name="Note 2 2 2 3 2 4" xfId="2309" xr:uid="{82003F80-C6C7-4395-B4F5-16C42A14CAFF}"/>
    <cellStyle name="Note 2 2 2 3 2 4 2" xfId="5991" xr:uid="{4A0CDC6C-BAC4-43BB-AF6E-789233D4D3F2}"/>
    <cellStyle name="Note 2 2 2 3 2 4 2 2" xfId="13357" xr:uid="{F3F4C974-2E3D-445E-A74E-23C41662028A}"/>
    <cellStyle name="Note 2 2 2 3 2 4 2 2 2" xfId="28091" xr:uid="{93E88964-18FB-4D6A-9BEC-38A6A740F5CA}"/>
    <cellStyle name="Note 2 2 2 3 2 4 2 3" xfId="20725" xr:uid="{CF02D900-E03F-4AB8-BDB2-AAFDB6A1CEB6}"/>
    <cellStyle name="Note 2 2 2 3 2 4 3" xfId="9675" xr:uid="{BFA335FC-5BC4-4956-BEC1-F3134D5601AF}"/>
    <cellStyle name="Note 2 2 2 3 2 4 3 2" xfId="24409" xr:uid="{FBAC871E-9F55-4293-8075-B2C7965D8F57}"/>
    <cellStyle name="Note 2 2 2 3 2 4 4" xfId="17043" xr:uid="{CE8871B2-5C4A-46F3-843C-F1FE8C0AC938}"/>
    <cellStyle name="Note 2 2 2 3 2 5" xfId="4150" xr:uid="{0D1A0F9C-7AD1-4002-B7D4-45556A0B0D23}"/>
    <cellStyle name="Note 2 2 2 3 2 5 2" xfId="11516" xr:uid="{CC3D5DC0-65FE-43C1-BDE4-4F4B9936C587}"/>
    <cellStyle name="Note 2 2 2 3 2 5 2 2" xfId="26250" xr:uid="{CAED40AA-B727-4E32-B653-826FB009689F}"/>
    <cellStyle name="Note 2 2 2 3 2 5 3" xfId="18884" xr:uid="{F7396355-816F-465F-8221-8197E1B45069}"/>
    <cellStyle name="Note 2 2 2 3 2 6" xfId="7834" xr:uid="{5F789AFC-5174-4DBB-8791-EA3DD91C9D7A}"/>
    <cellStyle name="Note 2 2 2 3 2 6 2" xfId="22568" xr:uid="{E0744AF3-8A87-469F-813C-BE9006DDD195}"/>
    <cellStyle name="Note 2 2 2 3 2 7" xfId="15202" xr:uid="{E68E6927-F894-4887-893E-36173681CD83}"/>
    <cellStyle name="Note 2 2 2 3 3" xfId="698" xr:uid="{16674C04-38EB-4331-8C5E-E830E1765CE9}"/>
    <cellStyle name="Note 2 2 2 3 3 2" xfId="1618" xr:uid="{5ED3A7F4-4C83-4C05-97A6-8F599125E68A}"/>
    <cellStyle name="Note 2 2 2 3 3 2 2" xfId="3459" xr:uid="{0F911EFE-CC8E-49E3-B472-2B8F8BA8CFBC}"/>
    <cellStyle name="Note 2 2 2 3 3 2 2 2" xfId="7141" xr:uid="{E5F5D6ED-19B1-48F7-B380-2A20717FDC07}"/>
    <cellStyle name="Note 2 2 2 3 3 2 2 2 2" xfId="14507" xr:uid="{AE1D6D7B-49B9-4049-840B-48143ACA1E30}"/>
    <cellStyle name="Note 2 2 2 3 3 2 2 2 2 2" xfId="29241" xr:uid="{9116C5D5-9A59-432D-B47B-95BC6416824A}"/>
    <cellStyle name="Note 2 2 2 3 3 2 2 2 3" xfId="21875" xr:uid="{1750084F-AFA6-47CF-96B6-1602010B69B5}"/>
    <cellStyle name="Note 2 2 2 3 3 2 2 3" xfId="10825" xr:uid="{012669EB-F703-4010-8F7C-CB281CB1ACE3}"/>
    <cellStyle name="Note 2 2 2 3 3 2 2 3 2" xfId="25559" xr:uid="{B45C0C49-D10D-4573-8457-5C7496254EF5}"/>
    <cellStyle name="Note 2 2 2 3 3 2 2 4" xfId="18193" xr:uid="{0F6189DB-0FFC-4BC9-AC4B-A7CDE1467BD0}"/>
    <cellStyle name="Note 2 2 2 3 3 2 3" xfId="5300" xr:uid="{B6628F16-09DC-4029-9D30-02E762AFDBD7}"/>
    <cellStyle name="Note 2 2 2 3 3 2 3 2" xfId="12666" xr:uid="{C902ACC0-D2CA-4A38-86EB-7BAB77F80F8D}"/>
    <cellStyle name="Note 2 2 2 3 3 2 3 2 2" xfId="27400" xr:uid="{0A6549E0-F3BD-4F3B-98BE-37440C555B3B}"/>
    <cellStyle name="Note 2 2 2 3 3 2 3 3" xfId="20034" xr:uid="{B69A40EA-3FF1-4A3D-A65E-12CCA6C79971}"/>
    <cellStyle name="Note 2 2 2 3 3 2 4" xfId="8984" xr:uid="{51572A1F-1F78-4E9A-821E-EED2428FE8B7}"/>
    <cellStyle name="Note 2 2 2 3 3 2 4 2" xfId="23718" xr:uid="{6C4BFF35-0659-45E4-8617-77B37E9E0CD8}"/>
    <cellStyle name="Note 2 2 2 3 3 2 5" xfId="16352" xr:uid="{9DDD97D2-2E60-4F7A-8A1C-8D9D4FC4DF93}"/>
    <cellStyle name="Note 2 2 2 3 3 3" xfId="2539" xr:uid="{1737CE72-D004-4FC6-91ED-6F6F70A9A477}"/>
    <cellStyle name="Note 2 2 2 3 3 3 2" xfId="6221" xr:uid="{9E0A115D-BBEB-4C84-B0D2-8828C08613CF}"/>
    <cellStyle name="Note 2 2 2 3 3 3 2 2" xfId="13587" xr:uid="{7031E95F-B87A-43E0-901B-DAB44C8EAC30}"/>
    <cellStyle name="Note 2 2 2 3 3 3 2 2 2" xfId="28321" xr:uid="{AC528DCA-D571-434B-8DAA-CF719366A911}"/>
    <cellStyle name="Note 2 2 2 3 3 3 2 3" xfId="20955" xr:uid="{CDFA72BA-87A0-4B0C-AFD0-2D7892D4BFF3}"/>
    <cellStyle name="Note 2 2 2 3 3 3 3" xfId="9905" xr:uid="{F65986F4-8508-474B-9E1F-033F0EA4F5B3}"/>
    <cellStyle name="Note 2 2 2 3 3 3 3 2" xfId="24639" xr:uid="{8F7D0184-B63D-4FBE-8891-7261CCC8953A}"/>
    <cellStyle name="Note 2 2 2 3 3 3 4" xfId="17273" xr:uid="{160FCB75-5001-4B4B-8E97-BC5C6104F3E3}"/>
    <cellStyle name="Note 2 2 2 3 3 4" xfId="4380" xr:uid="{13905F69-D4E5-4354-814B-5E7F9A7ABBBF}"/>
    <cellStyle name="Note 2 2 2 3 3 4 2" xfId="11746" xr:uid="{F91754FB-3AF8-4DA4-A6F6-AE22E01B734B}"/>
    <cellStyle name="Note 2 2 2 3 3 4 2 2" xfId="26480" xr:uid="{2A68261A-0C10-46E7-8AF8-41371BD7FD3A}"/>
    <cellStyle name="Note 2 2 2 3 3 4 3" xfId="19114" xr:uid="{FE113DF5-C103-4DD1-9656-A43378536BA4}"/>
    <cellStyle name="Note 2 2 2 3 3 5" xfId="8064" xr:uid="{7D53ECF9-1FD9-4142-84B5-EFC9C6656E7C}"/>
    <cellStyle name="Note 2 2 2 3 3 5 2" xfId="22798" xr:uid="{489E14D8-075A-4BCA-937E-CB600CFE8A22}"/>
    <cellStyle name="Note 2 2 2 3 3 6" xfId="15432" xr:uid="{C008F4C4-6964-405D-B880-ECA9BA1DF5C4}"/>
    <cellStyle name="Note 2 2 2 3 4" xfId="1158" xr:uid="{0203C9E7-D3D3-434C-92F2-8438C42339F8}"/>
    <cellStyle name="Note 2 2 2 3 4 2" xfId="2999" xr:uid="{FED87839-3665-4934-8173-BB8FF64DC5AA}"/>
    <cellStyle name="Note 2 2 2 3 4 2 2" xfId="6681" xr:uid="{318624FF-9A38-4275-862F-96B390B85E85}"/>
    <cellStyle name="Note 2 2 2 3 4 2 2 2" xfId="14047" xr:uid="{EE9C4318-FCEF-44C5-87EA-654A400EEB1D}"/>
    <cellStyle name="Note 2 2 2 3 4 2 2 2 2" xfId="28781" xr:uid="{FCD9EF85-85E0-4C0B-BD4A-C95BB787D530}"/>
    <cellStyle name="Note 2 2 2 3 4 2 2 3" xfId="21415" xr:uid="{3D333931-6690-48F7-9206-295C2B78950C}"/>
    <cellStyle name="Note 2 2 2 3 4 2 3" xfId="10365" xr:uid="{89DC2606-F5E6-4582-A776-529DF90E2443}"/>
    <cellStyle name="Note 2 2 2 3 4 2 3 2" xfId="25099" xr:uid="{D39B7170-3A75-4DC1-AA50-52168BF5BBE6}"/>
    <cellStyle name="Note 2 2 2 3 4 2 4" xfId="17733" xr:uid="{C4CADE7A-EE99-429A-87FE-F405DE0A55D8}"/>
    <cellStyle name="Note 2 2 2 3 4 3" xfId="4840" xr:uid="{D7ACE5CB-9680-44ED-B637-064693CD0B99}"/>
    <cellStyle name="Note 2 2 2 3 4 3 2" xfId="12206" xr:uid="{0DA77DED-3AF7-4457-A512-9D0038757F1E}"/>
    <cellStyle name="Note 2 2 2 3 4 3 2 2" xfId="26940" xr:uid="{85A467BF-6313-449B-8C72-DBFA594BF54C}"/>
    <cellStyle name="Note 2 2 2 3 4 3 3" xfId="19574" xr:uid="{A2B24270-80BA-46B1-81C3-6E82FFC264F1}"/>
    <cellStyle name="Note 2 2 2 3 4 4" xfId="8524" xr:uid="{3E8F8529-7650-4937-8076-CC5B4C96B412}"/>
    <cellStyle name="Note 2 2 2 3 4 4 2" xfId="23258" xr:uid="{3A4A5C23-FA18-4A17-949D-F673B9757CA5}"/>
    <cellStyle name="Note 2 2 2 3 4 5" xfId="15892" xr:uid="{6BAAD86D-5025-4071-9B6D-04FCDED749D0}"/>
    <cellStyle name="Note 2 2 2 3 5" xfId="2079" xr:uid="{CC4E36CA-294F-45DA-B87A-A3112486B47E}"/>
    <cellStyle name="Note 2 2 2 3 5 2" xfId="5761" xr:uid="{28423EC8-2903-4971-974C-DD79F8C68527}"/>
    <cellStyle name="Note 2 2 2 3 5 2 2" xfId="13127" xr:uid="{6EEF42F9-CB72-46AA-8345-9A39B016CBC6}"/>
    <cellStyle name="Note 2 2 2 3 5 2 2 2" xfId="27861" xr:uid="{9B79457B-AAB2-4928-AE23-986DA9E86631}"/>
    <cellStyle name="Note 2 2 2 3 5 2 3" xfId="20495" xr:uid="{D89C0862-09E6-42C2-8B03-8AC2C0E79B53}"/>
    <cellStyle name="Note 2 2 2 3 5 3" xfId="9445" xr:uid="{985718F8-E2F2-46F1-89CF-2BF98D67C070}"/>
    <cellStyle name="Note 2 2 2 3 5 3 2" xfId="24179" xr:uid="{2F677829-6B0C-4A7B-AD28-0E54243CF31D}"/>
    <cellStyle name="Note 2 2 2 3 5 4" xfId="16813" xr:uid="{3EC3D830-73CC-4670-924E-11662A437994}"/>
    <cellStyle name="Note 2 2 2 3 6" xfId="3920" xr:uid="{D25F62A2-BA42-4749-854A-723BF2F6A9B8}"/>
    <cellStyle name="Note 2 2 2 3 6 2" xfId="11286" xr:uid="{B57B9734-D15C-4873-9D04-932E51A67417}"/>
    <cellStyle name="Note 2 2 2 3 6 2 2" xfId="26020" xr:uid="{35FB9155-E6C7-4BC1-840A-981EFB834C26}"/>
    <cellStyle name="Note 2 2 2 3 6 3" xfId="18654" xr:uid="{1175D565-1B3C-4C6F-B309-CAE3FD295C6B}"/>
    <cellStyle name="Note 2 2 2 3 7" xfId="7604" xr:uid="{0994434F-48C5-41EB-AC89-09860DC69743}"/>
    <cellStyle name="Note 2 2 2 3 7 2" xfId="22338" xr:uid="{9E720D9D-D635-4D40-9AD4-A7F014930B2B}"/>
    <cellStyle name="Note 2 2 2 3 8" xfId="14972" xr:uid="{F0F6F083-3BDE-496A-AF56-7DD030D6D381}"/>
    <cellStyle name="Note 2 2 2 4" xfId="353" xr:uid="{7C302E40-DDEA-4E8D-8234-828658DAEC63}"/>
    <cellStyle name="Note 2 2 2 4 2" xfId="813" xr:uid="{FCF71777-B877-4F80-B1B8-7402F35FDA20}"/>
    <cellStyle name="Note 2 2 2 4 2 2" xfId="1733" xr:uid="{9FD74876-E3E1-4998-9A46-87A6C2915DAF}"/>
    <cellStyle name="Note 2 2 2 4 2 2 2" xfId="3574" xr:uid="{1DCC3221-DDFA-42DC-9B29-01D6F5EAEF04}"/>
    <cellStyle name="Note 2 2 2 4 2 2 2 2" xfId="7256" xr:uid="{9D4B8F29-C325-4C28-A782-F82CFA505F21}"/>
    <cellStyle name="Note 2 2 2 4 2 2 2 2 2" xfId="14622" xr:uid="{ACEA276F-BC69-4093-8279-76F7CDC031A0}"/>
    <cellStyle name="Note 2 2 2 4 2 2 2 2 2 2" xfId="29356" xr:uid="{EAFE2528-E49D-43D3-93A7-5148611FDC34}"/>
    <cellStyle name="Note 2 2 2 4 2 2 2 2 3" xfId="21990" xr:uid="{D5C8C292-EF3E-4D9A-9693-4A6D02238CAE}"/>
    <cellStyle name="Note 2 2 2 4 2 2 2 3" xfId="10940" xr:uid="{BD17C747-AF3F-4C31-9E96-D7FEA3C59EF9}"/>
    <cellStyle name="Note 2 2 2 4 2 2 2 3 2" xfId="25674" xr:uid="{C4068F67-0244-45C9-BA86-B91008431233}"/>
    <cellStyle name="Note 2 2 2 4 2 2 2 4" xfId="18308" xr:uid="{E227F2EB-DF82-4CB3-8023-6B1D9044A87B}"/>
    <cellStyle name="Note 2 2 2 4 2 2 3" xfId="5415" xr:uid="{425BA51B-99AB-4094-84D3-014810B59969}"/>
    <cellStyle name="Note 2 2 2 4 2 2 3 2" xfId="12781" xr:uid="{6DFBCDD2-8377-4E1C-8BBA-D5C2E43E5DDF}"/>
    <cellStyle name="Note 2 2 2 4 2 2 3 2 2" xfId="27515" xr:uid="{6717274F-713B-4BD8-8CD6-C2EDE4A3277F}"/>
    <cellStyle name="Note 2 2 2 4 2 2 3 3" xfId="20149" xr:uid="{A99EE3A9-6D21-4740-99AF-2E11AB0B9DF0}"/>
    <cellStyle name="Note 2 2 2 4 2 2 4" xfId="9099" xr:uid="{0627D811-757F-4AA1-9BBF-A94C46C2FD0D}"/>
    <cellStyle name="Note 2 2 2 4 2 2 4 2" xfId="23833" xr:uid="{41FDBFB2-84D1-49F8-84C4-95592921D8A1}"/>
    <cellStyle name="Note 2 2 2 4 2 2 5" xfId="16467" xr:uid="{B8188E42-158D-4047-BE5E-5DDE6603674A}"/>
    <cellStyle name="Note 2 2 2 4 2 3" xfId="2654" xr:uid="{698DD270-D270-47E8-A95B-D656A1744B56}"/>
    <cellStyle name="Note 2 2 2 4 2 3 2" xfId="6336" xr:uid="{3AB279C7-EDB7-4623-8B0D-3D55123C833D}"/>
    <cellStyle name="Note 2 2 2 4 2 3 2 2" xfId="13702" xr:uid="{23640235-1021-4CED-B049-81F9A7574860}"/>
    <cellStyle name="Note 2 2 2 4 2 3 2 2 2" xfId="28436" xr:uid="{F366BAB7-46C9-4096-AE65-502683A91175}"/>
    <cellStyle name="Note 2 2 2 4 2 3 2 3" xfId="21070" xr:uid="{8ECEA3D4-8B7E-4412-BADF-397DC4BE92D0}"/>
    <cellStyle name="Note 2 2 2 4 2 3 3" xfId="10020" xr:uid="{008B3C6A-3142-444C-B801-CCE09819DAC9}"/>
    <cellStyle name="Note 2 2 2 4 2 3 3 2" xfId="24754" xr:uid="{B7CCAB46-DA0C-4F8C-BED5-88D0A10399CA}"/>
    <cellStyle name="Note 2 2 2 4 2 3 4" xfId="17388" xr:uid="{199221A1-CC34-4CA9-A7D8-9F4254CD5F61}"/>
    <cellStyle name="Note 2 2 2 4 2 4" xfId="4495" xr:uid="{3761B9CC-D559-4B7E-A657-7C6BFE895033}"/>
    <cellStyle name="Note 2 2 2 4 2 4 2" xfId="11861" xr:uid="{EB90D5FC-3BAF-4D17-8290-3AE8EFC70FBE}"/>
    <cellStyle name="Note 2 2 2 4 2 4 2 2" xfId="26595" xr:uid="{EA4657ED-BBD9-4623-B677-749A1764528E}"/>
    <cellStyle name="Note 2 2 2 4 2 4 3" xfId="19229" xr:uid="{7AC423D1-9306-4AEB-81FD-72CA26394D72}"/>
    <cellStyle name="Note 2 2 2 4 2 5" xfId="8179" xr:uid="{FD5F5C8A-C321-4AE4-A7A8-300D9CB32A0C}"/>
    <cellStyle name="Note 2 2 2 4 2 5 2" xfId="22913" xr:uid="{3A0525E4-4C2B-4FF8-B591-6D44CC4F988F}"/>
    <cellStyle name="Note 2 2 2 4 2 6" xfId="15547" xr:uid="{E9693C02-9066-4885-B144-860339A4080C}"/>
    <cellStyle name="Note 2 2 2 4 3" xfId="1273" xr:uid="{8478C6AB-B25F-4D08-B968-0464B470BE8B}"/>
    <cellStyle name="Note 2 2 2 4 3 2" xfId="3114" xr:uid="{E6DE36C3-F42B-4B94-AFBF-F71A3591A6A3}"/>
    <cellStyle name="Note 2 2 2 4 3 2 2" xfId="6796" xr:uid="{2362C263-A5A3-4926-9F3A-A72297A68611}"/>
    <cellStyle name="Note 2 2 2 4 3 2 2 2" xfId="14162" xr:uid="{63F3D031-8B82-4ADF-9B61-202E9DD268FA}"/>
    <cellStyle name="Note 2 2 2 4 3 2 2 2 2" xfId="28896" xr:uid="{BAA98CF2-5400-4569-B27C-0FC6993498FD}"/>
    <cellStyle name="Note 2 2 2 4 3 2 2 3" xfId="21530" xr:uid="{EBA5210E-A289-42F7-B3BC-1E90074710F9}"/>
    <cellStyle name="Note 2 2 2 4 3 2 3" xfId="10480" xr:uid="{42565F2C-2320-42B5-BB78-46542F704519}"/>
    <cellStyle name="Note 2 2 2 4 3 2 3 2" xfId="25214" xr:uid="{F1E6077A-4A84-4CD8-BF58-B512517741DA}"/>
    <cellStyle name="Note 2 2 2 4 3 2 4" xfId="17848" xr:uid="{25517471-B283-4766-AC3A-82660FE3E566}"/>
    <cellStyle name="Note 2 2 2 4 3 3" xfId="4955" xr:uid="{0E5C27F2-08B1-4E21-8793-F2C5A083ABE6}"/>
    <cellStyle name="Note 2 2 2 4 3 3 2" xfId="12321" xr:uid="{572E0E6E-01C2-41F4-B5EA-CD8C6C904CC4}"/>
    <cellStyle name="Note 2 2 2 4 3 3 2 2" xfId="27055" xr:uid="{5E3846CD-DBFD-4835-9B6E-A0C27E985B45}"/>
    <cellStyle name="Note 2 2 2 4 3 3 3" xfId="19689" xr:uid="{11434C6C-9481-45DD-A0DF-F477092A8845}"/>
    <cellStyle name="Note 2 2 2 4 3 4" xfId="8639" xr:uid="{F31C3487-0EC3-4B7C-BF40-25B86AA680B1}"/>
    <cellStyle name="Note 2 2 2 4 3 4 2" xfId="23373" xr:uid="{DAD204B6-7281-4B60-8E43-D7585F30C757}"/>
    <cellStyle name="Note 2 2 2 4 3 5" xfId="16007" xr:uid="{2A0DB4E6-96FD-498B-9CB9-3279DEFEB129}"/>
    <cellStyle name="Note 2 2 2 4 4" xfId="2194" xr:uid="{8DCF70CB-FF0F-456B-AA5D-57C8C7C2AFDF}"/>
    <cellStyle name="Note 2 2 2 4 4 2" xfId="5876" xr:uid="{1353956F-6C9C-4021-8701-1542B7BB33A0}"/>
    <cellStyle name="Note 2 2 2 4 4 2 2" xfId="13242" xr:uid="{E4E823F1-34C7-44A6-A93C-F86553568C61}"/>
    <cellStyle name="Note 2 2 2 4 4 2 2 2" xfId="27976" xr:uid="{1A98CD0C-D4B6-4CEC-9DED-AD402B6B82D3}"/>
    <cellStyle name="Note 2 2 2 4 4 2 3" xfId="20610" xr:uid="{1EFC5C5D-6F7C-4AE4-94D2-D3C2C50BF768}"/>
    <cellStyle name="Note 2 2 2 4 4 3" xfId="9560" xr:uid="{06EE8EA9-8ED6-4BE5-991A-9EF8EACB872B}"/>
    <cellStyle name="Note 2 2 2 4 4 3 2" xfId="24294" xr:uid="{FFCCDDA4-C815-48A4-94F8-03AA40C48B9A}"/>
    <cellStyle name="Note 2 2 2 4 4 4" xfId="16928" xr:uid="{3B4F0E9D-6357-410D-B2B5-27A4C77B025F}"/>
    <cellStyle name="Note 2 2 2 4 5" xfId="4035" xr:uid="{DA6A6DD9-4FE3-4FCB-89A2-34C0A5AECDC0}"/>
    <cellStyle name="Note 2 2 2 4 5 2" xfId="11401" xr:uid="{1A6BCCA5-B224-4EC1-AD6D-55C7BDA5F31D}"/>
    <cellStyle name="Note 2 2 2 4 5 2 2" xfId="26135" xr:uid="{29EFD101-BAD5-4E2E-AA49-1BD4E053B981}"/>
    <cellStyle name="Note 2 2 2 4 5 3" xfId="18769" xr:uid="{4023E066-600D-4A2B-9D83-CE485002980D}"/>
    <cellStyle name="Note 2 2 2 4 6" xfId="7719" xr:uid="{9D6CF39C-69AB-49E6-A31F-07FB4A25DA6A}"/>
    <cellStyle name="Note 2 2 2 4 6 2" xfId="22453" xr:uid="{F6D59094-01AE-4D22-97C5-696939AB341F}"/>
    <cellStyle name="Note 2 2 2 4 7" xfId="15087" xr:uid="{A5B881C3-A594-4903-8EE9-5AE3B4467DAB}"/>
    <cellStyle name="Note 2 2 2 5" xfId="583" xr:uid="{2573C5B2-E42A-4F44-B94C-414D65E048F7}"/>
    <cellStyle name="Note 2 2 2 5 2" xfId="1503" xr:uid="{9D8CDEFF-FD1A-49EA-83D8-166C2D2E3482}"/>
    <cellStyle name="Note 2 2 2 5 2 2" xfId="3344" xr:uid="{3DD1D7FB-1DF1-484A-9693-B186C66E9357}"/>
    <cellStyle name="Note 2 2 2 5 2 2 2" xfId="7026" xr:uid="{FA13E316-2A0A-4423-A37F-5502553E1116}"/>
    <cellStyle name="Note 2 2 2 5 2 2 2 2" xfId="14392" xr:uid="{1B418347-F8DE-432A-BF2E-C08343E77182}"/>
    <cellStyle name="Note 2 2 2 5 2 2 2 2 2" xfId="29126" xr:uid="{4780A3A2-78F5-4399-8D07-F7A27788D577}"/>
    <cellStyle name="Note 2 2 2 5 2 2 2 3" xfId="21760" xr:uid="{2D16B630-AF2E-40DB-AE3C-65BACD51594E}"/>
    <cellStyle name="Note 2 2 2 5 2 2 3" xfId="10710" xr:uid="{475B618B-C9C2-4B60-A097-FA6BB2F1D14B}"/>
    <cellStyle name="Note 2 2 2 5 2 2 3 2" xfId="25444" xr:uid="{64AB73FE-BCC2-490C-96C7-24A66931A697}"/>
    <cellStyle name="Note 2 2 2 5 2 2 4" xfId="18078" xr:uid="{9E498D35-B462-4154-8834-6263B5D587EB}"/>
    <cellStyle name="Note 2 2 2 5 2 3" xfId="5185" xr:uid="{1D6AC33D-1831-4C33-98F0-74CDFEA885C0}"/>
    <cellStyle name="Note 2 2 2 5 2 3 2" xfId="12551" xr:uid="{1E9587BC-0F28-4A40-AA06-D041F29C99DF}"/>
    <cellStyle name="Note 2 2 2 5 2 3 2 2" xfId="27285" xr:uid="{18DE3F65-C70C-41CA-A6F3-F72925D59CF6}"/>
    <cellStyle name="Note 2 2 2 5 2 3 3" xfId="19919" xr:uid="{56C8E3C0-8EB2-48E5-BED8-8AAA1644A573}"/>
    <cellStyle name="Note 2 2 2 5 2 4" xfId="8869" xr:uid="{A249EFCA-8403-4ECB-BB3E-DECBC05BEA61}"/>
    <cellStyle name="Note 2 2 2 5 2 4 2" xfId="23603" xr:uid="{D51CBF67-BB70-465F-9D89-F5857AFED17A}"/>
    <cellStyle name="Note 2 2 2 5 2 5" xfId="16237" xr:uid="{D4F254D9-2CC9-45A6-ACC5-A31B8D47EA38}"/>
    <cellStyle name="Note 2 2 2 5 3" xfId="2424" xr:uid="{4EA229EB-6CD1-4000-84F7-5D3DDF4CCAC3}"/>
    <cellStyle name="Note 2 2 2 5 3 2" xfId="6106" xr:uid="{552FB124-D8B7-4894-9BE6-76D9ECD6DA11}"/>
    <cellStyle name="Note 2 2 2 5 3 2 2" xfId="13472" xr:uid="{058FB274-E025-45D4-BC36-760694123EAA}"/>
    <cellStyle name="Note 2 2 2 5 3 2 2 2" xfId="28206" xr:uid="{487846E4-C67F-4210-90FC-035875481241}"/>
    <cellStyle name="Note 2 2 2 5 3 2 3" xfId="20840" xr:uid="{17837EC1-B559-4246-BF89-2C942F807C19}"/>
    <cellStyle name="Note 2 2 2 5 3 3" xfId="9790" xr:uid="{F9923A1E-648F-4DF0-9A0E-BE83D605BA2B}"/>
    <cellStyle name="Note 2 2 2 5 3 3 2" xfId="24524" xr:uid="{6895751B-609C-442F-890C-2CE9AD4D2ED2}"/>
    <cellStyle name="Note 2 2 2 5 3 4" xfId="17158" xr:uid="{282BA1A2-AA4E-435A-A57F-CD963A230D32}"/>
    <cellStyle name="Note 2 2 2 5 4" xfId="4265" xr:uid="{E4C59DC0-D22F-41DD-B5AA-D0266170F2FE}"/>
    <cellStyle name="Note 2 2 2 5 4 2" xfId="11631" xr:uid="{6D27542B-8A68-4050-B79F-E5BF4E8568FD}"/>
    <cellStyle name="Note 2 2 2 5 4 2 2" xfId="26365" xr:uid="{C0204929-E0D5-49CF-BA60-C906F939687C}"/>
    <cellStyle name="Note 2 2 2 5 4 3" xfId="18999" xr:uid="{A02E8491-BE09-4B9D-81EC-560A53CF54FF}"/>
    <cellStyle name="Note 2 2 2 5 5" xfId="7949" xr:uid="{C7F571E1-0AD0-4093-8FB3-62BFCBE4ADFB}"/>
    <cellStyle name="Note 2 2 2 5 5 2" xfId="22683" xr:uid="{13E90B9F-4ED7-4768-A05C-FD3D5899A3D5}"/>
    <cellStyle name="Note 2 2 2 5 6" xfId="15317" xr:uid="{406E722E-2BC8-4B19-8E24-E4F32E51BC99}"/>
    <cellStyle name="Note 2 2 2 6" xfId="1043" xr:uid="{DBCA2D6F-7435-4EB4-B519-131C08F6CD55}"/>
    <cellStyle name="Note 2 2 2 6 2" xfId="2884" xr:uid="{DEB2EDF4-818E-490F-943C-0C90FABC574B}"/>
    <cellStyle name="Note 2 2 2 6 2 2" xfId="6566" xr:uid="{F1885069-4104-4AE3-BFAE-6792BF552C2C}"/>
    <cellStyle name="Note 2 2 2 6 2 2 2" xfId="13932" xr:uid="{B342CF1B-9A2E-493D-8722-AA1A226B64FA}"/>
    <cellStyle name="Note 2 2 2 6 2 2 2 2" xfId="28666" xr:uid="{B6170A2F-9F3B-406A-B622-AC0188C742DD}"/>
    <cellStyle name="Note 2 2 2 6 2 2 3" xfId="21300" xr:uid="{CB2F4677-64DF-4E16-8497-A29C06E190C9}"/>
    <cellStyle name="Note 2 2 2 6 2 3" xfId="10250" xr:uid="{7CF3E0F8-97FC-492C-AB67-5EDD2BD80BA6}"/>
    <cellStyle name="Note 2 2 2 6 2 3 2" xfId="24984" xr:uid="{51216848-BFFF-43F8-BD2C-2090294CA53D}"/>
    <cellStyle name="Note 2 2 2 6 2 4" xfId="17618" xr:uid="{673A4EB5-1F93-4E68-9F3B-6B8F424633E4}"/>
    <cellStyle name="Note 2 2 2 6 3" xfId="4725" xr:uid="{DC07FFF4-84AD-4B00-B49D-C0C083E049C7}"/>
    <cellStyle name="Note 2 2 2 6 3 2" xfId="12091" xr:uid="{C84BD380-70C1-4560-BB4E-566407186E06}"/>
    <cellStyle name="Note 2 2 2 6 3 2 2" xfId="26825" xr:uid="{C5373D81-C7CF-4FC9-99D7-19FE188CA4FD}"/>
    <cellStyle name="Note 2 2 2 6 3 3" xfId="19459" xr:uid="{2274C215-19C0-4040-9C99-31576AAA0A25}"/>
    <cellStyle name="Note 2 2 2 6 4" xfId="8409" xr:uid="{BE02C4DF-050D-4CE0-8CE9-AB2D49DD9962}"/>
    <cellStyle name="Note 2 2 2 6 4 2" xfId="23143" xr:uid="{A45FB644-573B-428D-A35A-20FD870F8652}"/>
    <cellStyle name="Note 2 2 2 6 5" xfId="15777" xr:uid="{63EA822E-CC56-4640-B450-8129761977E3}"/>
    <cellStyle name="Note 2 2 2 7" xfId="1964" xr:uid="{AB30671C-3A41-443F-A632-64237228C529}"/>
    <cellStyle name="Note 2 2 2 7 2" xfId="5646" xr:uid="{60DD43A5-26E9-4C8A-BF9F-F23CDCA2385C}"/>
    <cellStyle name="Note 2 2 2 7 2 2" xfId="13012" xr:uid="{600227E5-A76E-49BA-AEA4-4452BDC186EC}"/>
    <cellStyle name="Note 2 2 2 7 2 2 2" xfId="27746" xr:uid="{4B756043-7669-454B-B94E-3F78B4D7A67B}"/>
    <cellStyle name="Note 2 2 2 7 2 3" xfId="20380" xr:uid="{83C3066D-1B89-4A60-9160-1ABC15B52125}"/>
    <cellStyle name="Note 2 2 2 7 3" xfId="9330" xr:uid="{3D088BA8-B4F1-429F-90CC-712ED725BC95}"/>
    <cellStyle name="Note 2 2 2 7 3 2" xfId="24064" xr:uid="{9BF8FC95-E97B-424B-B529-77DECA324053}"/>
    <cellStyle name="Note 2 2 2 7 4" xfId="16698" xr:uid="{00341E9C-29C5-4EC1-B291-018D5109D2F7}"/>
    <cellStyle name="Note 2 2 2 8" xfId="3805" xr:uid="{286B3285-4C88-42AC-83C0-C08BC8755169}"/>
    <cellStyle name="Note 2 2 2 8 2" xfId="11171" xr:uid="{4802B0A9-7110-495B-A96F-782F55007E19}"/>
    <cellStyle name="Note 2 2 2 8 2 2" xfId="25905" xr:uid="{C03CE7CD-C201-484D-8FC5-F409CA98B5E0}"/>
    <cellStyle name="Note 2 2 2 8 3" xfId="18539" xr:uid="{801EC35B-4251-48BC-A572-3044FD756C52}"/>
    <cellStyle name="Note 2 2 2 9" xfId="7489" xr:uid="{182246EB-AA0C-4964-93FE-3B7EC089F414}"/>
    <cellStyle name="Note 2 2 2 9 2" xfId="22223" xr:uid="{72BB1654-3FFB-47F4-AD68-58D07F533D67}"/>
    <cellStyle name="Note 2 2 3" xfId="162" xr:uid="{00507E31-D134-4E28-83BC-2855F99FC578}"/>
    <cellStyle name="Note 2 2 3 2" xfId="294" xr:uid="{A6D2F9AA-014A-4FAD-BBB4-78B0591D238A}"/>
    <cellStyle name="Note 2 2 3 2 2" xfId="524" xr:uid="{AE4103E8-F238-401C-972D-BC0CCD44EB75}"/>
    <cellStyle name="Note 2 2 3 2 2 2" xfId="984" xr:uid="{40072413-69A4-4E37-96F6-C0DC2600A19E}"/>
    <cellStyle name="Note 2 2 3 2 2 2 2" xfId="1904" xr:uid="{FA1D67EA-C119-41AA-89D7-4245A1B4E18D}"/>
    <cellStyle name="Note 2 2 3 2 2 2 2 2" xfId="3745" xr:uid="{01D1158F-161A-42B5-A756-207ADF251B55}"/>
    <cellStyle name="Note 2 2 3 2 2 2 2 2 2" xfId="7427" xr:uid="{83B9B59F-6A2E-4D67-AC76-FB897C65211E}"/>
    <cellStyle name="Note 2 2 3 2 2 2 2 2 2 2" xfId="14793" xr:uid="{073F7D09-B8C5-4F25-8277-0365647D844E}"/>
    <cellStyle name="Note 2 2 3 2 2 2 2 2 2 2 2" xfId="29527" xr:uid="{8373A1E4-08F7-4B8C-9470-09E2FBF32B8F}"/>
    <cellStyle name="Note 2 2 3 2 2 2 2 2 2 3" xfId="22161" xr:uid="{C94679DB-2B0B-44F7-B452-60C045CB3C6C}"/>
    <cellStyle name="Note 2 2 3 2 2 2 2 2 3" xfId="11111" xr:uid="{DAECEDF3-3EF2-4560-A187-E2C45EE8CD4D}"/>
    <cellStyle name="Note 2 2 3 2 2 2 2 2 3 2" xfId="25845" xr:uid="{8D203564-75B9-4BDE-945B-4F989F0CC33C}"/>
    <cellStyle name="Note 2 2 3 2 2 2 2 2 4" xfId="18479" xr:uid="{18EB60C2-FC35-4B53-8C96-B219F69DAF85}"/>
    <cellStyle name="Note 2 2 3 2 2 2 2 3" xfId="5586" xr:uid="{695B9221-BBF2-4DDA-A64E-D2F99ECC85A1}"/>
    <cellStyle name="Note 2 2 3 2 2 2 2 3 2" xfId="12952" xr:uid="{D5ABF0AD-DFF0-4FB7-9370-E94425318309}"/>
    <cellStyle name="Note 2 2 3 2 2 2 2 3 2 2" xfId="27686" xr:uid="{58098A1F-34D0-4C92-B903-ED76CB2E0BDA}"/>
    <cellStyle name="Note 2 2 3 2 2 2 2 3 3" xfId="20320" xr:uid="{6E53C6D8-D125-41B6-BC3E-7565A07D3E01}"/>
    <cellStyle name="Note 2 2 3 2 2 2 2 4" xfId="9270" xr:uid="{E66CF861-91F6-4339-84CB-1AE8B0C9CAB4}"/>
    <cellStyle name="Note 2 2 3 2 2 2 2 4 2" xfId="24004" xr:uid="{A69217A6-5F46-487D-AF39-8796EE736BEC}"/>
    <cellStyle name="Note 2 2 3 2 2 2 2 5" xfId="16638" xr:uid="{59140EF4-FA75-4A96-B20F-9D2BA18A6D59}"/>
    <cellStyle name="Note 2 2 3 2 2 2 3" xfId="2825" xr:uid="{BEC55276-BCE7-4082-963B-DCA24A93627E}"/>
    <cellStyle name="Note 2 2 3 2 2 2 3 2" xfId="6507" xr:uid="{E021BFAA-C2A3-4365-AA13-5118EBDAE601}"/>
    <cellStyle name="Note 2 2 3 2 2 2 3 2 2" xfId="13873" xr:uid="{0181C3FA-4FBA-4E10-ADB8-438E9C20443B}"/>
    <cellStyle name="Note 2 2 3 2 2 2 3 2 2 2" xfId="28607" xr:uid="{FFFB7420-C448-47D6-AC3A-D88276FC3A33}"/>
    <cellStyle name="Note 2 2 3 2 2 2 3 2 3" xfId="21241" xr:uid="{E5DEAA89-24EF-4A9E-AAF3-BA6D99C591ED}"/>
    <cellStyle name="Note 2 2 3 2 2 2 3 3" xfId="10191" xr:uid="{FC9B9E35-26D5-4B5F-8095-38F1ED631870}"/>
    <cellStyle name="Note 2 2 3 2 2 2 3 3 2" xfId="24925" xr:uid="{B02E6C9B-061F-4BD1-86FE-C4786E58471A}"/>
    <cellStyle name="Note 2 2 3 2 2 2 3 4" xfId="17559" xr:uid="{C2469C4A-6800-4673-A03F-B580E41BAB9E}"/>
    <cellStyle name="Note 2 2 3 2 2 2 4" xfId="4666" xr:uid="{98CE6C6C-DE51-4A24-A2E1-7D27B33EA0FA}"/>
    <cellStyle name="Note 2 2 3 2 2 2 4 2" xfId="12032" xr:uid="{EA4D518E-83B5-45CC-87CC-E272E0067869}"/>
    <cellStyle name="Note 2 2 3 2 2 2 4 2 2" xfId="26766" xr:uid="{B7C71847-D211-439C-8563-12CD430AEECF}"/>
    <cellStyle name="Note 2 2 3 2 2 2 4 3" xfId="19400" xr:uid="{51D4A01C-9DB3-4972-B5F6-94E69DD0448B}"/>
    <cellStyle name="Note 2 2 3 2 2 2 5" xfId="8350" xr:uid="{0EE84102-6CA6-4E4E-93C5-64654898B20E}"/>
    <cellStyle name="Note 2 2 3 2 2 2 5 2" xfId="23084" xr:uid="{6056EB08-AAED-4A74-A362-48DAFF81DBC7}"/>
    <cellStyle name="Note 2 2 3 2 2 2 6" xfId="15718" xr:uid="{42BB98AF-0051-4016-BACB-24AB8F0EE7FC}"/>
    <cellStyle name="Note 2 2 3 2 2 3" xfId="1444" xr:uid="{B56F06F0-D814-42F1-B14E-4C0972901854}"/>
    <cellStyle name="Note 2 2 3 2 2 3 2" xfId="3285" xr:uid="{D1F76FD6-F217-472E-ABEF-3CB4584A6781}"/>
    <cellStyle name="Note 2 2 3 2 2 3 2 2" xfId="6967" xr:uid="{3F89D4D6-B594-4316-A155-814F7197B1F5}"/>
    <cellStyle name="Note 2 2 3 2 2 3 2 2 2" xfId="14333" xr:uid="{229837FA-DAF7-4CA2-9705-7E1387E3F1C4}"/>
    <cellStyle name="Note 2 2 3 2 2 3 2 2 2 2" xfId="29067" xr:uid="{BCF131F5-6822-4639-86A0-D17169BCCBE9}"/>
    <cellStyle name="Note 2 2 3 2 2 3 2 2 3" xfId="21701" xr:uid="{649D7182-0FDD-416E-B153-AC5CBDAE5D94}"/>
    <cellStyle name="Note 2 2 3 2 2 3 2 3" xfId="10651" xr:uid="{2F8790D6-9933-49B3-8CB4-9D6BFD9A27A2}"/>
    <cellStyle name="Note 2 2 3 2 2 3 2 3 2" xfId="25385" xr:uid="{F64A9E86-91C5-46A1-8150-08C0D870F6D9}"/>
    <cellStyle name="Note 2 2 3 2 2 3 2 4" xfId="18019" xr:uid="{60528809-D0C3-4367-AC1D-9297CD755FEE}"/>
    <cellStyle name="Note 2 2 3 2 2 3 3" xfId="5126" xr:uid="{B4246E56-1214-42E0-AB32-ADC8E9840E14}"/>
    <cellStyle name="Note 2 2 3 2 2 3 3 2" xfId="12492" xr:uid="{AF3D3631-1FA0-43A3-AA2E-5CD1944A9BAB}"/>
    <cellStyle name="Note 2 2 3 2 2 3 3 2 2" xfId="27226" xr:uid="{0BD9F93D-658D-4F0A-A49F-3244E31462D5}"/>
    <cellStyle name="Note 2 2 3 2 2 3 3 3" xfId="19860" xr:uid="{9149C244-21BA-45AA-81E3-3F01B9440013}"/>
    <cellStyle name="Note 2 2 3 2 2 3 4" xfId="8810" xr:uid="{244C78E8-3DFF-4652-A45B-E534EF915034}"/>
    <cellStyle name="Note 2 2 3 2 2 3 4 2" xfId="23544" xr:uid="{0C93BB9E-3650-48EE-8751-E2F3A60BCE8F}"/>
    <cellStyle name="Note 2 2 3 2 2 3 5" xfId="16178" xr:uid="{7954FE5A-AA47-43C4-A5B3-E0315098D17F}"/>
    <cellStyle name="Note 2 2 3 2 2 4" xfId="2365" xr:uid="{41C9605D-CA0C-4139-9AD5-4C1C9C3F67C4}"/>
    <cellStyle name="Note 2 2 3 2 2 4 2" xfId="6047" xr:uid="{B633F616-C4ED-4D21-8937-3357F360168F}"/>
    <cellStyle name="Note 2 2 3 2 2 4 2 2" xfId="13413" xr:uid="{A2CDEA43-3E02-4CD7-951D-97CE6813AABB}"/>
    <cellStyle name="Note 2 2 3 2 2 4 2 2 2" xfId="28147" xr:uid="{E6586A46-A37A-4C75-975D-7AC0DA3D5B40}"/>
    <cellStyle name="Note 2 2 3 2 2 4 2 3" xfId="20781" xr:uid="{D0ACC276-8BED-4BA4-8C2A-E507AB96392B}"/>
    <cellStyle name="Note 2 2 3 2 2 4 3" xfId="9731" xr:uid="{7C0EB06D-CA17-47FD-932F-464D5DD091C7}"/>
    <cellStyle name="Note 2 2 3 2 2 4 3 2" xfId="24465" xr:uid="{BC30FD17-C44E-441C-9048-0639EC3995C7}"/>
    <cellStyle name="Note 2 2 3 2 2 4 4" xfId="17099" xr:uid="{2594A448-3951-4F06-8880-F517CA0871DD}"/>
    <cellStyle name="Note 2 2 3 2 2 5" xfId="4206" xr:uid="{0D006C9E-9113-433A-B063-CAD5C2895719}"/>
    <cellStyle name="Note 2 2 3 2 2 5 2" xfId="11572" xr:uid="{709DC338-EFB0-447C-AC74-70EC3E29A669}"/>
    <cellStyle name="Note 2 2 3 2 2 5 2 2" xfId="26306" xr:uid="{45F71576-CD12-48E5-A161-57A83A8D7B10}"/>
    <cellStyle name="Note 2 2 3 2 2 5 3" xfId="18940" xr:uid="{AC2E2AC0-FA3B-4FCA-9EAE-6B91614AEB1D}"/>
    <cellStyle name="Note 2 2 3 2 2 6" xfId="7890" xr:uid="{1F86A557-798C-4CCD-88E2-980DF4812CB4}"/>
    <cellStyle name="Note 2 2 3 2 2 6 2" xfId="22624" xr:uid="{02BDAB29-9918-4265-ACE8-54AD068C3FE2}"/>
    <cellStyle name="Note 2 2 3 2 2 7" xfId="15258" xr:uid="{A9776196-6F66-470B-ACE1-4AFC91D858D8}"/>
    <cellStyle name="Note 2 2 3 2 3" xfId="754" xr:uid="{F060E689-88C8-42CF-821B-0EEC6FED9F9C}"/>
    <cellStyle name="Note 2 2 3 2 3 2" xfId="1674" xr:uid="{AFFA9F83-9CD1-45E7-83D7-163D20BE1C34}"/>
    <cellStyle name="Note 2 2 3 2 3 2 2" xfId="3515" xr:uid="{B563A6E5-905A-4021-9EE1-56DA7EEF4499}"/>
    <cellStyle name="Note 2 2 3 2 3 2 2 2" xfId="7197" xr:uid="{A8837483-2F99-4128-9BB4-FDDB35EAA30E}"/>
    <cellStyle name="Note 2 2 3 2 3 2 2 2 2" xfId="14563" xr:uid="{6C1C3171-1774-419A-8FA2-A31EF3356F25}"/>
    <cellStyle name="Note 2 2 3 2 3 2 2 2 2 2" xfId="29297" xr:uid="{8A00891E-016E-46E2-994C-635189CA6F9B}"/>
    <cellStyle name="Note 2 2 3 2 3 2 2 2 3" xfId="21931" xr:uid="{5FBD8A32-F925-4553-AC89-BAC2F9DDFC16}"/>
    <cellStyle name="Note 2 2 3 2 3 2 2 3" xfId="10881" xr:uid="{DD8E51B5-1DE9-471B-BA08-7D40B6B69947}"/>
    <cellStyle name="Note 2 2 3 2 3 2 2 3 2" xfId="25615" xr:uid="{73445FFC-CEBF-4C96-8A4A-A5B576EC7A0F}"/>
    <cellStyle name="Note 2 2 3 2 3 2 2 4" xfId="18249" xr:uid="{A58DEF91-8ACF-4FA1-8CFC-B38FBC7E3D81}"/>
    <cellStyle name="Note 2 2 3 2 3 2 3" xfId="5356" xr:uid="{065B2413-60F6-42E1-AA42-784FBFA016D4}"/>
    <cellStyle name="Note 2 2 3 2 3 2 3 2" xfId="12722" xr:uid="{E1A3377D-7E83-456A-8C43-29C06853EAFF}"/>
    <cellStyle name="Note 2 2 3 2 3 2 3 2 2" xfId="27456" xr:uid="{6EE68F51-98D5-4E3D-BB43-C5C093910115}"/>
    <cellStyle name="Note 2 2 3 2 3 2 3 3" xfId="20090" xr:uid="{003B965E-8E26-4CE2-A67A-F962BAE6CA81}"/>
    <cellStyle name="Note 2 2 3 2 3 2 4" xfId="9040" xr:uid="{B6514F6A-D1F8-4314-961F-5132142FC9A1}"/>
    <cellStyle name="Note 2 2 3 2 3 2 4 2" xfId="23774" xr:uid="{AC00052D-D41C-4DBC-A44D-E13E7B0D25F8}"/>
    <cellStyle name="Note 2 2 3 2 3 2 5" xfId="16408" xr:uid="{52653547-1DCB-4964-B5DC-5C644512F053}"/>
    <cellStyle name="Note 2 2 3 2 3 3" xfId="2595" xr:uid="{467A3DC7-6DFC-449F-8A9B-9F6C4E8B41CD}"/>
    <cellStyle name="Note 2 2 3 2 3 3 2" xfId="6277" xr:uid="{0CB7614F-9A37-4B75-91A8-970F3D0A0CF5}"/>
    <cellStyle name="Note 2 2 3 2 3 3 2 2" xfId="13643" xr:uid="{F17E96AD-FA22-4730-9D0B-39AEA525411F}"/>
    <cellStyle name="Note 2 2 3 2 3 3 2 2 2" xfId="28377" xr:uid="{D3176783-5822-4948-A7FF-922DC2F7B7A7}"/>
    <cellStyle name="Note 2 2 3 2 3 3 2 3" xfId="21011" xr:uid="{3B17548B-2394-48AC-B7C1-53B6AE6BF751}"/>
    <cellStyle name="Note 2 2 3 2 3 3 3" xfId="9961" xr:uid="{CDE4DC21-1378-47F9-AB45-8789C4C6F496}"/>
    <cellStyle name="Note 2 2 3 2 3 3 3 2" xfId="24695" xr:uid="{0D72395C-1F18-495D-9D4B-0EBFFDC1D726}"/>
    <cellStyle name="Note 2 2 3 2 3 3 4" xfId="17329" xr:uid="{3B8F4221-5773-4981-8528-1B430BF11F4F}"/>
    <cellStyle name="Note 2 2 3 2 3 4" xfId="4436" xr:uid="{48040C17-79D8-45C8-803C-B840C2EFAD17}"/>
    <cellStyle name="Note 2 2 3 2 3 4 2" xfId="11802" xr:uid="{555DEF23-9ECD-4244-AFA6-72863E2F6CBE}"/>
    <cellStyle name="Note 2 2 3 2 3 4 2 2" xfId="26536" xr:uid="{03CF8E9F-0C45-4830-9C59-C9A9DCC453E3}"/>
    <cellStyle name="Note 2 2 3 2 3 4 3" xfId="19170" xr:uid="{CA1E0F49-4C1D-4372-A2A8-4D5850A82BC1}"/>
    <cellStyle name="Note 2 2 3 2 3 5" xfId="8120" xr:uid="{4E321264-60DE-4E99-9FA2-59D5EC62C061}"/>
    <cellStyle name="Note 2 2 3 2 3 5 2" xfId="22854" xr:uid="{CEBBF444-9474-45C2-A000-B232EE3977BF}"/>
    <cellStyle name="Note 2 2 3 2 3 6" xfId="15488" xr:uid="{0EE55E46-ADAB-4C87-8938-8C37B1180823}"/>
    <cellStyle name="Note 2 2 3 2 4" xfId="1214" xr:uid="{7699A46A-EE65-4A00-9051-C552F9A91DA3}"/>
    <cellStyle name="Note 2 2 3 2 4 2" xfId="3055" xr:uid="{D5EF73AE-AFA9-46A7-B938-B3C56645B6E5}"/>
    <cellStyle name="Note 2 2 3 2 4 2 2" xfId="6737" xr:uid="{1617B054-5373-4713-BA22-5CC2B9316FDE}"/>
    <cellStyle name="Note 2 2 3 2 4 2 2 2" xfId="14103" xr:uid="{F93974F6-F19C-4B72-9A04-462629040FC5}"/>
    <cellStyle name="Note 2 2 3 2 4 2 2 2 2" xfId="28837" xr:uid="{FA5C4EA4-BA97-4F46-B83D-9837430E669A}"/>
    <cellStyle name="Note 2 2 3 2 4 2 2 3" xfId="21471" xr:uid="{446E8ADE-3489-476E-A529-DC9CF7169BBC}"/>
    <cellStyle name="Note 2 2 3 2 4 2 3" xfId="10421" xr:uid="{A983E14C-FAE3-454E-99EF-CA1B72A9258A}"/>
    <cellStyle name="Note 2 2 3 2 4 2 3 2" xfId="25155" xr:uid="{79E65EAB-0154-4ABA-AD59-AFE6E70000E6}"/>
    <cellStyle name="Note 2 2 3 2 4 2 4" xfId="17789" xr:uid="{757029D3-F0C9-4C7D-A160-76EB4BD216F4}"/>
    <cellStyle name="Note 2 2 3 2 4 3" xfId="4896" xr:uid="{54C50772-DA51-4FC9-A613-BC79C8888334}"/>
    <cellStyle name="Note 2 2 3 2 4 3 2" xfId="12262" xr:uid="{8A8A50BF-4AB0-4175-B13C-CAF5B405A3C8}"/>
    <cellStyle name="Note 2 2 3 2 4 3 2 2" xfId="26996" xr:uid="{83977D28-565C-4AA0-9236-888DF53979B3}"/>
    <cellStyle name="Note 2 2 3 2 4 3 3" xfId="19630" xr:uid="{2F4ACC3C-79D3-434F-B369-83B21E36BF88}"/>
    <cellStyle name="Note 2 2 3 2 4 4" xfId="8580" xr:uid="{5930081A-AB09-4646-B504-A9B448FE6A1C}"/>
    <cellStyle name="Note 2 2 3 2 4 4 2" xfId="23314" xr:uid="{458EFD16-E0B4-47EE-8C1C-9F3A670B8762}"/>
    <cellStyle name="Note 2 2 3 2 4 5" xfId="15948" xr:uid="{2BEE0864-FCE8-45FF-8FF3-FD9D4A0FF00C}"/>
    <cellStyle name="Note 2 2 3 2 5" xfId="2135" xr:uid="{0CBBFE2A-7491-4A39-AABE-9DC9038722F0}"/>
    <cellStyle name="Note 2 2 3 2 5 2" xfId="5817" xr:uid="{6BCDB4F2-86F9-4298-A023-A3C1F78D7969}"/>
    <cellStyle name="Note 2 2 3 2 5 2 2" xfId="13183" xr:uid="{7D91B60F-A102-4C5C-AF54-77D639891920}"/>
    <cellStyle name="Note 2 2 3 2 5 2 2 2" xfId="27917" xr:uid="{22B47E10-5801-4069-AE65-FC6500C84106}"/>
    <cellStyle name="Note 2 2 3 2 5 2 3" xfId="20551" xr:uid="{E7F5AC32-B115-4C2D-92B7-DDC102377CD0}"/>
    <cellStyle name="Note 2 2 3 2 5 3" xfId="9501" xr:uid="{1168F9A2-11DA-4E56-B002-4321AFFE44A2}"/>
    <cellStyle name="Note 2 2 3 2 5 3 2" xfId="24235" xr:uid="{74432BFF-CB49-4857-B27C-16391ECCB4CE}"/>
    <cellStyle name="Note 2 2 3 2 5 4" xfId="16869" xr:uid="{AAE26771-6695-42DD-934A-EF4C5A7F81EC}"/>
    <cellStyle name="Note 2 2 3 2 6" xfId="3976" xr:uid="{609C158A-0597-48AF-8300-CE232CF9BCA8}"/>
    <cellStyle name="Note 2 2 3 2 6 2" xfId="11342" xr:uid="{5681B948-3A6F-4551-8E40-84CC658E3DA7}"/>
    <cellStyle name="Note 2 2 3 2 6 2 2" xfId="26076" xr:uid="{531A9A89-58E7-43D4-9861-3F2CDDF37F5B}"/>
    <cellStyle name="Note 2 2 3 2 6 3" xfId="18710" xr:uid="{391540AD-3137-4849-A5BD-209D8CCFF23E}"/>
    <cellStyle name="Note 2 2 3 2 7" xfId="7660" xr:uid="{C5A9A20C-B1A3-4088-8446-0379D898363F}"/>
    <cellStyle name="Note 2 2 3 2 7 2" xfId="22394" xr:uid="{8897B5E2-E92C-4B12-92C1-C07D0DAE153C}"/>
    <cellStyle name="Note 2 2 3 2 8" xfId="15028" xr:uid="{DF83006C-6FBC-4820-93EE-6198E37BC66A}"/>
    <cellStyle name="Note 2 2 3 3" xfId="409" xr:uid="{4483953A-AB5E-4493-B5B3-8DF1AB23DBCA}"/>
    <cellStyle name="Note 2 2 3 3 2" xfId="869" xr:uid="{8E7B28AF-7B48-45EF-BDD5-AE40BD4ECD78}"/>
    <cellStyle name="Note 2 2 3 3 2 2" xfId="1789" xr:uid="{C9345FF6-DB23-4ACE-866D-43F15D26EA02}"/>
    <cellStyle name="Note 2 2 3 3 2 2 2" xfId="3630" xr:uid="{1CD917B8-2356-495E-9AA0-8873937999D6}"/>
    <cellStyle name="Note 2 2 3 3 2 2 2 2" xfId="7312" xr:uid="{ACBB6556-5004-476C-804D-7B1BF3F8AB11}"/>
    <cellStyle name="Note 2 2 3 3 2 2 2 2 2" xfId="14678" xr:uid="{36E82EAF-1C75-4178-8CAD-00C694AF48AD}"/>
    <cellStyle name="Note 2 2 3 3 2 2 2 2 2 2" xfId="29412" xr:uid="{A0F617DD-CAFB-4A26-9ED4-C845B3098DAE}"/>
    <cellStyle name="Note 2 2 3 3 2 2 2 2 3" xfId="22046" xr:uid="{F533A8A4-0FC5-4271-AF4E-E641CEC80689}"/>
    <cellStyle name="Note 2 2 3 3 2 2 2 3" xfId="10996" xr:uid="{25C88D84-B2BA-448F-94C4-303E3CC30A74}"/>
    <cellStyle name="Note 2 2 3 3 2 2 2 3 2" xfId="25730" xr:uid="{E192F7FD-F54F-48BF-96E3-FD6ADE0B4A2B}"/>
    <cellStyle name="Note 2 2 3 3 2 2 2 4" xfId="18364" xr:uid="{3CB349E4-E78B-4B09-B750-51EF28649D54}"/>
    <cellStyle name="Note 2 2 3 3 2 2 3" xfId="5471" xr:uid="{D4D5B7F7-C425-433B-B641-5939ED003E4E}"/>
    <cellStyle name="Note 2 2 3 3 2 2 3 2" xfId="12837" xr:uid="{94103F86-01A2-4023-A9BF-3C8B0ABABFAA}"/>
    <cellStyle name="Note 2 2 3 3 2 2 3 2 2" xfId="27571" xr:uid="{482212D4-175B-49BB-B9D4-A951D33DBF79}"/>
    <cellStyle name="Note 2 2 3 3 2 2 3 3" xfId="20205" xr:uid="{89FB67A6-1AF4-4B65-A4B1-F192AFF6A2B5}"/>
    <cellStyle name="Note 2 2 3 3 2 2 4" xfId="9155" xr:uid="{7EED91AA-5FDE-4DB2-ACD1-C59DF890618E}"/>
    <cellStyle name="Note 2 2 3 3 2 2 4 2" xfId="23889" xr:uid="{FA35F8D3-B963-4BC6-8383-29A12C8241CF}"/>
    <cellStyle name="Note 2 2 3 3 2 2 5" xfId="16523" xr:uid="{45F5B451-B71E-4BB5-9FEE-A1EBF6EE8D1C}"/>
    <cellStyle name="Note 2 2 3 3 2 3" xfId="2710" xr:uid="{66234657-F39E-4FA8-B3B3-90B5433F4E3E}"/>
    <cellStyle name="Note 2 2 3 3 2 3 2" xfId="6392" xr:uid="{F03CC64C-4208-49EE-8B6D-4FAC46CA2C6B}"/>
    <cellStyle name="Note 2 2 3 3 2 3 2 2" xfId="13758" xr:uid="{1F4DD35A-406A-49A8-BE41-F09BC16945A4}"/>
    <cellStyle name="Note 2 2 3 3 2 3 2 2 2" xfId="28492" xr:uid="{E25589CA-BCD1-4305-BF6F-2279B13B7547}"/>
    <cellStyle name="Note 2 2 3 3 2 3 2 3" xfId="21126" xr:uid="{558FA15C-15CE-434C-9212-7A6FD056CE51}"/>
    <cellStyle name="Note 2 2 3 3 2 3 3" xfId="10076" xr:uid="{9C73672E-A9DB-4FA3-9BBE-A8C153D3DAD4}"/>
    <cellStyle name="Note 2 2 3 3 2 3 3 2" xfId="24810" xr:uid="{ED5AB8AA-4833-4DBD-881D-BC3B57DF12EC}"/>
    <cellStyle name="Note 2 2 3 3 2 3 4" xfId="17444" xr:uid="{E89CF9A6-74A0-430C-977D-7312AB9F15EF}"/>
    <cellStyle name="Note 2 2 3 3 2 4" xfId="4551" xr:uid="{29E8DDE4-FD15-4DC7-BF64-B5B4A8A48D94}"/>
    <cellStyle name="Note 2 2 3 3 2 4 2" xfId="11917" xr:uid="{A7504706-1316-42A6-ACB2-6166BCB83648}"/>
    <cellStyle name="Note 2 2 3 3 2 4 2 2" xfId="26651" xr:uid="{12A0129A-8AF5-492D-B9F1-BD110F9C8A6E}"/>
    <cellStyle name="Note 2 2 3 3 2 4 3" xfId="19285" xr:uid="{791F973C-11AA-4B13-A2F2-62516846D70B}"/>
    <cellStyle name="Note 2 2 3 3 2 5" xfId="8235" xr:uid="{59361B21-485C-404B-BDAB-D34AE94F899E}"/>
    <cellStyle name="Note 2 2 3 3 2 5 2" xfId="22969" xr:uid="{EA48C300-D6DE-4A5D-98C8-8E2912D5B429}"/>
    <cellStyle name="Note 2 2 3 3 2 6" xfId="15603" xr:uid="{ADAFFB15-0C9D-4961-BFD4-CF66BBC91D08}"/>
    <cellStyle name="Note 2 2 3 3 3" xfId="1329" xr:uid="{B944F56B-6822-4D76-AFC3-2CD071352083}"/>
    <cellStyle name="Note 2 2 3 3 3 2" xfId="3170" xr:uid="{22FFF1DF-B39D-4EBD-9621-3D4631CA052B}"/>
    <cellStyle name="Note 2 2 3 3 3 2 2" xfId="6852" xr:uid="{C731B29A-9280-41C4-B2E7-D2CB2E31F04E}"/>
    <cellStyle name="Note 2 2 3 3 3 2 2 2" xfId="14218" xr:uid="{2E16A85E-F957-4125-B25F-E7721B96687A}"/>
    <cellStyle name="Note 2 2 3 3 3 2 2 2 2" xfId="28952" xr:uid="{43B75288-4AEF-4C4D-BF90-0651B3BF856F}"/>
    <cellStyle name="Note 2 2 3 3 3 2 2 3" xfId="21586" xr:uid="{2595BC17-CAD9-4DA2-AB6C-580896BB0F4C}"/>
    <cellStyle name="Note 2 2 3 3 3 2 3" xfId="10536" xr:uid="{67D3E74A-8E61-46D6-9B1C-D907DB9AE365}"/>
    <cellStyle name="Note 2 2 3 3 3 2 3 2" xfId="25270" xr:uid="{4D243137-68AB-4AED-AD8F-4F54BB007419}"/>
    <cellStyle name="Note 2 2 3 3 3 2 4" xfId="17904" xr:uid="{C2D78C36-865F-4C52-ADEA-2DCADEA8CA5D}"/>
    <cellStyle name="Note 2 2 3 3 3 3" xfId="5011" xr:uid="{2D36EFDB-FD7B-4AAE-9E52-4FB667BE647D}"/>
    <cellStyle name="Note 2 2 3 3 3 3 2" xfId="12377" xr:uid="{5C145C3F-60FD-48F7-BDBA-FBF40BC61007}"/>
    <cellStyle name="Note 2 2 3 3 3 3 2 2" xfId="27111" xr:uid="{275B04F9-C34E-470D-B0D7-F4BBC3448F71}"/>
    <cellStyle name="Note 2 2 3 3 3 3 3" xfId="19745" xr:uid="{D17A47DB-D265-4B5E-9AB7-9B4DF87B4DA5}"/>
    <cellStyle name="Note 2 2 3 3 3 4" xfId="8695" xr:uid="{471BBB4F-EE78-4D36-AA24-F2C4F2539E3D}"/>
    <cellStyle name="Note 2 2 3 3 3 4 2" xfId="23429" xr:uid="{C3A9A4F4-419C-43B9-B645-4DCAFC66706C}"/>
    <cellStyle name="Note 2 2 3 3 3 5" xfId="16063" xr:uid="{EA9F624D-6C53-465F-A92B-1FA3BFE7EC3E}"/>
    <cellStyle name="Note 2 2 3 3 4" xfId="2250" xr:uid="{B5165F86-7E37-42BD-8107-B6366E1A8591}"/>
    <cellStyle name="Note 2 2 3 3 4 2" xfId="5932" xr:uid="{ADEF1CB0-CE64-4E14-8B89-8DD7A38138A1}"/>
    <cellStyle name="Note 2 2 3 3 4 2 2" xfId="13298" xr:uid="{5B319E57-08B7-424F-A209-11100A0AA89C}"/>
    <cellStyle name="Note 2 2 3 3 4 2 2 2" xfId="28032" xr:uid="{1744FD32-3DF1-448C-8FA5-B7D10476EB8E}"/>
    <cellStyle name="Note 2 2 3 3 4 2 3" xfId="20666" xr:uid="{F7C8B241-14F9-4838-8686-733D82FE0035}"/>
    <cellStyle name="Note 2 2 3 3 4 3" xfId="9616" xr:uid="{E785C99A-3DEE-4A6D-934B-27A46F8796B5}"/>
    <cellStyle name="Note 2 2 3 3 4 3 2" xfId="24350" xr:uid="{AEDF7C78-A6C5-4FDA-8AC3-7705CBC16028}"/>
    <cellStyle name="Note 2 2 3 3 4 4" xfId="16984" xr:uid="{B2C453D2-86EE-4AD0-9245-7E70666840ED}"/>
    <cellStyle name="Note 2 2 3 3 5" xfId="4091" xr:uid="{02A2BBA0-47AC-4DE4-9879-5483699754E1}"/>
    <cellStyle name="Note 2 2 3 3 5 2" xfId="11457" xr:uid="{B040765F-5B96-42A9-8300-F0B665D82ABC}"/>
    <cellStyle name="Note 2 2 3 3 5 2 2" xfId="26191" xr:uid="{80D6313F-1579-4E3A-A745-9A432B45EFCC}"/>
    <cellStyle name="Note 2 2 3 3 5 3" xfId="18825" xr:uid="{EB05A969-9A51-4E66-BF8D-0FDCA114657A}"/>
    <cellStyle name="Note 2 2 3 3 6" xfId="7775" xr:uid="{EB5C1107-F3A3-4C76-8B65-DC6C8F6B6DCC}"/>
    <cellStyle name="Note 2 2 3 3 6 2" xfId="22509" xr:uid="{08F534BD-E00B-4574-8723-168B3232D362}"/>
    <cellStyle name="Note 2 2 3 3 7" xfId="15143" xr:uid="{87FEE792-C4D7-4B1C-8051-88D6C5C0E26D}"/>
    <cellStyle name="Note 2 2 3 4" xfId="639" xr:uid="{124EA7CA-CCEF-4EA4-9717-23C865863306}"/>
    <cellStyle name="Note 2 2 3 4 2" xfId="1559" xr:uid="{E1E882BF-3956-4666-9F9B-595443C9FBA1}"/>
    <cellStyle name="Note 2 2 3 4 2 2" xfId="3400" xr:uid="{25C788F6-73A1-465B-BC1E-E91AFAA12CA3}"/>
    <cellStyle name="Note 2 2 3 4 2 2 2" xfId="7082" xr:uid="{5F3EBB8B-A409-4632-A1DC-6F4F8F328C3C}"/>
    <cellStyle name="Note 2 2 3 4 2 2 2 2" xfId="14448" xr:uid="{15B4EC24-887C-4C4A-9476-B8B8B9FB3DAD}"/>
    <cellStyle name="Note 2 2 3 4 2 2 2 2 2" xfId="29182" xr:uid="{0FB2081F-423B-4709-AA0F-13874AA43DD1}"/>
    <cellStyle name="Note 2 2 3 4 2 2 2 3" xfId="21816" xr:uid="{1E9A8E7F-8DAD-4089-9B61-271BD68AC539}"/>
    <cellStyle name="Note 2 2 3 4 2 2 3" xfId="10766" xr:uid="{0CFD2A35-CF6E-4C5F-B318-151DFCC34BF3}"/>
    <cellStyle name="Note 2 2 3 4 2 2 3 2" xfId="25500" xr:uid="{C6E43223-EF92-4ADD-A3F2-6E841460577D}"/>
    <cellStyle name="Note 2 2 3 4 2 2 4" xfId="18134" xr:uid="{2027220D-FF5C-4E2C-8D72-F55E8182CD58}"/>
    <cellStyle name="Note 2 2 3 4 2 3" xfId="5241" xr:uid="{F9BEC617-5B4C-4352-9FA5-BAC1D762BDB2}"/>
    <cellStyle name="Note 2 2 3 4 2 3 2" xfId="12607" xr:uid="{950864BB-9EBD-4A55-9557-9E042A953772}"/>
    <cellStyle name="Note 2 2 3 4 2 3 2 2" xfId="27341" xr:uid="{72EBB72A-E559-483C-B27B-591948705112}"/>
    <cellStyle name="Note 2 2 3 4 2 3 3" xfId="19975" xr:uid="{EEC31D14-8909-4366-8ABC-0E1A0D1993BE}"/>
    <cellStyle name="Note 2 2 3 4 2 4" xfId="8925" xr:uid="{AB7927B7-D1AD-4D7E-8E88-D945ECCA49AF}"/>
    <cellStyle name="Note 2 2 3 4 2 4 2" xfId="23659" xr:uid="{7B580E18-1E9E-4F98-9975-F9875C194A26}"/>
    <cellStyle name="Note 2 2 3 4 2 5" xfId="16293" xr:uid="{796CB9A3-C802-44F3-94EA-D10142D803E8}"/>
    <cellStyle name="Note 2 2 3 4 3" xfId="2480" xr:uid="{E6CBFDEC-8C2E-469E-BE34-23E20940615A}"/>
    <cellStyle name="Note 2 2 3 4 3 2" xfId="6162" xr:uid="{A4087A2A-38BE-4A3E-96AB-986C9CE1D4AC}"/>
    <cellStyle name="Note 2 2 3 4 3 2 2" xfId="13528" xr:uid="{5F9A47EF-B396-46EC-A207-95E80503E2BA}"/>
    <cellStyle name="Note 2 2 3 4 3 2 2 2" xfId="28262" xr:uid="{E1FDBA39-F086-4D7F-AE4E-C7822E7BA727}"/>
    <cellStyle name="Note 2 2 3 4 3 2 3" xfId="20896" xr:uid="{5AE1FDA8-162C-4903-9AF4-43AD2118EB2D}"/>
    <cellStyle name="Note 2 2 3 4 3 3" xfId="9846" xr:uid="{31D7FE2D-C8AF-4557-9971-AA20A99611AD}"/>
    <cellStyle name="Note 2 2 3 4 3 3 2" xfId="24580" xr:uid="{15477385-5C24-42B8-B011-CC663942B82B}"/>
    <cellStyle name="Note 2 2 3 4 3 4" xfId="17214" xr:uid="{14AFB982-0FE0-44C6-9439-57B4DDAB3217}"/>
    <cellStyle name="Note 2 2 3 4 4" xfId="4321" xr:uid="{3587F439-27EE-44BA-8F8F-133BC2491370}"/>
    <cellStyle name="Note 2 2 3 4 4 2" xfId="11687" xr:uid="{B243351C-55F0-49BF-B4F6-F4DD5A5476C3}"/>
    <cellStyle name="Note 2 2 3 4 4 2 2" xfId="26421" xr:uid="{0CD30FA0-9611-4A52-8D54-2E8C51557A59}"/>
    <cellStyle name="Note 2 2 3 4 4 3" xfId="19055" xr:uid="{BE168072-91DB-4BF5-819E-7420E83C45E1}"/>
    <cellStyle name="Note 2 2 3 4 5" xfId="8005" xr:uid="{CB9C6EC0-B4AE-42E5-A541-0C4FA8B5D961}"/>
    <cellStyle name="Note 2 2 3 4 5 2" xfId="22739" xr:uid="{8B4064CA-5C19-4B89-9D3C-A57ED8918E14}"/>
    <cellStyle name="Note 2 2 3 4 6" xfId="15373" xr:uid="{97373CC8-A3CD-4C62-8681-4C41CBBF6497}"/>
    <cellStyle name="Note 2 2 3 5" xfId="1099" xr:uid="{3F032CF7-9D70-48B3-995F-EA6396DF4A75}"/>
    <cellStyle name="Note 2 2 3 5 2" xfId="2940" xr:uid="{E10E694A-DCB4-4490-8DA7-51267186056C}"/>
    <cellStyle name="Note 2 2 3 5 2 2" xfId="6622" xr:uid="{F8E27B4D-A81E-462F-8031-AAD849BEA337}"/>
    <cellStyle name="Note 2 2 3 5 2 2 2" xfId="13988" xr:uid="{0FFF4DDB-22FC-44E3-90F8-DC3A52327BDD}"/>
    <cellStyle name="Note 2 2 3 5 2 2 2 2" xfId="28722" xr:uid="{7F2C3727-ED21-4BF4-8276-684209ADB7B4}"/>
    <cellStyle name="Note 2 2 3 5 2 2 3" xfId="21356" xr:uid="{5569124C-571E-4F8E-A239-3DD28EB5DCFF}"/>
    <cellStyle name="Note 2 2 3 5 2 3" xfId="10306" xr:uid="{9487D30C-059E-4765-AE88-8C201E41DA35}"/>
    <cellStyle name="Note 2 2 3 5 2 3 2" xfId="25040" xr:uid="{813DC4BB-65B3-4C16-A2EA-E32D1C42F267}"/>
    <cellStyle name="Note 2 2 3 5 2 4" xfId="17674" xr:uid="{CB948C5D-E2EB-4DB3-8DEE-827A3715B4B1}"/>
    <cellStyle name="Note 2 2 3 5 3" xfId="4781" xr:uid="{8C46B862-1356-4F1C-A9F8-DCB815C00EA2}"/>
    <cellStyle name="Note 2 2 3 5 3 2" xfId="12147" xr:uid="{AFEFB2F8-04DA-42E0-9A59-F4F7F47819CC}"/>
    <cellStyle name="Note 2 2 3 5 3 2 2" xfId="26881" xr:uid="{291CCE73-6457-47D7-82AC-0E647738C11B}"/>
    <cellStyle name="Note 2 2 3 5 3 3" xfId="19515" xr:uid="{A57FC2D3-2213-4E75-8577-4C92D55FE19B}"/>
    <cellStyle name="Note 2 2 3 5 4" xfId="8465" xr:uid="{C95118C0-1BAA-4C99-842A-2AED668EA4A4}"/>
    <cellStyle name="Note 2 2 3 5 4 2" xfId="23199" xr:uid="{DA87D7F4-F736-4F95-B417-68FBA26D113A}"/>
    <cellStyle name="Note 2 2 3 5 5" xfId="15833" xr:uid="{61D6D458-661C-47E8-83F0-65D7175551FA}"/>
    <cellStyle name="Note 2 2 3 6" xfId="2020" xr:uid="{04ADB998-73D5-4A95-9D74-2CFFE3D46296}"/>
    <cellStyle name="Note 2 2 3 6 2" xfId="5702" xr:uid="{E710DC7E-4529-473C-9B0C-AFA7D2945352}"/>
    <cellStyle name="Note 2 2 3 6 2 2" xfId="13068" xr:uid="{F4951C1C-8D4B-4649-A8F8-DD467813B4C4}"/>
    <cellStyle name="Note 2 2 3 6 2 2 2" xfId="27802" xr:uid="{A4A94F96-E92D-41DF-A718-51BB56424FEB}"/>
    <cellStyle name="Note 2 2 3 6 2 3" xfId="20436" xr:uid="{31CD011A-B4A3-4DB8-B6F5-B82F16A246FC}"/>
    <cellStyle name="Note 2 2 3 6 3" xfId="9386" xr:uid="{C57C4920-0CD4-40B2-A389-403C8C16F5EB}"/>
    <cellStyle name="Note 2 2 3 6 3 2" xfId="24120" xr:uid="{E24EF707-A360-4E83-B63A-0049F55054D5}"/>
    <cellStyle name="Note 2 2 3 6 4" xfId="16754" xr:uid="{8F857696-4A92-4AB1-BE02-6A01F58F1925}"/>
    <cellStyle name="Note 2 2 3 7" xfId="3861" xr:uid="{E3B7333B-96DD-4FD6-8654-9858929BECB4}"/>
    <cellStyle name="Note 2 2 3 7 2" xfId="11227" xr:uid="{51ED4043-B441-4344-9A3D-EDFA5B27ABB6}"/>
    <cellStyle name="Note 2 2 3 7 2 2" xfId="25961" xr:uid="{2524140D-7D7B-4465-A52A-68E8573A0C10}"/>
    <cellStyle name="Note 2 2 3 7 3" xfId="18595" xr:uid="{19C8510B-A5B7-4143-A9E1-5584A01CE657}"/>
    <cellStyle name="Note 2 2 3 8" xfId="7545" xr:uid="{680F360E-3E33-4F7B-8A0B-EDF3AD791CB6}"/>
    <cellStyle name="Note 2 2 3 8 2" xfId="22279" xr:uid="{5C0B89B0-4755-49E5-91ED-BE74C5B53845}"/>
    <cellStyle name="Note 2 2 3 9" xfId="14913" xr:uid="{CAA46917-C97B-49B8-860C-05E36CC4080F}"/>
    <cellStyle name="Note 2 2 4" xfId="237" xr:uid="{10824562-E421-44F7-8680-2D3D168340AC}"/>
    <cellStyle name="Note 2 2 4 2" xfId="467" xr:uid="{44547588-C753-44C7-BA4C-D58741A5F2FC}"/>
    <cellStyle name="Note 2 2 4 2 2" xfId="927" xr:uid="{ADE95C9B-5519-4AAB-869C-5773813EC800}"/>
    <cellStyle name="Note 2 2 4 2 2 2" xfId="1847" xr:uid="{5D2D0932-CD4C-4FE9-9AAD-BF58B80AC3C7}"/>
    <cellStyle name="Note 2 2 4 2 2 2 2" xfId="3688" xr:uid="{81A3015C-FB7B-40F1-AC0E-F9A6A5DB1C46}"/>
    <cellStyle name="Note 2 2 4 2 2 2 2 2" xfId="7370" xr:uid="{AA962798-6144-406A-868F-222A71417C95}"/>
    <cellStyle name="Note 2 2 4 2 2 2 2 2 2" xfId="14736" xr:uid="{70F1CA2E-88F2-44DB-9EB0-6275665053BF}"/>
    <cellStyle name="Note 2 2 4 2 2 2 2 2 2 2" xfId="29470" xr:uid="{93588C1D-0789-4FDB-8F3D-E4BC2906EB98}"/>
    <cellStyle name="Note 2 2 4 2 2 2 2 2 3" xfId="22104" xr:uid="{05AAB481-565D-400D-A644-9725F62237AE}"/>
    <cellStyle name="Note 2 2 4 2 2 2 2 3" xfId="11054" xr:uid="{15CDC32C-BD72-4E8E-B3B9-4D2C9501AF80}"/>
    <cellStyle name="Note 2 2 4 2 2 2 2 3 2" xfId="25788" xr:uid="{A60EA45D-E126-40C1-9A52-5A8EF29B59D8}"/>
    <cellStyle name="Note 2 2 4 2 2 2 2 4" xfId="18422" xr:uid="{13BC01D6-B06F-4015-8DDE-C18535B9A43C}"/>
    <cellStyle name="Note 2 2 4 2 2 2 3" xfId="5529" xr:uid="{1F8ED3BE-D515-4FE5-8E7E-4C4373A9269C}"/>
    <cellStyle name="Note 2 2 4 2 2 2 3 2" xfId="12895" xr:uid="{C7F8FB3D-690F-4D4D-938F-8EA32F3A75B7}"/>
    <cellStyle name="Note 2 2 4 2 2 2 3 2 2" xfId="27629" xr:uid="{35B3FE65-D4F7-4E39-A08F-6E1ED557CFEB}"/>
    <cellStyle name="Note 2 2 4 2 2 2 3 3" xfId="20263" xr:uid="{2C61274A-DC8B-44C3-8E63-C9F3B7AEE1FA}"/>
    <cellStyle name="Note 2 2 4 2 2 2 4" xfId="9213" xr:uid="{0DFB1F2D-C495-4252-9AC4-54077E60FC82}"/>
    <cellStyle name="Note 2 2 4 2 2 2 4 2" xfId="23947" xr:uid="{2E653A5D-9D0E-4D91-831C-6D08DA3CD7E6}"/>
    <cellStyle name="Note 2 2 4 2 2 2 5" xfId="16581" xr:uid="{9E4148CB-F471-4AB5-A7D1-D4074C6732AD}"/>
    <cellStyle name="Note 2 2 4 2 2 3" xfId="2768" xr:uid="{E93B24FB-3390-4FED-A5A0-4A62805C791C}"/>
    <cellStyle name="Note 2 2 4 2 2 3 2" xfId="6450" xr:uid="{99D10463-E99B-43CB-A958-D01064B102B0}"/>
    <cellStyle name="Note 2 2 4 2 2 3 2 2" xfId="13816" xr:uid="{7C61F1C1-A61A-4270-B9D1-26F1E2ECF38B}"/>
    <cellStyle name="Note 2 2 4 2 2 3 2 2 2" xfId="28550" xr:uid="{33FD2EF8-07FC-416B-8593-BCC484CCCC2B}"/>
    <cellStyle name="Note 2 2 4 2 2 3 2 3" xfId="21184" xr:uid="{73D44903-E811-4E5B-8C65-AC117684BEB2}"/>
    <cellStyle name="Note 2 2 4 2 2 3 3" xfId="10134" xr:uid="{BC6F098D-04EF-4845-8BC1-93AA8519AAD6}"/>
    <cellStyle name="Note 2 2 4 2 2 3 3 2" xfId="24868" xr:uid="{F3161CCE-F6AD-4574-9C08-1068CC072C33}"/>
    <cellStyle name="Note 2 2 4 2 2 3 4" xfId="17502" xr:uid="{19ADB4AB-0600-43DE-805F-B30EE577A50B}"/>
    <cellStyle name="Note 2 2 4 2 2 4" xfId="4609" xr:uid="{8019ED94-54ED-4F5F-84A7-8DC13B0C0411}"/>
    <cellStyle name="Note 2 2 4 2 2 4 2" xfId="11975" xr:uid="{1DEC028A-4681-455A-B829-864970D6D715}"/>
    <cellStyle name="Note 2 2 4 2 2 4 2 2" xfId="26709" xr:uid="{A1FDB53B-B972-423E-ADAF-D1D45D69D13E}"/>
    <cellStyle name="Note 2 2 4 2 2 4 3" xfId="19343" xr:uid="{A976C7E6-0293-45A6-8EA4-CA574D47743B}"/>
    <cellStyle name="Note 2 2 4 2 2 5" xfId="8293" xr:uid="{B337DC9A-5FBB-4B54-9754-F3CA15CCA8BB}"/>
    <cellStyle name="Note 2 2 4 2 2 5 2" xfId="23027" xr:uid="{C680F546-7AD0-4B4B-BE8C-8DEAEC1EC73F}"/>
    <cellStyle name="Note 2 2 4 2 2 6" xfId="15661" xr:uid="{A95CEB85-66C5-454A-BF87-B449C6C32C64}"/>
    <cellStyle name="Note 2 2 4 2 3" xfId="1387" xr:uid="{A34B4722-C2FD-4955-9C85-51F3A2532DB3}"/>
    <cellStyle name="Note 2 2 4 2 3 2" xfId="3228" xr:uid="{18E1563A-783D-4AF1-A0ED-66E2E93E1A14}"/>
    <cellStyle name="Note 2 2 4 2 3 2 2" xfId="6910" xr:uid="{DA859C1B-CD57-4B6F-AA82-081C74FD8C0B}"/>
    <cellStyle name="Note 2 2 4 2 3 2 2 2" xfId="14276" xr:uid="{F7A10964-85DC-4D29-AF24-BFA055A39E18}"/>
    <cellStyle name="Note 2 2 4 2 3 2 2 2 2" xfId="29010" xr:uid="{77CC85C5-759D-4315-A160-482951224F56}"/>
    <cellStyle name="Note 2 2 4 2 3 2 2 3" xfId="21644" xr:uid="{8F5BC2C2-0760-42A0-9831-2BEE1869EE67}"/>
    <cellStyle name="Note 2 2 4 2 3 2 3" xfId="10594" xr:uid="{D858F838-0D45-46F2-81F6-16CEADF5BDD2}"/>
    <cellStyle name="Note 2 2 4 2 3 2 3 2" xfId="25328" xr:uid="{FC649ABE-BCE9-4A2D-AEC7-FF3E35B9FA73}"/>
    <cellStyle name="Note 2 2 4 2 3 2 4" xfId="17962" xr:uid="{4714B72B-AEFF-4428-AE03-EFC3C72F7D17}"/>
    <cellStyle name="Note 2 2 4 2 3 3" xfId="5069" xr:uid="{955B0D90-FD61-4CC5-BF63-5EEAA0CD77DD}"/>
    <cellStyle name="Note 2 2 4 2 3 3 2" xfId="12435" xr:uid="{715FAD45-B68A-433C-AE87-273F13C4BAFF}"/>
    <cellStyle name="Note 2 2 4 2 3 3 2 2" xfId="27169" xr:uid="{710B89BF-AC7A-4756-80F0-DCD389C413AE}"/>
    <cellStyle name="Note 2 2 4 2 3 3 3" xfId="19803" xr:uid="{0DB1E166-41C4-4C0C-9EA5-1F078D2B8121}"/>
    <cellStyle name="Note 2 2 4 2 3 4" xfId="8753" xr:uid="{172F9A29-B35F-41A4-9BF3-E9054F881E60}"/>
    <cellStyle name="Note 2 2 4 2 3 4 2" xfId="23487" xr:uid="{5E9D94CF-A23D-4E55-A4D7-785E28DE9CA2}"/>
    <cellStyle name="Note 2 2 4 2 3 5" xfId="16121" xr:uid="{307B4E1C-AB22-4F6F-9579-B368A0016D71}"/>
    <cellStyle name="Note 2 2 4 2 4" xfId="2308" xr:uid="{7BD5D408-1771-4048-A047-93CF29D473C0}"/>
    <cellStyle name="Note 2 2 4 2 4 2" xfId="5990" xr:uid="{023A2591-BAE4-4896-AA2E-8998A4C3CE74}"/>
    <cellStyle name="Note 2 2 4 2 4 2 2" xfId="13356" xr:uid="{E68DFF69-7D38-4015-8375-D56CCF859FAB}"/>
    <cellStyle name="Note 2 2 4 2 4 2 2 2" xfId="28090" xr:uid="{8B14AA3D-F784-489F-A46F-65E927F0B3E6}"/>
    <cellStyle name="Note 2 2 4 2 4 2 3" xfId="20724" xr:uid="{7B6540A8-BC58-4956-AF6C-69EC63DC44F5}"/>
    <cellStyle name="Note 2 2 4 2 4 3" xfId="9674" xr:uid="{CC549B33-6382-45AA-93B0-6D9893C88E9C}"/>
    <cellStyle name="Note 2 2 4 2 4 3 2" xfId="24408" xr:uid="{B48B1FA0-2270-4183-9809-62FFCAC7A050}"/>
    <cellStyle name="Note 2 2 4 2 4 4" xfId="17042" xr:uid="{B0EB1182-FFA1-4742-9AE1-E22F9710F2F3}"/>
    <cellStyle name="Note 2 2 4 2 5" xfId="4149" xr:uid="{288915B8-8657-46D8-8D56-CF2D578BBCAB}"/>
    <cellStyle name="Note 2 2 4 2 5 2" xfId="11515" xr:uid="{8477A08D-76E6-4D89-94B6-89EF40FEA1DD}"/>
    <cellStyle name="Note 2 2 4 2 5 2 2" xfId="26249" xr:uid="{1EB357DB-D20F-46E5-8F9C-03BF77580AD0}"/>
    <cellStyle name="Note 2 2 4 2 5 3" xfId="18883" xr:uid="{BC35E0F2-EC62-4D48-A8CC-38FE24136010}"/>
    <cellStyle name="Note 2 2 4 2 6" xfId="7833" xr:uid="{D7C4E4B1-7168-4416-B2BF-C1F6867DC7F0}"/>
    <cellStyle name="Note 2 2 4 2 6 2" xfId="22567" xr:uid="{729FC619-1527-4EBC-BD90-D4EBFF7CF37E}"/>
    <cellStyle name="Note 2 2 4 2 7" xfId="15201" xr:uid="{09A5BD1F-6F2D-4C86-A6CC-FA3D36799FC5}"/>
    <cellStyle name="Note 2 2 4 3" xfId="697" xr:uid="{B66094EF-D0F8-4B8D-95EF-F3722C272582}"/>
    <cellStyle name="Note 2 2 4 3 2" xfId="1617" xr:uid="{BA646DC0-ACE5-4C63-AF81-610A83ECAC79}"/>
    <cellStyle name="Note 2 2 4 3 2 2" xfId="3458" xr:uid="{5F139BD1-3EC9-4B68-BD62-949F026718C6}"/>
    <cellStyle name="Note 2 2 4 3 2 2 2" xfId="7140" xr:uid="{61A484F8-26BB-4EC5-A7B3-FD2738B467B7}"/>
    <cellStyle name="Note 2 2 4 3 2 2 2 2" xfId="14506" xr:uid="{5C523127-C48A-49F2-B8B6-B7EA895D279C}"/>
    <cellStyle name="Note 2 2 4 3 2 2 2 2 2" xfId="29240" xr:uid="{BC194CEF-B1A1-43AD-8251-7ECBDF8E64DC}"/>
    <cellStyle name="Note 2 2 4 3 2 2 2 3" xfId="21874" xr:uid="{B277FD3D-B74A-4D91-B85E-E4895326B17B}"/>
    <cellStyle name="Note 2 2 4 3 2 2 3" xfId="10824" xr:uid="{2F88B3BB-1014-4D0C-8F1C-F409636A759F}"/>
    <cellStyle name="Note 2 2 4 3 2 2 3 2" xfId="25558" xr:uid="{BBBF3CAF-767A-455E-99A7-05E4B4259A70}"/>
    <cellStyle name="Note 2 2 4 3 2 2 4" xfId="18192" xr:uid="{2860869B-52CE-4AD4-9D3E-68F7FF1289BB}"/>
    <cellStyle name="Note 2 2 4 3 2 3" xfId="5299" xr:uid="{805F5DAC-B039-488E-A033-7D3FA0437882}"/>
    <cellStyle name="Note 2 2 4 3 2 3 2" xfId="12665" xr:uid="{024FEA79-2E04-4571-9F78-FE8ABA782BBE}"/>
    <cellStyle name="Note 2 2 4 3 2 3 2 2" xfId="27399" xr:uid="{F9D5F4B6-D41A-48FC-8BD4-D5EB5EE6393C}"/>
    <cellStyle name="Note 2 2 4 3 2 3 3" xfId="20033" xr:uid="{544301A1-0299-4640-B20F-D08B80FB3AC9}"/>
    <cellStyle name="Note 2 2 4 3 2 4" xfId="8983" xr:uid="{BA027F77-288D-41FB-B92A-A6E38750B59F}"/>
    <cellStyle name="Note 2 2 4 3 2 4 2" xfId="23717" xr:uid="{49469E46-47FA-4AE5-93BE-CC2690206507}"/>
    <cellStyle name="Note 2 2 4 3 2 5" xfId="16351" xr:uid="{C1E497F5-6B80-4C6F-8C67-905CD7CE615C}"/>
    <cellStyle name="Note 2 2 4 3 3" xfId="2538" xr:uid="{4B540219-880A-432A-B57C-D0C52AC992A8}"/>
    <cellStyle name="Note 2 2 4 3 3 2" xfId="6220" xr:uid="{60C078C5-CB56-41B9-B36F-9263121B2B6D}"/>
    <cellStyle name="Note 2 2 4 3 3 2 2" xfId="13586" xr:uid="{65408FA0-4CC9-419B-9101-12A18C733771}"/>
    <cellStyle name="Note 2 2 4 3 3 2 2 2" xfId="28320" xr:uid="{6BDB5B59-C212-45B0-92B8-30449D292033}"/>
    <cellStyle name="Note 2 2 4 3 3 2 3" xfId="20954" xr:uid="{CD2CF801-8162-48E4-8A56-4DF342C1C67F}"/>
    <cellStyle name="Note 2 2 4 3 3 3" xfId="9904" xr:uid="{4106A2CE-6EED-45A6-949B-AC42891279A5}"/>
    <cellStyle name="Note 2 2 4 3 3 3 2" xfId="24638" xr:uid="{F1A0B9DF-E91E-40A3-B584-70EE68EEFB72}"/>
    <cellStyle name="Note 2 2 4 3 3 4" xfId="17272" xr:uid="{822AA453-166C-4D14-BF63-8F5830C43A34}"/>
    <cellStyle name="Note 2 2 4 3 4" xfId="4379" xr:uid="{83F859CF-29AF-4768-8D5C-F46052E2194A}"/>
    <cellStyle name="Note 2 2 4 3 4 2" xfId="11745" xr:uid="{6306566B-08AC-4D7F-B4E5-EE686D9B2FF1}"/>
    <cellStyle name="Note 2 2 4 3 4 2 2" xfId="26479" xr:uid="{9122E03D-6E0B-4EBC-9420-B9999C6CF82B}"/>
    <cellStyle name="Note 2 2 4 3 4 3" xfId="19113" xr:uid="{2E443A76-2AB0-477A-987C-626C2318949F}"/>
    <cellStyle name="Note 2 2 4 3 5" xfId="8063" xr:uid="{F2FE5E31-A9E0-4FE1-8978-5B29B7C56C17}"/>
    <cellStyle name="Note 2 2 4 3 5 2" xfId="22797" xr:uid="{C5768034-CD79-4EBC-BF25-1F4B3217C644}"/>
    <cellStyle name="Note 2 2 4 3 6" xfId="15431" xr:uid="{130D46BD-D2CA-4AE5-B528-B3D4C1977317}"/>
    <cellStyle name="Note 2 2 4 4" xfId="1157" xr:uid="{4B5634D2-469D-4D3B-82A0-837252F831C2}"/>
    <cellStyle name="Note 2 2 4 4 2" xfId="2998" xr:uid="{AE860678-8D2E-45C7-B5F5-F5F97197F40F}"/>
    <cellStyle name="Note 2 2 4 4 2 2" xfId="6680" xr:uid="{540FFC4E-1113-4637-884B-F6691C6D07CB}"/>
    <cellStyle name="Note 2 2 4 4 2 2 2" xfId="14046" xr:uid="{D1265CF5-E503-459F-8DFB-1F22079E898F}"/>
    <cellStyle name="Note 2 2 4 4 2 2 2 2" xfId="28780" xr:uid="{DEDCCB73-EF56-43F6-8BB5-AA911FB511B7}"/>
    <cellStyle name="Note 2 2 4 4 2 2 3" xfId="21414" xr:uid="{854DB1AC-2B5E-4B0B-AB8B-7350781AE965}"/>
    <cellStyle name="Note 2 2 4 4 2 3" xfId="10364" xr:uid="{2ADDB64A-5A3E-4F2A-846D-B99E9F3A92D4}"/>
    <cellStyle name="Note 2 2 4 4 2 3 2" xfId="25098" xr:uid="{3B195D8E-A9E9-422E-B7CA-A29899F1A4B4}"/>
    <cellStyle name="Note 2 2 4 4 2 4" xfId="17732" xr:uid="{B07318A7-5C20-4637-9973-B2C638C00CD7}"/>
    <cellStyle name="Note 2 2 4 4 3" xfId="4839" xr:uid="{D555F1B7-06D1-43FB-A5C4-1F80837F398F}"/>
    <cellStyle name="Note 2 2 4 4 3 2" xfId="12205" xr:uid="{39B240E4-9EFC-4A7C-86E5-552150BF9146}"/>
    <cellStyle name="Note 2 2 4 4 3 2 2" xfId="26939" xr:uid="{FCA734FF-358D-4219-B893-9364B902875C}"/>
    <cellStyle name="Note 2 2 4 4 3 3" xfId="19573" xr:uid="{A8289C38-93B5-47E4-AB92-4B157A5D04F0}"/>
    <cellStyle name="Note 2 2 4 4 4" xfId="8523" xr:uid="{26D47713-1CF9-4B12-B874-6EF15214AB60}"/>
    <cellStyle name="Note 2 2 4 4 4 2" xfId="23257" xr:uid="{5F11B6AC-404A-4F3A-832E-E94A2EB9CBD3}"/>
    <cellStyle name="Note 2 2 4 4 5" xfId="15891" xr:uid="{F9C425C2-257B-45DE-A425-D494AAF97206}"/>
    <cellStyle name="Note 2 2 4 5" xfId="2078" xr:uid="{F4361D56-C8C9-43E4-A703-FBF24B466FF3}"/>
    <cellStyle name="Note 2 2 4 5 2" xfId="5760" xr:uid="{B967A730-78E3-44B9-AFD3-A89B2AC6F466}"/>
    <cellStyle name="Note 2 2 4 5 2 2" xfId="13126" xr:uid="{97038882-DF03-4ED9-B438-2A75482EAC35}"/>
    <cellStyle name="Note 2 2 4 5 2 2 2" xfId="27860" xr:uid="{B15120F3-7F7E-4056-86F5-E4A7B0760713}"/>
    <cellStyle name="Note 2 2 4 5 2 3" xfId="20494" xr:uid="{70FC8A9F-0285-409F-A3A3-572576EDB79C}"/>
    <cellStyle name="Note 2 2 4 5 3" xfId="9444" xr:uid="{0EC573CC-C4E4-4B8F-AE69-433671E0B6B6}"/>
    <cellStyle name="Note 2 2 4 5 3 2" xfId="24178" xr:uid="{3CF4D691-C94C-46F2-A75D-493EB1F16695}"/>
    <cellStyle name="Note 2 2 4 5 4" xfId="16812" xr:uid="{564955C3-1E58-4FE0-966F-2E00ACBC507B}"/>
    <cellStyle name="Note 2 2 4 6" xfId="3919" xr:uid="{12AEBE44-380D-4F41-8FE3-711C1AF52115}"/>
    <cellStyle name="Note 2 2 4 6 2" xfId="11285" xr:uid="{C4440C6D-84E4-4A09-98D7-475A2CD9CB20}"/>
    <cellStyle name="Note 2 2 4 6 2 2" xfId="26019" xr:uid="{E60442AC-99B4-467F-870D-2A9541B06F06}"/>
    <cellStyle name="Note 2 2 4 6 3" xfId="18653" xr:uid="{B710C73D-DBC8-4383-BC13-E4470C68BB60}"/>
    <cellStyle name="Note 2 2 4 7" xfId="7603" xr:uid="{AF95795E-99B3-4F5B-B681-CBE61CD3A1B8}"/>
    <cellStyle name="Note 2 2 4 7 2" xfId="22337" xr:uid="{796408DE-DF15-4003-94E8-54A061E0138B}"/>
    <cellStyle name="Note 2 2 4 8" xfId="14971" xr:uid="{236CB95F-6A03-4C08-9ED9-92F3702804FC}"/>
    <cellStyle name="Note 2 2 5" xfId="352" xr:uid="{0C2B40A2-9AA5-469E-A817-8E7FE5327486}"/>
    <cellStyle name="Note 2 2 5 2" xfId="812" xr:uid="{2C7BE302-A6E3-4877-BB46-0EE36CE5DB66}"/>
    <cellStyle name="Note 2 2 5 2 2" xfId="1732" xr:uid="{A3C3BF7B-79F2-4B5A-AF8D-0BA467E9837F}"/>
    <cellStyle name="Note 2 2 5 2 2 2" xfId="3573" xr:uid="{3180B29E-2042-431E-BA6E-80DFA63D046D}"/>
    <cellStyle name="Note 2 2 5 2 2 2 2" xfId="7255" xr:uid="{81BA7E22-9F5D-44FC-99A0-2EE3BB0852B1}"/>
    <cellStyle name="Note 2 2 5 2 2 2 2 2" xfId="14621" xr:uid="{46D362BA-4476-4CFA-A510-18BBCC2CFCD1}"/>
    <cellStyle name="Note 2 2 5 2 2 2 2 2 2" xfId="29355" xr:uid="{02467242-B363-4428-AD34-B692FEEE8499}"/>
    <cellStyle name="Note 2 2 5 2 2 2 2 3" xfId="21989" xr:uid="{8B81514D-3503-4EF4-A2D4-871F94A93C4B}"/>
    <cellStyle name="Note 2 2 5 2 2 2 3" xfId="10939" xr:uid="{4E147591-22DE-4135-8C83-1303488F150A}"/>
    <cellStyle name="Note 2 2 5 2 2 2 3 2" xfId="25673" xr:uid="{6FBC9325-A575-40D0-B4ED-7CC6CB321F8F}"/>
    <cellStyle name="Note 2 2 5 2 2 2 4" xfId="18307" xr:uid="{A257D56C-BD16-489C-8FA4-6B8343BBED9B}"/>
    <cellStyle name="Note 2 2 5 2 2 3" xfId="5414" xr:uid="{19D6C4A4-CD0B-49CA-B838-4F5591AE368C}"/>
    <cellStyle name="Note 2 2 5 2 2 3 2" xfId="12780" xr:uid="{15E7F833-14FD-4DEB-934C-A46B64CA2CF9}"/>
    <cellStyle name="Note 2 2 5 2 2 3 2 2" xfId="27514" xr:uid="{6B66595B-38F3-47E8-9B0B-2F8B4FAA81A3}"/>
    <cellStyle name="Note 2 2 5 2 2 3 3" xfId="20148" xr:uid="{9AFAAA61-A393-4385-8B6F-6884563FE118}"/>
    <cellStyle name="Note 2 2 5 2 2 4" xfId="9098" xr:uid="{D86396A8-DF20-4965-B337-786BBEF2F2F5}"/>
    <cellStyle name="Note 2 2 5 2 2 4 2" xfId="23832" xr:uid="{5374AA18-DDC4-49B1-BDD1-65B0C7F7EEC0}"/>
    <cellStyle name="Note 2 2 5 2 2 5" xfId="16466" xr:uid="{C1FD69D4-D86D-45DC-9AAB-3F3846FACFBB}"/>
    <cellStyle name="Note 2 2 5 2 3" xfId="2653" xr:uid="{2D46B950-C7FB-4AC2-83D2-6A888B644C4D}"/>
    <cellStyle name="Note 2 2 5 2 3 2" xfId="6335" xr:uid="{FE2B0B7D-7BD1-4605-AE6C-BD151F40BE49}"/>
    <cellStyle name="Note 2 2 5 2 3 2 2" xfId="13701" xr:uid="{45528382-6BB0-45F1-8C58-1C9F52CB0812}"/>
    <cellStyle name="Note 2 2 5 2 3 2 2 2" xfId="28435" xr:uid="{92A28327-D1D3-46CD-B0B4-454289381F45}"/>
    <cellStyle name="Note 2 2 5 2 3 2 3" xfId="21069" xr:uid="{B7506276-FDCD-4C54-BF10-A93235928CA9}"/>
    <cellStyle name="Note 2 2 5 2 3 3" xfId="10019" xr:uid="{30DF85AC-46B4-45EE-AFF2-03713CC9CD2B}"/>
    <cellStyle name="Note 2 2 5 2 3 3 2" xfId="24753" xr:uid="{38BBC3C0-187D-40D9-8ECA-16AA941582A5}"/>
    <cellStyle name="Note 2 2 5 2 3 4" xfId="17387" xr:uid="{735235E2-DF95-4748-A9A4-529FBBD05B82}"/>
    <cellStyle name="Note 2 2 5 2 4" xfId="4494" xr:uid="{584CF14D-ABF4-4B31-AD99-C8BD39453571}"/>
    <cellStyle name="Note 2 2 5 2 4 2" xfId="11860" xr:uid="{D078DCF0-9D1A-4EAF-A3EA-230C6AFA90CE}"/>
    <cellStyle name="Note 2 2 5 2 4 2 2" xfId="26594" xr:uid="{C276188F-AF43-44F3-8084-20EDF8EB9CAF}"/>
    <cellStyle name="Note 2 2 5 2 4 3" xfId="19228" xr:uid="{BCDC4DED-17BD-48E1-96F9-DCA80797E8BB}"/>
    <cellStyle name="Note 2 2 5 2 5" xfId="8178" xr:uid="{BCB7F28E-D3FF-46F4-8052-93E7B149893C}"/>
    <cellStyle name="Note 2 2 5 2 5 2" xfId="22912" xr:uid="{501E01D5-E53B-499C-A298-84B459EC7D32}"/>
    <cellStyle name="Note 2 2 5 2 6" xfId="15546" xr:uid="{68E5BDA8-E2BE-4775-BC2E-1DE222DF5359}"/>
    <cellStyle name="Note 2 2 5 3" xfId="1272" xr:uid="{51C2FF66-8903-4B64-8AA0-7A043C19BA17}"/>
    <cellStyle name="Note 2 2 5 3 2" xfId="3113" xr:uid="{08062D82-72A6-4D75-AF86-4D2E1802290D}"/>
    <cellStyle name="Note 2 2 5 3 2 2" xfId="6795" xr:uid="{D652122F-C007-4353-B809-7BD138DEE660}"/>
    <cellStyle name="Note 2 2 5 3 2 2 2" xfId="14161" xr:uid="{2D011A77-3268-44C3-8421-E253D03981DE}"/>
    <cellStyle name="Note 2 2 5 3 2 2 2 2" xfId="28895" xr:uid="{CB320D48-D92E-4D71-BB3D-B9358C52C0FC}"/>
    <cellStyle name="Note 2 2 5 3 2 2 3" xfId="21529" xr:uid="{DDE93FF5-B87A-4B9B-89C0-99B26F631AC0}"/>
    <cellStyle name="Note 2 2 5 3 2 3" xfId="10479" xr:uid="{D5F3EF9A-7BD5-46CC-B645-D261E12FD1BA}"/>
    <cellStyle name="Note 2 2 5 3 2 3 2" xfId="25213" xr:uid="{ED89B82E-6173-4768-A6B1-DF0C633652A2}"/>
    <cellStyle name="Note 2 2 5 3 2 4" xfId="17847" xr:uid="{1932F7FD-9838-4DA5-B095-587AEE4F3D9F}"/>
    <cellStyle name="Note 2 2 5 3 3" xfId="4954" xr:uid="{B7E004EB-3F97-4CD7-B486-C5A9DDE02CB1}"/>
    <cellStyle name="Note 2 2 5 3 3 2" xfId="12320" xr:uid="{251DBB91-7DD2-45B1-AFF7-8C48EAC2976C}"/>
    <cellStyle name="Note 2 2 5 3 3 2 2" xfId="27054" xr:uid="{ED9AC827-CDEC-4EED-A38C-1E921CC5EFE2}"/>
    <cellStyle name="Note 2 2 5 3 3 3" xfId="19688" xr:uid="{295E2DD3-9DDC-4D90-97EB-CFAF85013E26}"/>
    <cellStyle name="Note 2 2 5 3 4" xfId="8638" xr:uid="{E0A73A91-964D-4C69-890B-867B04B6E4E5}"/>
    <cellStyle name="Note 2 2 5 3 4 2" xfId="23372" xr:uid="{79E79E24-BB7F-4856-9F5F-6490D1351D06}"/>
    <cellStyle name="Note 2 2 5 3 5" xfId="16006" xr:uid="{18785067-3DA4-452F-BD1A-F0475FE0A7BF}"/>
    <cellStyle name="Note 2 2 5 4" xfId="2193" xr:uid="{9F25AEA7-9ED0-4AC5-9353-C696C2087A56}"/>
    <cellStyle name="Note 2 2 5 4 2" xfId="5875" xr:uid="{2256A185-67BE-40D9-86C7-49477F326440}"/>
    <cellStyle name="Note 2 2 5 4 2 2" xfId="13241" xr:uid="{A08DB59C-838D-47AB-A73E-02FC01205DFD}"/>
    <cellStyle name="Note 2 2 5 4 2 2 2" xfId="27975" xr:uid="{8B5E6119-62CD-4F81-9F14-51BC02BCEE18}"/>
    <cellStyle name="Note 2 2 5 4 2 3" xfId="20609" xr:uid="{62B70EF5-7A6B-4A0E-92B3-03A7861379F2}"/>
    <cellStyle name="Note 2 2 5 4 3" xfId="9559" xr:uid="{AADC7F5F-1ABF-4460-BBA0-20FC7086E075}"/>
    <cellStyle name="Note 2 2 5 4 3 2" xfId="24293" xr:uid="{ADD9DE2F-E7F4-4F68-B965-8AACF7CC8DBC}"/>
    <cellStyle name="Note 2 2 5 4 4" xfId="16927" xr:uid="{6D11688D-1165-4203-8858-C2F7B66515BE}"/>
    <cellStyle name="Note 2 2 5 5" xfId="4034" xr:uid="{58363517-7739-41F6-9E40-D116F550A4E0}"/>
    <cellStyle name="Note 2 2 5 5 2" xfId="11400" xr:uid="{EC6501FE-5308-4EF8-88BA-8390DD0872F4}"/>
    <cellStyle name="Note 2 2 5 5 2 2" xfId="26134" xr:uid="{79F6B36A-94BC-446F-B010-53B03AAC0369}"/>
    <cellStyle name="Note 2 2 5 5 3" xfId="18768" xr:uid="{F724C3E1-A062-4D0D-843C-D773E77B8406}"/>
    <cellStyle name="Note 2 2 5 6" xfId="7718" xr:uid="{15B2A1F1-93AE-48D7-8092-06EF1C3B31C2}"/>
    <cellStyle name="Note 2 2 5 6 2" xfId="22452" xr:uid="{54AAED47-5031-4CC2-AECF-A5E5FB98DB21}"/>
    <cellStyle name="Note 2 2 5 7" xfId="15086" xr:uid="{977F7B03-A426-4B63-BA34-4D6B3F17BE05}"/>
    <cellStyle name="Note 2 2 6" xfId="582" xr:uid="{7498EF29-7091-4CB1-A92D-F6A872E52BF4}"/>
    <cellStyle name="Note 2 2 6 2" xfId="1502" xr:uid="{3BD5DD1E-570F-401A-833E-823323CD5A79}"/>
    <cellStyle name="Note 2 2 6 2 2" xfId="3343" xr:uid="{8DD5DA04-8487-4040-A21B-3368B07D81D6}"/>
    <cellStyle name="Note 2 2 6 2 2 2" xfId="7025" xr:uid="{1E99D543-7CAD-4439-B82A-8B5E17659E09}"/>
    <cellStyle name="Note 2 2 6 2 2 2 2" xfId="14391" xr:uid="{355A4C69-9C6A-4EC5-B943-A86178E78157}"/>
    <cellStyle name="Note 2 2 6 2 2 2 2 2" xfId="29125" xr:uid="{0E774C8B-BCD8-4FA4-9E50-4A8419D3B5C1}"/>
    <cellStyle name="Note 2 2 6 2 2 2 3" xfId="21759" xr:uid="{496EDA1D-DEF9-499B-83A5-251875A59E22}"/>
    <cellStyle name="Note 2 2 6 2 2 3" xfId="10709" xr:uid="{C352933E-5CF1-465F-85F9-EC0E18AB545F}"/>
    <cellStyle name="Note 2 2 6 2 2 3 2" xfId="25443" xr:uid="{18AF9C52-EA9D-4844-B3F1-F4C84B1A13C6}"/>
    <cellStyle name="Note 2 2 6 2 2 4" xfId="18077" xr:uid="{427A90FF-D49B-42CB-AED1-3F98BDB19777}"/>
    <cellStyle name="Note 2 2 6 2 3" xfId="5184" xr:uid="{21CCD4B1-205C-4CC0-84ED-44E34A4A7DDB}"/>
    <cellStyle name="Note 2 2 6 2 3 2" xfId="12550" xr:uid="{813D2AEF-EC3F-4CC7-8643-333EF54D5873}"/>
    <cellStyle name="Note 2 2 6 2 3 2 2" xfId="27284" xr:uid="{FB71EA55-5233-4583-8C5C-E29C8C8B6D32}"/>
    <cellStyle name="Note 2 2 6 2 3 3" xfId="19918" xr:uid="{8BCCC59D-152E-458B-B082-AEA9BB3637C0}"/>
    <cellStyle name="Note 2 2 6 2 4" xfId="8868" xr:uid="{3576DAAE-F9C4-4A08-B04E-020CCB00304C}"/>
    <cellStyle name="Note 2 2 6 2 4 2" xfId="23602" xr:uid="{5830F31B-9C6D-4E53-ACF6-D7ED5E71A80F}"/>
    <cellStyle name="Note 2 2 6 2 5" xfId="16236" xr:uid="{6D007C04-A939-4F6F-B7DB-D0133E3497BF}"/>
    <cellStyle name="Note 2 2 6 3" xfId="2423" xr:uid="{ED9688FF-A2E7-4078-9EA8-8009144B447F}"/>
    <cellStyle name="Note 2 2 6 3 2" xfId="6105" xr:uid="{F5EA407B-417F-4A6E-84E4-510A6B2BD135}"/>
    <cellStyle name="Note 2 2 6 3 2 2" xfId="13471" xr:uid="{C13A60EB-DDB3-4136-8E32-DF4119AF8A3A}"/>
    <cellStyle name="Note 2 2 6 3 2 2 2" xfId="28205" xr:uid="{B426EBFD-3662-49FF-A665-698EF587D959}"/>
    <cellStyle name="Note 2 2 6 3 2 3" xfId="20839" xr:uid="{98A62255-748C-4C0A-945B-63EEBC45A4DB}"/>
    <cellStyle name="Note 2 2 6 3 3" xfId="9789" xr:uid="{3993ECA9-6D2A-42FE-86CB-55C4B4AD0AC2}"/>
    <cellStyle name="Note 2 2 6 3 3 2" xfId="24523" xr:uid="{5B86A86E-34B9-4AD1-9B27-059DF500787F}"/>
    <cellStyle name="Note 2 2 6 3 4" xfId="17157" xr:uid="{812B1E20-67A7-433A-84EF-A380056FF8F8}"/>
    <cellStyle name="Note 2 2 6 4" xfId="4264" xr:uid="{074B352A-8960-46C5-B7AC-EF9ABF83B775}"/>
    <cellStyle name="Note 2 2 6 4 2" xfId="11630" xr:uid="{C8672160-B8FE-40BB-A09B-6C3CD2B4E37D}"/>
    <cellStyle name="Note 2 2 6 4 2 2" xfId="26364" xr:uid="{13F6F447-454F-4EF4-924C-F5E27DA2BA95}"/>
    <cellStyle name="Note 2 2 6 4 3" xfId="18998" xr:uid="{149979C6-23B5-4732-B831-020155C9E06E}"/>
    <cellStyle name="Note 2 2 6 5" xfId="7948" xr:uid="{6D6BCC03-9997-49CD-9811-F42BFA664F14}"/>
    <cellStyle name="Note 2 2 6 5 2" xfId="22682" xr:uid="{829ED11C-FBF9-4697-B19A-B7882D4CB959}"/>
    <cellStyle name="Note 2 2 6 6" xfId="15316" xr:uid="{5CF93D8B-3A03-4AE0-988C-C80D39E2F41B}"/>
    <cellStyle name="Note 2 2 7" xfId="1042" xr:uid="{64AAA587-CD4B-40E4-8F0E-D0399EECAB31}"/>
    <cellStyle name="Note 2 2 7 2" xfId="2883" xr:uid="{CB33D814-156D-453D-BDA8-E0110D15DE30}"/>
    <cellStyle name="Note 2 2 7 2 2" xfId="6565" xr:uid="{FACE8ACB-AF42-4263-9AEE-D631C22ACEEC}"/>
    <cellStyle name="Note 2 2 7 2 2 2" xfId="13931" xr:uid="{C15604CF-7172-4384-A883-AD6A8BB278DF}"/>
    <cellStyle name="Note 2 2 7 2 2 2 2" xfId="28665" xr:uid="{91BC8C31-154C-4F02-8FB9-FF1203D71DB6}"/>
    <cellStyle name="Note 2 2 7 2 2 3" xfId="21299" xr:uid="{222FE947-223A-42A7-945E-77F33A15B365}"/>
    <cellStyle name="Note 2 2 7 2 3" xfId="10249" xr:uid="{CD90849B-E8AA-4CFC-97F2-E5A6CE7899E0}"/>
    <cellStyle name="Note 2 2 7 2 3 2" xfId="24983" xr:uid="{E5BF1F08-483C-4A22-89C0-55D0630577D4}"/>
    <cellStyle name="Note 2 2 7 2 4" xfId="17617" xr:uid="{C5BB7788-0B00-4EF9-8FB1-E75389D2A7DF}"/>
    <cellStyle name="Note 2 2 7 3" xfId="4724" xr:uid="{329592C2-DE49-4AF7-99BC-20F7A2A88973}"/>
    <cellStyle name="Note 2 2 7 3 2" xfId="12090" xr:uid="{95E26AAC-2E1D-4E69-9B0B-902140E9FE69}"/>
    <cellStyle name="Note 2 2 7 3 2 2" xfId="26824" xr:uid="{1A052F8C-5B14-41E4-8127-9E1EEB2722D1}"/>
    <cellStyle name="Note 2 2 7 3 3" xfId="19458" xr:uid="{9AA36589-4ACA-4D7A-8003-903AD94C0B78}"/>
    <cellStyle name="Note 2 2 7 4" xfId="8408" xr:uid="{0B730E3B-D525-4141-8F72-D6CD4D5CA8ED}"/>
    <cellStyle name="Note 2 2 7 4 2" xfId="23142" xr:uid="{6A724283-3457-403B-8DC2-26860A83C4B8}"/>
    <cellStyle name="Note 2 2 7 5" xfId="15776" xr:uid="{AD02790A-A692-4AE0-99D5-6A201C4385F7}"/>
    <cellStyle name="Note 2 2 8" xfId="1963" xr:uid="{A560AE00-1AF0-49F0-A892-EDF292F0C564}"/>
    <cellStyle name="Note 2 2 8 2" xfId="5645" xr:uid="{918AAF67-F5C5-4906-852A-A53C3928635D}"/>
    <cellStyle name="Note 2 2 8 2 2" xfId="13011" xr:uid="{5AA500CD-9617-4ECF-9905-A02ABCBA7686}"/>
    <cellStyle name="Note 2 2 8 2 2 2" xfId="27745" xr:uid="{E9E19ED7-577C-4E9C-8629-4C41D298881E}"/>
    <cellStyle name="Note 2 2 8 2 3" xfId="20379" xr:uid="{8B9E7E4F-98AA-43A0-B53F-9AD666FBE187}"/>
    <cellStyle name="Note 2 2 8 3" xfId="9329" xr:uid="{A2E802C1-D3B5-4EDB-A95C-A76744AFE6EC}"/>
    <cellStyle name="Note 2 2 8 3 2" xfId="24063" xr:uid="{58612425-EEFC-4A68-A770-0DCF49265475}"/>
    <cellStyle name="Note 2 2 8 4" xfId="16697" xr:uid="{E2D50D9B-5A44-4BC2-AA76-4FB9E3584FDE}"/>
    <cellStyle name="Note 2 2 9" xfId="3804" xr:uid="{C75533B7-3924-481C-8792-DDCD258609E0}"/>
    <cellStyle name="Note 2 2 9 2" xfId="11170" xr:uid="{F033D003-B2F2-4364-8C41-9660A3A876CC}"/>
    <cellStyle name="Note 2 2 9 2 2" xfId="25904" xr:uid="{FA166B43-B118-4458-82BE-023D1D61BE5D}"/>
    <cellStyle name="Note 2 2 9 3" xfId="18538" xr:uid="{EE8B2FFD-3A32-4D08-80B4-D1590D789430}"/>
    <cellStyle name="Note 2 3" xfId="94" xr:uid="{5950A8ED-0E62-4EDE-B765-8F4B157D58C1}"/>
    <cellStyle name="Note 2 3 10" xfId="14858" xr:uid="{884EDC53-A0D4-4E57-9D21-5C42E29FD61B}"/>
    <cellStyle name="Note 2 3 2" xfId="164" xr:uid="{33D91F5B-EB8D-424D-856C-C7C6699C4C7C}"/>
    <cellStyle name="Note 2 3 2 2" xfId="296" xr:uid="{33ED3021-E500-425D-82B5-18D7199AF9C9}"/>
    <cellStyle name="Note 2 3 2 2 2" xfId="526" xr:uid="{C17BCEDB-B7A5-436B-A500-7B0117DF8A2F}"/>
    <cellStyle name="Note 2 3 2 2 2 2" xfId="986" xr:uid="{7DE2AFCE-6438-4786-83B3-E99DF0373F9B}"/>
    <cellStyle name="Note 2 3 2 2 2 2 2" xfId="1906" xr:uid="{D1463483-EAD4-4F8B-99A2-AF87DDBF4063}"/>
    <cellStyle name="Note 2 3 2 2 2 2 2 2" xfId="3747" xr:uid="{552D7276-D3D0-4773-A404-1D120772D76A}"/>
    <cellStyle name="Note 2 3 2 2 2 2 2 2 2" xfId="7429" xr:uid="{9EDD1F49-4206-4FD8-9392-443EE0EB10A1}"/>
    <cellStyle name="Note 2 3 2 2 2 2 2 2 2 2" xfId="14795" xr:uid="{DCDADC10-F1A5-420A-8737-ED91896F5804}"/>
    <cellStyle name="Note 2 3 2 2 2 2 2 2 2 2 2" xfId="29529" xr:uid="{3F100259-5F59-48B8-8515-3EBCABCEC618}"/>
    <cellStyle name="Note 2 3 2 2 2 2 2 2 2 3" xfId="22163" xr:uid="{D42D4FF7-81D1-4BC1-9821-D4B921D2FB18}"/>
    <cellStyle name="Note 2 3 2 2 2 2 2 2 3" xfId="11113" xr:uid="{3B446C68-3574-431C-A3D8-983502A62342}"/>
    <cellStyle name="Note 2 3 2 2 2 2 2 2 3 2" xfId="25847" xr:uid="{574AC535-2BC7-461E-9D27-BE4A1B2EB786}"/>
    <cellStyle name="Note 2 3 2 2 2 2 2 2 4" xfId="18481" xr:uid="{A7C9DDAA-9EC4-4497-81B6-BD83E90B8642}"/>
    <cellStyle name="Note 2 3 2 2 2 2 2 3" xfId="5588" xr:uid="{17131B10-491C-4D8B-AB0F-C91E671D1608}"/>
    <cellStyle name="Note 2 3 2 2 2 2 2 3 2" xfId="12954" xr:uid="{B5E3E798-7B42-4676-9DBC-C11AAE5DBC4A}"/>
    <cellStyle name="Note 2 3 2 2 2 2 2 3 2 2" xfId="27688" xr:uid="{7B66D50E-7EB8-4ACA-A7F9-DFAB54AF5642}"/>
    <cellStyle name="Note 2 3 2 2 2 2 2 3 3" xfId="20322" xr:uid="{FBEF2DF5-74CE-4391-9E6E-FAD8FCCE225B}"/>
    <cellStyle name="Note 2 3 2 2 2 2 2 4" xfId="9272" xr:uid="{58EA4A8E-49FD-4A20-BC42-BDAEEE2F4514}"/>
    <cellStyle name="Note 2 3 2 2 2 2 2 4 2" xfId="24006" xr:uid="{CF498A15-78CB-406C-B0A6-8A32CC46057D}"/>
    <cellStyle name="Note 2 3 2 2 2 2 2 5" xfId="16640" xr:uid="{CAFDC5A8-E444-45B9-A105-4E4276999B61}"/>
    <cellStyle name="Note 2 3 2 2 2 2 3" xfId="2827" xr:uid="{6BAAD375-2164-4EA3-9DC9-7B0AF933334A}"/>
    <cellStyle name="Note 2 3 2 2 2 2 3 2" xfId="6509" xr:uid="{65F97E60-3A5F-468E-941C-145E7EAFF92B}"/>
    <cellStyle name="Note 2 3 2 2 2 2 3 2 2" xfId="13875" xr:uid="{BF7D00C3-F6C6-4028-A787-8C18C9B838B5}"/>
    <cellStyle name="Note 2 3 2 2 2 2 3 2 2 2" xfId="28609" xr:uid="{F5555A3E-92FB-48AF-B0B0-7F831FCDA567}"/>
    <cellStyle name="Note 2 3 2 2 2 2 3 2 3" xfId="21243" xr:uid="{4FB57EB6-B784-47E2-9A00-A9F9C4D442C7}"/>
    <cellStyle name="Note 2 3 2 2 2 2 3 3" xfId="10193" xr:uid="{FBCB7C4D-A589-40A7-A32A-057CFD4DA27C}"/>
    <cellStyle name="Note 2 3 2 2 2 2 3 3 2" xfId="24927" xr:uid="{BDC50781-AF29-4F62-A3B2-ECE75B22BB5E}"/>
    <cellStyle name="Note 2 3 2 2 2 2 3 4" xfId="17561" xr:uid="{2FD86726-F81F-43F3-B6EF-46EB84CF8F02}"/>
    <cellStyle name="Note 2 3 2 2 2 2 4" xfId="4668" xr:uid="{872F38A5-4855-40D6-9C15-EB3D44A27EA5}"/>
    <cellStyle name="Note 2 3 2 2 2 2 4 2" xfId="12034" xr:uid="{6850AA4F-37AE-43C2-860A-D1C1C67EB882}"/>
    <cellStyle name="Note 2 3 2 2 2 2 4 2 2" xfId="26768" xr:uid="{A2DE80D7-4567-47CD-AE1E-861A882DABEA}"/>
    <cellStyle name="Note 2 3 2 2 2 2 4 3" xfId="19402" xr:uid="{05384BD0-C8CE-4178-BCB1-CA5AA93BA70B}"/>
    <cellStyle name="Note 2 3 2 2 2 2 5" xfId="8352" xr:uid="{F3FCDA52-6174-491F-A959-C0235D0E8764}"/>
    <cellStyle name="Note 2 3 2 2 2 2 5 2" xfId="23086" xr:uid="{57C5332E-66C7-48EB-807F-0A528BAA1100}"/>
    <cellStyle name="Note 2 3 2 2 2 2 6" xfId="15720" xr:uid="{A2F6898E-F0DD-4851-A8F6-15EE73D9CC99}"/>
    <cellStyle name="Note 2 3 2 2 2 3" xfId="1446" xr:uid="{FE4B4D98-7F3F-4B2A-B449-0C4546E32382}"/>
    <cellStyle name="Note 2 3 2 2 2 3 2" xfId="3287" xr:uid="{977C9865-678B-4CD3-B223-993C8DF25049}"/>
    <cellStyle name="Note 2 3 2 2 2 3 2 2" xfId="6969" xr:uid="{79C74660-72BC-4804-BEEE-B921B68A1E4E}"/>
    <cellStyle name="Note 2 3 2 2 2 3 2 2 2" xfId="14335" xr:uid="{D435CEFB-C429-413A-B457-96E335613681}"/>
    <cellStyle name="Note 2 3 2 2 2 3 2 2 2 2" xfId="29069" xr:uid="{3F45E7A6-E30B-49A6-A9CC-CA84E952F886}"/>
    <cellStyle name="Note 2 3 2 2 2 3 2 2 3" xfId="21703" xr:uid="{D2083402-4620-49CB-97E1-A860B64C37CC}"/>
    <cellStyle name="Note 2 3 2 2 2 3 2 3" xfId="10653" xr:uid="{19B38BA1-99A3-4103-9A6C-18FA09D7C700}"/>
    <cellStyle name="Note 2 3 2 2 2 3 2 3 2" xfId="25387" xr:uid="{C40FF02F-3B5C-4FB7-8D8F-9F459FDEBA8A}"/>
    <cellStyle name="Note 2 3 2 2 2 3 2 4" xfId="18021" xr:uid="{C6A4473D-8C00-421B-8C18-CF43418E0DC3}"/>
    <cellStyle name="Note 2 3 2 2 2 3 3" xfId="5128" xr:uid="{A657C062-7A90-41BC-9B22-DE24269197FF}"/>
    <cellStyle name="Note 2 3 2 2 2 3 3 2" xfId="12494" xr:uid="{AA8A1BEE-7B81-4872-81C3-599C8C4BBB11}"/>
    <cellStyle name="Note 2 3 2 2 2 3 3 2 2" xfId="27228" xr:uid="{D3D352DE-AE48-4936-A19C-4F9246E2C013}"/>
    <cellStyle name="Note 2 3 2 2 2 3 3 3" xfId="19862" xr:uid="{B14EE371-DFEA-4DA7-9B9B-555035A0C0A3}"/>
    <cellStyle name="Note 2 3 2 2 2 3 4" xfId="8812" xr:uid="{C4B1BC8A-9281-4495-A13D-BFF7CA95C0A0}"/>
    <cellStyle name="Note 2 3 2 2 2 3 4 2" xfId="23546" xr:uid="{96205CF8-7EF2-4C25-8CE0-3B71C943DA5D}"/>
    <cellStyle name="Note 2 3 2 2 2 3 5" xfId="16180" xr:uid="{9BB85B28-67BE-4472-9652-1ADAB398054A}"/>
    <cellStyle name="Note 2 3 2 2 2 4" xfId="2367" xr:uid="{01E6A767-ABA7-4138-B192-86E8A5D1E967}"/>
    <cellStyle name="Note 2 3 2 2 2 4 2" xfId="6049" xr:uid="{034C468D-3B25-471D-96B6-E61462137ADE}"/>
    <cellStyle name="Note 2 3 2 2 2 4 2 2" xfId="13415" xr:uid="{E88B3B66-3C03-4B11-81F1-B8E53B52EF75}"/>
    <cellStyle name="Note 2 3 2 2 2 4 2 2 2" xfId="28149" xr:uid="{22D788C1-801A-4D04-BD57-37FBF7D8641F}"/>
    <cellStyle name="Note 2 3 2 2 2 4 2 3" xfId="20783" xr:uid="{5568B846-3B35-4122-AAD3-C18F36178F36}"/>
    <cellStyle name="Note 2 3 2 2 2 4 3" xfId="9733" xr:uid="{363B625C-3B46-48D0-82D7-73E13660BDCB}"/>
    <cellStyle name="Note 2 3 2 2 2 4 3 2" xfId="24467" xr:uid="{4A5DC5FD-C8A4-4CE3-90C0-301FDA13DB88}"/>
    <cellStyle name="Note 2 3 2 2 2 4 4" xfId="17101" xr:uid="{DECE7F68-416E-41B9-A9FD-06333E817A6E}"/>
    <cellStyle name="Note 2 3 2 2 2 5" xfId="4208" xr:uid="{9FF6AE2C-E355-45A1-93D8-5E59FE202BC4}"/>
    <cellStyle name="Note 2 3 2 2 2 5 2" xfId="11574" xr:uid="{6CA8AAF0-6091-4C99-AAD6-BB0594CE6060}"/>
    <cellStyle name="Note 2 3 2 2 2 5 2 2" xfId="26308" xr:uid="{9C037A36-1E52-4FF1-B40C-7FE5309EFF9C}"/>
    <cellStyle name="Note 2 3 2 2 2 5 3" xfId="18942" xr:uid="{39851A78-3717-4EE5-8EAA-CF0FC5AD71DC}"/>
    <cellStyle name="Note 2 3 2 2 2 6" xfId="7892" xr:uid="{7E6F92E4-6E58-4608-B9D8-4B445065FB16}"/>
    <cellStyle name="Note 2 3 2 2 2 6 2" xfId="22626" xr:uid="{24105B9A-525F-423D-B0E6-C6D0E6009EF8}"/>
    <cellStyle name="Note 2 3 2 2 2 7" xfId="15260" xr:uid="{06E3DDE4-6FF8-43D8-9906-5A504CE21F11}"/>
    <cellStyle name="Note 2 3 2 2 3" xfId="756" xr:uid="{62A1B23B-4B29-4075-A6B6-3B0F0F579547}"/>
    <cellStyle name="Note 2 3 2 2 3 2" xfId="1676" xr:uid="{760A004D-EBDC-490C-9FDA-BCD715EC6C11}"/>
    <cellStyle name="Note 2 3 2 2 3 2 2" xfId="3517" xr:uid="{15B59A4D-34C2-4D99-BB37-6244FECE34EC}"/>
    <cellStyle name="Note 2 3 2 2 3 2 2 2" xfId="7199" xr:uid="{7FE7028E-405A-4C8A-94AB-639CF30FC24F}"/>
    <cellStyle name="Note 2 3 2 2 3 2 2 2 2" xfId="14565" xr:uid="{CE34B9F3-C1EB-46BD-9894-6F2F5E67AF97}"/>
    <cellStyle name="Note 2 3 2 2 3 2 2 2 2 2" xfId="29299" xr:uid="{9B66CC31-0B77-45F1-859A-085799B8454A}"/>
    <cellStyle name="Note 2 3 2 2 3 2 2 2 3" xfId="21933" xr:uid="{07622930-6013-4032-8EB1-33DCE0E53378}"/>
    <cellStyle name="Note 2 3 2 2 3 2 2 3" xfId="10883" xr:uid="{6C0EF50E-9F34-44BA-A4D4-4A3D1D52444E}"/>
    <cellStyle name="Note 2 3 2 2 3 2 2 3 2" xfId="25617" xr:uid="{6C9395EB-372F-42C5-A156-87CCE27AC826}"/>
    <cellStyle name="Note 2 3 2 2 3 2 2 4" xfId="18251" xr:uid="{9F7E9550-66CB-44CF-836F-40D0F4092DCF}"/>
    <cellStyle name="Note 2 3 2 2 3 2 3" xfId="5358" xr:uid="{9B4ED88D-5AD2-478B-B2F1-4094595522C3}"/>
    <cellStyle name="Note 2 3 2 2 3 2 3 2" xfId="12724" xr:uid="{9EDC7704-587C-427D-A1D1-7894F9C1788C}"/>
    <cellStyle name="Note 2 3 2 2 3 2 3 2 2" xfId="27458" xr:uid="{1819854E-997C-4DF8-AE3E-B2C466DF5126}"/>
    <cellStyle name="Note 2 3 2 2 3 2 3 3" xfId="20092" xr:uid="{A7A04673-3038-49E7-8090-F7D31871166F}"/>
    <cellStyle name="Note 2 3 2 2 3 2 4" xfId="9042" xr:uid="{43D9F652-83DB-45A6-AB8F-230C861C8A06}"/>
    <cellStyle name="Note 2 3 2 2 3 2 4 2" xfId="23776" xr:uid="{9CD935B4-D959-4F27-B991-556C0F3E1E03}"/>
    <cellStyle name="Note 2 3 2 2 3 2 5" xfId="16410" xr:uid="{72730C47-AFF9-4908-8B50-3299CDA76C8C}"/>
    <cellStyle name="Note 2 3 2 2 3 3" xfId="2597" xr:uid="{513D87EF-3F53-4357-AF16-06DE3FC45E92}"/>
    <cellStyle name="Note 2 3 2 2 3 3 2" xfId="6279" xr:uid="{3302BBD8-E0EA-46A9-9FEF-C25E5D17C9E5}"/>
    <cellStyle name="Note 2 3 2 2 3 3 2 2" xfId="13645" xr:uid="{24E3F095-770A-49C4-A659-8FF0A9E6A953}"/>
    <cellStyle name="Note 2 3 2 2 3 3 2 2 2" xfId="28379" xr:uid="{50A6FF0F-9FC8-40F2-8D81-0982AB7731E9}"/>
    <cellStyle name="Note 2 3 2 2 3 3 2 3" xfId="21013" xr:uid="{1A768C32-DC67-48E3-AA05-30AF1BF9C353}"/>
    <cellStyle name="Note 2 3 2 2 3 3 3" xfId="9963" xr:uid="{E90C2456-E606-4176-881C-47076104CAC5}"/>
    <cellStyle name="Note 2 3 2 2 3 3 3 2" xfId="24697" xr:uid="{0CF35421-00BE-4204-B91F-C819EFFF04BF}"/>
    <cellStyle name="Note 2 3 2 2 3 3 4" xfId="17331" xr:uid="{6730983E-DE9A-400F-9D4F-45040ED0DB15}"/>
    <cellStyle name="Note 2 3 2 2 3 4" xfId="4438" xr:uid="{8E8F8E44-B199-468A-B66A-D8DB8C7B3BF4}"/>
    <cellStyle name="Note 2 3 2 2 3 4 2" xfId="11804" xr:uid="{B14E6EE2-7970-4CD7-82B4-F282DE870534}"/>
    <cellStyle name="Note 2 3 2 2 3 4 2 2" xfId="26538" xr:uid="{94F5DE4F-C21A-411D-9387-F2014EFD47FA}"/>
    <cellStyle name="Note 2 3 2 2 3 4 3" xfId="19172" xr:uid="{AA4EA2B6-6CAF-4B7C-9C42-C1E456C3D6DB}"/>
    <cellStyle name="Note 2 3 2 2 3 5" xfId="8122" xr:uid="{6083B1DD-0848-47D8-A599-CA6D430F4F2D}"/>
    <cellStyle name="Note 2 3 2 2 3 5 2" xfId="22856" xr:uid="{80B4BF4C-7CCB-4A6B-BDC0-F54F2DD8645B}"/>
    <cellStyle name="Note 2 3 2 2 3 6" xfId="15490" xr:uid="{B483F572-7F3B-432A-961B-8194CA40F026}"/>
    <cellStyle name="Note 2 3 2 2 4" xfId="1216" xr:uid="{0CAA3882-9185-425F-96B2-D1F88282B1DC}"/>
    <cellStyle name="Note 2 3 2 2 4 2" xfId="3057" xr:uid="{EC823CEF-814E-40CB-BCE9-17E047496D41}"/>
    <cellStyle name="Note 2 3 2 2 4 2 2" xfId="6739" xr:uid="{78CB34D8-A8D2-467F-9D50-E573A87FA99C}"/>
    <cellStyle name="Note 2 3 2 2 4 2 2 2" xfId="14105" xr:uid="{43C89F66-55F7-41C8-BD9D-03B6826A7DEB}"/>
    <cellStyle name="Note 2 3 2 2 4 2 2 2 2" xfId="28839" xr:uid="{DC6BC244-DB07-47FF-A412-951BAC167C8B}"/>
    <cellStyle name="Note 2 3 2 2 4 2 2 3" xfId="21473" xr:uid="{503EAC91-7A7B-4E5C-B5D2-BBCCAFFA00D2}"/>
    <cellStyle name="Note 2 3 2 2 4 2 3" xfId="10423" xr:uid="{37A2BC47-9DB2-4969-967F-D899333E4BE5}"/>
    <cellStyle name="Note 2 3 2 2 4 2 3 2" xfId="25157" xr:uid="{46539C6B-B8BC-4FC6-AEFF-65C3760515F1}"/>
    <cellStyle name="Note 2 3 2 2 4 2 4" xfId="17791" xr:uid="{5239DE8B-D4B1-46D7-9D11-6793F1727BE1}"/>
    <cellStyle name="Note 2 3 2 2 4 3" xfId="4898" xr:uid="{844B0C8E-2A01-430D-A6DD-80F0F17319AB}"/>
    <cellStyle name="Note 2 3 2 2 4 3 2" xfId="12264" xr:uid="{60897E5C-25CD-4C10-969E-8D17DA342598}"/>
    <cellStyle name="Note 2 3 2 2 4 3 2 2" xfId="26998" xr:uid="{4A6837C4-64B6-455A-B656-44022D35BF07}"/>
    <cellStyle name="Note 2 3 2 2 4 3 3" xfId="19632" xr:uid="{D08CA2F4-DF0A-4755-A8F3-07DEFD8E5789}"/>
    <cellStyle name="Note 2 3 2 2 4 4" xfId="8582" xr:uid="{2384D1F7-2B2E-4F7C-A9B0-AB8EF03422F4}"/>
    <cellStyle name="Note 2 3 2 2 4 4 2" xfId="23316" xr:uid="{9BD3D5B0-2F23-4672-9CD5-B19071F64148}"/>
    <cellStyle name="Note 2 3 2 2 4 5" xfId="15950" xr:uid="{E803D7FF-D4E5-4A7C-9D05-65D0DA66A5ED}"/>
    <cellStyle name="Note 2 3 2 2 5" xfId="2137" xr:uid="{8C1A9658-356F-43F2-B6BD-60E7150140CE}"/>
    <cellStyle name="Note 2 3 2 2 5 2" xfId="5819" xr:uid="{4FA0E23A-7737-44BB-AFEC-E8F2A67AFF4B}"/>
    <cellStyle name="Note 2 3 2 2 5 2 2" xfId="13185" xr:uid="{4ADFE425-80FB-41FD-A12F-647A3A5F1937}"/>
    <cellStyle name="Note 2 3 2 2 5 2 2 2" xfId="27919" xr:uid="{20BB000B-3A8D-440F-99A6-2BDA7DB1331E}"/>
    <cellStyle name="Note 2 3 2 2 5 2 3" xfId="20553" xr:uid="{9FD7D813-103C-46B8-B2CC-653AF2BAE241}"/>
    <cellStyle name="Note 2 3 2 2 5 3" xfId="9503" xr:uid="{8CBB7C1D-32F3-4A7D-B6DC-3E9B7CB0E518}"/>
    <cellStyle name="Note 2 3 2 2 5 3 2" xfId="24237" xr:uid="{AE1EC201-C6C3-49B7-BD46-B95DB6E0B6D7}"/>
    <cellStyle name="Note 2 3 2 2 5 4" xfId="16871" xr:uid="{79D96219-2A06-4C7D-811A-7ECC4F59781E}"/>
    <cellStyle name="Note 2 3 2 2 6" xfId="3978" xr:uid="{540CAE44-E041-49C4-8A55-DB2F2B745336}"/>
    <cellStyle name="Note 2 3 2 2 6 2" xfId="11344" xr:uid="{F5C391CF-B91F-40AA-AD2E-B0FF5A409923}"/>
    <cellStyle name="Note 2 3 2 2 6 2 2" xfId="26078" xr:uid="{3E6A9887-6028-4047-9ADF-017A06F6ACC0}"/>
    <cellStyle name="Note 2 3 2 2 6 3" xfId="18712" xr:uid="{7BCF5CEA-C66F-44C6-A9D6-56D7620B3D63}"/>
    <cellStyle name="Note 2 3 2 2 7" xfId="7662" xr:uid="{CB6023B8-8FCE-4ACB-94B8-1AEE903124C1}"/>
    <cellStyle name="Note 2 3 2 2 7 2" xfId="22396" xr:uid="{1BC45EE3-CEEC-420B-8433-2BAA99AEC317}"/>
    <cellStyle name="Note 2 3 2 2 8" xfId="15030" xr:uid="{4E7C3BE9-AC20-4778-B259-D37A531C623E}"/>
    <cellStyle name="Note 2 3 2 3" xfId="411" xr:uid="{B4D78D53-B40C-440D-8BE0-E8C38464DBA4}"/>
    <cellStyle name="Note 2 3 2 3 2" xfId="871" xr:uid="{3A3304B6-5081-4BA5-8C42-7DE5204EB177}"/>
    <cellStyle name="Note 2 3 2 3 2 2" xfId="1791" xr:uid="{A1C42413-81E4-4A5E-9925-DB8B8FF8297A}"/>
    <cellStyle name="Note 2 3 2 3 2 2 2" xfId="3632" xr:uid="{900BFC4F-A243-4488-87EF-174F1FB92837}"/>
    <cellStyle name="Note 2 3 2 3 2 2 2 2" xfId="7314" xr:uid="{45C51C18-29A4-4C8F-BE90-0D348A51316B}"/>
    <cellStyle name="Note 2 3 2 3 2 2 2 2 2" xfId="14680" xr:uid="{9336A33B-65D4-437F-BDAD-B287FFDD8AE6}"/>
    <cellStyle name="Note 2 3 2 3 2 2 2 2 2 2" xfId="29414" xr:uid="{3B962A79-A368-49A5-B702-063C8D67AE17}"/>
    <cellStyle name="Note 2 3 2 3 2 2 2 2 3" xfId="22048" xr:uid="{8C54DCF2-A823-4360-AB0A-13DAF90856F2}"/>
    <cellStyle name="Note 2 3 2 3 2 2 2 3" xfId="10998" xr:uid="{F0305255-4F50-4BE2-8416-A9FAB8ACA235}"/>
    <cellStyle name="Note 2 3 2 3 2 2 2 3 2" xfId="25732" xr:uid="{4D704160-632B-4018-82E7-321A0D967F0A}"/>
    <cellStyle name="Note 2 3 2 3 2 2 2 4" xfId="18366" xr:uid="{728C17DC-FBB5-4B16-BA1B-1C1CE259A287}"/>
    <cellStyle name="Note 2 3 2 3 2 2 3" xfId="5473" xr:uid="{508053FD-A251-488B-B908-159A267A8CAA}"/>
    <cellStyle name="Note 2 3 2 3 2 2 3 2" xfId="12839" xr:uid="{930B3BA3-4FA9-4F4F-B171-44B216FC0997}"/>
    <cellStyle name="Note 2 3 2 3 2 2 3 2 2" xfId="27573" xr:uid="{D59FA5B8-26FA-4F4A-9586-33C747E3572B}"/>
    <cellStyle name="Note 2 3 2 3 2 2 3 3" xfId="20207" xr:uid="{1D5D6F0C-B156-46E1-AFC1-5E1C6ECBAE5C}"/>
    <cellStyle name="Note 2 3 2 3 2 2 4" xfId="9157" xr:uid="{D214BFB8-A0D0-4ABA-A1FF-9C8C771F1E26}"/>
    <cellStyle name="Note 2 3 2 3 2 2 4 2" xfId="23891" xr:uid="{2A290D12-D7D4-464D-9405-7040CB471DE4}"/>
    <cellStyle name="Note 2 3 2 3 2 2 5" xfId="16525" xr:uid="{0156B264-B2F1-41D9-BD0E-15953F27EF2F}"/>
    <cellStyle name="Note 2 3 2 3 2 3" xfId="2712" xr:uid="{8BF91B38-D495-48F4-96E3-A999B7C38116}"/>
    <cellStyle name="Note 2 3 2 3 2 3 2" xfId="6394" xr:uid="{8B435D97-EF26-40FA-9D57-6E5C15368C6F}"/>
    <cellStyle name="Note 2 3 2 3 2 3 2 2" xfId="13760" xr:uid="{DBB65C2C-656B-449A-8E85-D59220E39521}"/>
    <cellStyle name="Note 2 3 2 3 2 3 2 2 2" xfId="28494" xr:uid="{948E1B4C-AE71-4544-838B-20FE9892E07D}"/>
    <cellStyle name="Note 2 3 2 3 2 3 2 3" xfId="21128" xr:uid="{A82D5BA5-9D51-4649-8CD4-01D40215100C}"/>
    <cellStyle name="Note 2 3 2 3 2 3 3" xfId="10078" xr:uid="{4D83BBDA-FB44-42C7-BBB4-DF27E9518C10}"/>
    <cellStyle name="Note 2 3 2 3 2 3 3 2" xfId="24812" xr:uid="{7CE922DC-0D78-4FAD-A0F3-703AB45EE5E1}"/>
    <cellStyle name="Note 2 3 2 3 2 3 4" xfId="17446" xr:uid="{4287832F-4E0F-4B5E-922D-E08D0852A19A}"/>
    <cellStyle name="Note 2 3 2 3 2 4" xfId="4553" xr:uid="{A53EDDF0-83F0-4B8A-A9E9-9C6B340CC066}"/>
    <cellStyle name="Note 2 3 2 3 2 4 2" xfId="11919" xr:uid="{B1CEB871-4495-4494-9353-8EEF2A95D1CD}"/>
    <cellStyle name="Note 2 3 2 3 2 4 2 2" xfId="26653" xr:uid="{52C86B70-BC27-470D-B782-6DB7D6FB73AA}"/>
    <cellStyle name="Note 2 3 2 3 2 4 3" xfId="19287" xr:uid="{FCBD4A97-C604-4CFB-8E28-D0081BB70FF3}"/>
    <cellStyle name="Note 2 3 2 3 2 5" xfId="8237" xr:uid="{828951A9-8DB4-4C42-9D95-446129F7BE9D}"/>
    <cellStyle name="Note 2 3 2 3 2 5 2" xfId="22971" xr:uid="{EA75165B-5DC0-4DA0-9E6E-EDDD95545880}"/>
    <cellStyle name="Note 2 3 2 3 2 6" xfId="15605" xr:uid="{CDAA9C39-4714-4618-BA02-7236C2B89BE8}"/>
    <cellStyle name="Note 2 3 2 3 3" xfId="1331" xr:uid="{8BF03494-E8AF-4B33-BD85-BDF80D53D973}"/>
    <cellStyle name="Note 2 3 2 3 3 2" xfId="3172" xr:uid="{5813CA47-A272-409D-88E7-A2DEED308452}"/>
    <cellStyle name="Note 2 3 2 3 3 2 2" xfId="6854" xr:uid="{4A395255-A8E4-4F28-87E5-B80C4B5E718D}"/>
    <cellStyle name="Note 2 3 2 3 3 2 2 2" xfId="14220" xr:uid="{90EAC295-8F94-4350-B65C-23C45CB9AD3C}"/>
    <cellStyle name="Note 2 3 2 3 3 2 2 2 2" xfId="28954" xr:uid="{72DBE605-6FA9-4F12-ADEE-3CC78D9CB5EF}"/>
    <cellStyle name="Note 2 3 2 3 3 2 2 3" xfId="21588" xr:uid="{A3478BCF-3FD4-4809-BE61-B629AD64D3D5}"/>
    <cellStyle name="Note 2 3 2 3 3 2 3" xfId="10538" xr:uid="{EF8EE215-0246-4A87-9790-D5A71EB48744}"/>
    <cellStyle name="Note 2 3 2 3 3 2 3 2" xfId="25272" xr:uid="{BDD9CB53-7F81-41FF-8252-D2106F687086}"/>
    <cellStyle name="Note 2 3 2 3 3 2 4" xfId="17906" xr:uid="{8BFD1BCF-DB6C-4896-B673-92E083B532F2}"/>
    <cellStyle name="Note 2 3 2 3 3 3" xfId="5013" xr:uid="{20CD9249-F04C-4D67-BD7C-E48B5063BDF6}"/>
    <cellStyle name="Note 2 3 2 3 3 3 2" xfId="12379" xr:uid="{9765CCB3-7C45-4656-912D-77518E1276C6}"/>
    <cellStyle name="Note 2 3 2 3 3 3 2 2" xfId="27113" xr:uid="{F5CB5DDD-8DDF-4B89-AECE-9083181EAF68}"/>
    <cellStyle name="Note 2 3 2 3 3 3 3" xfId="19747" xr:uid="{DD033FE0-64A5-4FD3-A467-25E3B04A2125}"/>
    <cellStyle name="Note 2 3 2 3 3 4" xfId="8697" xr:uid="{C5965823-7904-448C-B237-185157D5A1BC}"/>
    <cellStyle name="Note 2 3 2 3 3 4 2" xfId="23431" xr:uid="{FBA6EEE5-FE30-4B3D-9D57-53446ED12904}"/>
    <cellStyle name="Note 2 3 2 3 3 5" xfId="16065" xr:uid="{7D7D7E37-D3FF-4C97-A330-56E48782A036}"/>
    <cellStyle name="Note 2 3 2 3 4" xfId="2252" xr:uid="{A5919A16-EEB9-46B8-B5DC-E19E00D11D75}"/>
    <cellStyle name="Note 2 3 2 3 4 2" xfId="5934" xr:uid="{8F704FBF-3833-453E-8A20-C04F6DB19B9F}"/>
    <cellStyle name="Note 2 3 2 3 4 2 2" xfId="13300" xr:uid="{07979B1B-80D4-47FF-BDC4-259BEB30597C}"/>
    <cellStyle name="Note 2 3 2 3 4 2 2 2" xfId="28034" xr:uid="{CF1F6499-5C1D-434D-BAA3-A85D0303378C}"/>
    <cellStyle name="Note 2 3 2 3 4 2 3" xfId="20668" xr:uid="{FDD828CF-74C7-48E0-BC74-76D21D9772C6}"/>
    <cellStyle name="Note 2 3 2 3 4 3" xfId="9618" xr:uid="{2DD0849A-03B6-45D5-90E3-4F19AC0B60E3}"/>
    <cellStyle name="Note 2 3 2 3 4 3 2" xfId="24352" xr:uid="{7A4BB4EA-084D-4D33-8938-C4A4EC8756DE}"/>
    <cellStyle name="Note 2 3 2 3 4 4" xfId="16986" xr:uid="{66AB3BC7-4410-4253-8733-1E60F845B07F}"/>
    <cellStyle name="Note 2 3 2 3 5" xfId="4093" xr:uid="{2B8FD5C0-A4AD-4A53-A180-2B334119B12D}"/>
    <cellStyle name="Note 2 3 2 3 5 2" xfId="11459" xr:uid="{57703398-31F9-45E9-B1EC-49C00A2055BD}"/>
    <cellStyle name="Note 2 3 2 3 5 2 2" xfId="26193" xr:uid="{ADCAB87D-37A4-4ACC-BD5C-F957A26DE7C8}"/>
    <cellStyle name="Note 2 3 2 3 5 3" xfId="18827" xr:uid="{3CB43E10-A4A4-4D6B-B093-0A2F7F2C55D9}"/>
    <cellStyle name="Note 2 3 2 3 6" xfId="7777" xr:uid="{FA2E6959-FBF1-4211-BFD0-42C13551D4FA}"/>
    <cellStyle name="Note 2 3 2 3 6 2" xfId="22511" xr:uid="{EA607A37-7A55-41F6-858D-8B26F4D37AE2}"/>
    <cellStyle name="Note 2 3 2 3 7" xfId="15145" xr:uid="{12EBF3FA-CD01-49F0-A189-1045D0304AE7}"/>
    <cellStyle name="Note 2 3 2 4" xfId="641" xr:uid="{83BAD311-8A79-410E-8E3A-2DC9463AD976}"/>
    <cellStyle name="Note 2 3 2 4 2" xfId="1561" xr:uid="{4EAC38C8-8E70-44E5-AF64-72BCD754BD24}"/>
    <cellStyle name="Note 2 3 2 4 2 2" xfId="3402" xr:uid="{9D69B124-B7B5-4441-A98C-A54D685440F0}"/>
    <cellStyle name="Note 2 3 2 4 2 2 2" xfId="7084" xr:uid="{57856557-ADD3-4D53-94BC-4D71A89D2B38}"/>
    <cellStyle name="Note 2 3 2 4 2 2 2 2" xfId="14450" xr:uid="{5C74393B-7950-4D66-9029-F17CBB6B813D}"/>
    <cellStyle name="Note 2 3 2 4 2 2 2 2 2" xfId="29184" xr:uid="{EB29C042-3736-49CE-8B36-6436477481A1}"/>
    <cellStyle name="Note 2 3 2 4 2 2 2 3" xfId="21818" xr:uid="{819413F7-2BD5-4032-BC0B-C0AA4BE33A9F}"/>
    <cellStyle name="Note 2 3 2 4 2 2 3" xfId="10768" xr:uid="{0208FE18-1C29-4296-B88D-ECFD48EBAFDB}"/>
    <cellStyle name="Note 2 3 2 4 2 2 3 2" xfId="25502" xr:uid="{E37CF2C5-AE4E-48E4-A6D7-9B895BD69B89}"/>
    <cellStyle name="Note 2 3 2 4 2 2 4" xfId="18136" xr:uid="{8BEB0F09-73CD-4C7C-986E-44627307E58C}"/>
    <cellStyle name="Note 2 3 2 4 2 3" xfId="5243" xr:uid="{8AB241A7-1448-4438-A14C-65DF496B6D4A}"/>
    <cellStyle name="Note 2 3 2 4 2 3 2" xfId="12609" xr:uid="{DA1DA8DE-506B-4D63-B8CE-F49428DBDAB3}"/>
    <cellStyle name="Note 2 3 2 4 2 3 2 2" xfId="27343" xr:uid="{EE1343C7-47F2-4BD6-B5E2-D984F9200254}"/>
    <cellStyle name="Note 2 3 2 4 2 3 3" xfId="19977" xr:uid="{7C1BD2D6-06D9-45DA-9EDE-1227910BDF86}"/>
    <cellStyle name="Note 2 3 2 4 2 4" xfId="8927" xr:uid="{4494675A-B4D7-4D9E-A0F9-853FB1C6AF67}"/>
    <cellStyle name="Note 2 3 2 4 2 4 2" xfId="23661" xr:uid="{F2818668-9B2D-4A66-9A10-3B74E5C580D6}"/>
    <cellStyle name="Note 2 3 2 4 2 5" xfId="16295" xr:uid="{FAAB07CB-18BD-4D47-9711-9E759F2FEA99}"/>
    <cellStyle name="Note 2 3 2 4 3" xfId="2482" xr:uid="{4FE63EAB-3313-4F21-950C-06C9888C3CA9}"/>
    <cellStyle name="Note 2 3 2 4 3 2" xfId="6164" xr:uid="{6E473569-4BA8-4E42-BA5C-3495057180FE}"/>
    <cellStyle name="Note 2 3 2 4 3 2 2" xfId="13530" xr:uid="{FB8480B0-69D2-4F54-B3D1-4D96A857FC7B}"/>
    <cellStyle name="Note 2 3 2 4 3 2 2 2" xfId="28264" xr:uid="{8A6AA97C-F297-402D-87E5-498C61EE9B7C}"/>
    <cellStyle name="Note 2 3 2 4 3 2 3" xfId="20898" xr:uid="{2D48B71A-A60C-4B3F-BAF6-5D220ADE38CF}"/>
    <cellStyle name="Note 2 3 2 4 3 3" xfId="9848" xr:uid="{3067F922-3D5A-4D76-9111-50A44D4804FE}"/>
    <cellStyle name="Note 2 3 2 4 3 3 2" xfId="24582" xr:uid="{44170880-1064-4D94-A1CC-A00318B86DEE}"/>
    <cellStyle name="Note 2 3 2 4 3 4" xfId="17216" xr:uid="{2E8CA593-EFF4-4DAD-A498-B26B60CB291B}"/>
    <cellStyle name="Note 2 3 2 4 4" xfId="4323" xr:uid="{1FD98449-C2C0-4ADC-9917-25B86D83625F}"/>
    <cellStyle name="Note 2 3 2 4 4 2" xfId="11689" xr:uid="{8B089F3A-3D97-47AC-AC9A-59B19D162F09}"/>
    <cellStyle name="Note 2 3 2 4 4 2 2" xfId="26423" xr:uid="{3B4521B6-AE36-4840-85FA-C2FEB1F78754}"/>
    <cellStyle name="Note 2 3 2 4 4 3" xfId="19057" xr:uid="{D5C35B05-E1BE-458E-8E38-E48FB0518A77}"/>
    <cellStyle name="Note 2 3 2 4 5" xfId="8007" xr:uid="{94DDEE46-B4F2-4416-83CB-2B6FF219B61C}"/>
    <cellStyle name="Note 2 3 2 4 5 2" xfId="22741" xr:uid="{AF9849C5-7C67-4AFB-9F01-C1250749F3D8}"/>
    <cellStyle name="Note 2 3 2 4 6" xfId="15375" xr:uid="{A0681779-56B4-41EC-8A6B-D39A14E8478A}"/>
    <cellStyle name="Note 2 3 2 5" xfId="1101" xr:uid="{8677BCDF-3DA3-4B30-80B5-ABC0584BD391}"/>
    <cellStyle name="Note 2 3 2 5 2" xfId="2942" xr:uid="{A04A1DBE-8211-4C79-9480-BDD1957592B3}"/>
    <cellStyle name="Note 2 3 2 5 2 2" xfId="6624" xr:uid="{C0A94C35-2B2F-4868-9F1A-1B8D76FF92A9}"/>
    <cellStyle name="Note 2 3 2 5 2 2 2" xfId="13990" xr:uid="{C73A18A2-C04B-4750-B1C0-A8271EDB2012}"/>
    <cellStyle name="Note 2 3 2 5 2 2 2 2" xfId="28724" xr:uid="{27D72BBC-ED91-4EEF-937C-9F3229E04056}"/>
    <cellStyle name="Note 2 3 2 5 2 2 3" xfId="21358" xr:uid="{AC5285FF-0558-4A76-925F-285A33AEC833}"/>
    <cellStyle name="Note 2 3 2 5 2 3" xfId="10308" xr:uid="{B68E14FF-65D2-4BCB-A555-8027CAEE1842}"/>
    <cellStyle name="Note 2 3 2 5 2 3 2" xfId="25042" xr:uid="{89E56951-978D-452D-8C58-11F45F4320AF}"/>
    <cellStyle name="Note 2 3 2 5 2 4" xfId="17676" xr:uid="{8FA577D0-911D-4014-A7C6-54FF7004247A}"/>
    <cellStyle name="Note 2 3 2 5 3" xfId="4783" xr:uid="{E77F1F14-7199-43A9-AF6E-E75C55A04C05}"/>
    <cellStyle name="Note 2 3 2 5 3 2" xfId="12149" xr:uid="{F96E4B66-0D6E-43DD-A429-C5A262F903FC}"/>
    <cellStyle name="Note 2 3 2 5 3 2 2" xfId="26883" xr:uid="{9A3F2DF1-BC6B-4495-BDBF-E0ECED706032}"/>
    <cellStyle name="Note 2 3 2 5 3 3" xfId="19517" xr:uid="{ADB3397F-C0E2-415B-A206-7162A881CD61}"/>
    <cellStyle name="Note 2 3 2 5 4" xfId="8467" xr:uid="{2009CFBD-1F1B-4953-8489-7B506EDFEC86}"/>
    <cellStyle name="Note 2 3 2 5 4 2" xfId="23201" xr:uid="{0D8AEC7B-D5D8-46A6-9BB7-6055E3CF808D}"/>
    <cellStyle name="Note 2 3 2 5 5" xfId="15835" xr:uid="{226E9C18-6ED2-4E17-9DA0-31B95F1E002B}"/>
    <cellStyle name="Note 2 3 2 6" xfId="2022" xr:uid="{2B6F0DB4-C6EF-406B-AD85-2E8AA308CEE0}"/>
    <cellStyle name="Note 2 3 2 6 2" xfId="5704" xr:uid="{2CE26D11-CD6D-48A0-A496-745917581F19}"/>
    <cellStyle name="Note 2 3 2 6 2 2" xfId="13070" xr:uid="{65D282F5-7EED-4670-BEDA-0B82D1A98481}"/>
    <cellStyle name="Note 2 3 2 6 2 2 2" xfId="27804" xr:uid="{CF22AC63-3EB9-4DE8-8BCE-6F2ADFFE82F7}"/>
    <cellStyle name="Note 2 3 2 6 2 3" xfId="20438" xr:uid="{6F73F800-346E-462B-BE77-A2AEE740D177}"/>
    <cellStyle name="Note 2 3 2 6 3" xfId="9388" xr:uid="{84491C6A-2EFB-4251-AAD4-92AB9743791A}"/>
    <cellStyle name="Note 2 3 2 6 3 2" xfId="24122" xr:uid="{B8F104E1-C77E-460B-A0DC-B7E569D6C5F1}"/>
    <cellStyle name="Note 2 3 2 6 4" xfId="16756" xr:uid="{B171A385-1351-4CE1-8499-D03585D94F56}"/>
    <cellStyle name="Note 2 3 2 7" xfId="3863" xr:uid="{C6CF5EC1-3F89-406C-AC2A-8FCE515FABDF}"/>
    <cellStyle name="Note 2 3 2 7 2" xfId="11229" xr:uid="{8ECE2AF0-135F-4A6C-AE6F-72235059D211}"/>
    <cellStyle name="Note 2 3 2 7 2 2" xfId="25963" xr:uid="{DC192502-C7BC-42FA-93F5-999213B2E942}"/>
    <cellStyle name="Note 2 3 2 7 3" xfId="18597" xr:uid="{A70A5197-3715-4780-B4B0-9E2FC4F98056}"/>
    <cellStyle name="Note 2 3 2 8" xfId="7547" xr:uid="{F68B53AA-4D92-495E-BCE8-9263B2565A55}"/>
    <cellStyle name="Note 2 3 2 8 2" xfId="22281" xr:uid="{5F6DD719-E491-4290-997D-1FE8DA8500CC}"/>
    <cellStyle name="Note 2 3 2 9" xfId="14915" xr:uid="{0BB36098-1DCA-42E0-A864-F843DD286101}"/>
    <cellStyle name="Note 2 3 3" xfId="239" xr:uid="{5CEC1077-F6BD-4735-A166-B93434431714}"/>
    <cellStyle name="Note 2 3 3 2" xfId="469" xr:uid="{966F8C78-2E2A-4919-A53A-AD5004A585BA}"/>
    <cellStyle name="Note 2 3 3 2 2" xfId="929" xr:uid="{C6312A7A-60E6-479D-985E-D72E83CE498F}"/>
    <cellStyle name="Note 2 3 3 2 2 2" xfId="1849" xr:uid="{6B401640-4E88-4829-A73F-9570EF0F575F}"/>
    <cellStyle name="Note 2 3 3 2 2 2 2" xfId="3690" xr:uid="{C3ACC619-A90B-4E9E-B000-B6A7F82EBDDC}"/>
    <cellStyle name="Note 2 3 3 2 2 2 2 2" xfId="7372" xr:uid="{0E48BBE6-44D3-45A9-A5EA-8140B14A9351}"/>
    <cellStyle name="Note 2 3 3 2 2 2 2 2 2" xfId="14738" xr:uid="{3A13DDEC-D5C5-410D-ABAB-970EFCE0E32F}"/>
    <cellStyle name="Note 2 3 3 2 2 2 2 2 2 2" xfId="29472" xr:uid="{2701C2AB-DA78-47BE-A308-87FDB83021F5}"/>
    <cellStyle name="Note 2 3 3 2 2 2 2 2 3" xfId="22106" xr:uid="{9DD6CE30-A669-4796-B31D-7EBC4B625B8B}"/>
    <cellStyle name="Note 2 3 3 2 2 2 2 3" xfId="11056" xr:uid="{5B2216A4-A6E5-4BE1-AF76-5271BDFE038F}"/>
    <cellStyle name="Note 2 3 3 2 2 2 2 3 2" xfId="25790" xr:uid="{A4376296-845F-4D76-9ACB-4F7D496844AA}"/>
    <cellStyle name="Note 2 3 3 2 2 2 2 4" xfId="18424" xr:uid="{D3F193D1-48B8-49D4-8AFB-84CEF3ECD228}"/>
    <cellStyle name="Note 2 3 3 2 2 2 3" xfId="5531" xr:uid="{AC19C516-9801-474E-9414-1EC080BB0B94}"/>
    <cellStyle name="Note 2 3 3 2 2 2 3 2" xfId="12897" xr:uid="{43B63B86-1761-4A20-BA6E-19E374AFC367}"/>
    <cellStyle name="Note 2 3 3 2 2 2 3 2 2" xfId="27631" xr:uid="{D3067EBE-91D4-4381-8DBF-AA0DEFA50A5C}"/>
    <cellStyle name="Note 2 3 3 2 2 2 3 3" xfId="20265" xr:uid="{DCA8C445-4F1F-41C2-B562-25416F968ACB}"/>
    <cellStyle name="Note 2 3 3 2 2 2 4" xfId="9215" xr:uid="{CEE64B39-5F7E-46A9-8E41-EB9A7F88A0AB}"/>
    <cellStyle name="Note 2 3 3 2 2 2 4 2" xfId="23949" xr:uid="{EC7EFF58-BB55-4A29-994A-DF4931D47F0E}"/>
    <cellStyle name="Note 2 3 3 2 2 2 5" xfId="16583" xr:uid="{CA3C2BB0-7332-45F0-95FE-B138FD3B48E7}"/>
    <cellStyle name="Note 2 3 3 2 2 3" xfId="2770" xr:uid="{786D9833-56C9-43DE-8208-BB6976551DF8}"/>
    <cellStyle name="Note 2 3 3 2 2 3 2" xfId="6452" xr:uid="{E613904C-5C93-47E9-AF08-F28E30010BED}"/>
    <cellStyle name="Note 2 3 3 2 2 3 2 2" xfId="13818" xr:uid="{97A2A2B9-5FF2-43E0-A5CF-3101A019B8FB}"/>
    <cellStyle name="Note 2 3 3 2 2 3 2 2 2" xfId="28552" xr:uid="{6F6DC8A8-B85D-4F5A-A5EF-4D158CD43865}"/>
    <cellStyle name="Note 2 3 3 2 2 3 2 3" xfId="21186" xr:uid="{64F91105-4939-4487-AC7B-E00C10F8DB99}"/>
    <cellStyle name="Note 2 3 3 2 2 3 3" xfId="10136" xr:uid="{7265D32D-1F47-4C31-91EA-0441A79F524C}"/>
    <cellStyle name="Note 2 3 3 2 2 3 3 2" xfId="24870" xr:uid="{84C8362D-D2DC-4E2E-A3B7-4AD3A46100B6}"/>
    <cellStyle name="Note 2 3 3 2 2 3 4" xfId="17504" xr:uid="{3755818A-485D-4B59-891A-500203987912}"/>
    <cellStyle name="Note 2 3 3 2 2 4" xfId="4611" xr:uid="{722EC530-E734-4758-8406-623F83145DF4}"/>
    <cellStyle name="Note 2 3 3 2 2 4 2" xfId="11977" xr:uid="{0A9AABB7-33C3-40DB-BF9E-00EB9506D9B5}"/>
    <cellStyle name="Note 2 3 3 2 2 4 2 2" xfId="26711" xr:uid="{CA9F2E06-9008-4A0B-9B7F-019C04983A12}"/>
    <cellStyle name="Note 2 3 3 2 2 4 3" xfId="19345" xr:uid="{1E3D26FF-AC92-4910-B1C6-8329D22F9D69}"/>
    <cellStyle name="Note 2 3 3 2 2 5" xfId="8295" xr:uid="{CA0B0A66-A352-440B-B7EC-860394A57AEF}"/>
    <cellStyle name="Note 2 3 3 2 2 5 2" xfId="23029" xr:uid="{15BB7D90-0A03-41A1-9427-13B0CA039C43}"/>
    <cellStyle name="Note 2 3 3 2 2 6" xfId="15663" xr:uid="{9360E8AE-F2F9-480D-9980-C6AD2144C7EC}"/>
    <cellStyle name="Note 2 3 3 2 3" xfId="1389" xr:uid="{FD4EF94E-BD1F-4AF7-BECC-C6280ED00DAE}"/>
    <cellStyle name="Note 2 3 3 2 3 2" xfId="3230" xr:uid="{49DB7244-99C2-4379-8F23-D4EED0EE9AE1}"/>
    <cellStyle name="Note 2 3 3 2 3 2 2" xfId="6912" xr:uid="{65CAB414-62D1-4C73-BE89-7494CE5244B2}"/>
    <cellStyle name="Note 2 3 3 2 3 2 2 2" xfId="14278" xr:uid="{6393B2C3-753B-4E88-BBB7-A287B0ACAB06}"/>
    <cellStyle name="Note 2 3 3 2 3 2 2 2 2" xfId="29012" xr:uid="{FFFFC44B-F4F9-40DA-A7EC-D1AB896D32F5}"/>
    <cellStyle name="Note 2 3 3 2 3 2 2 3" xfId="21646" xr:uid="{83D6AA7E-85BB-4C22-9798-C7C3E74174A6}"/>
    <cellStyle name="Note 2 3 3 2 3 2 3" xfId="10596" xr:uid="{ED30A15B-18E0-4CA9-8A1E-30442988C5DF}"/>
    <cellStyle name="Note 2 3 3 2 3 2 3 2" xfId="25330" xr:uid="{589F30BF-DD64-4CA5-B1D9-77391A33BD9E}"/>
    <cellStyle name="Note 2 3 3 2 3 2 4" xfId="17964" xr:uid="{0B5B8F29-BD21-4F24-9108-7ACABDBF6F95}"/>
    <cellStyle name="Note 2 3 3 2 3 3" xfId="5071" xr:uid="{2A986D11-C9A4-4A4D-B93A-0D7DEDBD7A38}"/>
    <cellStyle name="Note 2 3 3 2 3 3 2" xfId="12437" xr:uid="{0E7FBE72-4859-4BA5-8716-86019A1929DA}"/>
    <cellStyle name="Note 2 3 3 2 3 3 2 2" xfId="27171" xr:uid="{20FD8E78-9DB3-4730-B809-4CFA020CB259}"/>
    <cellStyle name="Note 2 3 3 2 3 3 3" xfId="19805" xr:uid="{9112BBCB-1568-41C9-90EA-FF8D27D6FDBF}"/>
    <cellStyle name="Note 2 3 3 2 3 4" xfId="8755" xr:uid="{2E652914-D810-4304-A983-18687EBD53C7}"/>
    <cellStyle name="Note 2 3 3 2 3 4 2" xfId="23489" xr:uid="{B6E4DE16-EC8A-44EF-AD44-92A99243C565}"/>
    <cellStyle name="Note 2 3 3 2 3 5" xfId="16123" xr:uid="{AA521437-DDAE-4297-A7BE-FF53D370D558}"/>
    <cellStyle name="Note 2 3 3 2 4" xfId="2310" xr:uid="{7643C3C3-DA2A-4275-870C-15F2CAC3A78F}"/>
    <cellStyle name="Note 2 3 3 2 4 2" xfId="5992" xr:uid="{64EE2AD2-5C36-43C3-9604-F37A51B2BD0C}"/>
    <cellStyle name="Note 2 3 3 2 4 2 2" xfId="13358" xr:uid="{96AEB31C-5D71-47D8-A584-4C62B58C93A1}"/>
    <cellStyle name="Note 2 3 3 2 4 2 2 2" xfId="28092" xr:uid="{A9DDEC84-C5D3-4BB6-AC0D-BBE665F5D686}"/>
    <cellStyle name="Note 2 3 3 2 4 2 3" xfId="20726" xr:uid="{7D8757EF-7800-40AD-B480-1DBA01EC3C35}"/>
    <cellStyle name="Note 2 3 3 2 4 3" xfId="9676" xr:uid="{812F8600-0C63-48DA-B9D1-88DC42E93063}"/>
    <cellStyle name="Note 2 3 3 2 4 3 2" xfId="24410" xr:uid="{2F8083D5-8CDA-4299-A05A-309B52643077}"/>
    <cellStyle name="Note 2 3 3 2 4 4" xfId="17044" xr:uid="{028CD61C-821B-413A-8A7C-1FDFEA293BF8}"/>
    <cellStyle name="Note 2 3 3 2 5" xfId="4151" xr:uid="{2EEDAAA9-B9AB-4947-AB0F-832489517BB6}"/>
    <cellStyle name="Note 2 3 3 2 5 2" xfId="11517" xr:uid="{84CEB713-9A1E-4779-92ED-DA536871D77B}"/>
    <cellStyle name="Note 2 3 3 2 5 2 2" xfId="26251" xr:uid="{B5F8BFDA-2838-43D1-A4A4-03CD5D49949E}"/>
    <cellStyle name="Note 2 3 3 2 5 3" xfId="18885" xr:uid="{5A6D33AE-5B71-43C2-B89E-39BB35A94B0E}"/>
    <cellStyle name="Note 2 3 3 2 6" xfId="7835" xr:uid="{9DC107D7-AFE0-4B02-A99A-B9729CF03285}"/>
    <cellStyle name="Note 2 3 3 2 6 2" xfId="22569" xr:uid="{AB54EC6C-6C6D-4C68-959C-9EF92FC7A121}"/>
    <cellStyle name="Note 2 3 3 2 7" xfId="15203" xr:uid="{A7BD361F-801C-4A3E-AAC2-15BA5416F87A}"/>
    <cellStyle name="Note 2 3 3 3" xfId="699" xr:uid="{BF3F0F0B-0A11-4098-8508-B7CF597E4B06}"/>
    <cellStyle name="Note 2 3 3 3 2" xfId="1619" xr:uid="{4AEC7522-F85D-43EB-B5B5-62F4391030CE}"/>
    <cellStyle name="Note 2 3 3 3 2 2" xfId="3460" xr:uid="{B2B23296-EEEB-4886-B2EC-AFEB4D583A41}"/>
    <cellStyle name="Note 2 3 3 3 2 2 2" xfId="7142" xr:uid="{93B714B3-1592-4B97-A75F-7A43F88A06D1}"/>
    <cellStyle name="Note 2 3 3 3 2 2 2 2" xfId="14508" xr:uid="{2ADBDC44-84E7-4A7B-B9CF-6F1FC72299DD}"/>
    <cellStyle name="Note 2 3 3 3 2 2 2 2 2" xfId="29242" xr:uid="{2B56AD38-7D23-4B5D-8713-367CEDD3BC45}"/>
    <cellStyle name="Note 2 3 3 3 2 2 2 3" xfId="21876" xr:uid="{E69D6657-A127-4B74-BFC7-8102A96E8DB5}"/>
    <cellStyle name="Note 2 3 3 3 2 2 3" xfId="10826" xr:uid="{AFACBB19-B7A3-4D07-A49C-42F179311088}"/>
    <cellStyle name="Note 2 3 3 3 2 2 3 2" xfId="25560" xr:uid="{F2423997-0D68-4763-840F-DBF959B0B502}"/>
    <cellStyle name="Note 2 3 3 3 2 2 4" xfId="18194" xr:uid="{28B5B00A-B3CB-4407-B6A7-7292AB0671C7}"/>
    <cellStyle name="Note 2 3 3 3 2 3" xfId="5301" xr:uid="{9C0CE44A-1B00-496D-B591-ECE336C07A44}"/>
    <cellStyle name="Note 2 3 3 3 2 3 2" xfId="12667" xr:uid="{1CCF5571-95A0-444A-B07B-F1FAFE484808}"/>
    <cellStyle name="Note 2 3 3 3 2 3 2 2" xfId="27401" xr:uid="{B6CC49E6-6DFC-46BE-92E3-06B128150F75}"/>
    <cellStyle name="Note 2 3 3 3 2 3 3" xfId="20035" xr:uid="{20F16590-5964-4791-A854-2F89AFF1D6DD}"/>
    <cellStyle name="Note 2 3 3 3 2 4" xfId="8985" xr:uid="{D84C17B1-69F2-4916-B89E-190A2B9535A8}"/>
    <cellStyle name="Note 2 3 3 3 2 4 2" xfId="23719" xr:uid="{76C59C52-D662-40C9-869A-E0A508F77E7E}"/>
    <cellStyle name="Note 2 3 3 3 2 5" xfId="16353" xr:uid="{36B0B4F6-56D6-46D8-ABA7-7F6748A49C77}"/>
    <cellStyle name="Note 2 3 3 3 3" xfId="2540" xr:uid="{7CB59738-6109-43C4-B2CA-C2EA8D0D2B65}"/>
    <cellStyle name="Note 2 3 3 3 3 2" xfId="6222" xr:uid="{7CB34375-1A42-44E4-B1F6-775294260B61}"/>
    <cellStyle name="Note 2 3 3 3 3 2 2" xfId="13588" xr:uid="{242889BC-6C30-4337-A14F-C97717F82D16}"/>
    <cellStyle name="Note 2 3 3 3 3 2 2 2" xfId="28322" xr:uid="{191D8E6C-9B23-47CF-9F2D-616C3417C659}"/>
    <cellStyle name="Note 2 3 3 3 3 2 3" xfId="20956" xr:uid="{EE5718C1-3034-40B8-B150-D8FF73C32925}"/>
    <cellStyle name="Note 2 3 3 3 3 3" xfId="9906" xr:uid="{E1BE72E4-BE61-4EBB-BCB4-8EA23A8A726E}"/>
    <cellStyle name="Note 2 3 3 3 3 3 2" xfId="24640" xr:uid="{29CB3C58-5DD2-4C72-A6C6-CC57EDD994C5}"/>
    <cellStyle name="Note 2 3 3 3 3 4" xfId="17274" xr:uid="{2A72B6FB-5974-4CC3-BC49-FBFA6B97B663}"/>
    <cellStyle name="Note 2 3 3 3 4" xfId="4381" xr:uid="{AF6D59ED-6D98-4F25-9835-8597FD15622B}"/>
    <cellStyle name="Note 2 3 3 3 4 2" xfId="11747" xr:uid="{72AE784E-727E-43DF-8CF7-4E9937C62D57}"/>
    <cellStyle name="Note 2 3 3 3 4 2 2" xfId="26481" xr:uid="{1FDEA26F-1E9F-4840-B7CC-B63DB6003C45}"/>
    <cellStyle name="Note 2 3 3 3 4 3" xfId="19115" xr:uid="{C0CD9219-D42B-47B6-B464-5477241EE65C}"/>
    <cellStyle name="Note 2 3 3 3 5" xfId="8065" xr:uid="{273BC370-48BE-4AA0-8064-7C0DB793A36F}"/>
    <cellStyle name="Note 2 3 3 3 5 2" xfId="22799" xr:uid="{905048B3-4433-43DA-B35F-0BEE9C0EF737}"/>
    <cellStyle name="Note 2 3 3 3 6" xfId="15433" xr:uid="{FF06A867-A0EA-4041-80F5-EB9963A70CF3}"/>
    <cellStyle name="Note 2 3 3 4" xfId="1159" xr:uid="{94E9544C-E897-4E95-864E-CEC690BC6E65}"/>
    <cellStyle name="Note 2 3 3 4 2" xfId="3000" xr:uid="{992D7A18-EA5D-40C3-9BFB-5085B199F06D}"/>
    <cellStyle name="Note 2 3 3 4 2 2" xfId="6682" xr:uid="{E537FE91-4C41-4AEE-A39B-3A7654D32A7E}"/>
    <cellStyle name="Note 2 3 3 4 2 2 2" xfId="14048" xr:uid="{B5999679-78A0-4067-BDBC-DACEE4853A6D}"/>
    <cellStyle name="Note 2 3 3 4 2 2 2 2" xfId="28782" xr:uid="{4ED2C68A-8B92-4CA8-A913-50B0C4FA1E1E}"/>
    <cellStyle name="Note 2 3 3 4 2 2 3" xfId="21416" xr:uid="{F32FB9DD-AAD6-43E1-BFC7-7C22192628F3}"/>
    <cellStyle name="Note 2 3 3 4 2 3" xfId="10366" xr:uid="{31106B30-9225-47E0-8DAC-03F1549316D3}"/>
    <cellStyle name="Note 2 3 3 4 2 3 2" xfId="25100" xr:uid="{6EAE563C-CFD9-46FD-BF0E-6E30111C11D6}"/>
    <cellStyle name="Note 2 3 3 4 2 4" xfId="17734" xr:uid="{BCAE2664-EA73-454B-94A4-68204633A1FF}"/>
    <cellStyle name="Note 2 3 3 4 3" xfId="4841" xr:uid="{6E2375A8-19AF-4F5A-BD0F-F9CBE370F67C}"/>
    <cellStyle name="Note 2 3 3 4 3 2" xfId="12207" xr:uid="{BBAD174B-3F07-41D4-8393-D6D52CB15727}"/>
    <cellStyle name="Note 2 3 3 4 3 2 2" xfId="26941" xr:uid="{AA680C45-217C-4BC4-9DDB-C2D065739F9E}"/>
    <cellStyle name="Note 2 3 3 4 3 3" xfId="19575" xr:uid="{C3CE20D4-F480-42CE-8797-99341216FD20}"/>
    <cellStyle name="Note 2 3 3 4 4" xfId="8525" xr:uid="{9B1D25E6-D0E4-4B17-872B-1238778C63FC}"/>
    <cellStyle name="Note 2 3 3 4 4 2" xfId="23259" xr:uid="{E6EB3F95-3B2E-43B1-93A3-C86E0F4B6FD3}"/>
    <cellStyle name="Note 2 3 3 4 5" xfId="15893" xr:uid="{C67FDECD-5034-4FEA-BC67-53553E044CA9}"/>
    <cellStyle name="Note 2 3 3 5" xfId="2080" xr:uid="{E6C86EDE-D3B7-42C8-90F7-EF84C5A8FF8A}"/>
    <cellStyle name="Note 2 3 3 5 2" xfId="5762" xr:uid="{A02E42E6-0612-4DB2-A13B-3C1CC604E2CD}"/>
    <cellStyle name="Note 2 3 3 5 2 2" xfId="13128" xr:uid="{1F6B9E82-1834-4C21-B326-5E422E423F2F}"/>
    <cellStyle name="Note 2 3 3 5 2 2 2" xfId="27862" xr:uid="{AE6FCAEB-7AF3-4953-B12C-4131FAC55461}"/>
    <cellStyle name="Note 2 3 3 5 2 3" xfId="20496" xr:uid="{8871DC34-3943-4FFA-ABB1-C278B07144C6}"/>
    <cellStyle name="Note 2 3 3 5 3" xfId="9446" xr:uid="{7CE169A5-54BE-4E35-914F-3215589F7275}"/>
    <cellStyle name="Note 2 3 3 5 3 2" xfId="24180" xr:uid="{7148680A-8663-416D-A304-BDFB80117C24}"/>
    <cellStyle name="Note 2 3 3 5 4" xfId="16814" xr:uid="{EDD294B2-B9DF-4E91-A5A7-8A6C890BC54A}"/>
    <cellStyle name="Note 2 3 3 6" xfId="3921" xr:uid="{4C45628F-6AF7-40D6-8AB3-10F55644FB4D}"/>
    <cellStyle name="Note 2 3 3 6 2" xfId="11287" xr:uid="{EA4F3224-0776-4986-A092-C578F2D5FDE7}"/>
    <cellStyle name="Note 2 3 3 6 2 2" xfId="26021" xr:uid="{27E3A1BA-C360-4921-9ECC-5AB0CB1E00A9}"/>
    <cellStyle name="Note 2 3 3 6 3" xfId="18655" xr:uid="{42E09D42-9423-4118-83A7-C77614980A50}"/>
    <cellStyle name="Note 2 3 3 7" xfId="7605" xr:uid="{1AD9CA45-1340-41BC-B925-6F4723414887}"/>
    <cellStyle name="Note 2 3 3 7 2" xfId="22339" xr:uid="{85A8D63F-CDDF-46FB-9F3F-0A80B3B6A8C5}"/>
    <cellStyle name="Note 2 3 3 8" xfId="14973" xr:uid="{9B0273CE-11EC-435D-9049-61A710538460}"/>
    <cellStyle name="Note 2 3 4" xfId="354" xr:uid="{089724D5-E08C-4D97-B0CC-082085190930}"/>
    <cellStyle name="Note 2 3 4 2" xfId="814" xr:uid="{A5A3315A-183C-45DF-9854-04DAD77BC581}"/>
    <cellStyle name="Note 2 3 4 2 2" xfId="1734" xr:uid="{3768BFE1-BB16-44FD-B034-1BF2B3B2C0BB}"/>
    <cellStyle name="Note 2 3 4 2 2 2" xfId="3575" xr:uid="{A52A795C-E273-4BEB-A585-216811E120F8}"/>
    <cellStyle name="Note 2 3 4 2 2 2 2" xfId="7257" xr:uid="{094F4A2D-E2E2-416F-A52C-18B3A6511D1E}"/>
    <cellStyle name="Note 2 3 4 2 2 2 2 2" xfId="14623" xr:uid="{B7B3A3DD-DA59-4D91-A340-C7E2BA7611C8}"/>
    <cellStyle name="Note 2 3 4 2 2 2 2 2 2" xfId="29357" xr:uid="{B4A6951C-D7D3-4C28-A73F-129F7977AE08}"/>
    <cellStyle name="Note 2 3 4 2 2 2 2 3" xfId="21991" xr:uid="{8E5519B9-05FC-4851-80A1-6A9FDEDB1963}"/>
    <cellStyle name="Note 2 3 4 2 2 2 3" xfId="10941" xr:uid="{FB554BA3-5B00-467B-A58F-3C5E87411862}"/>
    <cellStyle name="Note 2 3 4 2 2 2 3 2" xfId="25675" xr:uid="{2B2FA20D-13C5-4EBC-8DA8-4CC85FDFE43C}"/>
    <cellStyle name="Note 2 3 4 2 2 2 4" xfId="18309" xr:uid="{A2954419-7758-4C77-9498-D997ABDE74EC}"/>
    <cellStyle name="Note 2 3 4 2 2 3" xfId="5416" xr:uid="{6107F9B5-FC40-4725-B80F-EB462E2ED9F1}"/>
    <cellStyle name="Note 2 3 4 2 2 3 2" xfId="12782" xr:uid="{99FEA75F-84E7-4F61-B57E-1B3E59B59AE3}"/>
    <cellStyle name="Note 2 3 4 2 2 3 2 2" xfId="27516" xr:uid="{A435077B-EA04-4DC6-8FF2-7DE7F1E4882E}"/>
    <cellStyle name="Note 2 3 4 2 2 3 3" xfId="20150" xr:uid="{C1038298-4AB1-4703-BC90-6D6661240F26}"/>
    <cellStyle name="Note 2 3 4 2 2 4" xfId="9100" xr:uid="{03D9E805-8E5A-407B-B9C6-6306562D80AA}"/>
    <cellStyle name="Note 2 3 4 2 2 4 2" xfId="23834" xr:uid="{43BBDFAD-C84D-47B4-9280-B7E72F41EEB6}"/>
    <cellStyle name="Note 2 3 4 2 2 5" xfId="16468" xr:uid="{D4441F58-5D4E-4421-A8B6-504C99CBF2EB}"/>
    <cellStyle name="Note 2 3 4 2 3" xfId="2655" xr:uid="{A348A730-C58B-4B3A-B693-215850691D6B}"/>
    <cellStyle name="Note 2 3 4 2 3 2" xfId="6337" xr:uid="{F07BE2B2-4523-47CA-99F7-0E3409F134D2}"/>
    <cellStyle name="Note 2 3 4 2 3 2 2" xfId="13703" xr:uid="{E5DD08BE-37A5-49A6-A76A-5D1766CD0A45}"/>
    <cellStyle name="Note 2 3 4 2 3 2 2 2" xfId="28437" xr:uid="{348EF8E3-EE9A-4FDF-8776-DF85D3C68274}"/>
    <cellStyle name="Note 2 3 4 2 3 2 3" xfId="21071" xr:uid="{F0E22205-454B-4C82-A1E8-D2038DC131D2}"/>
    <cellStyle name="Note 2 3 4 2 3 3" xfId="10021" xr:uid="{84CAE4E2-DE4B-40E0-ACE9-1E9A0DB9EA92}"/>
    <cellStyle name="Note 2 3 4 2 3 3 2" xfId="24755" xr:uid="{E0F95553-7D7C-4EEE-86A9-E27C40092411}"/>
    <cellStyle name="Note 2 3 4 2 3 4" xfId="17389" xr:uid="{34795FF3-B861-43C9-A6C0-F7BF568D0659}"/>
    <cellStyle name="Note 2 3 4 2 4" xfId="4496" xr:uid="{82F12DE6-8778-4B29-A9B0-E8591D5AD35B}"/>
    <cellStyle name="Note 2 3 4 2 4 2" xfId="11862" xr:uid="{7084CD19-7193-4FA2-9738-4364E79FE745}"/>
    <cellStyle name="Note 2 3 4 2 4 2 2" xfId="26596" xr:uid="{CB93F88A-240F-4277-BDF4-0FE5BF171601}"/>
    <cellStyle name="Note 2 3 4 2 4 3" xfId="19230" xr:uid="{0641E659-9464-4B44-91EC-3A53D234B4C2}"/>
    <cellStyle name="Note 2 3 4 2 5" xfId="8180" xr:uid="{C4FAEAC3-37A8-43DC-87FE-36B5AAB47BE2}"/>
    <cellStyle name="Note 2 3 4 2 5 2" xfId="22914" xr:uid="{18BA1F63-67C8-40E1-BE01-ECD035121652}"/>
    <cellStyle name="Note 2 3 4 2 6" xfId="15548" xr:uid="{2A964681-CCB0-41C5-A049-3C7E20BA727D}"/>
    <cellStyle name="Note 2 3 4 3" xfId="1274" xr:uid="{94A79CA9-0BF1-4DFB-83C2-66C42912D990}"/>
    <cellStyle name="Note 2 3 4 3 2" xfId="3115" xr:uid="{94A54B96-52E8-4137-B323-36C74AB75272}"/>
    <cellStyle name="Note 2 3 4 3 2 2" xfId="6797" xr:uid="{EC078539-5D09-493A-85C7-B0C17978406F}"/>
    <cellStyle name="Note 2 3 4 3 2 2 2" xfId="14163" xr:uid="{A6ACFCF8-4A56-4254-8E65-8D5F706BD825}"/>
    <cellStyle name="Note 2 3 4 3 2 2 2 2" xfId="28897" xr:uid="{388E7839-16E7-4E96-8FE4-E9B6ED32C1D6}"/>
    <cellStyle name="Note 2 3 4 3 2 2 3" xfId="21531" xr:uid="{D5F1A69E-16FA-4AB5-9491-0441C3A7CB0E}"/>
    <cellStyle name="Note 2 3 4 3 2 3" xfId="10481" xr:uid="{A1703293-E746-43AB-ABBB-88EF15FAB528}"/>
    <cellStyle name="Note 2 3 4 3 2 3 2" xfId="25215" xr:uid="{FC27DCE3-7CBC-4C33-86BE-5FC5BC5F1EBA}"/>
    <cellStyle name="Note 2 3 4 3 2 4" xfId="17849" xr:uid="{6C357EA4-FE95-4FFC-A9C3-64C4A2278878}"/>
    <cellStyle name="Note 2 3 4 3 3" xfId="4956" xr:uid="{8096D18D-EF98-4925-8338-E736732059C2}"/>
    <cellStyle name="Note 2 3 4 3 3 2" xfId="12322" xr:uid="{18D12B9D-9BA4-4B57-8200-52A8E618240A}"/>
    <cellStyle name="Note 2 3 4 3 3 2 2" xfId="27056" xr:uid="{5C6BB2D0-AC0B-41C6-BFF5-84BC08575326}"/>
    <cellStyle name="Note 2 3 4 3 3 3" xfId="19690" xr:uid="{0349C524-A8E1-4734-AFC1-E6A47C19EB4F}"/>
    <cellStyle name="Note 2 3 4 3 4" xfId="8640" xr:uid="{87944A73-81F8-481B-B575-38B11DB0BEA4}"/>
    <cellStyle name="Note 2 3 4 3 4 2" xfId="23374" xr:uid="{FAFBADE9-3EFF-4BA2-952A-47987DDDF84D}"/>
    <cellStyle name="Note 2 3 4 3 5" xfId="16008" xr:uid="{BC71A5C2-B266-4AE2-95A1-50705A7B9D49}"/>
    <cellStyle name="Note 2 3 4 4" xfId="2195" xr:uid="{2DB1D050-3D5B-4CBA-BF5D-E519B4D3AA87}"/>
    <cellStyle name="Note 2 3 4 4 2" xfId="5877" xr:uid="{E719A3B7-C393-4F05-956A-3A32339E0D06}"/>
    <cellStyle name="Note 2 3 4 4 2 2" xfId="13243" xr:uid="{87F0D83F-4443-427E-9972-AC5CA5025578}"/>
    <cellStyle name="Note 2 3 4 4 2 2 2" xfId="27977" xr:uid="{E99C450F-0F41-4D25-B52E-14DF4089368D}"/>
    <cellStyle name="Note 2 3 4 4 2 3" xfId="20611" xr:uid="{96D2667E-72D5-4A16-8124-7F89A372F923}"/>
    <cellStyle name="Note 2 3 4 4 3" xfId="9561" xr:uid="{1F568AE1-1958-48E2-9389-836FF4B4AE04}"/>
    <cellStyle name="Note 2 3 4 4 3 2" xfId="24295" xr:uid="{1774E999-F516-4DE8-BAF8-76173F2E4E38}"/>
    <cellStyle name="Note 2 3 4 4 4" xfId="16929" xr:uid="{D67DEC49-5B6A-48F8-88A9-F8DA02E1B2DC}"/>
    <cellStyle name="Note 2 3 4 5" xfId="4036" xr:uid="{C4A0B5FC-DF4F-4687-8E04-EDC351B0C451}"/>
    <cellStyle name="Note 2 3 4 5 2" xfId="11402" xr:uid="{E5D2639C-64F8-45FE-BBAE-D68A41EB7176}"/>
    <cellStyle name="Note 2 3 4 5 2 2" xfId="26136" xr:uid="{4928EE81-BC6C-4A69-A544-A380E0091325}"/>
    <cellStyle name="Note 2 3 4 5 3" xfId="18770" xr:uid="{AE4694B4-C33B-4499-9A9F-CA79D70893EB}"/>
    <cellStyle name="Note 2 3 4 6" xfId="7720" xr:uid="{306802D0-222F-4A13-A6A0-9CED503A7E00}"/>
    <cellStyle name="Note 2 3 4 6 2" xfId="22454" xr:uid="{39EE7ECD-E131-4E20-ACB7-13CB9F0CBFBE}"/>
    <cellStyle name="Note 2 3 4 7" xfId="15088" xr:uid="{3FDBFCA5-6361-49CC-AFF7-CC25B1CB6666}"/>
    <cellStyle name="Note 2 3 5" xfId="584" xr:uid="{3776314A-EE01-4D3D-A826-DA4953DAC3E0}"/>
    <cellStyle name="Note 2 3 5 2" xfId="1504" xr:uid="{3D862F77-8CB1-4E81-83FE-48801E473612}"/>
    <cellStyle name="Note 2 3 5 2 2" xfId="3345" xr:uid="{E9616599-BFC7-4C30-96E7-F4B85D19E7BC}"/>
    <cellStyle name="Note 2 3 5 2 2 2" xfId="7027" xr:uid="{AF346477-63B6-4F2F-A903-1D5FC5EB3D2B}"/>
    <cellStyle name="Note 2 3 5 2 2 2 2" xfId="14393" xr:uid="{C24D0444-1AD3-4C7A-B215-7FE14CA908CB}"/>
    <cellStyle name="Note 2 3 5 2 2 2 2 2" xfId="29127" xr:uid="{68EF299F-DACD-432B-B676-D4C50E4675C0}"/>
    <cellStyle name="Note 2 3 5 2 2 2 3" xfId="21761" xr:uid="{D12C452C-F8DF-4B6C-BB07-F67F4B9BFB07}"/>
    <cellStyle name="Note 2 3 5 2 2 3" xfId="10711" xr:uid="{3F1C0558-7936-4F50-AA11-EA6345CA3889}"/>
    <cellStyle name="Note 2 3 5 2 2 3 2" xfId="25445" xr:uid="{BC60BC5F-EA7F-4C26-9A7B-B61571E204AD}"/>
    <cellStyle name="Note 2 3 5 2 2 4" xfId="18079" xr:uid="{B8B09B91-2B22-42E5-BD43-A3C80CB7D817}"/>
    <cellStyle name="Note 2 3 5 2 3" xfId="5186" xr:uid="{A812DFF3-5657-4169-AF5A-746B7E38736F}"/>
    <cellStyle name="Note 2 3 5 2 3 2" xfId="12552" xr:uid="{4F0D752B-AF1E-4B0A-9D91-465A7529ED81}"/>
    <cellStyle name="Note 2 3 5 2 3 2 2" xfId="27286" xr:uid="{642FE456-8B1F-4C19-B8F1-6602C540E659}"/>
    <cellStyle name="Note 2 3 5 2 3 3" xfId="19920" xr:uid="{410FD8A4-83FD-4442-8ABA-9FE3544A1316}"/>
    <cellStyle name="Note 2 3 5 2 4" xfId="8870" xr:uid="{560F331E-6656-475B-B89C-4EF7E078D6C2}"/>
    <cellStyle name="Note 2 3 5 2 4 2" xfId="23604" xr:uid="{BE3AB6F8-9F37-4F97-A929-5F355E4D968A}"/>
    <cellStyle name="Note 2 3 5 2 5" xfId="16238" xr:uid="{24F03071-3FD6-47D2-923B-724D9044E1AC}"/>
    <cellStyle name="Note 2 3 5 3" xfId="2425" xr:uid="{CF465C5D-7B56-4EDB-8393-FF56B5F951C9}"/>
    <cellStyle name="Note 2 3 5 3 2" xfId="6107" xr:uid="{2E627F8E-4A8F-42EF-8C10-61062102B81A}"/>
    <cellStyle name="Note 2 3 5 3 2 2" xfId="13473" xr:uid="{BCF633AE-2BA5-4531-B050-8417A95F1458}"/>
    <cellStyle name="Note 2 3 5 3 2 2 2" xfId="28207" xr:uid="{6F88F527-43CE-431B-9646-7F099924B530}"/>
    <cellStyle name="Note 2 3 5 3 2 3" xfId="20841" xr:uid="{6E19D390-328C-4A47-9F1D-B833028F031F}"/>
    <cellStyle name="Note 2 3 5 3 3" xfId="9791" xr:uid="{CABC4E9D-B64D-4E14-BDC4-AA156B5CDF16}"/>
    <cellStyle name="Note 2 3 5 3 3 2" xfId="24525" xr:uid="{27DFFB46-8B8A-46DB-A866-C19EDEADF634}"/>
    <cellStyle name="Note 2 3 5 3 4" xfId="17159" xr:uid="{43C28AB4-217D-4A5D-9EC8-5E2E91E52D12}"/>
    <cellStyle name="Note 2 3 5 4" xfId="4266" xr:uid="{BD529986-1359-4570-BC1A-F4C70DCB44F5}"/>
    <cellStyle name="Note 2 3 5 4 2" xfId="11632" xr:uid="{A9BB0CA4-AA5F-427B-A005-8493A96A97CE}"/>
    <cellStyle name="Note 2 3 5 4 2 2" xfId="26366" xr:uid="{8C80CD5C-37C8-4525-B507-F5E1461521A6}"/>
    <cellStyle name="Note 2 3 5 4 3" xfId="19000" xr:uid="{30AAE3C0-1DFB-47B8-B3F6-291737B352E5}"/>
    <cellStyle name="Note 2 3 5 5" xfId="7950" xr:uid="{40DFFD12-3744-4C88-A0AE-847EE67319C1}"/>
    <cellStyle name="Note 2 3 5 5 2" xfId="22684" xr:uid="{B4CE28D9-402E-49D8-9FFD-1CA47995F526}"/>
    <cellStyle name="Note 2 3 5 6" xfId="15318" xr:uid="{5B13CF7D-BC2E-4CA2-B3C7-20B313403588}"/>
    <cellStyle name="Note 2 3 6" xfId="1044" xr:uid="{5FBFC378-1164-451B-BC11-C64423AB6063}"/>
    <cellStyle name="Note 2 3 6 2" xfId="2885" xr:uid="{FA5C1390-2D88-40AD-B098-FFF19F7365E7}"/>
    <cellStyle name="Note 2 3 6 2 2" xfId="6567" xr:uid="{FB860C72-6BB7-4254-9040-909699834980}"/>
    <cellStyle name="Note 2 3 6 2 2 2" xfId="13933" xr:uid="{E519BC52-CBF4-404A-BD6B-FFF8EF02F736}"/>
    <cellStyle name="Note 2 3 6 2 2 2 2" xfId="28667" xr:uid="{BE9789AC-7797-40BB-B219-84D3C9DC2E4F}"/>
    <cellStyle name="Note 2 3 6 2 2 3" xfId="21301" xr:uid="{1E2386E9-C37F-4E3B-AFAA-8A0D40D5D6FC}"/>
    <cellStyle name="Note 2 3 6 2 3" xfId="10251" xr:uid="{3BF93F59-4D19-4FA5-A405-FEA133EA5589}"/>
    <cellStyle name="Note 2 3 6 2 3 2" xfId="24985" xr:uid="{16828481-33AA-4CF6-A658-AA6ADE2EEE3A}"/>
    <cellStyle name="Note 2 3 6 2 4" xfId="17619" xr:uid="{153B83B6-6F8C-4B9E-930A-8400307133E8}"/>
    <cellStyle name="Note 2 3 6 3" xfId="4726" xr:uid="{64D3F493-7694-407F-9DC5-98AAECC93F85}"/>
    <cellStyle name="Note 2 3 6 3 2" xfId="12092" xr:uid="{975C1159-D127-4A68-895C-60F29A19C016}"/>
    <cellStyle name="Note 2 3 6 3 2 2" xfId="26826" xr:uid="{9F1D8F01-9D6D-49A9-BC78-97B708165737}"/>
    <cellStyle name="Note 2 3 6 3 3" xfId="19460" xr:uid="{79075319-8C31-420D-A197-1C4B6D068D05}"/>
    <cellStyle name="Note 2 3 6 4" xfId="8410" xr:uid="{DE0EAE51-710F-4DCE-852A-D8B873D0D34C}"/>
    <cellStyle name="Note 2 3 6 4 2" xfId="23144" xr:uid="{76CD1BC5-7B11-4215-9622-C2DF0E7AD56E}"/>
    <cellStyle name="Note 2 3 6 5" xfId="15778" xr:uid="{782396B3-E7A7-44E6-9A89-B345A641036C}"/>
    <cellStyle name="Note 2 3 7" xfId="1965" xr:uid="{69F6AA61-5816-4630-BF9C-D7DD8CD688FA}"/>
    <cellStyle name="Note 2 3 7 2" xfId="5647" xr:uid="{24723D9F-1892-45E5-A732-8416263CD9B9}"/>
    <cellStyle name="Note 2 3 7 2 2" xfId="13013" xr:uid="{C23853F6-102B-4D3F-92D6-52AF04074F44}"/>
    <cellStyle name="Note 2 3 7 2 2 2" xfId="27747" xr:uid="{A3ADBBE3-FAFF-4242-8B00-F506E3A112A5}"/>
    <cellStyle name="Note 2 3 7 2 3" xfId="20381" xr:uid="{898E3EE5-9160-41FC-84B2-B0A26E640234}"/>
    <cellStyle name="Note 2 3 7 3" xfId="9331" xr:uid="{DAF6C339-BB68-4CD6-B06D-9A48A35CC496}"/>
    <cellStyle name="Note 2 3 7 3 2" xfId="24065" xr:uid="{D684C5B6-2639-40CB-9A63-8982670FCC20}"/>
    <cellStyle name="Note 2 3 7 4" xfId="16699" xr:uid="{C5C12C39-E211-422B-B418-60D94A5F9E21}"/>
    <cellStyle name="Note 2 3 8" xfId="3806" xr:uid="{0850B1F8-CD6D-4BB4-A3F6-C7443343CDAA}"/>
    <cellStyle name="Note 2 3 8 2" xfId="11172" xr:uid="{BD02A2B0-3101-4384-9131-BD2FE054609B}"/>
    <cellStyle name="Note 2 3 8 2 2" xfId="25906" xr:uid="{185ED20D-CF53-4ADE-9556-BA8EC505C7E9}"/>
    <cellStyle name="Note 2 3 8 3" xfId="18540" xr:uid="{93CDEEB3-C880-4E80-9594-25EFE8D44E5B}"/>
    <cellStyle name="Note 2 3 9" xfId="7490" xr:uid="{65C4589A-3300-4540-B343-034FD9A5D919}"/>
    <cellStyle name="Note 2 3 9 2" xfId="22224" xr:uid="{3A982EE0-2D8E-4ADD-8F8F-498C0B4ED516}"/>
    <cellStyle name="Note 2 4" xfId="161" xr:uid="{6564990D-B0C6-4D56-8628-E34CF8E48B73}"/>
    <cellStyle name="Note 2 4 2" xfId="293" xr:uid="{E5E1BCAE-80B7-49B4-9E6E-5EA08B96F931}"/>
    <cellStyle name="Note 2 4 2 2" xfId="523" xr:uid="{8FCDD9F5-B876-41A6-BE24-AEEDA59D7CDB}"/>
    <cellStyle name="Note 2 4 2 2 2" xfId="983" xr:uid="{EF7C00B7-8916-46FD-88F8-25E48FF16529}"/>
    <cellStyle name="Note 2 4 2 2 2 2" xfId="1903" xr:uid="{CF09FD30-E00A-42AE-AB2C-6D3D4735852E}"/>
    <cellStyle name="Note 2 4 2 2 2 2 2" xfId="3744" xr:uid="{5032DB3A-27EE-4CD5-9910-F71B189AF853}"/>
    <cellStyle name="Note 2 4 2 2 2 2 2 2" xfId="7426" xr:uid="{50BBF4BF-B523-4B8F-A930-76E680B8062D}"/>
    <cellStyle name="Note 2 4 2 2 2 2 2 2 2" xfId="14792" xr:uid="{B64D898A-9F08-4D5F-B65D-BE883361FF53}"/>
    <cellStyle name="Note 2 4 2 2 2 2 2 2 2 2" xfId="29526" xr:uid="{14EB6534-975D-4D8F-BEA7-0C6A2BF9A384}"/>
    <cellStyle name="Note 2 4 2 2 2 2 2 2 3" xfId="22160" xr:uid="{3BB20F0A-627D-40FB-8AE6-1A0F5CE24253}"/>
    <cellStyle name="Note 2 4 2 2 2 2 2 3" xfId="11110" xr:uid="{A3F3C485-E7A3-4009-9B7C-AFA49837ABC8}"/>
    <cellStyle name="Note 2 4 2 2 2 2 2 3 2" xfId="25844" xr:uid="{051A0233-6B9A-43B4-AF76-1BB0DD3A363E}"/>
    <cellStyle name="Note 2 4 2 2 2 2 2 4" xfId="18478" xr:uid="{8B2EF344-6874-4D1A-8B5D-56A34F35009D}"/>
    <cellStyle name="Note 2 4 2 2 2 2 3" xfId="5585" xr:uid="{6F112D6E-707E-4AD7-8699-017DEECD2454}"/>
    <cellStyle name="Note 2 4 2 2 2 2 3 2" xfId="12951" xr:uid="{8D6CE93C-BC40-4AFC-9A9E-7E440E9BDFF2}"/>
    <cellStyle name="Note 2 4 2 2 2 2 3 2 2" xfId="27685" xr:uid="{9EF139D4-A5F7-491F-A1C2-B7E46CE1376A}"/>
    <cellStyle name="Note 2 4 2 2 2 2 3 3" xfId="20319" xr:uid="{65F8661C-C527-45D7-AFD7-43D8BE10A8CE}"/>
    <cellStyle name="Note 2 4 2 2 2 2 4" xfId="9269" xr:uid="{F9AFE5E8-84E9-4925-A218-ECE1708AF602}"/>
    <cellStyle name="Note 2 4 2 2 2 2 4 2" xfId="24003" xr:uid="{36B79A56-1550-4895-BE21-AFE2AAC3C9C8}"/>
    <cellStyle name="Note 2 4 2 2 2 2 5" xfId="16637" xr:uid="{B5ECAF9B-6E4A-4337-9593-09268E23ABCD}"/>
    <cellStyle name="Note 2 4 2 2 2 3" xfId="2824" xr:uid="{C255C195-D4BD-4933-B54B-9108987E8EEC}"/>
    <cellStyle name="Note 2 4 2 2 2 3 2" xfId="6506" xr:uid="{C2098C88-8EC3-498F-A4F6-6DD19F06C11C}"/>
    <cellStyle name="Note 2 4 2 2 2 3 2 2" xfId="13872" xr:uid="{11307E18-5F8B-41FC-A4C7-CF116AE90CEF}"/>
    <cellStyle name="Note 2 4 2 2 2 3 2 2 2" xfId="28606" xr:uid="{57F08235-2D94-4F61-A097-4F92E8C58819}"/>
    <cellStyle name="Note 2 4 2 2 2 3 2 3" xfId="21240" xr:uid="{75E33553-953C-46EB-A411-F0EF20D8594E}"/>
    <cellStyle name="Note 2 4 2 2 2 3 3" xfId="10190" xr:uid="{754900A8-E42B-4E7D-AA48-BB793AA11D6C}"/>
    <cellStyle name="Note 2 4 2 2 2 3 3 2" xfId="24924" xr:uid="{30BCCA11-34EB-41D5-BFA4-E28E0E7E7C7F}"/>
    <cellStyle name="Note 2 4 2 2 2 3 4" xfId="17558" xr:uid="{6636C829-F6C0-4229-828D-490F9949440B}"/>
    <cellStyle name="Note 2 4 2 2 2 4" xfId="4665" xr:uid="{17F1D121-E8DF-4E87-9A15-8D932AEACDE0}"/>
    <cellStyle name="Note 2 4 2 2 2 4 2" xfId="12031" xr:uid="{53384979-8539-4076-81C2-C6519334A375}"/>
    <cellStyle name="Note 2 4 2 2 2 4 2 2" xfId="26765" xr:uid="{4BF7C7F9-EDB8-4778-BC46-B041C86C2018}"/>
    <cellStyle name="Note 2 4 2 2 2 4 3" xfId="19399" xr:uid="{D1D80580-35AA-4AE1-99FD-33BA09364DE5}"/>
    <cellStyle name="Note 2 4 2 2 2 5" xfId="8349" xr:uid="{2BE5EB27-D142-48DB-B10C-0FCDDD5C2093}"/>
    <cellStyle name="Note 2 4 2 2 2 5 2" xfId="23083" xr:uid="{DC4A4A34-8C71-415C-B85B-ADC9702B431F}"/>
    <cellStyle name="Note 2 4 2 2 2 6" xfId="15717" xr:uid="{CF810EF7-96CD-4771-AEA2-BED9BCFC1788}"/>
    <cellStyle name="Note 2 4 2 2 3" xfId="1443" xr:uid="{9D42E552-0753-4FB9-99ED-379178998DC1}"/>
    <cellStyle name="Note 2 4 2 2 3 2" xfId="3284" xr:uid="{4DE45D77-1671-40EB-B030-BAEC5B86E8D2}"/>
    <cellStyle name="Note 2 4 2 2 3 2 2" xfId="6966" xr:uid="{774E41EA-19ED-465B-9C5A-DE303C1ABED4}"/>
    <cellStyle name="Note 2 4 2 2 3 2 2 2" xfId="14332" xr:uid="{31BA3D41-54D2-4042-8703-C3EE7B3025BA}"/>
    <cellStyle name="Note 2 4 2 2 3 2 2 2 2" xfId="29066" xr:uid="{A938564A-69E1-43F4-8894-E9A3F01C3C3A}"/>
    <cellStyle name="Note 2 4 2 2 3 2 2 3" xfId="21700" xr:uid="{C596FC9E-8B4F-451B-B343-3BA6A92AFCEF}"/>
    <cellStyle name="Note 2 4 2 2 3 2 3" xfId="10650" xr:uid="{96F7D012-FA32-4395-9A59-5FE2BFAB0392}"/>
    <cellStyle name="Note 2 4 2 2 3 2 3 2" xfId="25384" xr:uid="{2A7AAB07-741C-4C09-B9E0-F7EF9F71085C}"/>
    <cellStyle name="Note 2 4 2 2 3 2 4" xfId="18018" xr:uid="{26D3E069-D967-430E-A258-3BC3FF20A4C4}"/>
    <cellStyle name="Note 2 4 2 2 3 3" xfId="5125" xr:uid="{4DA03569-B4AB-4346-AABA-B59EEACC7DF8}"/>
    <cellStyle name="Note 2 4 2 2 3 3 2" xfId="12491" xr:uid="{9DCB00A2-1E60-4913-8E0F-A4F1064B8CBB}"/>
    <cellStyle name="Note 2 4 2 2 3 3 2 2" xfId="27225" xr:uid="{6B3183C3-BF08-465D-BE8F-A8482549B188}"/>
    <cellStyle name="Note 2 4 2 2 3 3 3" xfId="19859" xr:uid="{EC46766F-F514-4BC3-B8A5-8716EBAC0A95}"/>
    <cellStyle name="Note 2 4 2 2 3 4" xfId="8809" xr:uid="{7A119A0D-B449-443B-80D3-B05D5B4DF732}"/>
    <cellStyle name="Note 2 4 2 2 3 4 2" xfId="23543" xr:uid="{ABFD15EA-2EB7-4DB8-8B69-2969E9BDA23E}"/>
    <cellStyle name="Note 2 4 2 2 3 5" xfId="16177" xr:uid="{1643CEDF-0BCA-499C-9928-E3C3946955A8}"/>
    <cellStyle name="Note 2 4 2 2 4" xfId="2364" xr:uid="{D1DE4EEB-4F75-4813-88F3-9DF852A945DF}"/>
    <cellStyle name="Note 2 4 2 2 4 2" xfId="6046" xr:uid="{56A6B313-F909-4B47-9081-1BB567065658}"/>
    <cellStyle name="Note 2 4 2 2 4 2 2" xfId="13412" xr:uid="{09562414-78EC-496C-BF75-596CC67378EB}"/>
    <cellStyle name="Note 2 4 2 2 4 2 2 2" xfId="28146" xr:uid="{148305E7-F510-4AE4-B838-E8EBEC5E54D7}"/>
    <cellStyle name="Note 2 4 2 2 4 2 3" xfId="20780" xr:uid="{03508E68-AA57-4B8B-B7C2-D60075220B9E}"/>
    <cellStyle name="Note 2 4 2 2 4 3" xfId="9730" xr:uid="{B3061C86-21F5-4947-A0A3-EAD3586CDDEE}"/>
    <cellStyle name="Note 2 4 2 2 4 3 2" xfId="24464" xr:uid="{F9F14AED-58F5-4F5E-86B9-03CCA76DDA2C}"/>
    <cellStyle name="Note 2 4 2 2 4 4" xfId="17098" xr:uid="{AE39D427-6480-4E0E-9487-A4F22D0E1BF3}"/>
    <cellStyle name="Note 2 4 2 2 5" xfId="4205" xr:uid="{808AA4D5-870B-495D-B7D4-77A18232650F}"/>
    <cellStyle name="Note 2 4 2 2 5 2" xfId="11571" xr:uid="{723DF6F3-2E35-4DF9-A332-D2124E11CE29}"/>
    <cellStyle name="Note 2 4 2 2 5 2 2" xfId="26305" xr:uid="{5FB2E18A-6052-4E2C-8F35-D7266F407F04}"/>
    <cellStyle name="Note 2 4 2 2 5 3" xfId="18939" xr:uid="{AFE47703-9DFA-4872-8989-055AC5CF5A47}"/>
    <cellStyle name="Note 2 4 2 2 6" xfId="7889" xr:uid="{1EA24C7D-DAA0-43F8-B257-8F2589EB59D8}"/>
    <cellStyle name="Note 2 4 2 2 6 2" xfId="22623" xr:uid="{6566A7C0-AD4B-43B4-AD48-7C66B2CD3273}"/>
    <cellStyle name="Note 2 4 2 2 7" xfId="15257" xr:uid="{A389B85A-4AF6-4A67-8A50-806190619DBC}"/>
    <cellStyle name="Note 2 4 2 3" xfId="753" xr:uid="{6BCD9467-CE62-4BCB-A58C-62B47E2E7D1F}"/>
    <cellStyle name="Note 2 4 2 3 2" xfId="1673" xr:uid="{C451743F-A80B-4AB7-AE77-75ADD11929C6}"/>
    <cellStyle name="Note 2 4 2 3 2 2" xfId="3514" xr:uid="{79EE2B97-0430-4A40-87E5-0C1B2DCC83C0}"/>
    <cellStyle name="Note 2 4 2 3 2 2 2" xfId="7196" xr:uid="{67ACC407-F71C-4DEC-9D14-1A43BD80EFFC}"/>
    <cellStyle name="Note 2 4 2 3 2 2 2 2" xfId="14562" xr:uid="{0EA530FF-BB94-4431-BF0C-743953B6B9F5}"/>
    <cellStyle name="Note 2 4 2 3 2 2 2 2 2" xfId="29296" xr:uid="{9DF07A37-77AA-41AD-9A63-BB224119793B}"/>
    <cellStyle name="Note 2 4 2 3 2 2 2 3" xfId="21930" xr:uid="{225313AE-D09C-4227-9726-4AF54F2C7502}"/>
    <cellStyle name="Note 2 4 2 3 2 2 3" xfId="10880" xr:uid="{72D668C9-F1F8-4303-818F-BDC45856702B}"/>
    <cellStyle name="Note 2 4 2 3 2 2 3 2" xfId="25614" xr:uid="{B8246AB1-95D8-4A1C-AA5F-9E8272E3A0E9}"/>
    <cellStyle name="Note 2 4 2 3 2 2 4" xfId="18248" xr:uid="{7AC456FD-ED15-4C5F-888F-A48873F30FF2}"/>
    <cellStyle name="Note 2 4 2 3 2 3" xfId="5355" xr:uid="{CBA26547-7D69-4FF7-9029-B446AC3B0A3C}"/>
    <cellStyle name="Note 2 4 2 3 2 3 2" xfId="12721" xr:uid="{A1FE742D-8456-42E9-8FC2-7EAF7ED280BC}"/>
    <cellStyle name="Note 2 4 2 3 2 3 2 2" xfId="27455" xr:uid="{3969970B-3E03-4F7F-BED8-2102C93A3CDD}"/>
    <cellStyle name="Note 2 4 2 3 2 3 3" xfId="20089" xr:uid="{B1645685-C654-48B1-A42F-E901B4F76113}"/>
    <cellStyle name="Note 2 4 2 3 2 4" xfId="9039" xr:uid="{8E47BE9C-8247-4D57-BBD3-22FADFC37031}"/>
    <cellStyle name="Note 2 4 2 3 2 4 2" xfId="23773" xr:uid="{22BA2C82-F26B-40FF-9A69-CD08EB78938E}"/>
    <cellStyle name="Note 2 4 2 3 2 5" xfId="16407" xr:uid="{E9911312-A79C-4680-B223-3B0002A796C0}"/>
    <cellStyle name="Note 2 4 2 3 3" xfId="2594" xr:uid="{5F1A3CDB-77DA-444A-B490-B6531A16C2BB}"/>
    <cellStyle name="Note 2 4 2 3 3 2" xfId="6276" xr:uid="{6025F552-564A-4568-B8C5-943079862772}"/>
    <cellStyle name="Note 2 4 2 3 3 2 2" xfId="13642" xr:uid="{809B26EC-88A5-4C59-8C5F-1FC114EB6EE4}"/>
    <cellStyle name="Note 2 4 2 3 3 2 2 2" xfId="28376" xr:uid="{2B2D7601-DBB2-4ED6-BE6E-882C3D534EC8}"/>
    <cellStyle name="Note 2 4 2 3 3 2 3" xfId="21010" xr:uid="{F785C68C-4BA5-479C-B3EE-D765D1497F54}"/>
    <cellStyle name="Note 2 4 2 3 3 3" xfId="9960" xr:uid="{727F7FDA-4BBB-436B-BBDF-AADF029452C2}"/>
    <cellStyle name="Note 2 4 2 3 3 3 2" xfId="24694" xr:uid="{1510990A-C2A3-4AA1-815F-61F9A2D7DAD3}"/>
    <cellStyle name="Note 2 4 2 3 3 4" xfId="17328" xr:uid="{07DF7DF6-CE3D-45B1-8E2B-7ADEC261FA21}"/>
    <cellStyle name="Note 2 4 2 3 4" xfId="4435" xr:uid="{A468AA84-EE03-45C0-B25E-C3B43DD5E17B}"/>
    <cellStyle name="Note 2 4 2 3 4 2" xfId="11801" xr:uid="{52355854-D8FC-4925-8D0A-067868B7AE21}"/>
    <cellStyle name="Note 2 4 2 3 4 2 2" xfId="26535" xr:uid="{EF8AEC95-6D12-43DA-918E-F86228C065A8}"/>
    <cellStyle name="Note 2 4 2 3 4 3" xfId="19169" xr:uid="{095C9616-40FC-45FA-A1FE-CEA1AEDA77D9}"/>
    <cellStyle name="Note 2 4 2 3 5" xfId="8119" xr:uid="{37703076-6516-4DF4-882D-04BF583AD2B4}"/>
    <cellStyle name="Note 2 4 2 3 5 2" xfId="22853" xr:uid="{C09E6C70-F9C7-45AA-B55A-BBB873878E34}"/>
    <cellStyle name="Note 2 4 2 3 6" xfId="15487" xr:uid="{81BF3D0F-90F7-43C3-95C4-360F02B706FA}"/>
    <cellStyle name="Note 2 4 2 4" xfId="1213" xr:uid="{738A6D41-788F-44D9-9671-EFAC64383124}"/>
    <cellStyle name="Note 2 4 2 4 2" xfId="3054" xr:uid="{6A506D33-CEEE-46F4-BAF0-4176A8C47A48}"/>
    <cellStyle name="Note 2 4 2 4 2 2" xfId="6736" xr:uid="{9866ECB9-37DA-4DCC-B621-324D20A00E63}"/>
    <cellStyle name="Note 2 4 2 4 2 2 2" xfId="14102" xr:uid="{1E322A09-2D56-4C78-A5DB-C0D68B65BE8D}"/>
    <cellStyle name="Note 2 4 2 4 2 2 2 2" xfId="28836" xr:uid="{8BAE4023-D168-47E4-9941-385C6BD49A73}"/>
    <cellStyle name="Note 2 4 2 4 2 2 3" xfId="21470" xr:uid="{FCA32734-8959-4121-86B1-9BABF9B9FD30}"/>
    <cellStyle name="Note 2 4 2 4 2 3" xfId="10420" xr:uid="{6C46D6E7-B5F6-4C1A-93A1-A63C14AC236E}"/>
    <cellStyle name="Note 2 4 2 4 2 3 2" xfId="25154" xr:uid="{C9511E97-39A8-4277-8736-2C6C0CC0F8F1}"/>
    <cellStyle name="Note 2 4 2 4 2 4" xfId="17788" xr:uid="{D2FE82EB-DFA1-4320-AA93-A9891CAF8EFD}"/>
    <cellStyle name="Note 2 4 2 4 3" xfId="4895" xr:uid="{BC9BD56A-2296-419A-8B1D-CBA8DDDF31F7}"/>
    <cellStyle name="Note 2 4 2 4 3 2" xfId="12261" xr:uid="{2C8242CB-389C-4AF1-87C6-4EDA8396F1BF}"/>
    <cellStyle name="Note 2 4 2 4 3 2 2" xfId="26995" xr:uid="{1F42E4A4-7229-4075-A8F8-C03982C282E5}"/>
    <cellStyle name="Note 2 4 2 4 3 3" xfId="19629" xr:uid="{8357D5F9-26A9-4B53-AFAD-6806184E0926}"/>
    <cellStyle name="Note 2 4 2 4 4" xfId="8579" xr:uid="{F65EFB56-8B40-46B1-A524-DB526E4B2FF4}"/>
    <cellStyle name="Note 2 4 2 4 4 2" xfId="23313" xr:uid="{736284B1-7DA5-4F1D-9AB4-4B631376969B}"/>
    <cellStyle name="Note 2 4 2 4 5" xfId="15947" xr:uid="{FDE3C9CC-22BC-447E-A40C-B8AD8B60278D}"/>
    <cellStyle name="Note 2 4 2 5" xfId="2134" xr:uid="{B1B57EA3-E806-44FB-97F3-8DC6FC4FC4C2}"/>
    <cellStyle name="Note 2 4 2 5 2" xfId="5816" xr:uid="{6CB9C679-D01D-44AA-A1BE-1CCCD3D5E206}"/>
    <cellStyle name="Note 2 4 2 5 2 2" xfId="13182" xr:uid="{B857DCA9-9311-4785-98BB-F493D06CDDE5}"/>
    <cellStyle name="Note 2 4 2 5 2 2 2" xfId="27916" xr:uid="{9DDACF2F-AB31-4CAD-A943-17FD8561A01E}"/>
    <cellStyle name="Note 2 4 2 5 2 3" xfId="20550" xr:uid="{7C721155-F36E-4427-BE9C-A4943BB1E2B5}"/>
    <cellStyle name="Note 2 4 2 5 3" xfId="9500" xr:uid="{0B0BBF0D-CF5F-4AF0-8F70-BB32171843C8}"/>
    <cellStyle name="Note 2 4 2 5 3 2" xfId="24234" xr:uid="{C641360A-7C2A-4EBE-88A7-98592DA03C56}"/>
    <cellStyle name="Note 2 4 2 5 4" xfId="16868" xr:uid="{826FB1C0-67FD-453A-8078-4C49F9EE28B7}"/>
    <cellStyle name="Note 2 4 2 6" xfId="3975" xr:uid="{7BB5D2E4-8D0A-49A0-80E8-8825BD5CD23B}"/>
    <cellStyle name="Note 2 4 2 6 2" xfId="11341" xr:uid="{B1854B77-02F1-4993-B2F3-1F4ADDA72960}"/>
    <cellStyle name="Note 2 4 2 6 2 2" xfId="26075" xr:uid="{4D55C4F0-1F88-4739-8C8D-D0902EA5D2EC}"/>
    <cellStyle name="Note 2 4 2 6 3" xfId="18709" xr:uid="{D429E7B5-4B24-4662-8D0B-3F0C7738D573}"/>
    <cellStyle name="Note 2 4 2 7" xfId="7659" xr:uid="{00A952BD-4EDF-4E9A-8ECB-0946911BEF2E}"/>
    <cellStyle name="Note 2 4 2 7 2" xfId="22393" xr:uid="{1DD235C7-5066-4EE9-B5B3-59E89A7052C1}"/>
    <cellStyle name="Note 2 4 2 8" xfId="15027" xr:uid="{2233BDA8-5CF7-458B-AEF2-C98389965BB0}"/>
    <cellStyle name="Note 2 4 3" xfId="408" xr:uid="{BFD47BE3-8B14-49B1-B583-5AAC9F91D7C6}"/>
    <cellStyle name="Note 2 4 3 2" xfId="868" xr:uid="{E13029C2-6039-4188-B341-09C2FD93C61E}"/>
    <cellStyle name="Note 2 4 3 2 2" xfId="1788" xr:uid="{7BCFA3BD-77AB-434A-B604-91E99B44EB6C}"/>
    <cellStyle name="Note 2 4 3 2 2 2" xfId="3629" xr:uid="{3670F63D-AE93-4485-9AE3-A4CDC2CB6D1C}"/>
    <cellStyle name="Note 2 4 3 2 2 2 2" xfId="7311" xr:uid="{418018A7-7B1C-4BE7-9265-765DE54E62C3}"/>
    <cellStyle name="Note 2 4 3 2 2 2 2 2" xfId="14677" xr:uid="{D1857A58-8068-423B-AD93-903F15FAE50D}"/>
    <cellStyle name="Note 2 4 3 2 2 2 2 2 2" xfId="29411" xr:uid="{2CBEC54A-1E2D-4C41-BD88-BD50D4FE3F4A}"/>
    <cellStyle name="Note 2 4 3 2 2 2 2 3" xfId="22045" xr:uid="{4FD3D9B6-6A5A-4403-9284-AD38665294E4}"/>
    <cellStyle name="Note 2 4 3 2 2 2 3" xfId="10995" xr:uid="{FEE1D270-7E7D-47B4-A384-20D30E4F7D63}"/>
    <cellStyle name="Note 2 4 3 2 2 2 3 2" xfId="25729" xr:uid="{579BF51C-5BB1-4640-8B2D-4A8ED7B19F1E}"/>
    <cellStyle name="Note 2 4 3 2 2 2 4" xfId="18363" xr:uid="{F71468E8-C8CA-4A52-8149-FEC2C9C7BA87}"/>
    <cellStyle name="Note 2 4 3 2 2 3" xfId="5470" xr:uid="{54163A7B-CD7D-47B8-B1E8-E23091E5FC99}"/>
    <cellStyle name="Note 2 4 3 2 2 3 2" xfId="12836" xr:uid="{5E11AB78-B088-4F63-97D1-9C05887FF683}"/>
    <cellStyle name="Note 2 4 3 2 2 3 2 2" xfId="27570" xr:uid="{D86CC74E-48CF-4003-BC7F-916A7B8748CA}"/>
    <cellStyle name="Note 2 4 3 2 2 3 3" xfId="20204" xr:uid="{7983F962-86DA-4B90-A1BE-3E49778A2D4C}"/>
    <cellStyle name="Note 2 4 3 2 2 4" xfId="9154" xr:uid="{0B1F3D62-C1E9-46DE-9BF3-0669223E5F87}"/>
    <cellStyle name="Note 2 4 3 2 2 4 2" xfId="23888" xr:uid="{45082BBA-306F-4494-B5AD-8263D5472940}"/>
    <cellStyle name="Note 2 4 3 2 2 5" xfId="16522" xr:uid="{A568F95D-5AAE-4A10-8F48-8B895431A3A3}"/>
    <cellStyle name="Note 2 4 3 2 3" xfId="2709" xr:uid="{CF053109-1DDC-40A8-B538-A6036FF3015E}"/>
    <cellStyle name="Note 2 4 3 2 3 2" xfId="6391" xr:uid="{4270D06D-B44A-4009-9CDF-28AD0C6930B2}"/>
    <cellStyle name="Note 2 4 3 2 3 2 2" xfId="13757" xr:uid="{899947E3-5496-48A5-8FA6-4A02D8A7E3F9}"/>
    <cellStyle name="Note 2 4 3 2 3 2 2 2" xfId="28491" xr:uid="{0B5B397C-693B-4E0D-A2D0-BD418415C293}"/>
    <cellStyle name="Note 2 4 3 2 3 2 3" xfId="21125" xr:uid="{DA0B6A19-49DC-4A0E-A282-3B4CC0910A9F}"/>
    <cellStyle name="Note 2 4 3 2 3 3" xfId="10075" xr:uid="{33AE203C-E0B9-4789-B2BE-96B83846360E}"/>
    <cellStyle name="Note 2 4 3 2 3 3 2" xfId="24809" xr:uid="{02F3C4EA-0D83-4541-A9A7-5D33D0C7FC08}"/>
    <cellStyle name="Note 2 4 3 2 3 4" xfId="17443" xr:uid="{8B3CA246-6391-43E4-B479-0DB790F28125}"/>
    <cellStyle name="Note 2 4 3 2 4" xfId="4550" xr:uid="{DD21DA6A-92E2-4979-B188-6436CB065C5C}"/>
    <cellStyle name="Note 2 4 3 2 4 2" xfId="11916" xr:uid="{7039B4F0-AD49-4889-80B2-471E1890CC62}"/>
    <cellStyle name="Note 2 4 3 2 4 2 2" xfId="26650" xr:uid="{3DE68994-7EC9-4AC9-9643-015A256AFCFD}"/>
    <cellStyle name="Note 2 4 3 2 4 3" xfId="19284" xr:uid="{85F5D243-E870-4D7A-8AD5-7C5B5497BCC8}"/>
    <cellStyle name="Note 2 4 3 2 5" xfId="8234" xr:uid="{03F0D8D3-B099-4EF9-95DF-B300C523FB5C}"/>
    <cellStyle name="Note 2 4 3 2 5 2" xfId="22968" xr:uid="{EAFB09BF-DE28-4282-BB76-26D8254181A8}"/>
    <cellStyle name="Note 2 4 3 2 6" xfId="15602" xr:uid="{857025CB-E48E-4B9F-A289-8CA1B2F9C275}"/>
    <cellStyle name="Note 2 4 3 3" xfId="1328" xr:uid="{6B643477-E00B-49C5-BAF0-8AF7F46E9EA9}"/>
    <cellStyle name="Note 2 4 3 3 2" xfId="3169" xr:uid="{05991146-C334-4345-92D3-8B5F96324809}"/>
    <cellStyle name="Note 2 4 3 3 2 2" xfId="6851" xr:uid="{0D9E9FE0-CE5E-465D-96B9-51FE8BD1DD8A}"/>
    <cellStyle name="Note 2 4 3 3 2 2 2" xfId="14217" xr:uid="{4D8E8D99-BD1C-43B7-8B82-4CBCD7CCBADD}"/>
    <cellStyle name="Note 2 4 3 3 2 2 2 2" xfId="28951" xr:uid="{1EF1B7B8-6F70-4FD1-B12D-8AFCB8E45224}"/>
    <cellStyle name="Note 2 4 3 3 2 2 3" xfId="21585" xr:uid="{11FA135E-0F33-459C-9BDA-655DF56BEAAB}"/>
    <cellStyle name="Note 2 4 3 3 2 3" xfId="10535" xr:uid="{2D5C326A-FE80-477C-B972-167CAF5B6AFA}"/>
    <cellStyle name="Note 2 4 3 3 2 3 2" xfId="25269" xr:uid="{262ED3C5-A6B0-4F08-A74B-E66191D1E1DD}"/>
    <cellStyle name="Note 2 4 3 3 2 4" xfId="17903" xr:uid="{052BDB48-00A9-4073-9C60-61F85C6946D1}"/>
    <cellStyle name="Note 2 4 3 3 3" xfId="5010" xr:uid="{C7CCAC9F-0317-41E3-9361-1FE26FF2F98F}"/>
    <cellStyle name="Note 2 4 3 3 3 2" xfId="12376" xr:uid="{A5631A16-D1EE-4704-82E1-767386D22DAE}"/>
    <cellStyle name="Note 2 4 3 3 3 2 2" xfId="27110" xr:uid="{A4DA7427-98E7-4F1F-9CD0-43B8541586EF}"/>
    <cellStyle name="Note 2 4 3 3 3 3" xfId="19744" xr:uid="{30DF340F-0DE7-4BFF-A9F1-A36641EE54FE}"/>
    <cellStyle name="Note 2 4 3 3 4" xfId="8694" xr:uid="{FBEF57AB-A8E4-4C79-820C-F9AD2F71F0CB}"/>
    <cellStyle name="Note 2 4 3 3 4 2" xfId="23428" xr:uid="{364639DB-981C-43BE-A5A7-5BF183797FC1}"/>
    <cellStyle name="Note 2 4 3 3 5" xfId="16062" xr:uid="{3053A1D3-E816-48FA-933B-70DDCF3354AA}"/>
    <cellStyle name="Note 2 4 3 4" xfId="2249" xr:uid="{455845D7-678D-4F46-A76D-E34FEF530F86}"/>
    <cellStyle name="Note 2 4 3 4 2" xfId="5931" xr:uid="{31EB4193-E123-47A7-B635-5EFA122167FE}"/>
    <cellStyle name="Note 2 4 3 4 2 2" xfId="13297" xr:uid="{0BCC73F8-2C75-43CF-8ECC-9DEE733B1D47}"/>
    <cellStyle name="Note 2 4 3 4 2 2 2" xfId="28031" xr:uid="{B169EF4E-3C06-4DB3-9B28-7821B50893A2}"/>
    <cellStyle name="Note 2 4 3 4 2 3" xfId="20665" xr:uid="{91F391B8-291C-45A4-98C4-CCB3035812A3}"/>
    <cellStyle name="Note 2 4 3 4 3" xfId="9615" xr:uid="{B09E7D28-12C3-42B6-9F9B-2EEBDC6F1D24}"/>
    <cellStyle name="Note 2 4 3 4 3 2" xfId="24349" xr:uid="{7ED22822-7411-4B63-A299-56109F1A88BA}"/>
    <cellStyle name="Note 2 4 3 4 4" xfId="16983" xr:uid="{90DFDD32-7A18-4E1B-85D6-1373AF666325}"/>
    <cellStyle name="Note 2 4 3 5" xfId="4090" xr:uid="{AD66429C-8D6D-4FFA-8DEA-0A8EC031D75A}"/>
    <cellStyle name="Note 2 4 3 5 2" xfId="11456" xr:uid="{CAA1D5D7-3079-4F43-8709-2763C451DD83}"/>
    <cellStyle name="Note 2 4 3 5 2 2" xfId="26190" xr:uid="{B8F96EDE-2059-486A-91AB-1D9361A32A13}"/>
    <cellStyle name="Note 2 4 3 5 3" xfId="18824" xr:uid="{B1906A5E-1B32-449C-98D3-FDF9518CB443}"/>
    <cellStyle name="Note 2 4 3 6" xfId="7774" xr:uid="{D313D17B-2F89-44BA-974F-BA86E3AB38BE}"/>
    <cellStyle name="Note 2 4 3 6 2" xfId="22508" xr:uid="{532FE968-117D-49DF-81B6-AE1A3DDAF352}"/>
    <cellStyle name="Note 2 4 3 7" xfId="15142" xr:uid="{5C33A5CE-E971-4DBE-96B8-2702EBCD6675}"/>
    <cellStyle name="Note 2 4 4" xfId="638" xr:uid="{CE8475CC-FB87-4446-A4DB-0EED76151047}"/>
    <cellStyle name="Note 2 4 4 2" xfId="1558" xr:uid="{8E8FDA0C-623B-46A8-98BE-F55B2C081D3C}"/>
    <cellStyle name="Note 2 4 4 2 2" xfId="3399" xr:uid="{6516BAD0-1AC8-4C33-9D6C-ADC4F8A5D7E3}"/>
    <cellStyle name="Note 2 4 4 2 2 2" xfId="7081" xr:uid="{743007F3-FD00-4D53-86BB-F5FC864C765C}"/>
    <cellStyle name="Note 2 4 4 2 2 2 2" xfId="14447" xr:uid="{89F2B45F-84BE-43E6-81CE-FE676C6571D2}"/>
    <cellStyle name="Note 2 4 4 2 2 2 2 2" xfId="29181" xr:uid="{7FCC3BCA-C278-4B46-8DF3-EB8E83D87621}"/>
    <cellStyle name="Note 2 4 4 2 2 2 3" xfId="21815" xr:uid="{3D4C37F7-287D-4EEF-B50E-BCD36AED2B2E}"/>
    <cellStyle name="Note 2 4 4 2 2 3" xfId="10765" xr:uid="{0163149C-34CA-490B-8A4D-52B7CB68FF66}"/>
    <cellStyle name="Note 2 4 4 2 2 3 2" xfId="25499" xr:uid="{28CEEC9E-6313-463E-B68C-010BF6956640}"/>
    <cellStyle name="Note 2 4 4 2 2 4" xfId="18133" xr:uid="{FE1B3D42-926F-41A7-BB83-7F18D771C16F}"/>
    <cellStyle name="Note 2 4 4 2 3" xfId="5240" xr:uid="{290F9980-5395-4EB0-856B-6CB4EBAE679F}"/>
    <cellStyle name="Note 2 4 4 2 3 2" xfId="12606" xr:uid="{0D408514-2933-4A06-B789-E721772377DE}"/>
    <cellStyle name="Note 2 4 4 2 3 2 2" xfId="27340" xr:uid="{9A1333FA-0511-49E3-BBAF-A514ECE3B544}"/>
    <cellStyle name="Note 2 4 4 2 3 3" xfId="19974" xr:uid="{046365BE-348C-4848-8171-C26FE3001E48}"/>
    <cellStyle name="Note 2 4 4 2 4" xfId="8924" xr:uid="{89935AE5-B10E-46BF-AE70-A6A40C254315}"/>
    <cellStyle name="Note 2 4 4 2 4 2" xfId="23658" xr:uid="{83D6B465-EB22-4FA0-BD05-B15546B67D4F}"/>
    <cellStyle name="Note 2 4 4 2 5" xfId="16292" xr:uid="{D4515E12-80A1-43F7-BFC7-56F36CB65E93}"/>
    <cellStyle name="Note 2 4 4 3" xfId="2479" xr:uid="{4E3A4FA9-BD52-4E1D-9565-15973054DACB}"/>
    <cellStyle name="Note 2 4 4 3 2" xfId="6161" xr:uid="{09662878-1AE9-44C4-993C-3CC125FAC819}"/>
    <cellStyle name="Note 2 4 4 3 2 2" xfId="13527" xr:uid="{2C0E6E03-D38B-46AD-97BB-2263BECA3167}"/>
    <cellStyle name="Note 2 4 4 3 2 2 2" xfId="28261" xr:uid="{D6476772-F89C-42E0-860B-35400E525C90}"/>
    <cellStyle name="Note 2 4 4 3 2 3" xfId="20895" xr:uid="{C80EC94F-2002-424E-B461-A2D55D22EFD3}"/>
    <cellStyle name="Note 2 4 4 3 3" xfId="9845" xr:uid="{236EBBF2-E9A3-4874-92E5-12896839205F}"/>
    <cellStyle name="Note 2 4 4 3 3 2" xfId="24579" xr:uid="{70912C11-FAAE-49CE-A089-03E2F8E96DC4}"/>
    <cellStyle name="Note 2 4 4 3 4" xfId="17213" xr:uid="{A94D0F5E-C425-434C-A66F-3F5492A3B068}"/>
    <cellStyle name="Note 2 4 4 4" xfId="4320" xr:uid="{8A5967E7-6F1D-47DF-BEDB-05521B4B6290}"/>
    <cellStyle name="Note 2 4 4 4 2" xfId="11686" xr:uid="{E52C3AB3-FF32-44AB-A1A9-235D17368FCA}"/>
    <cellStyle name="Note 2 4 4 4 2 2" xfId="26420" xr:uid="{DDFE168E-75C2-4DD5-AACF-C8873133A019}"/>
    <cellStyle name="Note 2 4 4 4 3" xfId="19054" xr:uid="{AB7E52B9-8B4B-4248-BD2B-8D7DE97B2CBD}"/>
    <cellStyle name="Note 2 4 4 5" xfId="8004" xr:uid="{F7861041-21ED-4B3C-8124-6BCC9FD678DB}"/>
    <cellStyle name="Note 2 4 4 5 2" xfId="22738" xr:uid="{05312C5E-B908-4CB9-95E2-83BF755AAFFA}"/>
    <cellStyle name="Note 2 4 4 6" xfId="15372" xr:uid="{9A2A7888-F41E-4EF0-A125-5F9982C2E79D}"/>
    <cellStyle name="Note 2 4 5" xfId="1098" xr:uid="{49193779-B2EF-4A08-91A4-E1AA755AC2B9}"/>
    <cellStyle name="Note 2 4 5 2" xfId="2939" xr:uid="{6A432CC7-D3D1-4344-8845-FF82B3BFBD6B}"/>
    <cellStyle name="Note 2 4 5 2 2" xfId="6621" xr:uid="{32460CA6-C9B4-483F-A239-55398CCE7FB1}"/>
    <cellStyle name="Note 2 4 5 2 2 2" xfId="13987" xr:uid="{ACBF0631-7A2D-4F8F-8210-CD5A7C26566D}"/>
    <cellStyle name="Note 2 4 5 2 2 2 2" xfId="28721" xr:uid="{3BAC8D15-3F91-4618-9DF7-5E2B197B6AB1}"/>
    <cellStyle name="Note 2 4 5 2 2 3" xfId="21355" xr:uid="{F91788C6-06C0-4582-9FAF-87FEB25D695A}"/>
    <cellStyle name="Note 2 4 5 2 3" xfId="10305" xr:uid="{4A59E20C-8022-4F98-9E0C-03528F8502C3}"/>
    <cellStyle name="Note 2 4 5 2 3 2" xfId="25039" xr:uid="{F8902F1B-BF10-4ED3-ADB0-85019C8ED440}"/>
    <cellStyle name="Note 2 4 5 2 4" xfId="17673" xr:uid="{66C3E120-9598-4F42-A7F7-326B2EC077A9}"/>
    <cellStyle name="Note 2 4 5 3" xfId="4780" xr:uid="{879EFA40-ECF1-4402-B08E-4FCA129B8073}"/>
    <cellStyle name="Note 2 4 5 3 2" xfId="12146" xr:uid="{80623E1E-7673-471D-8F2D-E45B74322423}"/>
    <cellStyle name="Note 2 4 5 3 2 2" xfId="26880" xr:uid="{90EDA75C-2617-4E79-BD5F-28D7E1C17E12}"/>
    <cellStyle name="Note 2 4 5 3 3" xfId="19514" xr:uid="{8E23707B-69D7-4585-91C5-88190016CE7E}"/>
    <cellStyle name="Note 2 4 5 4" xfId="8464" xr:uid="{A2FCC3A4-4DA4-440A-9363-19AD9E8B541F}"/>
    <cellStyle name="Note 2 4 5 4 2" xfId="23198" xr:uid="{59FCF02D-FAAA-4152-8FF9-186A735FFE22}"/>
    <cellStyle name="Note 2 4 5 5" xfId="15832" xr:uid="{A0024A90-6530-48BC-A475-0DE3B310C41D}"/>
    <cellStyle name="Note 2 4 6" xfId="2019" xr:uid="{F7FD465D-828D-40B0-B256-C81336C4B8B3}"/>
    <cellStyle name="Note 2 4 6 2" xfId="5701" xr:uid="{440E09AB-39E5-478C-8EEE-BAFDBA988502}"/>
    <cellStyle name="Note 2 4 6 2 2" xfId="13067" xr:uid="{80B495C7-6C54-4B18-9387-0393FBDCDD06}"/>
    <cellStyle name="Note 2 4 6 2 2 2" xfId="27801" xr:uid="{87F83B3C-3187-4C98-BF1B-EF949461F668}"/>
    <cellStyle name="Note 2 4 6 2 3" xfId="20435" xr:uid="{65280097-DBC8-4612-B1EF-A2CA2A290A81}"/>
    <cellStyle name="Note 2 4 6 3" xfId="9385" xr:uid="{03B31BFD-EAB7-4962-97EB-7B89163855A2}"/>
    <cellStyle name="Note 2 4 6 3 2" xfId="24119" xr:uid="{DB480A49-5A67-4AF9-8C07-BCE869A92FF3}"/>
    <cellStyle name="Note 2 4 6 4" xfId="16753" xr:uid="{33C62DFE-6D23-41BB-A7F1-B30D44E2897F}"/>
    <cellStyle name="Note 2 4 7" xfId="3860" xr:uid="{8FEB43A9-3288-41A3-A6E1-21C039A17572}"/>
    <cellStyle name="Note 2 4 7 2" xfId="11226" xr:uid="{E7E1076C-EE4E-4E01-9AAB-0A52EAB7CEC5}"/>
    <cellStyle name="Note 2 4 7 2 2" xfId="25960" xr:uid="{B109B97C-1F45-4B69-81DF-A8D550790BF2}"/>
    <cellStyle name="Note 2 4 7 3" xfId="18594" xr:uid="{0214E335-A0CA-4588-83DB-2C35B5A26BF8}"/>
    <cellStyle name="Note 2 4 8" xfId="7544" xr:uid="{D0B677E4-F354-411D-A557-408C7EF0CB85}"/>
    <cellStyle name="Note 2 4 8 2" xfId="22278" xr:uid="{C1FC2FEA-C522-482A-9E61-47341A0F9868}"/>
    <cellStyle name="Note 2 4 9" xfId="14912" xr:uid="{95624AD1-C3D5-45A3-B8C3-1A73184E8A41}"/>
    <cellStyle name="Note 2 5" xfId="236" xr:uid="{55014F20-4F45-4F64-B206-092196A3318B}"/>
    <cellStyle name="Note 2 5 2" xfId="466" xr:uid="{58011A35-4E6D-4191-8FAB-5CCDD09C6130}"/>
    <cellStyle name="Note 2 5 2 2" xfId="926" xr:uid="{B673DFD0-CA4B-4245-9210-A0B1403248B0}"/>
    <cellStyle name="Note 2 5 2 2 2" xfId="1846" xr:uid="{DBD62896-5552-4199-9A50-B6247C607C6B}"/>
    <cellStyle name="Note 2 5 2 2 2 2" xfId="3687" xr:uid="{6C86A0F9-BAED-425D-A325-954B7C6A032F}"/>
    <cellStyle name="Note 2 5 2 2 2 2 2" xfId="7369" xr:uid="{557C565A-44DD-4747-802F-AF6EEDCB0678}"/>
    <cellStyle name="Note 2 5 2 2 2 2 2 2" xfId="14735" xr:uid="{1F5D6641-14ED-48AA-89CC-38B2D0B1357B}"/>
    <cellStyle name="Note 2 5 2 2 2 2 2 2 2" xfId="29469" xr:uid="{CC368774-E4FE-497C-929B-7E8EEB1E9CD8}"/>
    <cellStyle name="Note 2 5 2 2 2 2 2 3" xfId="22103" xr:uid="{BDADC19D-5977-4755-A7DD-75DFB537196E}"/>
    <cellStyle name="Note 2 5 2 2 2 2 3" xfId="11053" xr:uid="{7F0B8CB2-791B-45A1-A1E2-A84DABE642B9}"/>
    <cellStyle name="Note 2 5 2 2 2 2 3 2" xfId="25787" xr:uid="{051925FE-1253-40C9-8B26-84044C649966}"/>
    <cellStyle name="Note 2 5 2 2 2 2 4" xfId="18421" xr:uid="{24C1F8CE-0C64-4580-A918-83A5EDF752D6}"/>
    <cellStyle name="Note 2 5 2 2 2 3" xfId="5528" xr:uid="{1483F64A-0E12-4BD0-8CC9-F0AFFD2A5495}"/>
    <cellStyle name="Note 2 5 2 2 2 3 2" xfId="12894" xr:uid="{94F81416-1DA8-4859-9AF9-CEC04915A180}"/>
    <cellStyle name="Note 2 5 2 2 2 3 2 2" xfId="27628" xr:uid="{8C310AC5-5053-48A2-814C-F008DAC81382}"/>
    <cellStyle name="Note 2 5 2 2 2 3 3" xfId="20262" xr:uid="{5A159BB4-8DA9-4E48-9027-3D89054FAFC5}"/>
    <cellStyle name="Note 2 5 2 2 2 4" xfId="9212" xr:uid="{7C87BC06-96FA-4408-AD84-C11DD739AE6B}"/>
    <cellStyle name="Note 2 5 2 2 2 4 2" xfId="23946" xr:uid="{A09C7A28-44D6-40DD-94FE-D6648955A166}"/>
    <cellStyle name="Note 2 5 2 2 2 5" xfId="16580" xr:uid="{34E3C3EE-34E6-493C-A2F0-8A8C598C58B0}"/>
    <cellStyle name="Note 2 5 2 2 3" xfId="2767" xr:uid="{A9623DC5-5744-41E3-B392-EBB5D06E8D76}"/>
    <cellStyle name="Note 2 5 2 2 3 2" xfId="6449" xr:uid="{C36DF398-7C88-4798-A21F-F482AAE8451C}"/>
    <cellStyle name="Note 2 5 2 2 3 2 2" xfId="13815" xr:uid="{D5A197C8-BB59-4536-BFA9-234B881E7D4F}"/>
    <cellStyle name="Note 2 5 2 2 3 2 2 2" xfId="28549" xr:uid="{0D2B024A-E22F-4555-BE91-03734E051D80}"/>
    <cellStyle name="Note 2 5 2 2 3 2 3" xfId="21183" xr:uid="{EEFDE146-1FD7-4C03-AEC5-883568AECAC6}"/>
    <cellStyle name="Note 2 5 2 2 3 3" xfId="10133" xr:uid="{CDE7DE81-7680-4AEE-9303-B74A0E73391E}"/>
    <cellStyle name="Note 2 5 2 2 3 3 2" xfId="24867" xr:uid="{96AD9783-7DCF-4DD7-A4EA-9817DD46A76D}"/>
    <cellStyle name="Note 2 5 2 2 3 4" xfId="17501" xr:uid="{661641A0-3C43-4BA3-9940-1B8D878998F3}"/>
    <cellStyle name="Note 2 5 2 2 4" xfId="4608" xr:uid="{A1C89D0F-618A-4517-BAB0-906331D862D3}"/>
    <cellStyle name="Note 2 5 2 2 4 2" xfId="11974" xr:uid="{F98DB526-C76A-4438-9DA9-2567D7C08E87}"/>
    <cellStyle name="Note 2 5 2 2 4 2 2" xfId="26708" xr:uid="{7E51FA0B-668B-465B-8C08-3E817B97110A}"/>
    <cellStyle name="Note 2 5 2 2 4 3" xfId="19342" xr:uid="{CFE579AF-D9E6-4073-B39F-B69CA01271E4}"/>
    <cellStyle name="Note 2 5 2 2 5" xfId="8292" xr:uid="{D009645A-56FE-4C14-925A-323542068DFD}"/>
    <cellStyle name="Note 2 5 2 2 5 2" xfId="23026" xr:uid="{D60C3B00-160D-449D-AB91-F9D551E0BA9C}"/>
    <cellStyle name="Note 2 5 2 2 6" xfId="15660" xr:uid="{3819946F-32B9-4189-A532-82E033295976}"/>
    <cellStyle name="Note 2 5 2 3" xfId="1386" xr:uid="{7666E572-A325-476A-893B-B0DAC5EE997D}"/>
    <cellStyle name="Note 2 5 2 3 2" xfId="3227" xr:uid="{FABACC73-B592-4037-9047-3CA9F0A2C18C}"/>
    <cellStyle name="Note 2 5 2 3 2 2" xfId="6909" xr:uid="{0ED1FA1D-BBC6-4E35-90A8-BD2F64352BEC}"/>
    <cellStyle name="Note 2 5 2 3 2 2 2" xfId="14275" xr:uid="{35DF491F-7915-4182-837C-92F84ABBA08B}"/>
    <cellStyle name="Note 2 5 2 3 2 2 2 2" xfId="29009" xr:uid="{C24ACBD5-8024-4465-8045-DD0766B1BAD5}"/>
    <cellStyle name="Note 2 5 2 3 2 2 3" xfId="21643" xr:uid="{0BC57461-547B-4FC0-B990-210A8B92F3C1}"/>
    <cellStyle name="Note 2 5 2 3 2 3" xfId="10593" xr:uid="{B0234867-2C33-4353-AADE-3641CD29D91A}"/>
    <cellStyle name="Note 2 5 2 3 2 3 2" xfId="25327" xr:uid="{8BB09657-458B-4196-B80C-EF3969992CAD}"/>
    <cellStyle name="Note 2 5 2 3 2 4" xfId="17961" xr:uid="{AD43441A-1770-41A7-A77F-209AEE0C01F3}"/>
    <cellStyle name="Note 2 5 2 3 3" xfId="5068" xr:uid="{CAC4044E-1976-484C-9BD4-5FCE6B0D0ACA}"/>
    <cellStyle name="Note 2 5 2 3 3 2" xfId="12434" xr:uid="{8FBC35C4-F598-4320-B229-0E17E33800C2}"/>
    <cellStyle name="Note 2 5 2 3 3 2 2" xfId="27168" xr:uid="{31449C57-224A-4A81-ACF8-74318D32F9D7}"/>
    <cellStyle name="Note 2 5 2 3 3 3" xfId="19802" xr:uid="{9B2AC21A-9DC7-4F46-BA0A-694898731A5A}"/>
    <cellStyle name="Note 2 5 2 3 4" xfId="8752" xr:uid="{18D95A72-29D9-4ACB-A0C1-509AEA290BED}"/>
    <cellStyle name="Note 2 5 2 3 4 2" xfId="23486" xr:uid="{C7D9E56A-F68D-4832-AC4A-151F94F9956E}"/>
    <cellStyle name="Note 2 5 2 3 5" xfId="16120" xr:uid="{B8298461-3206-4419-B113-FF5590322870}"/>
    <cellStyle name="Note 2 5 2 4" xfId="2307" xr:uid="{684D449C-3A9B-4FF3-A128-3705D45FB4FE}"/>
    <cellStyle name="Note 2 5 2 4 2" xfId="5989" xr:uid="{FD475EA5-97B8-4CEE-B6E8-6BEDE3234F58}"/>
    <cellStyle name="Note 2 5 2 4 2 2" xfId="13355" xr:uid="{7F41E69E-CB2C-405F-9171-1D2E60499B47}"/>
    <cellStyle name="Note 2 5 2 4 2 2 2" xfId="28089" xr:uid="{6FE48D85-5642-4BD8-82F6-210C636DC7D0}"/>
    <cellStyle name="Note 2 5 2 4 2 3" xfId="20723" xr:uid="{10DE4A26-7617-4EAE-B1B1-ED189F70E143}"/>
    <cellStyle name="Note 2 5 2 4 3" xfId="9673" xr:uid="{6F35D588-25BD-419E-AD3B-BAAE991AA056}"/>
    <cellStyle name="Note 2 5 2 4 3 2" xfId="24407" xr:uid="{D75CC625-5FF9-49EB-BE8D-8472C1804288}"/>
    <cellStyle name="Note 2 5 2 4 4" xfId="17041" xr:uid="{DF66C2D5-BA17-43C5-9733-A6E56436AFDB}"/>
    <cellStyle name="Note 2 5 2 5" xfId="4148" xr:uid="{8DE996A9-9530-421F-817F-421EAB2C3611}"/>
    <cellStyle name="Note 2 5 2 5 2" xfId="11514" xr:uid="{58BA2EB2-7347-485B-AB3A-8929A5166364}"/>
    <cellStyle name="Note 2 5 2 5 2 2" xfId="26248" xr:uid="{BE69AF71-B456-4A57-8EE1-E2199AE2E5C0}"/>
    <cellStyle name="Note 2 5 2 5 3" xfId="18882" xr:uid="{1BF63290-2A72-49F0-9A52-416F88059755}"/>
    <cellStyle name="Note 2 5 2 6" xfId="7832" xr:uid="{D5021999-0E72-4061-88F6-1964785FDEB9}"/>
    <cellStyle name="Note 2 5 2 6 2" xfId="22566" xr:uid="{87B10A9A-BFC2-41AB-AAD0-51148C8966FB}"/>
    <cellStyle name="Note 2 5 2 7" xfId="15200" xr:uid="{605235DE-A19E-4244-B953-8B4E07FF64C9}"/>
    <cellStyle name="Note 2 5 3" xfId="696" xr:uid="{769C59DC-D86E-4A95-81D3-904A59E400B5}"/>
    <cellStyle name="Note 2 5 3 2" xfId="1616" xr:uid="{A0004EF6-33CD-488C-9574-0C4329A01CB9}"/>
    <cellStyle name="Note 2 5 3 2 2" xfId="3457" xr:uid="{D7123187-692E-4638-BE7F-A91B52B3B682}"/>
    <cellStyle name="Note 2 5 3 2 2 2" xfId="7139" xr:uid="{BFE7FDF2-9626-400A-9325-4D0BABA30CF8}"/>
    <cellStyle name="Note 2 5 3 2 2 2 2" xfId="14505" xr:uid="{F2472F40-970E-4C6F-831B-963F45003BA1}"/>
    <cellStyle name="Note 2 5 3 2 2 2 2 2" xfId="29239" xr:uid="{F70BB5AB-489D-4DB0-AE16-2C71EFA07454}"/>
    <cellStyle name="Note 2 5 3 2 2 2 3" xfId="21873" xr:uid="{4C9F37BB-40E2-4BAE-A764-4342EE0FF3FB}"/>
    <cellStyle name="Note 2 5 3 2 2 3" xfId="10823" xr:uid="{A0484506-2DF1-4C6E-9D42-1A7F0134237A}"/>
    <cellStyle name="Note 2 5 3 2 2 3 2" xfId="25557" xr:uid="{ADF79D1D-3E13-40D3-827A-0B81C26C3CDA}"/>
    <cellStyle name="Note 2 5 3 2 2 4" xfId="18191" xr:uid="{38F83009-8C14-481A-9403-7C92CA4929B1}"/>
    <cellStyle name="Note 2 5 3 2 3" xfId="5298" xr:uid="{BD36862B-359B-4675-9AD4-37B737E9E931}"/>
    <cellStyle name="Note 2 5 3 2 3 2" xfId="12664" xr:uid="{301B9E30-BA9A-44FE-8E0C-186C6A38AD27}"/>
    <cellStyle name="Note 2 5 3 2 3 2 2" xfId="27398" xr:uid="{9E67FF1C-EF6B-4526-8A1D-388150D7DBE9}"/>
    <cellStyle name="Note 2 5 3 2 3 3" xfId="20032" xr:uid="{26084DAE-8E03-4410-9A28-35BA079CE266}"/>
    <cellStyle name="Note 2 5 3 2 4" xfId="8982" xr:uid="{AE2A565D-DBDA-403F-9F28-4D7FF1F0DCC2}"/>
    <cellStyle name="Note 2 5 3 2 4 2" xfId="23716" xr:uid="{9DD983F2-7C58-4AE8-9BEA-2EF5A338518B}"/>
    <cellStyle name="Note 2 5 3 2 5" xfId="16350" xr:uid="{88B4AAE6-7DE2-43C5-84F8-F815B7C4E57C}"/>
    <cellStyle name="Note 2 5 3 3" xfId="2537" xr:uid="{144BD590-7DBF-44CC-8348-B595C74F357B}"/>
    <cellStyle name="Note 2 5 3 3 2" xfId="6219" xr:uid="{AC5D0D1E-94D4-44F4-B1FF-1F58FCA79A19}"/>
    <cellStyle name="Note 2 5 3 3 2 2" xfId="13585" xr:uid="{C51A4ED4-2CE5-475E-9A07-9F096D3C0352}"/>
    <cellStyle name="Note 2 5 3 3 2 2 2" xfId="28319" xr:uid="{B031CE37-C00F-4CA3-BE6C-9B837D959621}"/>
    <cellStyle name="Note 2 5 3 3 2 3" xfId="20953" xr:uid="{30B3EB98-424B-4E7F-AE1F-F1EE66B4D118}"/>
    <cellStyle name="Note 2 5 3 3 3" xfId="9903" xr:uid="{137AE15C-217E-46B3-B046-80BC31BB9862}"/>
    <cellStyle name="Note 2 5 3 3 3 2" xfId="24637" xr:uid="{E9734B5A-D354-42ED-9204-26D6826DB3A3}"/>
    <cellStyle name="Note 2 5 3 3 4" xfId="17271" xr:uid="{06C84641-2FDE-47B8-8891-ABDB2A4473A5}"/>
    <cellStyle name="Note 2 5 3 4" xfId="4378" xr:uid="{167BBA13-BEED-4127-B48D-748B9E123E82}"/>
    <cellStyle name="Note 2 5 3 4 2" xfId="11744" xr:uid="{C22E3394-7D83-44C8-9F94-B7BECED60CF4}"/>
    <cellStyle name="Note 2 5 3 4 2 2" xfId="26478" xr:uid="{0D4059DE-EC11-402B-B053-E9A0414ADBE1}"/>
    <cellStyle name="Note 2 5 3 4 3" xfId="19112" xr:uid="{AD099311-C98E-482B-A084-F3E9E6F54FFF}"/>
    <cellStyle name="Note 2 5 3 5" xfId="8062" xr:uid="{80339157-D1C9-4561-9C18-93C278731EE5}"/>
    <cellStyle name="Note 2 5 3 5 2" xfId="22796" xr:uid="{A8B4DC39-FEC6-4F2C-8064-6E392C366884}"/>
    <cellStyle name="Note 2 5 3 6" xfId="15430" xr:uid="{A04DAA14-B187-41D0-8F97-F7504227BBE7}"/>
    <cellStyle name="Note 2 5 4" xfId="1156" xr:uid="{A2DA7B0C-3D28-4624-902E-098A98E8AFAC}"/>
    <cellStyle name="Note 2 5 4 2" xfId="2997" xr:uid="{DF2D216B-49DF-4626-9AC6-165B76923FB8}"/>
    <cellStyle name="Note 2 5 4 2 2" xfId="6679" xr:uid="{A9363163-C7D9-4D55-A311-BC2562D35B8B}"/>
    <cellStyle name="Note 2 5 4 2 2 2" xfId="14045" xr:uid="{1FDD737A-B101-406D-976F-A3CA4E1DA2DF}"/>
    <cellStyle name="Note 2 5 4 2 2 2 2" xfId="28779" xr:uid="{583636C6-D12C-4BF9-A6ED-F158ABD16AA1}"/>
    <cellStyle name="Note 2 5 4 2 2 3" xfId="21413" xr:uid="{7238DC0D-4DA3-473A-A7E5-1E4EAC471735}"/>
    <cellStyle name="Note 2 5 4 2 3" xfId="10363" xr:uid="{57442B7F-2DA8-4209-9646-C139B64DC4F7}"/>
    <cellStyle name="Note 2 5 4 2 3 2" xfId="25097" xr:uid="{21393FDA-2173-4746-9751-84A778A66BFD}"/>
    <cellStyle name="Note 2 5 4 2 4" xfId="17731" xr:uid="{02ECE01C-2EAD-4CD8-8F2E-CE2A44DF47AF}"/>
    <cellStyle name="Note 2 5 4 3" xfId="4838" xr:uid="{0448D783-118D-45C9-AA0A-EAD7238DAC33}"/>
    <cellStyle name="Note 2 5 4 3 2" xfId="12204" xr:uid="{7B31DA14-7AEE-4131-802A-7851FE75823C}"/>
    <cellStyle name="Note 2 5 4 3 2 2" xfId="26938" xr:uid="{E6144287-1646-41B5-9544-28F4A78D22F5}"/>
    <cellStyle name="Note 2 5 4 3 3" xfId="19572" xr:uid="{FFBDD74F-4EE2-4BD6-8733-1326A3D696C0}"/>
    <cellStyle name="Note 2 5 4 4" xfId="8522" xr:uid="{7CD3BA45-EF58-4196-B9C7-29DACA92DD47}"/>
    <cellStyle name="Note 2 5 4 4 2" xfId="23256" xr:uid="{E9027D6D-A64A-46B3-8B21-3B602E52184D}"/>
    <cellStyle name="Note 2 5 4 5" xfId="15890" xr:uid="{DA45D526-73F5-4362-BF6B-652EEF9DB337}"/>
    <cellStyle name="Note 2 5 5" xfId="2077" xr:uid="{A96A2608-6270-4D8D-A52C-B6793EA3A4C4}"/>
    <cellStyle name="Note 2 5 5 2" xfId="5759" xr:uid="{B64DCD43-4415-4BF1-ABEF-BFDD861DD25F}"/>
    <cellStyle name="Note 2 5 5 2 2" xfId="13125" xr:uid="{4CCD24D0-4985-41A5-8E6A-D59279804684}"/>
    <cellStyle name="Note 2 5 5 2 2 2" xfId="27859" xr:uid="{E27E73F6-EEFC-4179-949D-EF4F783CB064}"/>
    <cellStyle name="Note 2 5 5 2 3" xfId="20493" xr:uid="{32615C61-4E12-437C-BAE1-1ADB6E523EF9}"/>
    <cellStyle name="Note 2 5 5 3" xfId="9443" xr:uid="{4DB569ED-1D90-4C11-9B2E-8B22A094B9C4}"/>
    <cellStyle name="Note 2 5 5 3 2" xfId="24177" xr:uid="{03BC081A-86F6-4CFD-B0BD-BE14A09CC37A}"/>
    <cellStyle name="Note 2 5 5 4" xfId="16811" xr:uid="{0E649809-A596-459C-9A77-C027CC1A2767}"/>
    <cellStyle name="Note 2 5 6" xfId="3918" xr:uid="{19A9662B-8324-4CD0-BB2B-8A0EE251952E}"/>
    <cellStyle name="Note 2 5 6 2" xfId="11284" xr:uid="{681FA7E3-9EA6-476A-9B4A-EBFFE1C1EE8B}"/>
    <cellStyle name="Note 2 5 6 2 2" xfId="26018" xr:uid="{EC312F4C-E666-4714-9464-BC24D5731657}"/>
    <cellStyle name="Note 2 5 6 3" xfId="18652" xr:uid="{22EA2CC5-410C-43CF-B9AF-7565CC17989D}"/>
    <cellStyle name="Note 2 5 7" xfId="7602" xr:uid="{B25A36B2-D93F-4E47-908D-08CAA916AB49}"/>
    <cellStyle name="Note 2 5 7 2" xfId="22336" xr:uid="{D7A4F514-0510-4262-93C1-ECFB7D383D4D}"/>
    <cellStyle name="Note 2 5 8" xfId="14970" xr:uid="{CDD8D69D-D1CB-475F-93C7-46C1901BFAAC}"/>
    <cellStyle name="Note 2 6" xfId="351" xr:uid="{EDC8B37F-D169-42F9-8CC6-16669C71E147}"/>
    <cellStyle name="Note 2 6 2" xfId="811" xr:uid="{15CB0AB5-1CE9-4EED-B2BB-966C332E269A}"/>
    <cellStyle name="Note 2 6 2 2" xfId="1731" xr:uid="{F9BFCA1A-733B-4399-B6E3-9060EBADBD0D}"/>
    <cellStyle name="Note 2 6 2 2 2" xfId="3572" xr:uid="{17A676CA-4144-4818-B342-8014E49267B9}"/>
    <cellStyle name="Note 2 6 2 2 2 2" xfId="7254" xr:uid="{C2817F94-99A5-4FE5-880C-E35D1E5FED70}"/>
    <cellStyle name="Note 2 6 2 2 2 2 2" xfId="14620" xr:uid="{F9AB2A14-6371-441C-9E02-EC7C5779E22A}"/>
    <cellStyle name="Note 2 6 2 2 2 2 2 2" xfId="29354" xr:uid="{63D63CEB-41D0-4765-92D1-433CC229B5DA}"/>
    <cellStyle name="Note 2 6 2 2 2 2 3" xfId="21988" xr:uid="{1A09BCA2-9849-45CF-AC8F-9393F4ADCFA2}"/>
    <cellStyle name="Note 2 6 2 2 2 3" xfId="10938" xr:uid="{04E5CFFD-C604-449A-AFA5-525356EF0F8A}"/>
    <cellStyle name="Note 2 6 2 2 2 3 2" xfId="25672" xr:uid="{91653008-6F17-49E8-B842-8AA673EC8110}"/>
    <cellStyle name="Note 2 6 2 2 2 4" xfId="18306" xr:uid="{BE0E6CD3-8A65-4A28-8409-FCE2FA204207}"/>
    <cellStyle name="Note 2 6 2 2 3" xfId="5413" xr:uid="{FFFD2BFA-B970-4FC6-B3C5-1819EC678923}"/>
    <cellStyle name="Note 2 6 2 2 3 2" xfId="12779" xr:uid="{53A1D08A-50AE-423C-AAB2-4492481545EB}"/>
    <cellStyle name="Note 2 6 2 2 3 2 2" xfId="27513" xr:uid="{9FCB1AC8-7B3E-4DDF-AEFF-1CD43820A5E8}"/>
    <cellStyle name="Note 2 6 2 2 3 3" xfId="20147" xr:uid="{E9FF8A56-F8AE-406A-B0D8-8AA213C44B43}"/>
    <cellStyle name="Note 2 6 2 2 4" xfId="9097" xr:uid="{F30E3E49-0BDC-4BF2-823A-02A46A972E63}"/>
    <cellStyle name="Note 2 6 2 2 4 2" xfId="23831" xr:uid="{403D3955-DAAD-4169-9A79-44A2083B8D74}"/>
    <cellStyle name="Note 2 6 2 2 5" xfId="16465" xr:uid="{3CAE77AE-A8BB-495F-8850-C1BD3B4E9209}"/>
    <cellStyle name="Note 2 6 2 3" xfId="2652" xr:uid="{FE544A04-BF1F-4428-8188-9A64853CBE05}"/>
    <cellStyle name="Note 2 6 2 3 2" xfId="6334" xr:uid="{55857505-4F2B-498D-B224-4727BDB24F0E}"/>
    <cellStyle name="Note 2 6 2 3 2 2" xfId="13700" xr:uid="{68DF7B21-77D3-4885-93DC-E90CF1F74722}"/>
    <cellStyle name="Note 2 6 2 3 2 2 2" xfId="28434" xr:uid="{7442AA7F-5D69-4DC4-8BBA-D4A3521C54CE}"/>
    <cellStyle name="Note 2 6 2 3 2 3" xfId="21068" xr:uid="{87A38E1F-6370-486C-8CD9-5996270A95DC}"/>
    <cellStyle name="Note 2 6 2 3 3" xfId="10018" xr:uid="{D4BB398D-75AB-49A7-BFEF-C39987F76FA7}"/>
    <cellStyle name="Note 2 6 2 3 3 2" xfId="24752" xr:uid="{BCBDD092-8B9E-4C70-B77F-8A6B11E65128}"/>
    <cellStyle name="Note 2 6 2 3 4" xfId="17386" xr:uid="{FBE107CA-7C76-48DC-A441-57B3C3E9A563}"/>
    <cellStyle name="Note 2 6 2 4" xfId="4493" xr:uid="{598E5907-5BD4-4064-8810-6914540EA993}"/>
    <cellStyle name="Note 2 6 2 4 2" xfId="11859" xr:uid="{9FA6217D-EBA9-401C-9AC3-A9883F938FFB}"/>
    <cellStyle name="Note 2 6 2 4 2 2" xfId="26593" xr:uid="{B08D4FEB-4A9C-41B0-A9F2-B44219CAE363}"/>
    <cellStyle name="Note 2 6 2 4 3" xfId="19227" xr:uid="{26D2FFF6-7F3F-492C-8999-723F21EF0761}"/>
    <cellStyle name="Note 2 6 2 5" xfId="8177" xr:uid="{E1F44926-FE1C-4F7D-BDA4-9AB0935AD556}"/>
    <cellStyle name="Note 2 6 2 5 2" xfId="22911" xr:uid="{8CE1F2B5-8931-4EF2-9D42-64F0FE7AD4BF}"/>
    <cellStyle name="Note 2 6 2 6" xfId="15545" xr:uid="{CA27676F-5BBD-4A75-96B4-01B7D4D94934}"/>
    <cellStyle name="Note 2 6 3" xfId="1271" xr:uid="{C321038F-8094-4572-B016-254898D79E93}"/>
    <cellStyle name="Note 2 6 3 2" xfId="3112" xr:uid="{A15CA644-031E-47F1-92B7-4428F2D20076}"/>
    <cellStyle name="Note 2 6 3 2 2" xfId="6794" xr:uid="{B23C8667-8767-47BB-8A6D-78BF1AF6C198}"/>
    <cellStyle name="Note 2 6 3 2 2 2" xfId="14160" xr:uid="{893A80E9-C592-4091-8592-B9A757B18343}"/>
    <cellStyle name="Note 2 6 3 2 2 2 2" xfId="28894" xr:uid="{D4A7897C-C57F-4ED4-A75C-32D990BE0CCA}"/>
    <cellStyle name="Note 2 6 3 2 2 3" xfId="21528" xr:uid="{EBC28C8C-9B25-4BD5-9974-6D46CDB13FA9}"/>
    <cellStyle name="Note 2 6 3 2 3" xfId="10478" xr:uid="{69684FC5-2AE4-4895-822E-F96DAD0C5623}"/>
    <cellStyle name="Note 2 6 3 2 3 2" xfId="25212" xr:uid="{3F0E9C00-367D-47BC-882D-888FC982B9BC}"/>
    <cellStyle name="Note 2 6 3 2 4" xfId="17846" xr:uid="{E57D1729-8F21-4CE0-94CE-F637986E51A7}"/>
    <cellStyle name="Note 2 6 3 3" xfId="4953" xr:uid="{6837E914-8509-4C6A-BCE0-1A5EFB80959D}"/>
    <cellStyle name="Note 2 6 3 3 2" xfId="12319" xr:uid="{130B4882-4492-4BE1-A0FF-A913A569FC69}"/>
    <cellStyle name="Note 2 6 3 3 2 2" xfId="27053" xr:uid="{5737DC68-4BD9-4C8D-B5F1-A690D96F0333}"/>
    <cellStyle name="Note 2 6 3 3 3" xfId="19687" xr:uid="{FD23640B-1C3F-4A1D-84C3-9A7B816FAAED}"/>
    <cellStyle name="Note 2 6 3 4" xfId="8637" xr:uid="{864B8C8A-82AC-41BD-8ADA-76AE9B0F0690}"/>
    <cellStyle name="Note 2 6 3 4 2" xfId="23371" xr:uid="{C5018CC5-FE93-4D65-A68B-1ED93E6404D5}"/>
    <cellStyle name="Note 2 6 3 5" xfId="16005" xr:uid="{B8A657E9-F4DE-4159-B75F-9A4E28E08FBF}"/>
    <cellStyle name="Note 2 6 4" xfId="2192" xr:uid="{7EA272F5-DBAF-4D4B-8059-49A0A085132C}"/>
    <cellStyle name="Note 2 6 4 2" xfId="5874" xr:uid="{A5109EED-5243-47AB-95DE-6887603B9ACB}"/>
    <cellStyle name="Note 2 6 4 2 2" xfId="13240" xr:uid="{B43B8D84-8E6D-41F2-A577-EDAFDB718281}"/>
    <cellStyle name="Note 2 6 4 2 2 2" xfId="27974" xr:uid="{E04B1BF2-1B77-4C7D-B39D-6A057ECECACD}"/>
    <cellStyle name="Note 2 6 4 2 3" xfId="20608" xr:uid="{D586EAAD-5B0C-41A6-BADC-0CC794B047BF}"/>
    <cellStyle name="Note 2 6 4 3" xfId="9558" xr:uid="{CA1DC9CB-5A7A-45E0-9496-F00E15E8E0A8}"/>
    <cellStyle name="Note 2 6 4 3 2" xfId="24292" xr:uid="{5CE70C67-385F-4FD0-A52F-37048AE29286}"/>
    <cellStyle name="Note 2 6 4 4" xfId="16926" xr:uid="{17F4D227-2D25-442A-843F-AEF934493296}"/>
    <cellStyle name="Note 2 6 5" xfId="4033" xr:uid="{F16F6C6E-D2AE-47EB-BA05-0A4D16D72363}"/>
    <cellStyle name="Note 2 6 5 2" xfId="11399" xr:uid="{D15C81AB-2366-44D1-A9F9-D0C0A19E1E7C}"/>
    <cellStyle name="Note 2 6 5 2 2" xfId="26133" xr:uid="{E08BC7AD-E1CC-47C8-9C1A-6410EB09CFE0}"/>
    <cellStyle name="Note 2 6 5 3" xfId="18767" xr:uid="{533385C5-5692-4D47-B30B-3D624CFDE4BF}"/>
    <cellStyle name="Note 2 6 6" xfId="7717" xr:uid="{D507F5C3-34B1-4ADD-8303-B617194283E0}"/>
    <cellStyle name="Note 2 6 6 2" xfId="22451" xr:uid="{93852EC6-2D80-4417-9009-ED61B6EB15C5}"/>
    <cellStyle name="Note 2 6 7" xfId="15085" xr:uid="{B86AC466-EFA5-494D-A61C-3CB521C6CB19}"/>
    <cellStyle name="Note 2 7" xfId="581" xr:uid="{D5A263DF-0930-4F2E-A983-DFB5C33DEBE6}"/>
    <cellStyle name="Note 2 7 2" xfId="1501" xr:uid="{611533F8-12A7-4DFD-9D0E-7565809CC778}"/>
    <cellStyle name="Note 2 7 2 2" xfId="3342" xr:uid="{454F65CB-7CCD-4185-80C0-FC5FFEC9FE49}"/>
    <cellStyle name="Note 2 7 2 2 2" xfId="7024" xr:uid="{D5C74B59-1E53-4E33-B38A-7C23B00FDFDC}"/>
    <cellStyle name="Note 2 7 2 2 2 2" xfId="14390" xr:uid="{FC0A15C3-3AED-4D31-8751-968D575BA931}"/>
    <cellStyle name="Note 2 7 2 2 2 2 2" xfId="29124" xr:uid="{3C96DD3A-A37D-4660-9E99-59AD023878C8}"/>
    <cellStyle name="Note 2 7 2 2 2 3" xfId="21758" xr:uid="{916A5F9C-878A-405D-A03D-DAB43B9C5662}"/>
    <cellStyle name="Note 2 7 2 2 3" xfId="10708" xr:uid="{4E92FE34-24EA-4EA6-B3D0-8512915F10AB}"/>
    <cellStyle name="Note 2 7 2 2 3 2" xfId="25442" xr:uid="{1D3ABA6A-B9AF-4769-8F69-3A11AAA66D3D}"/>
    <cellStyle name="Note 2 7 2 2 4" xfId="18076" xr:uid="{3AE69A46-9CC8-4A0F-A2A3-536369950C31}"/>
    <cellStyle name="Note 2 7 2 3" xfId="5183" xr:uid="{71624D65-0CE5-4D4C-AAB3-955FE5CB365F}"/>
    <cellStyle name="Note 2 7 2 3 2" xfId="12549" xr:uid="{52FCD330-F677-4C6D-9BBE-8CA10F23EAA4}"/>
    <cellStyle name="Note 2 7 2 3 2 2" xfId="27283" xr:uid="{2E779C0E-66E8-40DE-900E-DAB4C88B7B19}"/>
    <cellStyle name="Note 2 7 2 3 3" xfId="19917" xr:uid="{CE210FEB-2466-4085-B0F7-A2FAFD502368}"/>
    <cellStyle name="Note 2 7 2 4" xfId="8867" xr:uid="{DB0C6074-4F26-46B5-A750-DAB47E5A739C}"/>
    <cellStyle name="Note 2 7 2 4 2" xfId="23601" xr:uid="{24CBAFAC-546E-4789-B5B8-7B85316A6587}"/>
    <cellStyle name="Note 2 7 2 5" xfId="16235" xr:uid="{698F775A-2EAA-4CBC-944A-63BC70AD2A6F}"/>
    <cellStyle name="Note 2 7 3" xfId="2422" xr:uid="{D739141E-F2E1-434C-8BA7-01AAB793DD5E}"/>
    <cellStyle name="Note 2 7 3 2" xfId="6104" xr:uid="{4D0E80AD-7E77-4AB8-86DA-49BF8955998B}"/>
    <cellStyle name="Note 2 7 3 2 2" xfId="13470" xr:uid="{A0FC84A2-CDB6-4118-A1FA-E60630E56FCD}"/>
    <cellStyle name="Note 2 7 3 2 2 2" xfId="28204" xr:uid="{971C9184-F8F0-41F3-A00D-0D4DD39FAD1E}"/>
    <cellStyle name="Note 2 7 3 2 3" xfId="20838" xr:uid="{09989175-6880-4B1F-9FE4-3CC1B69A5120}"/>
    <cellStyle name="Note 2 7 3 3" xfId="9788" xr:uid="{EA5BB71E-A33C-4999-A1FA-8B990BE94080}"/>
    <cellStyle name="Note 2 7 3 3 2" xfId="24522" xr:uid="{7F25F7A8-39B7-4047-835F-4BC672FFE8B7}"/>
    <cellStyle name="Note 2 7 3 4" xfId="17156" xr:uid="{4F71A7D2-C26B-4C27-9C83-1FC3F9C2E714}"/>
    <cellStyle name="Note 2 7 4" xfId="4263" xr:uid="{5998D741-14D1-496D-A965-5D9D4B92EF64}"/>
    <cellStyle name="Note 2 7 4 2" xfId="11629" xr:uid="{B056290C-6BA5-42EA-A142-0B4F4B2F2129}"/>
    <cellStyle name="Note 2 7 4 2 2" xfId="26363" xr:uid="{D5E599BA-C613-44CC-87C0-A2B53FC5CA22}"/>
    <cellStyle name="Note 2 7 4 3" xfId="18997" xr:uid="{AD8EDE05-5AE2-499D-BE5C-A857E93A1F74}"/>
    <cellStyle name="Note 2 7 5" xfId="7947" xr:uid="{B11EF771-026B-458F-8FA5-C95E73F4D7A5}"/>
    <cellStyle name="Note 2 7 5 2" xfId="22681" xr:uid="{3D9371E6-C406-4AA5-BD72-CA8D69798C75}"/>
    <cellStyle name="Note 2 7 6" xfId="15315" xr:uid="{8B246888-AE0D-429D-857A-80D9B293294D}"/>
    <cellStyle name="Note 2 8" xfId="1041" xr:uid="{615B183E-1DD3-4137-891E-1651719481D1}"/>
    <cellStyle name="Note 2 8 2" xfId="2882" xr:uid="{699818A5-494F-4C9F-A201-0BD6F89D1224}"/>
    <cellStyle name="Note 2 8 2 2" xfId="6564" xr:uid="{0232B413-7945-4D2A-98CE-57268A952E69}"/>
    <cellStyle name="Note 2 8 2 2 2" xfId="13930" xr:uid="{D1687C10-DAEA-4FB3-A202-31B998AE752C}"/>
    <cellStyle name="Note 2 8 2 2 2 2" xfId="28664" xr:uid="{85986731-753D-45E5-9489-D98D49A75F5C}"/>
    <cellStyle name="Note 2 8 2 2 3" xfId="21298" xr:uid="{DA69580D-672C-4690-A664-3A7A88F03340}"/>
    <cellStyle name="Note 2 8 2 3" xfId="10248" xr:uid="{BFBEFBD0-7EA7-44B3-B698-8175571069FA}"/>
    <cellStyle name="Note 2 8 2 3 2" xfId="24982" xr:uid="{EA11891A-0C06-4A5B-BDF4-B1B85D851965}"/>
    <cellStyle name="Note 2 8 2 4" xfId="17616" xr:uid="{D5A03102-2924-43BA-9C4F-5849207979D5}"/>
    <cellStyle name="Note 2 8 3" xfId="4723" xr:uid="{4027EB97-4992-4453-BCF0-1987F8DA7997}"/>
    <cellStyle name="Note 2 8 3 2" xfId="12089" xr:uid="{DA47D0DF-B522-49C4-86C3-06FEE009498E}"/>
    <cellStyle name="Note 2 8 3 2 2" xfId="26823" xr:uid="{84E19E6F-F50F-411A-A7E7-B517442EC739}"/>
    <cellStyle name="Note 2 8 3 3" xfId="19457" xr:uid="{783BCA12-5C74-4C90-A465-977CD31BE513}"/>
    <cellStyle name="Note 2 8 4" xfId="8407" xr:uid="{5437160A-F485-4842-9034-1F4922903F85}"/>
    <cellStyle name="Note 2 8 4 2" xfId="23141" xr:uid="{39C70D83-AB1A-4C8C-9B4F-64BA1D5323E7}"/>
    <cellStyle name="Note 2 8 5" xfId="15775" xr:uid="{D4A16A0A-38E3-48CE-A508-ECFBDE9CAD80}"/>
    <cellStyle name="Note 2 9" xfId="1962" xr:uid="{BCB5E638-A6FD-4CB3-85A1-5FA22B4B1C58}"/>
    <cellStyle name="Note 2 9 2" xfId="5644" xr:uid="{E7AA5D20-F213-4A90-8C07-2BB4A4A576C1}"/>
    <cellStyle name="Note 2 9 2 2" xfId="13010" xr:uid="{2288F48E-D0BB-4760-99F0-BAE6EDC749CE}"/>
    <cellStyle name="Note 2 9 2 2 2" xfId="27744" xr:uid="{6484E4AD-A9D9-4282-9880-8E42E251B65B}"/>
    <cellStyle name="Note 2 9 2 3" xfId="20378" xr:uid="{06416DB3-D2F1-4ABC-AD2E-A08478E514AD}"/>
    <cellStyle name="Note 2 9 3" xfId="9328" xr:uid="{283875D8-379C-4A4B-9843-86AAF3FCE8A3}"/>
    <cellStyle name="Note 2 9 3 2" xfId="24062" xr:uid="{42100524-7863-4EE1-8EDC-99C26EF5AEB3}"/>
    <cellStyle name="Note 2 9 4" xfId="16696" xr:uid="{4683F25E-572D-4CFD-BA60-35142F6AFFA0}"/>
    <cellStyle name="Output 2" xfId="95" xr:uid="{819A599A-4679-473F-924D-7E873C7FDE68}"/>
    <cellStyle name="Percent 2" xfId="4" xr:uid="{00000000-0005-0000-0000-000004000000}"/>
    <cellStyle name="Percent 2 2" xfId="29546" xr:uid="{58C63CF0-7B0B-40C4-8B12-ED24AE84B65F}"/>
    <cellStyle name="Percent 2 3" xfId="97" xr:uid="{8D8E7CAE-D419-49A9-9E04-40C8912B18F4}"/>
    <cellStyle name="Percent 3" xfId="96" xr:uid="{27D640EE-91AD-4770-9BE3-7492DAB9A830}"/>
    <cellStyle name="Porcentaje" xfId="6" builtinId="5"/>
    <cellStyle name="Porcentaje 2" xfId="13" xr:uid="{D9720624-16DE-43CF-B414-8934AAE0BF98}"/>
    <cellStyle name="Title 2" xfId="98" xr:uid="{4115FDE0-BE35-478F-9C05-17831BBDD155}"/>
    <cellStyle name="Total 2" xfId="99" xr:uid="{C1D05D22-A336-44F8-BCD5-88371913FE87}"/>
    <cellStyle name="Warning Text 2" xfId="100" xr:uid="{10745E19-888D-4159-873E-0800953AF7C8}"/>
  </cellStyles>
  <dxfs count="0"/>
  <tableStyles count="0" defaultTableStyle="TableStyleMedium2" defaultPivotStyle="PivotStyleLight16"/>
  <colors>
    <mruColors>
      <color rgb="FF04198F"/>
      <color rgb="FF6E6E6E"/>
      <color rgb="FFD9D9D9"/>
      <color rgb="FFC1A704"/>
      <color rgb="FFBD7400"/>
      <color rgb="FF8294FB"/>
      <color rgb="FFBFBFBF"/>
      <color rgb="FF000000"/>
      <color rgb="FFFAD90D"/>
      <color rgb="FFFCE8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drawing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drawing5.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0</xdr:col>
      <xdr:colOff>1086008</xdr:colOff>
      <xdr:row>2</xdr:row>
      <xdr:rowOff>149225</xdr:rowOff>
    </xdr:to>
    <xdr:pic>
      <xdr:nvPicPr>
        <xdr:cNvPr id="3" name="Picture 2">
          <a:extLst>
            <a:ext uri="{FF2B5EF4-FFF2-40B4-BE49-F238E27FC236}">
              <a16:creationId xmlns:a16="http://schemas.microsoft.com/office/drawing/2014/main" id="{B6A58EE5-E4E3-4F72-860C-28DBF1CEF858}"/>
            </a:ext>
          </a:extLst>
        </xdr:cNvPr>
        <xdr:cNvPicPr>
          <a:picLocks noChangeAspect="1"/>
        </xdr:cNvPicPr>
      </xdr:nvPicPr>
      <xdr:blipFill>
        <a:blip xmlns:r="http://schemas.openxmlformats.org/officeDocument/2006/relationships" r:embed="rId1"/>
        <a:stretch>
          <a:fillRect/>
        </a:stretch>
      </xdr:blipFill>
      <xdr:spPr>
        <a:xfrm>
          <a:off x="28575" y="47625"/>
          <a:ext cx="1057433"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1057433</xdr:colOff>
      <xdr:row>2</xdr:row>
      <xdr:rowOff>95250</xdr:rowOff>
    </xdr:to>
    <xdr:pic>
      <xdr:nvPicPr>
        <xdr:cNvPr id="3" name="Picture 2">
          <a:extLst>
            <a:ext uri="{FF2B5EF4-FFF2-40B4-BE49-F238E27FC236}">
              <a16:creationId xmlns:a16="http://schemas.microsoft.com/office/drawing/2014/main" id="{1AD7C8D3-33A2-4A88-85BB-D2888ECE92EB}"/>
            </a:ext>
          </a:extLst>
        </xdr:cNvPr>
        <xdr:cNvPicPr>
          <a:picLocks noChangeAspect="1"/>
        </xdr:cNvPicPr>
      </xdr:nvPicPr>
      <xdr:blipFill>
        <a:blip xmlns:r="http://schemas.openxmlformats.org/officeDocument/2006/relationships" r:embed="rId1"/>
        <a:stretch>
          <a:fillRect/>
        </a:stretch>
      </xdr:blipFill>
      <xdr:spPr>
        <a:xfrm>
          <a:off x="0" y="0"/>
          <a:ext cx="1057433"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3467100</xdr:colOff>
      <xdr:row>22</xdr:row>
      <xdr:rowOff>0</xdr:rowOff>
    </xdr:to>
    <xdr:sp macro="" textlink="">
      <xdr:nvSpPr>
        <xdr:cNvPr id="2" name="ExtSource1" hidden="1">
          <a:extLst>
            <a:ext uri="{63B3BB69-23CF-44E3-9099-C40C66FF867C}">
              <a14:compatExt xmlns:a14="http://schemas.microsoft.com/office/drawing/2010/main" spid="_x0000_s7169"/>
            </a:ext>
            <a:ext uri="{FF2B5EF4-FFF2-40B4-BE49-F238E27FC236}">
              <a16:creationId xmlns:a16="http://schemas.microsoft.com/office/drawing/2014/main" id="{00000000-0008-0000-0400-000002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3" name="ExtSource2" hidden="1">
          <a:extLst>
            <a:ext uri="{63B3BB69-23CF-44E3-9099-C40C66FF867C}">
              <a14:compatExt xmlns:a14="http://schemas.microsoft.com/office/drawing/2010/main" spid="_x0000_s7170"/>
            </a:ext>
            <a:ext uri="{FF2B5EF4-FFF2-40B4-BE49-F238E27FC236}">
              <a16:creationId xmlns:a16="http://schemas.microsoft.com/office/drawing/2014/main" id="{00000000-0008-0000-0400-000003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4" name="ExtSource3" hidden="1">
          <a:extLst>
            <a:ext uri="{63B3BB69-23CF-44E3-9099-C40C66FF867C}">
              <a14:compatExt xmlns:a14="http://schemas.microsoft.com/office/drawing/2010/main" spid="_x0000_s7171"/>
            </a:ext>
            <a:ext uri="{FF2B5EF4-FFF2-40B4-BE49-F238E27FC236}">
              <a16:creationId xmlns:a16="http://schemas.microsoft.com/office/drawing/2014/main" id="{00000000-0008-0000-0400-000004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5" name="ExtSource4" hidden="1">
          <a:extLst>
            <a:ext uri="{63B3BB69-23CF-44E3-9099-C40C66FF867C}">
              <a14:compatExt xmlns:a14="http://schemas.microsoft.com/office/drawing/2010/main" spid="_x0000_s7172"/>
            </a:ext>
            <a:ext uri="{FF2B5EF4-FFF2-40B4-BE49-F238E27FC236}">
              <a16:creationId xmlns:a16="http://schemas.microsoft.com/office/drawing/2014/main" id="{00000000-0008-0000-0400-000005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6" name="ExtSource5" hidden="1">
          <a:extLst>
            <a:ext uri="{63B3BB69-23CF-44E3-9099-C40C66FF867C}">
              <a14:compatExt xmlns:a14="http://schemas.microsoft.com/office/drawing/2010/main" spid="_x0000_s7173"/>
            </a:ext>
            <a:ext uri="{FF2B5EF4-FFF2-40B4-BE49-F238E27FC236}">
              <a16:creationId xmlns:a16="http://schemas.microsoft.com/office/drawing/2014/main" id="{00000000-0008-0000-0400-000006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7" name="ExtSource6" hidden="1">
          <a:extLst>
            <a:ext uri="{63B3BB69-23CF-44E3-9099-C40C66FF867C}">
              <a14:compatExt xmlns:a14="http://schemas.microsoft.com/office/drawing/2010/main" spid="_x0000_s7174"/>
            </a:ext>
            <a:ext uri="{FF2B5EF4-FFF2-40B4-BE49-F238E27FC236}">
              <a16:creationId xmlns:a16="http://schemas.microsoft.com/office/drawing/2014/main" id="{00000000-0008-0000-0400-000007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8" name="ExtSource7" hidden="1">
          <a:extLst>
            <a:ext uri="{63B3BB69-23CF-44E3-9099-C40C66FF867C}">
              <a14:compatExt xmlns:a14="http://schemas.microsoft.com/office/drawing/2010/main" spid="_x0000_s7175"/>
            </a:ext>
            <a:ext uri="{FF2B5EF4-FFF2-40B4-BE49-F238E27FC236}">
              <a16:creationId xmlns:a16="http://schemas.microsoft.com/office/drawing/2014/main" id="{00000000-0008-0000-0400-000008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9" name="ExtSource8" hidden="1">
          <a:extLst>
            <a:ext uri="{63B3BB69-23CF-44E3-9099-C40C66FF867C}">
              <a14:compatExt xmlns:a14="http://schemas.microsoft.com/office/drawing/2010/main" spid="_x0000_s7176"/>
            </a:ext>
            <a:ext uri="{FF2B5EF4-FFF2-40B4-BE49-F238E27FC236}">
              <a16:creationId xmlns:a16="http://schemas.microsoft.com/office/drawing/2014/main" id="{00000000-0008-0000-0400-000009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0" name="ExtSource9" hidden="1">
          <a:extLst>
            <a:ext uri="{63B3BB69-23CF-44E3-9099-C40C66FF867C}">
              <a14:compatExt xmlns:a14="http://schemas.microsoft.com/office/drawing/2010/main" spid="_x0000_s7177"/>
            </a:ext>
            <a:ext uri="{FF2B5EF4-FFF2-40B4-BE49-F238E27FC236}">
              <a16:creationId xmlns:a16="http://schemas.microsoft.com/office/drawing/2014/main" id="{00000000-0008-0000-0400-00000A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1" name="ExtSource10" hidden="1">
          <a:extLst>
            <a:ext uri="{63B3BB69-23CF-44E3-9099-C40C66FF867C}">
              <a14:compatExt xmlns:a14="http://schemas.microsoft.com/office/drawing/2010/main" spid="_x0000_s7178"/>
            </a:ext>
            <a:ext uri="{FF2B5EF4-FFF2-40B4-BE49-F238E27FC236}">
              <a16:creationId xmlns:a16="http://schemas.microsoft.com/office/drawing/2014/main" id="{00000000-0008-0000-0400-00000B000000}"/>
            </a:ext>
          </a:extLst>
        </xdr:cNvPr>
        <xdr:cNvSpPr/>
      </xdr:nvSpPr>
      <xdr:spPr>
        <a:xfrm>
          <a:off x="0" y="3086100"/>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2" name="ExtSource11" hidden="1">
          <a:extLst>
            <a:ext uri="{63B3BB69-23CF-44E3-9099-C40C66FF867C}">
              <a14:compatExt xmlns:a14="http://schemas.microsoft.com/office/drawing/2010/main" spid="_x0000_s7179"/>
            </a:ext>
            <a:ext uri="{FF2B5EF4-FFF2-40B4-BE49-F238E27FC236}">
              <a16:creationId xmlns:a16="http://schemas.microsoft.com/office/drawing/2014/main" id="{00000000-0008-0000-0400-00000C000000}"/>
            </a:ext>
          </a:extLst>
        </xdr:cNvPr>
        <xdr:cNvSpPr/>
      </xdr:nvSpPr>
      <xdr:spPr>
        <a:xfrm>
          <a:off x="0" y="3086100"/>
          <a:ext cx="3467100" cy="0"/>
        </a:xfrm>
        <a:prstGeom prst="rect">
          <a:avLst/>
        </a:prstGeom>
      </xdr:spPr>
    </xdr:sp>
    <xdr:clientData/>
  </xdr:twoCellAnchor>
  <xdr:twoCellAnchor>
    <xdr:from>
      <xdr:col>0</xdr:col>
      <xdr:colOff>0</xdr:colOff>
      <xdr:row>35</xdr:row>
      <xdr:rowOff>0</xdr:rowOff>
    </xdr:from>
    <xdr:to>
      <xdr:col>0</xdr:col>
      <xdr:colOff>3467100</xdr:colOff>
      <xdr:row>35</xdr:row>
      <xdr:rowOff>25400</xdr:rowOff>
    </xdr:to>
    <xdr:sp macro="" textlink="">
      <xdr:nvSpPr>
        <xdr:cNvPr id="13" name="ExtSource12" hidden="1">
          <a:extLst>
            <a:ext uri="{63B3BB69-23CF-44E3-9099-C40C66FF867C}">
              <a14:compatExt xmlns:a14="http://schemas.microsoft.com/office/drawing/2010/main" spid="_x0000_s7180"/>
            </a:ext>
            <a:ext uri="{FF2B5EF4-FFF2-40B4-BE49-F238E27FC236}">
              <a16:creationId xmlns:a16="http://schemas.microsoft.com/office/drawing/2014/main" id="{00000000-0008-0000-0400-00000D000000}"/>
            </a:ext>
          </a:extLst>
        </xdr:cNvPr>
        <xdr:cNvSpPr/>
      </xdr:nvSpPr>
      <xdr:spPr>
        <a:xfrm>
          <a:off x="0" y="5562600"/>
          <a:ext cx="3467100" cy="25400"/>
        </a:xfrm>
        <a:prstGeom prst="rect">
          <a:avLst/>
        </a:prstGeom>
      </xdr:spPr>
    </xdr:sp>
    <xdr:clientData/>
  </xdr:twoCellAnchor>
  <xdr:twoCellAnchor>
    <xdr:from>
      <xdr:col>0</xdr:col>
      <xdr:colOff>0</xdr:colOff>
      <xdr:row>35</xdr:row>
      <xdr:rowOff>0</xdr:rowOff>
    </xdr:from>
    <xdr:to>
      <xdr:col>0</xdr:col>
      <xdr:colOff>2600325</xdr:colOff>
      <xdr:row>35</xdr:row>
      <xdr:rowOff>19050</xdr:rowOff>
    </xdr:to>
    <xdr:pic>
      <xdr:nvPicPr>
        <xdr:cNvPr id="14" name="ExtSource12" hidden="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62600"/>
          <a:ext cx="260032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5" name="ExtSource11" hidden="1">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6" name="ExtSource10" hidden="1">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7" name="ExtSource9" hidden="1">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8" name="ExtSource8" hidden="1">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9" name="ExtSource7" hidden="1">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0" name="ExtSource6" hidden="1">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1" name="ExtSource5" hidden="1">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2" name="ExtSource4" hidden="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3" name="ExtSource3" hidden="1">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4" name="ExtSource2" hidden="1">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5" name="ExtSource1" hidden="1">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086100"/>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3467100</xdr:colOff>
      <xdr:row>22</xdr:row>
      <xdr:rowOff>0</xdr:rowOff>
    </xdr:to>
    <xdr:sp macro="" textlink="">
      <xdr:nvSpPr>
        <xdr:cNvPr id="2" name="ExtSource1" hidden="1">
          <a:extLst>
            <a:ext uri="{63B3BB69-23CF-44E3-9099-C40C66FF867C}">
              <a14:compatExt xmlns:a14="http://schemas.microsoft.com/office/drawing/2010/main" spid="_x0000_s7169"/>
            </a:ext>
            <a:ext uri="{FF2B5EF4-FFF2-40B4-BE49-F238E27FC236}">
              <a16:creationId xmlns:a16="http://schemas.microsoft.com/office/drawing/2014/main" id="{AE229CB7-63F5-43DF-A998-49EF83BFB673}"/>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3" name="ExtSource2" hidden="1">
          <a:extLst>
            <a:ext uri="{63B3BB69-23CF-44E3-9099-C40C66FF867C}">
              <a14:compatExt xmlns:a14="http://schemas.microsoft.com/office/drawing/2010/main" spid="_x0000_s7170"/>
            </a:ext>
            <a:ext uri="{FF2B5EF4-FFF2-40B4-BE49-F238E27FC236}">
              <a16:creationId xmlns:a16="http://schemas.microsoft.com/office/drawing/2014/main" id="{8A21967E-3F5B-4AEF-AFE0-5489DEE68996}"/>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4" name="ExtSource3" hidden="1">
          <a:extLst>
            <a:ext uri="{63B3BB69-23CF-44E3-9099-C40C66FF867C}">
              <a14:compatExt xmlns:a14="http://schemas.microsoft.com/office/drawing/2010/main" spid="_x0000_s7171"/>
            </a:ext>
            <a:ext uri="{FF2B5EF4-FFF2-40B4-BE49-F238E27FC236}">
              <a16:creationId xmlns:a16="http://schemas.microsoft.com/office/drawing/2014/main" id="{F03C6F36-40B8-4E35-A843-E01EC0096CC5}"/>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5" name="ExtSource4" hidden="1">
          <a:extLst>
            <a:ext uri="{63B3BB69-23CF-44E3-9099-C40C66FF867C}">
              <a14:compatExt xmlns:a14="http://schemas.microsoft.com/office/drawing/2010/main" spid="_x0000_s7172"/>
            </a:ext>
            <a:ext uri="{FF2B5EF4-FFF2-40B4-BE49-F238E27FC236}">
              <a16:creationId xmlns:a16="http://schemas.microsoft.com/office/drawing/2014/main" id="{91B48C3A-0113-4C34-9AEB-52E301557777}"/>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6" name="ExtSource5" hidden="1">
          <a:extLst>
            <a:ext uri="{63B3BB69-23CF-44E3-9099-C40C66FF867C}">
              <a14:compatExt xmlns:a14="http://schemas.microsoft.com/office/drawing/2010/main" spid="_x0000_s7173"/>
            </a:ext>
            <a:ext uri="{FF2B5EF4-FFF2-40B4-BE49-F238E27FC236}">
              <a16:creationId xmlns:a16="http://schemas.microsoft.com/office/drawing/2014/main" id="{B56773FD-3D21-444B-9B6D-4FCB2BFD3DA2}"/>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7" name="ExtSource6" hidden="1">
          <a:extLst>
            <a:ext uri="{63B3BB69-23CF-44E3-9099-C40C66FF867C}">
              <a14:compatExt xmlns:a14="http://schemas.microsoft.com/office/drawing/2010/main" spid="_x0000_s7174"/>
            </a:ext>
            <a:ext uri="{FF2B5EF4-FFF2-40B4-BE49-F238E27FC236}">
              <a16:creationId xmlns:a16="http://schemas.microsoft.com/office/drawing/2014/main" id="{15947FE8-E0E6-4CC6-B243-62EDD8389452}"/>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8" name="ExtSource7" hidden="1">
          <a:extLst>
            <a:ext uri="{63B3BB69-23CF-44E3-9099-C40C66FF867C}">
              <a14:compatExt xmlns:a14="http://schemas.microsoft.com/office/drawing/2010/main" spid="_x0000_s7175"/>
            </a:ext>
            <a:ext uri="{FF2B5EF4-FFF2-40B4-BE49-F238E27FC236}">
              <a16:creationId xmlns:a16="http://schemas.microsoft.com/office/drawing/2014/main" id="{FF26B5E8-9E6D-4959-9860-58E2C95DABBB}"/>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9" name="ExtSource8" hidden="1">
          <a:extLst>
            <a:ext uri="{63B3BB69-23CF-44E3-9099-C40C66FF867C}">
              <a14:compatExt xmlns:a14="http://schemas.microsoft.com/office/drawing/2010/main" spid="_x0000_s7176"/>
            </a:ext>
            <a:ext uri="{FF2B5EF4-FFF2-40B4-BE49-F238E27FC236}">
              <a16:creationId xmlns:a16="http://schemas.microsoft.com/office/drawing/2014/main" id="{3A55CF16-D7B9-41CB-B4ED-BCEED6DCF373}"/>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0" name="ExtSource9" hidden="1">
          <a:extLst>
            <a:ext uri="{63B3BB69-23CF-44E3-9099-C40C66FF867C}">
              <a14:compatExt xmlns:a14="http://schemas.microsoft.com/office/drawing/2010/main" spid="_x0000_s7177"/>
            </a:ext>
            <a:ext uri="{FF2B5EF4-FFF2-40B4-BE49-F238E27FC236}">
              <a16:creationId xmlns:a16="http://schemas.microsoft.com/office/drawing/2014/main" id="{755E29BB-548F-4895-B030-9422BC6B8A99}"/>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1" name="ExtSource10" hidden="1">
          <a:extLst>
            <a:ext uri="{63B3BB69-23CF-44E3-9099-C40C66FF867C}">
              <a14:compatExt xmlns:a14="http://schemas.microsoft.com/office/drawing/2010/main" spid="_x0000_s7178"/>
            </a:ext>
            <a:ext uri="{FF2B5EF4-FFF2-40B4-BE49-F238E27FC236}">
              <a16:creationId xmlns:a16="http://schemas.microsoft.com/office/drawing/2014/main" id="{1986481D-B0E5-4526-9E47-01490A2E43E7}"/>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2" name="ExtSource11" hidden="1">
          <a:extLst>
            <a:ext uri="{63B3BB69-23CF-44E3-9099-C40C66FF867C}">
              <a14:compatExt xmlns:a14="http://schemas.microsoft.com/office/drawing/2010/main" spid="_x0000_s7179"/>
            </a:ext>
            <a:ext uri="{FF2B5EF4-FFF2-40B4-BE49-F238E27FC236}">
              <a16:creationId xmlns:a16="http://schemas.microsoft.com/office/drawing/2014/main" id="{862DF763-91D6-471D-975D-F5786B23646E}"/>
            </a:ext>
          </a:extLst>
        </xdr:cNvPr>
        <xdr:cNvSpPr/>
      </xdr:nvSpPr>
      <xdr:spPr>
        <a:xfrm>
          <a:off x="0" y="4276725"/>
          <a:ext cx="3467100" cy="0"/>
        </a:xfrm>
        <a:prstGeom prst="rect">
          <a:avLst/>
        </a:prstGeom>
      </xdr:spPr>
    </xdr:sp>
    <xdr:clientData/>
  </xdr:twoCellAnchor>
  <xdr:twoCellAnchor>
    <xdr:from>
      <xdr:col>0</xdr:col>
      <xdr:colOff>0</xdr:colOff>
      <xdr:row>35</xdr:row>
      <xdr:rowOff>0</xdr:rowOff>
    </xdr:from>
    <xdr:to>
      <xdr:col>0</xdr:col>
      <xdr:colOff>3467100</xdr:colOff>
      <xdr:row>35</xdr:row>
      <xdr:rowOff>25400</xdr:rowOff>
    </xdr:to>
    <xdr:sp macro="" textlink="">
      <xdr:nvSpPr>
        <xdr:cNvPr id="13" name="ExtSource12" hidden="1">
          <a:extLst>
            <a:ext uri="{63B3BB69-23CF-44E3-9099-C40C66FF867C}">
              <a14:compatExt xmlns:a14="http://schemas.microsoft.com/office/drawing/2010/main" spid="_x0000_s7180"/>
            </a:ext>
            <a:ext uri="{FF2B5EF4-FFF2-40B4-BE49-F238E27FC236}">
              <a16:creationId xmlns:a16="http://schemas.microsoft.com/office/drawing/2014/main" id="{C03D1438-0760-4771-B5BB-528468016B1C}"/>
            </a:ext>
          </a:extLst>
        </xdr:cNvPr>
        <xdr:cNvSpPr/>
      </xdr:nvSpPr>
      <xdr:spPr>
        <a:xfrm>
          <a:off x="0" y="6753225"/>
          <a:ext cx="3467100" cy="25400"/>
        </a:xfrm>
        <a:prstGeom prst="rect">
          <a:avLst/>
        </a:prstGeom>
      </xdr:spPr>
    </xdr:sp>
    <xdr:clientData/>
  </xdr:twoCellAnchor>
  <xdr:twoCellAnchor>
    <xdr:from>
      <xdr:col>0</xdr:col>
      <xdr:colOff>0</xdr:colOff>
      <xdr:row>35</xdr:row>
      <xdr:rowOff>0</xdr:rowOff>
    </xdr:from>
    <xdr:to>
      <xdr:col>0</xdr:col>
      <xdr:colOff>2600325</xdr:colOff>
      <xdr:row>35</xdr:row>
      <xdr:rowOff>19050</xdr:rowOff>
    </xdr:to>
    <xdr:pic>
      <xdr:nvPicPr>
        <xdr:cNvPr id="14" name="ExtSource12" hidden="1">
          <a:extLst>
            <a:ext uri="{FF2B5EF4-FFF2-40B4-BE49-F238E27FC236}">
              <a16:creationId xmlns:a16="http://schemas.microsoft.com/office/drawing/2014/main" id="{AA084ED4-479E-4D5F-873F-2446851A8C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53225"/>
          <a:ext cx="260032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5" name="ExtSource11" hidden="1">
          <a:extLst>
            <a:ext uri="{FF2B5EF4-FFF2-40B4-BE49-F238E27FC236}">
              <a16:creationId xmlns:a16="http://schemas.microsoft.com/office/drawing/2014/main" id="{02B2F730-FBB2-4A90-9D7B-377A5DB4E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6" name="ExtSource10" hidden="1">
          <a:extLst>
            <a:ext uri="{FF2B5EF4-FFF2-40B4-BE49-F238E27FC236}">
              <a16:creationId xmlns:a16="http://schemas.microsoft.com/office/drawing/2014/main" id="{36C749B0-8BD4-48AB-8CC2-C2454033D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7" name="ExtSource9" hidden="1">
          <a:extLst>
            <a:ext uri="{FF2B5EF4-FFF2-40B4-BE49-F238E27FC236}">
              <a16:creationId xmlns:a16="http://schemas.microsoft.com/office/drawing/2014/main" id="{E0983A5D-592A-452C-848D-5DF45D6160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8" name="ExtSource8" hidden="1">
          <a:extLst>
            <a:ext uri="{FF2B5EF4-FFF2-40B4-BE49-F238E27FC236}">
              <a16:creationId xmlns:a16="http://schemas.microsoft.com/office/drawing/2014/main" id="{644F5AE1-8561-4DA5-A556-6FBBE5D26A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9" name="ExtSource7" hidden="1">
          <a:extLst>
            <a:ext uri="{FF2B5EF4-FFF2-40B4-BE49-F238E27FC236}">
              <a16:creationId xmlns:a16="http://schemas.microsoft.com/office/drawing/2014/main" id="{5A00F071-C5A6-45C2-A0EC-A3A1B13A03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0" name="ExtSource6" hidden="1">
          <a:extLst>
            <a:ext uri="{FF2B5EF4-FFF2-40B4-BE49-F238E27FC236}">
              <a16:creationId xmlns:a16="http://schemas.microsoft.com/office/drawing/2014/main" id="{BE574EFF-3FB9-4074-9819-55A7B974EA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1" name="ExtSource5" hidden="1">
          <a:extLst>
            <a:ext uri="{FF2B5EF4-FFF2-40B4-BE49-F238E27FC236}">
              <a16:creationId xmlns:a16="http://schemas.microsoft.com/office/drawing/2014/main" id="{36DDAEBA-2F0F-4CE1-BDC4-09500D88E9F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2" name="ExtSource4" hidden="1">
          <a:extLst>
            <a:ext uri="{FF2B5EF4-FFF2-40B4-BE49-F238E27FC236}">
              <a16:creationId xmlns:a16="http://schemas.microsoft.com/office/drawing/2014/main" id="{89729743-7F10-4391-A26D-B1DD33458FC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3" name="ExtSource3" hidden="1">
          <a:extLst>
            <a:ext uri="{FF2B5EF4-FFF2-40B4-BE49-F238E27FC236}">
              <a16:creationId xmlns:a16="http://schemas.microsoft.com/office/drawing/2014/main" id="{B5E68A96-A09F-46CD-8611-114D6E454A4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4" name="ExtSource2" hidden="1">
          <a:extLst>
            <a:ext uri="{FF2B5EF4-FFF2-40B4-BE49-F238E27FC236}">
              <a16:creationId xmlns:a16="http://schemas.microsoft.com/office/drawing/2014/main" id="{F4109DC5-D006-432F-A7DB-9AEE66161E8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5" name="ExtSource1" hidden="1">
          <a:extLst>
            <a:ext uri="{FF2B5EF4-FFF2-40B4-BE49-F238E27FC236}">
              <a16:creationId xmlns:a16="http://schemas.microsoft.com/office/drawing/2014/main" id="{AF987790-2260-41C0-8A2C-6A67C73DE33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3467100</xdr:colOff>
      <xdr:row>22</xdr:row>
      <xdr:rowOff>0</xdr:rowOff>
    </xdr:to>
    <xdr:sp macro="" textlink="">
      <xdr:nvSpPr>
        <xdr:cNvPr id="2" name="ExtSource1" hidden="1">
          <a:extLst>
            <a:ext uri="{63B3BB69-23CF-44E3-9099-C40C66FF867C}">
              <a14:compatExt xmlns:a14="http://schemas.microsoft.com/office/drawing/2010/main" spid="_x0000_s7169"/>
            </a:ext>
            <a:ext uri="{FF2B5EF4-FFF2-40B4-BE49-F238E27FC236}">
              <a16:creationId xmlns:a16="http://schemas.microsoft.com/office/drawing/2014/main" id="{5FA2CA14-46FB-4A08-B9FE-C52AEA15A546}"/>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3" name="ExtSource2" hidden="1">
          <a:extLst>
            <a:ext uri="{63B3BB69-23CF-44E3-9099-C40C66FF867C}">
              <a14:compatExt xmlns:a14="http://schemas.microsoft.com/office/drawing/2010/main" spid="_x0000_s7170"/>
            </a:ext>
            <a:ext uri="{FF2B5EF4-FFF2-40B4-BE49-F238E27FC236}">
              <a16:creationId xmlns:a16="http://schemas.microsoft.com/office/drawing/2014/main" id="{FEC9E50C-86E3-46C2-8695-C5C24585BECA}"/>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4" name="ExtSource3" hidden="1">
          <a:extLst>
            <a:ext uri="{63B3BB69-23CF-44E3-9099-C40C66FF867C}">
              <a14:compatExt xmlns:a14="http://schemas.microsoft.com/office/drawing/2010/main" spid="_x0000_s7171"/>
            </a:ext>
            <a:ext uri="{FF2B5EF4-FFF2-40B4-BE49-F238E27FC236}">
              <a16:creationId xmlns:a16="http://schemas.microsoft.com/office/drawing/2014/main" id="{D163FA88-220F-4D92-838B-0CE72F03FB01}"/>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5" name="ExtSource4" hidden="1">
          <a:extLst>
            <a:ext uri="{63B3BB69-23CF-44E3-9099-C40C66FF867C}">
              <a14:compatExt xmlns:a14="http://schemas.microsoft.com/office/drawing/2010/main" spid="_x0000_s7172"/>
            </a:ext>
            <a:ext uri="{FF2B5EF4-FFF2-40B4-BE49-F238E27FC236}">
              <a16:creationId xmlns:a16="http://schemas.microsoft.com/office/drawing/2014/main" id="{2453C8B7-CFDD-448F-8697-B9F1E73B4981}"/>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6" name="ExtSource5" hidden="1">
          <a:extLst>
            <a:ext uri="{63B3BB69-23CF-44E3-9099-C40C66FF867C}">
              <a14:compatExt xmlns:a14="http://schemas.microsoft.com/office/drawing/2010/main" spid="_x0000_s7173"/>
            </a:ext>
            <a:ext uri="{FF2B5EF4-FFF2-40B4-BE49-F238E27FC236}">
              <a16:creationId xmlns:a16="http://schemas.microsoft.com/office/drawing/2014/main" id="{EFD82EE7-91DE-4236-9075-72992079EDA8}"/>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7" name="ExtSource6" hidden="1">
          <a:extLst>
            <a:ext uri="{63B3BB69-23CF-44E3-9099-C40C66FF867C}">
              <a14:compatExt xmlns:a14="http://schemas.microsoft.com/office/drawing/2010/main" spid="_x0000_s7174"/>
            </a:ext>
            <a:ext uri="{FF2B5EF4-FFF2-40B4-BE49-F238E27FC236}">
              <a16:creationId xmlns:a16="http://schemas.microsoft.com/office/drawing/2014/main" id="{C98659BA-9749-4723-A146-FFB6AC6FADA7}"/>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8" name="ExtSource7" hidden="1">
          <a:extLst>
            <a:ext uri="{63B3BB69-23CF-44E3-9099-C40C66FF867C}">
              <a14:compatExt xmlns:a14="http://schemas.microsoft.com/office/drawing/2010/main" spid="_x0000_s7175"/>
            </a:ext>
            <a:ext uri="{FF2B5EF4-FFF2-40B4-BE49-F238E27FC236}">
              <a16:creationId xmlns:a16="http://schemas.microsoft.com/office/drawing/2014/main" id="{F894235D-12C1-47E5-A4FB-2D3055CCD1AD}"/>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9" name="ExtSource8" hidden="1">
          <a:extLst>
            <a:ext uri="{63B3BB69-23CF-44E3-9099-C40C66FF867C}">
              <a14:compatExt xmlns:a14="http://schemas.microsoft.com/office/drawing/2010/main" spid="_x0000_s7176"/>
            </a:ext>
            <a:ext uri="{FF2B5EF4-FFF2-40B4-BE49-F238E27FC236}">
              <a16:creationId xmlns:a16="http://schemas.microsoft.com/office/drawing/2014/main" id="{594502DE-61E3-4F57-A83C-2D88BAF8E98A}"/>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0" name="ExtSource9" hidden="1">
          <a:extLst>
            <a:ext uri="{63B3BB69-23CF-44E3-9099-C40C66FF867C}">
              <a14:compatExt xmlns:a14="http://schemas.microsoft.com/office/drawing/2010/main" spid="_x0000_s7177"/>
            </a:ext>
            <a:ext uri="{FF2B5EF4-FFF2-40B4-BE49-F238E27FC236}">
              <a16:creationId xmlns:a16="http://schemas.microsoft.com/office/drawing/2014/main" id="{BFB5E3EB-E0B9-4E07-9E78-E42326EE9D49}"/>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1" name="ExtSource10" hidden="1">
          <a:extLst>
            <a:ext uri="{63B3BB69-23CF-44E3-9099-C40C66FF867C}">
              <a14:compatExt xmlns:a14="http://schemas.microsoft.com/office/drawing/2010/main" spid="_x0000_s7178"/>
            </a:ext>
            <a:ext uri="{FF2B5EF4-FFF2-40B4-BE49-F238E27FC236}">
              <a16:creationId xmlns:a16="http://schemas.microsoft.com/office/drawing/2014/main" id="{3E083958-7CB9-4F27-968E-07BDFF5582F1}"/>
            </a:ext>
          </a:extLst>
        </xdr:cNvPr>
        <xdr:cNvSpPr/>
      </xdr:nvSpPr>
      <xdr:spPr>
        <a:xfrm>
          <a:off x="0" y="4276725"/>
          <a:ext cx="3467100" cy="0"/>
        </a:xfrm>
        <a:prstGeom prst="rect">
          <a:avLst/>
        </a:prstGeom>
      </xdr:spPr>
    </xdr:sp>
    <xdr:clientData/>
  </xdr:twoCellAnchor>
  <xdr:twoCellAnchor>
    <xdr:from>
      <xdr:col>0</xdr:col>
      <xdr:colOff>0</xdr:colOff>
      <xdr:row>22</xdr:row>
      <xdr:rowOff>0</xdr:rowOff>
    </xdr:from>
    <xdr:to>
      <xdr:col>0</xdr:col>
      <xdr:colOff>3467100</xdr:colOff>
      <xdr:row>22</xdr:row>
      <xdr:rowOff>0</xdr:rowOff>
    </xdr:to>
    <xdr:sp macro="" textlink="">
      <xdr:nvSpPr>
        <xdr:cNvPr id="12" name="ExtSource11" hidden="1">
          <a:extLst>
            <a:ext uri="{63B3BB69-23CF-44E3-9099-C40C66FF867C}">
              <a14:compatExt xmlns:a14="http://schemas.microsoft.com/office/drawing/2010/main" spid="_x0000_s7179"/>
            </a:ext>
            <a:ext uri="{FF2B5EF4-FFF2-40B4-BE49-F238E27FC236}">
              <a16:creationId xmlns:a16="http://schemas.microsoft.com/office/drawing/2014/main" id="{3B19D1D6-8601-420A-AD88-AFF2FE088E17}"/>
            </a:ext>
          </a:extLst>
        </xdr:cNvPr>
        <xdr:cNvSpPr/>
      </xdr:nvSpPr>
      <xdr:spPr>
        <a:xfrm>
          <a:off x="0" y="4276725"/>
          <a:ext cx="3467100" cy="0"/>
        </a:xfrm>
        <a:prstGeom prst="rect">
          <a:avLst/>
        </a:prstGeom>
      </xdr:spPr>
    </xdr:sp>
    <xdr:clientData/>
  </xdr:twoCellAnchor>
  <xdr:twoCellAnchor>
    <xdr:from>
      <xdr:col>0</xdr:col>
      <xdr:colOff>0</xdr:colOff>
      <xdr:row>35</xdr:row>
      <xdr:rowOff>0</xdr:rowOff>
    </xdr:from>
    <xdr:to>
      <xdr:col>0</xdr:col>
      <xdr:colOff>3467100</xdr:colOff>
      <xdr:row>35</xdr:row>
      <xdr:rowOff>25400</xdr:rowOff>
    </xdr:to>
    <xdr:sp macro="" textlink="">
      <xdr:nvSpPr>
        <xdr:cNvPr id="13" name="ExtSource12" hidden="1">
          <a:extLst>
            <a:ext uri="{63B3BB69-23CF-44E3-9099-C40C66FF867C}">
              <a14:compatExt xmlns:a14="http://schemas.microsoft.com/office/drawing/2010/main" spid="_x0000_s7180"/>
            </a:ext>
            <a:ext uri="{FF2B5EF4-FFF2-40B4-BE49-F238E27FC236}">
              <a16:creationId xmlns:a16="http://schemas.microsoft.com/office/drawing/2014/main" id="{0AA93FB0-29FA-4A52-8062-31DC2C5F0242}"/>
            </a:ext>
          </a:extLst>
        </xdr:cNvPr>
        <xdr:cNvSpPr/>
      </xdr:nvSpPr>
      <xdr:spPr>
        <a:xfrm>
          <a:off x="0" y="6753225"/>
          <a:ext cx="3467100" cy="25400"/>
        </a:xfrm>
        <a:prstGeom prst="rect">
          <a:avLst/>
        </a:prstGeom>
      </xdr:spPr>
    </xdr:sp>
    <xdr:clientData/>
  </xdr:twoCellAnchor>
  <xdr:twoCellAnchor>
    <xdr:from>
      <xdr:col>0</xdr:col>
      <xdr:colOff>0</xdr:colOff>
      <xdr:row>35</xdr:row>
      <xdr:rowOff>0</xdr:rowOff>
    </xdr:from>
    <xdr:to>
      <xdr:col>0</xdr:col>
      <xdr:colOff>2600325</xdr:colOff>
      <xdr:row>35</xdr:row>
      <xdr:rowOff>19050</xdr:rowOff>
    </xdr:to>
    <xdr:pic>
      <xdr:nvPicPr>
        <xdr:cNvPr id="14" name="ExtSource12" hidden="1">
          <a:extLst>
            <a:ext uri="{FF2B5EF4-FFF2-40B4-BE49-F238E27FC236}">
              <a16:creationId xmlns:a16="http://schemas.microsoft.com/office/drawing/2014/main" id="{F59246D4-3337-44AA-8420-2986FD554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53225"/>
          <a:ext cx="260032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5" name="ExtSource11" hidden="1">
          <a:extLst>
            <a:ext uri="{FF2B5EF4-FFF2-40B4-BE49-F238E27FC236}">
              <a16:creationId xmlns:a16="http://schemas.microsoft.com/office/drawing/2014/main" id="{6853048C-2BB6-47DD-A58E-C64C6FA3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6" name="ExtSource10" hidden="1">
          <a:extLst>
            <a:ext uri="{FF2B5EF4-FFF2-40B4-BE49-F238E27FC236}">
              <a16:creationId xmlns:a16="http://schemas.microsoft.com/office/drawing/2014/main" id="{54EBF472-607C-40EB-967C-85A350EC1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7" name="ExtSource9" hidden="1">
          <a:extLst>
            <a:ext uri="{FF2B5EF4-FFF2-40B4-BE49-F238E27FC236}">
              <a16:creationId xmlns:a16="http://schemas.microsoft.com/office/drawing/2014/main" id="{16F967CC-F370-43F7-810C-335BF45F50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8" name="ExtSource8" hidden="1">
          <a:extLst>
            <a:ext uri="{FF2B5EF4-FFF2-40B4-BE49-F238E27FC236}">
              <a16:creationId xmlns:a16="http://schemas.microsoft.com/office/drawing/2014/main" id="{28290D4B-AF77-4563-A164-463EA9B3CF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19" name="ExtSource7" hidden="1">
          <a:extLst>
            <a:ext uri="{FF2B5EF4-FFF2-40B4-BE49-F238E27FC236}">
              <a16:creationId xmlns:a16="http://schemas.microsoft.com/office/drawing/2014/main" id="{B721FE4E-6DE0-4C7B-9692-C4F655169D9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0" name="ExtSource6" hidden="1">
          <a:extLst>
            <a:ext uri="{FF2B5EF4-FFF2-40B4-BE49-F238E27FC236}">
              <a16:creationId xmlns:a16="http://schemas.microsoft.com/office/drawing/2014/main" id="{6DBB6E6F-BBDC-4F62-B5FA-C2230578CB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1" name="ExtSource5" hidden="1">
          <a:extLst>
            <a:ext uri="{FF2B5EF4-FFF2-40B4-BE49-F238E27FC236}">
              <a16:creationId xmlns:a16="http://schemas.microsoft.com/office/drawing/2014/main" id="{0B199359-4144-435B-881D-903AC05064F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2" name="ExtSource4" hidden="1">
          <a:extLst>
            <a:ext uri="{FF2B5EF4-FFF2-40B4-BE49-F238E27FC236}">
              <a16:creationId xmlns:a16="http://schemas.microsoft.com/office/drawing/2014/main" id="{4A530F64-FAF3-4ACB-91CB-D16D4018A4C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3" name="ExtSource3" hidden="1">
          <a:extLst>
            <a:ext uri="{FF2B5EF4-FFF2-40B4-BE49-F238E27FC236}">
              <a16:creationId xmlns:a16="http://schemas.microsoft.com/office/drawing/2014/main" id="{32CF56E9-6A63-4D5C-AF9B-1E3E79A8B01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4" name="ExtSource2" hidden="1">
          <a:extLst>
            <a:ext uri="{FF2B5EF4-FFF2-40B4-BE49-F238E27FC236}">
              <a16:creationId xmlns:a16="http://schemas.microsoft.com/office/drawing/2014/main" id="{6DA6082E-AC47-4BAC-A3E5-E859E20D528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0</xdr:rowOff>
    </xdr:from>
    <xdr:to>
      <xdr:col>0</xdr:col>
      <xdr:colOff>2600325</xdr:colOff>
      <xdr:row>22</xdr:row>
      <xdr:rowOff>0</xdr:rowOff>
    </xdr:to>
    <xdr:pic>
      <xdr:nvPicPr>
        <xdr:cNvPr id="25" name="ExtSource1" hidden="1">
          <a:extLst>
            <a:ext uri="{FF2B5EF4-FFF2-40B4-BE49-F238E27FC236}">
              <a16:creationId xmlns:a16="http://schemas.microsoft.com/office/drawing/2014/main" id="{80BC9E2C-F646-4426-813B-F461C095AC8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276725"/>
          <a:ext cx="2600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arwin Young" id="{E375F9D0-F1CA-44AF-A0FF-9A572BC42308}" userId="Darwin Young"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 dT="2022-07-15T05:31:28.31" personId="{E375F9D0-F1CA-44AF-A0FF-9A572BC42308}" id="{4EB032D4-0BCB-41E3-9FD4-49CC6ADB93DF}">
    <text>Need to change to lookup with ISO3 so that multiple languages can be used.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3:D63"/>
  <sheetViews>
    <sheetView showGridLines="0" view="pageBreakPreview" topLeftCell="A9" zoomScale="155" zoomScaleNormal="100" zoomScaleSheetLayoutView="155" workbookViewId="0">
      <selection activeCell="B9" sqref="B9"/>
    </sheetView>
  </sheetViews>
  <sheetFormatPr baseColWidth="10" defaultColWidth="9.7109375" defaultRowHeight="14.25"/>
  <cols>
    <col min="1" max="1" width="39.7109375" style="1" customWidth="1"/>
    <col min="2" max="2" width="41.7109375" style="1" customWidth="1"/>
    <col min="3" max="3" width="88.42578125" style="1" customWidth="1"/>
    <col min="4" max="16384" width="9.7109375" style="1"/>
  </cols>
  <sheetData>
    <row r="3" spans="1:4" ht="18" customHeight="1"/>
    <row r="4" spans="1:4" ht="20.100000000000001" customHeight="1">
      <c r="A4" s="216" t="str">
        <f ca="1">Translations!$A$3</f>
        <v>Tabla del Panorama de Financiamiento</v>
      </c>
      <c r="B4" s="216"/>
      <c r="C4" s="216"/>
      <c r="D4" s="140"/>
    </row>
    <row r="5" spans="1:4" ht="20.100000000000001" customHeight="1">
      <c r="A5" s="178" t="s">
        <v>2241</v>
      </c>
      <c r="B5" s="178"/>
      <c r="C5" s="178"/>
      <c r="D5" s="141"/>
    </row>
    <row r="6" spans="1:4" ht="33.6" customHeight="1">
      <c r="A6" s="196" t="str">
        <f ca="1">Translations!A4</f>
        <v>Fecha de publicación: 5 Agosto de 2022
Fecha de actualización: 4 Abril de 2024</v>
      </c>
      <c r="B6" s="196"/>
      <c r="C6" s="179"/>
    </row>
    <row r="7" spans="1:4" ht="20.100000000000001" customHeight="1">
      <c r="A7" s="195"/>
      <c r="B7" s="195"/>
      <c r="C7" s="142"/>
    </row>
    <row r="8" spans="1:4" ht="7.5" customHeight="1" thickBot="1">
      <c r="A8" s="143"/>
      <c r="B8" s="143"/>
      <c r="C8" s="143"/>
    </row>
    <row r="9" spans="1:4" ht="20.100000000000001" customHeight="1" thickBot="1">
      <c r="A9" s="144" t="s">
        <v>0</v>
      </c>
      <c r="B9" s="24" t="s">
        <v>2245</v>
      </c>
      <c r="C9" s="143"/>
    </row>
    <row r="10" spans="1:4" ht="7.5" customHeight="1">
      <c r="A10" s="143"/>
      <c r="B10" s="143"/>
      <c r="C10" s="143"/>
    </row>
    <row r="11" spans="1:4" ht="20.100000000000001" customHeight="1">
      <c r="A11" s="197" t="str">
        <f ca="1">Translations!$A$9</f>
        <v>Directrices generales</v>
      </c>
      <c r="B11" s="200" t="str">
        <f ca="1">Translations!$A$51</f>
        <v>A. Todos los solicitantes deben completar:</v>
      </c>
      <c r="C11" s="201"/>
    </row>
    <row r="12" spans="1:4" ht="100.5" customHeight="1">
      <c r="A12" s="198"/>
      <c r="B12" s="202" t="str">
        <f ca="1">Translations!$A52</f>
        <v xml:space="preserve">1.	Propósito
La tabla del panorama de financiamiento es un documento esencial y un anexo obligatorio de la solicitud de financiamiento del Fondo Mundial. La tabla sirve para tres fines relacionados: a) estimar la diferencia entre las necesidades de financiamiento de los programas de VIH, tuberculosis y malaria y el financiamiento que se prevé que esté disponible de fuentes nacionales y externas ajenas al Fondo Mundial; b) fijar montos de referencia del gasto real del período trienal previo al inicio de una nueva subvención y estimar el gasto del nuevo período de subvención, lo que sirve para determinar y supervisar los compromisos de cofinanciamiento gubernamentales; y c) mejorar la coordinación de todas las fuentes de financiamiento nacional y externo para el VIH, la tuberculosis y la malaria durante el nuevo período de ejecución, incluidos donantes ajenos al Fondo Mundial. </v>
      </c>
      <c r="C12" s="203"/>
    </row>
    <row r="13" spans="1:4" ht="106.15" customHeight="1">
      <c r="A13" s="198"/>
      <c r="B13" s="202" t="str">
        <f ca="1">Translations!$A53</f>
        <v xml:space="preserve">
2.	¿Quién debe cumplimentar esta tabla?
Un experto o equipo de expertos en financiamiento sanitario del país deberá cumplimentar la tabla del panorama de financiamiento. Para ello es necesario utilizar la información facilitada por especialistas de los ministerios de salud y finanzas que están familiarizados con la salud y las cuentas de enfermedades, así como con el financiamiento general de los sistemas de salud y de las respuestas nacionales al VIH, la tuberculosis y la malaria.  Los consultores en materia de financiamiento que respaldan al MCP también pueden participar. Estar familiarizado con el presupuesto del Plan Estratégico Nacional, las cuentas nacionales de salud y el seguimiento y la evaluación del gasto en VIH, tuberculosis y malaria contribuirá significativamente a mejorar la calidad de la información que se proporciona en la tabla del panorama de financiamiento.</v>
      </c>
      <c r="C13" s="203"/>
    </row>
    <row r="14" spans="1:4" ht="114" customHeight="1">
      <c r="A14" s="198"/>
      <c r="B14" s="202" t="str">
        <f ca="1">Translations!$A54</f>
        <v>3.	¿Qué debe cumplimentarse?
La tabla del panorama de financiamiento se divide en cuatro conjuntos de pestañas: a) gasto público en salud (pestaña 1); b) análisis general de las deficiencias de los programas de VIH, tuberculosis y malaria (pestañas 2-4); c) análisis detallado de las deficiencias relativas al VIH, la tuberculosis y la malaria utilizando las categorías del PEN o los módulos del Fondo Mundial (pestañas 5-10); y d) análisis de las deficiencias relativas a los productos sanitarios (pestaña 11).
Los equipos de expertos del país deben cumplimentar las pestañas correspondientes (en función de los componentes para los que presenten la solicitud).  Las tablas de deficiencias detalladas se deben cumplimentar utilizando las categorías del PEN o los módulos del marco modular del Fondo Mundial, pero no ambos.</v>
      </c>
      <c r="C14" s="203"/>
    </row>
    <row r="15" spans="1:4" ht="118.5" customHeight="1">
      <c r="A15" s="198"/>
      <c r="B15" s="202" t="str">
        <f ca="1">Translations!$A55</f>
        <v xml:space="preserve">4.	Puntos clave que se deben tener en cuenta al completar la tabla del panorama de financiamiento: 
1) Al final de cada fila, los solicitantes deben especificar las fuentes que se han utilizado para generar esas cifras. Entre las fuentes del gasto real son sistemas contables del gobierno. Entre las fuentes de las estimaciones son presupuestos gubernamentales; 2) La información que se incluya en la tabla del panorama de financiamiento debe estar alineada con la información proporcionada al Fondo Mundial a través de la solicitud de financiamiento (en particular, la sección sobre sostenibilidad, financiamiento nacional y movilización de recursos) y en la carta de compromiso; 3) El país debe también proporcionar explicaciones de los compromisos en materia de SSRS que figuran en la tabla del panorama de financiamiento, e indicar qué representan (y qué áreas de SSRS respaldan). </v>
      </c>
      <c r="C15" s="203"/>
    </row>
    <row r="16" spans="1:4" ht="105.75" customHeight="1">
      <c r="A16" s="199"/>
      <c r="B16" s="202" t="str">
        <f ca="1">Translations!$A56</f>
        <v>5. ¿Necesita orientaciones adicionales?
Puede que necesite interactuar repetidamente con el Fondo Mundial para averiguar cómo cumplimentar la tabla del panorama de financiamiento y garantizar que la información proporcionada sea precisa y de la mayor calidad posible.  Debe remitir las preguntas al Especialista en Financiamiento para la Salud del Fondo Mundial para su país, que trabaja en estrecha colaboración con los Equipos de País del Fondo Mundial con el fin de respaldar la elaboración de las solicitudes de financiamiento. Si no sabe quién es su Especialista en Financiamiento para la Salud, póngase en contacto con el Equipo de País del Fondo Mundial o con el Gerente de Portafolio del Fondo y ellos le remitirán a quien corresponda. Si necesita ayuda adicional, también puede ponerse en contacto con el servicio de asistencia del Departamento de Financiamiento para la Salud del Fondo Mundial: FLTHealthFinancingSupport@theglobalfund.org.</v>
      </c>
      <c r="C16" s="203"/>
    </row>
    <row r="17" spans="1:3" ht="15" customHeight="1">
      <c r="A17" s="205" t="str">
        <f ca="1">Translations!$A$5</f>
        <v>Portada</v>
      </c>
      <c r="B17" s="206"/>
      <c r="C17" s="206"/>
    </row>
    <row r="18" spans="1:3" ht="15" customHeight="1">
      <c r="A18" s="145" t="str">
        <f ca="1">Translations!$A$11</f>
        <v>País</v>
      </c>
      <c r="B18" s="209" t="str">
        <f ca="1">Translations!$A$57</f>
        <v>Seleccione el nombre del país solicitante usando el menú desplegable.</v>
      </c>
      <c r="C18" s="209"/>
    </row>
    <row r="19" spans="1:3" ht="15" customHeight="1">
      <c r="A19" s="145" t="str">
        <f ca="1">Translations!$A$12</f>
        <v>Ciclo fiscal</v>
      </c>
      <c r="B19" s="209" t="str">
        <f ca="1">Translations!$A$58</f>
        <v>Seleccione el ciclo fiscal del país usando el menú desplegable.</v>
      </c>
      <c r="C19" s="209"/>
    </row>
    <row r="20" spans="1:3" ht="45" customHeight="1">
      <c r="A20" s="145" t="str">
        <f ca="1">Translations!$A$13</f>
        <v>Moneda</v>
      </c>
      <c r="B20" s="209" t="str">
        <f ca="1">Translations!$A$59</f>
        <v>Seleccione la moneda (USD o EUR) en la que se proporcionan los datos. La moneda utilizada debe ser la misma que figura en la solicitud de financiamiento del Fondo Mundial.</v>
      </c>
      <c r="C20" s="209"/>
    </row>
    <row r="21" spans="1:3" ht="30" customHeight="1">
      <c r="A21" s="145" t="str">
        <f ca="1">Translations!$A$14</f>
        <v>Año fiscal en que comienza el período de ejecución</v>
      </c>
      <c r="B21" s="209" t="str">
        <f ca="1">Translations!$A$60</f>
        <v>Para cada componente, seleccione el año fiscal correspondiente al inicio del período de ejecución de la solicitud de financiamiento.</v>
      </c>
      <c r="C21" s="209"/>
    </row>
    <row r="22" spans="1:3" ht="30" customHeight="1">
      <c r="A22" s="145" t="str">
        <f ca="1">Translations!$A$15</f>
        <v>Año fiscal en que termina el período de ejecución</v>
      </c>
      <c r="B22" s="209" t="str">
        <f ca="1">Translations!$A$61</f>
        <v>Para cada componente, seleccione el año fiscal correspondiente a la finalización del período de ejecución de la solicitud de financiamiento.</v>
      </c>
      <c r="C22" s="209"/>
    </row>
    <row r="23" spans="1:3" ht="30" customHeight="1">
      <c r="A23" s="145" t="str">
        <f ca="1">Translations!$A$16</f>
        <v>La solicitud de financiamiento actual pertenece a un programa</v>
      </c>
      <c r="B23" s="209" t="str">
        <f ca="1">Translations!$A$62</f>
        <v>Para cada componente, seleccione "Sí" o "No" si se solicita financiamiento al Fondo Mundial mediante la solicitud actual.</v>
      </c>
      <c r="C23" s="209"/>
    </row>
    <row r="24" spans="1:3" ht="60" customHeight="1">
      <c r="A24" s="145" t="str">
        <f ca="1">Translations!$A$17</f>
        <v>Deficiencias financieras detalladas basadas en:</v>
      </c>
      <c r="B24" s="209" t="str">
        <f ca="1">Translations!$A$63</f>
        <v xml:space="preserve">Para los componentes de enfermedad que acceden al financiamiento a través de la solicitud actual, indique si la deficiencia financiera detallada se evalúa utilizando módulos del Fondo Mundial o las categorías del Plan Estratégico Nacional. Aplicable solo para países de alto impacto y de ingresos medianos altos. </v>
      </c>
      <c r="C24" s="209"/>
    </row>
    <row r="25" spans="1:3" ht="15" customHeight="1">
      <c r="A25" s="207" t="str">
        <f ca="1">Translations!$A$6</f>
        <v>Resumen de deficiencias financieras para programas de enfermedades</v>
      </c>
      <c r="B25" s="208"/>
      <c r="C25" s="208"/>
    </row>
    <row r="26" spans="1:3" ht="30.6" customHeight="1">
      <c r="A26" s="148" t="str">
        <f ca="1">Translations!$A$222</f>
        <v>Instrucciones generales:</v>
      </c>
      <c r="B26" s="194" t="str">
        <f ca="1">Translations!$A$221</f>
        <v>Seleccione todos los valores en USD o EUR, según la divisa seleccionada en la pestaña Cover Sheet.</v>
      </c>
      <c r="C26" s="194"/>
    </row>
    <row r="27" spans="1:3" ht="30" customHeight="1">
      <c r="A27" s="148" t="str">
        <f ca="1">Translations!$A$41</f>
        <v>Encabezado: Tipo de cambio</v>
      </c>
      <c r="B27" s="194" t="str">
        <f ca="1">Translations!$A$64</f>
        <v>Introduzca el tipo de cambio anual utilizado para convertir la moneda local a la divisa de notificación (unidades de moneda local por USD/Euro).</v>
      </c>
      <c r="C27" s="194"/>
    </row>
    <row r="28" spans="1:3" ht="39" customHeight="1">
      <c r="A28" s="146" t="str">
        <f ca="1">Translations!A18</f>
        <v>Columnas H y O: fuente de datos/métodos</v>
      </c>
      <c r="B28" s="218" t="str">
        <f ca="1">Translations!A65</f>
        <v>Debe mantener una metodología consistente en las series temporales especificadas.  Indique la fuente de datos y proporcione una breve descripción de la metodología utilizada para calcular las series temporales para las secciones "actuales y previos" y "estimados".</v>
      </c>
      <c r="C28" s="219"/>
    </row>
    <row r="29" spans="1:3" ht="30" customHeight="1">
      <c r="A29" s="146" t="str">
        <f ca="1">Translations!A19</f>
        <v>Columnas I y P: tipo de costos incluidos</v>
      </c>
      <c r="B29" s="218" t="str">
        <f ca="1">Translations!A66</f>
        <v xml:space="preserve">Especifique el tipo de costos incluidos (solo costos directos, costos compartidos y directos). Si son de otro tipo, indíquelo.  Solo deben incluirse gastos recurrentes. </v>
      </c>
      <c r="C29" s="219"/>
    </row>
    <row r="30" spans="1:3" ht="30" customHeight="1">
      <c r="A30" s="146" t="str">
        <f ca="1">Translations!A20</f>
        <v>Comentarios</v>
      </c>
      <c r="B30" s="220" t="str">
        <f ca="1">Translations!A67</f>
        <v>Escriba aquí cualquier comentario adicional que sea pertinente para las series temporales notificadas.</v>
      </c>
      <c r="C30" s="220"/>
    </row>
    <row r="31" spans="1:3" ht="15" customHeight="1">
      <c r="A31" s="210" t="str">
        <f ca="1">Translations!$A$22</f>
        <v>SECCIÓN A: Total de necesidades de financiamiento para el Plan Estratégico Nacional</v>
      </c>
      <c r="B31" s="210"/>
      <c r="C31" s="210"/>
    </row>
    <row r="32" spans="1:3" ht="45" customHeight="1">
      <c r="A32" s="145" t="str">
        <f ca="1">Translations!$A$23</f>
        <v>LÍNEA A: Total de necesidades de financiamiento para el Plan Estratégico Nacional</v>
      </c>
      <c r="B32" s="194" t="str">
        <f ca="1">Translations!$A$68</f>
        <v>Proporcione los montos anuales necesarios para financiar el Plan Estratégico Nacional. Los montos anuales deben basarse en los planes nacionales para abordar la respuesta general a las enfermedades.</v>
      </c>
      <c r="C32" s="194"/>
    </row>
    <row r="33" spans="1:3" s="147" customFormat="1" ht="30" customHeight="1">
      <c r="A33" s="210" t="str">
        <f ca="1">Translations!$A$24</f>
        <v>SECCIONES B, C Y D: Recursos previos, actuales y previstos para cubrir las necesidades de financiamiento del Plan Estratégico Nacional</v>
      </c>
      <c r="B33" s="210"/>
      <c r="C33" s="210"/>
    </row>
    <row r="34" spans="1:3" ht="15" customHeight="1">
      <c r="A34" s="211" t="str">
        <f ca="1">Translations!$A$25</f>
        <v>Sección B: Recursos nacionales previos, actuales y previstos</v>
      </c>
      <c r="B34" s="212"/>
      <c r="C34" s="213"/>
    </row>
    <row r="35" spans="1:3" ht="37.5" customHeight="1">
      <c r="A35" s="148" t="str">
        <f ca="1">Translations!$A$26</f>
        <v xml:space="preserve">Fuente nacional B1: Préstamos </v>
      </c>
      <c r="B35" s="194" t="str">
        <f ca="1">Translations!A69</f>
        <v>Introduzca los montos anuales recaudados por el gobierno mediante préstamos procedentes de fuentes externas o de acreedores privados que están asignados al Plan Estratégico Nacional para: a) años de ejecución de la solicitud de financiamiento, y b) seis años previos.</v>
      </c>
      <c r="C35" s="194"/>
    </row>
    <row r="36" spans="1:3" ht="45" customHeight="1">
      <c r="A36" s="148" t="str">
        <f ca="1">Translations!$A$27</f>
        <v xml:space="preserve">Fuente nacional B2: Alivio de la deuda </v>
      </c>
      <c r="B36" s="194" t="str">
        <f ca="1">Translations!A70</f>
        <v>Introduzca los montos anuales recaudados por el gobierno mediante procedimientos de alivio de la deuda que están asignados al Plan Estratégico Nacional para: a) años de ejecución de la solicitud de financiamiento, y b) seis años previos.</v>
      </c>
      <c r="C36" s="194"/>
    </row>
    <row r="37" spans="1:3" ht="30" customHeight="1">
      <c r="A37" s="148" t="str">
        <f ca="1">Translations!$A$28</f>
        <v>Fuente nacional B3: Recursos de financiamiento gubernamentales</v>
      </c>
      <c r="B37" s="194" t="str">
        <f ca="1">Translations!A71</f>
        <v>Introduzca los montos anuales procedentes de los ingresos del gobierno destinados a la ejecución del Plan Estratégico Nacional para: a) años de ejecución de la solicitud de financiamiento, y b) seis años previos.</v>
      </c>
      <c r="C37" s="194"/>
    </row>
    <row r="38" spans="1:3" ht="45" customHeight="1">
      <c r="A38" s="148" t="str">
        <f ca="1">Translations!$A$29</f>
        <v>Fuente nacional B4: Seguro de salud social</v>
      </c>
      <c r="B38" s="194" t="str">
        <f ca="1">Translations!A72</f>
        <v>Introduzca los montos anuales procedentes de los mecanismos del seguro de salud social destinados a la ejecución del Plan Estratégico Nacional para: a) años de ejecución de la solicitud de financiamiento, y b) seis años previos.</v>
      </c>
      <c r="C38" s="194"/>
    </row>
    <row r="39" spans="1:3" ht="39" customHeight="1">
      <c r="A39" s="148" t="str">
        <f ca="1">Translations!$A$30</f>
        <v>Fuente nacional B5: Contribuciones del sector privado (nacional)</v>
      </c>
      <c r="B39" s="194" t="str">
        <f ca="1">Translations!A73</f>
        <v xml:space="preserve">Introduzca los montos anuales recaudados de entidades privadas con y sin ánimo de lucro o contribuciones de seguros voluntarios en el país destinados a la ejecución del Plan Estratégico Nacional para: a) años de ejecución de la solicitud de financiamiento, y b) seis años previos.  Este valor debe excluir los gastos directos en los que incurren los hogares.  </v>
      </c>
      <c r="C39" s="194"/>
    </row>
    <row r="40" spans="1:3" s="149" customFormat="1" ht="30" customHeight="1">
      <c r="A40" s="148" t="str">
        <f ca="1">Translations!$A$31</f>
        <v>LÍNEA B: Recursos NACIONALES totales</v>
      </c>
      <c r="B40" s="194" t="str">
        <f ca="1">Translations!$A$74</f>
        <v>Cada celda calcula automáticamente el monto total anual de recursos nacionales (líneas B1-B5).</v>
      </c>
      <c r="C40" s="194"/>
    </row>
    <row r="41" spans="1:3" ht="15" customHeight="1">
      <c r="A41" s="214" t="str">
        <f ca="1">Translations!$A$32</f>
        <v>Sección C: Recursos externos previos, actuales y previstos (ajenos al Fondo Mundial)</v>
      </c>
      <c r="B41" s="214"/>
      <c r="C41" s="214"/>
    </row>
    <row r="42" spans="1:3" ht="78.75" customHeight="1">
      <c r="A42" s="150" t="str">
        <f ca="1">Translations!$A$33</f>
        <v>LÍNEA C: Recursos EXTERNOS totales (ajenos al Fondo Mundial)</v>
      </c>
      <c r="B42" s="204" t="str">
        <f ca="1">Translations!$A$75</f>
        <v xml:space="preserve">Introduzca los montos anuales totales proporcionados por cada donante externo (a excepción del Fondo Mundial) destinados al Plan Estratégico Nacional para: a) años de ejecución de la solicitud de financiamiento, y b) tres años previos. Cada celda en la línea C calcula automáticamente los montos anuales totales obtenidos de recursos externos. Para su referencia, los recursos externos para los períodos de asignación previos a 2020-2022·se rellenan automáticamente utilizando los valores de la tabla del panorama de financiamiento presentada al CAS. Edite estas cifras si se han revisado. </v>
      </c>
      <c r="C42" s="204"/>
    </row>
    <row r="43" spans="1:3" ht="15" customHeight="1">
      <c r="A43" s="214" t="str">
        <f ca="1">Translations!$A$34</f>
        <v xml:space="preserve">Sección D: Recursos externos previos, actuales y previstos (Fondo Mundial)  </v>
      </c>
      <c r="B43" s="214"/>
      <c r="C43" s="214"/>
    </row>
    <row r="44" spans="1:3" ht="75" customHeight="1">
      <c r="A44" s="150" t="str">
        <f ca="1">Translations!$A$35</f>
        <v>LÍNEA D: Recursos EXTERNOS totales (Fondo Mundial)</v>
      </c>
      <c r="B44" s="215" t="str">
        <f ca="1">Translations!$A$76</f>
        <v>Introduzca los montos anuales totales de todas las subvenciones vigentes del Fondo Mundial para el mismo componente: a) disponibles en el año fiscal del siguiente período de ejecución, pero no incluidos en la solicitud de financiamiento, y b) tres años previos. Indique los gatos reales de los últimos años y los presupuestos aprobados para el año en curso y los próximos años. Cada celda en la línea D calcula automáticamente los montos anuales totales del Fondo Mundial.</v>
      </c>
      <c r="C44" s="215"/>
    </row>
    <row r="45" spans="1:3" ht="30" customHeight="1">
      <c r="A45" s="150" t="str">
        <f ca="1">Translations!$A$36</f>
        <v xml:space="preserve">LÍNEA E: Recursos previstos totales </v>
      </c>
      <c r="B45" s="215" t="str">
        <f ca="1">Translations!$A$77</f>
        <v>La línea E calcula automáticamente los montos anuales totales de los recursos previstos para el Plan Estratégico Nacional (Línea B+C+D) para los años de ejecución de la solicitud de financiamiento.</v>
      </c>
      <c r="C45" s="215"/>
    </row>
    <row r="46" spans="1:3" ht="45" customHeight="1">
      <c r="A46" s="150" t="str">
        <f ca="1">Translations!$A$37</f>
        <v>LÍNEA F: Total de deficiencias financieras previstas</v>
      </c>
      <c r="B46" s="215" t="str">
        <f ca="1">Translations!$A$78</f>
        <v xml:space="preserve">La línea F calcula automáticamente el déficit total de financiamiento anual restando los recursos anuales previstos (línea E) de las necesidades anuales de financiamiento (línea A) para los años de ejecución de la solicitud de financiamiento. </v>
      </c>
      <c r="C46" s="215"/>
    </row>
    <row r="47" spans="1:3" s="149" customFormat="1" ht="30" customHeight="1">
      <c r="A47" s="150" t="str">
        <f ca="1">Translations!$A$38</f>
        <v>LÍNEA G: Solicitud de financiamiento total</v>
      </c>
      <c r="B47" s="215" t="str">
        <f ca="1">Translations!$A$79</f>
        <v>Introduzca el financiamiento anual solicitado al Fondo Mundial, cuyo total debe estar dentro del monto de asignación nacional comunicado al país.</v>
      </c>
      <c r="C47" s="215"/>
    </row>
    <row r="48" spans="1:3" ht="45" customHeight="1">
      <c r="A48" s="150" t="str">
        <f ca="1">Translations!$A$39</f>
        <v xml:space="preserve">LÍNEA H: Deficiencia financiera restante total </v>
      </c>
      <c r="B48" s="215" t="str">
        <f ca="1">Translations!$A$80</f>
        <v xml:space="preserve">La línea H calcula automáticamente el déficit de financiamiento restante total restando la solicitud anual al Fondo Mundial (línea G) de las deficiencias financieras previstas (línea F) para los años de ejecución de la solicitud de financiamiento. </v>
      </c>
      <c r="C48" s="215"/>
    </row>
    <row r="49" spans="1:3" ht="15" customHeight="1">
      <c r="A49" s="205" t="str">
        <f ca="1">Translations!$A$7</f>
        <v>Sector sanitario general: gasto público en salud</v>
      </c>
      <c r="B49" s="205"/>
      <c r="C49" s="205"/>
    </row>
    <row r="50" spans="1:3" ht="45" customHeight="1">
      <c r="A50" s="150" t="str">
        <f ca="1">Translations!$A$40</f>
        <v>Encabezado: Nivel de gasto público</v>
      </c>
      <c r="B50" s="215" t="str">
        <f ca="1">Translations!A81</f>
        <v>Utilice el menú desplegable para indicar si los datos notificados sobre el gasto público en salud se refieren solo a entidades del gobierno central o si incluyen también el gasto en salud de los gobiernos subnacionales.</v>
      </c>
      <c r="C50" s="215"/>
    </row>
    <row r="51" spans="1:3" ht="30" customHeight="1">
      <c r="A51" s="150" t="str">
        <f ca="1">Translations!$A$41</f>
        <v>Encabezado: Tipo de cambio</v>
      </c>
      <c r="B51" s="215" t="str">
        <f ca="1">Translations!$A$82</f>
        <v>Introduzca el tipo de cambio anual utilizado para convertir la moneda local a la divisa de notificación (unidades de moneda local por USD/Euro).</v>
      </c>
      <c r="C51" s="215"/>
    </row>
    <row r="52" spans="1:3" ht="45" customHeight="1">
      <c r="A52" s="150" t="str">
        <f ca="1">Translations!$A$42</f>
        <v>Fuente nacional I1: Préstamos</v>
      </c>
      <c r="B52" s="215" t="str">
        <f ca="1">Translations!$A$83</f>
        <v>Introduzca los montos anuales recaudados por el gobierno mediante préstamos procedentes de fuentes externas o de acreedores privados destinados al gasto en salud para: a) años de ejecución de la solicitud de financiamiento y b) cuatro años previos.</v>
      </c>
      <c r="C52" s="215"/>
    </row>
    <row r="53" spans="1:3" ht="45" customHeight="1">
      <c r="A53" s="150" t="str">
        <f ca="1">Translations!$A$43</f>
        <v>Fuente nacional I2: Alivio de la deuda</v>
      </c>
      <c r="B53" s="215" t="str">
        <f ca="1">Translations!$A$84</f>
        <v>Introduzca los montos anuales recaudados por el gobierno mediante procedimientos de alivio de la deuda destinados al gasto en salud para: a) años de ejecución de la solicitud de financiamiento y b) tres años previos.</v>
      </c>
      <c r="C53" s="215"/>
    </row>
    <row r="54" spans="1:3" ht="30" customHeight="1">
      <c r="A54" s="150" t="str">
        <f ca="1">Translations!$A$44</f>
        <v>Fuente nacional I3: Recursos de financiamiento gubernamentales</v>
      </c>
      <c r="B54" s="215" t="str">
        <f ca="1">Translations!$A$85</f>
        <v>Introduzca los montos anuales procedentes de ingresos gubernamentales destinados al gasto en salud para: a) años de ejecución de la solicitud de financiamiento y b) tres años previos.</v>
      </c>
      <c r="C54" s="215"/>
    </row>
    <row r="55" spans="1:3" ht="30" customHeight="1">
      <c r="A55" s="150" t="str">
        <f ca="1">Translations!$A$45</f>
        <v>Fuente nacional I4: Seguro de salud social</v>
      </c>
      <c r="B55" s="215" t="str">
        <f ca="1">Translations!$A$86</f>
        <v>Introduzca los montos procedentes del seguro de salud social destinados al gasto en salud para: a) años de ejecución de la solicitud de financiamiento y b) tres años previos.</v>
      </c>
      <c r="C55" s="215"/>
    </row>
    <row r="56" spans="1:3" ht="30" customHeight="1">
      <c r="A56" s="150" t="str">
        <f ca="1">Translations!$A$46</f>
        <v>LÍNEA I: Gasto público total en salud</v>
      </c>
      <c r="B56" s="215" t="str">
        <f ca="1">Translations!$A$87</f>
        <v>Cada celda calcula automáticamente los montos anuales totales del gasto público anual en salud.</v>
      </c>
      <c r="C56" s="215"/>
    </row>
    <row r="57" spans="1:3" ht="30" customHeight="1">
      <c r="A57" s="150" t="str">
        <f ca="1">Translations!$A$47</f>
        <v>LÍNEA J: Proporción del gasto público destinado a la salud (en %)</v>
      </c>
      <c r="B57" s="215" t="str">
        <f ca="1">Translations!$A$88</f>
        <v>Introduzca el porcentaje anual destinado a la salud del gasto público.</v>
      </c>
      <c r="C57" s="215"/>
    </row>
    <row r="58" spans="1:3" ht="51">
      <c r="A58" s="151" t="str">
        <f ca="1">Translations!A130</f>
        <v>LÍNEA K: Compromisos totales del gobierno para que los sistemas de salud resilientes y sostenibles (SSRS) accedan al incentivo de cofinanciamiento</v>
      </c>
      <c r="B58" s="221" t="str">
        <f ca="1">Translations!$A$89</f>
        <v>Introduzca las inversiones anuales del gobierno en SSRS que se han comprometido específicamente para acceder al "incentivo de cofinanciamiento" de la asignación de 2020-2022 o al "incentivo de cofinanciamiento" de la asignación de 2023-2025 acordadas con la Secretaría del Fondo Mundial durante el diálogo de país.</v>
      </c>
      <c r="C58" s="222"/>
    </row>
    <row r="59" spans="1:3" ht="15" customHeight="1">
      <c r="A59" s="205" t="str">
        <f ca="1">Translations!$A$8</f>
        <v>Deficiencias financieras detalladas</v>
      </c>
      <c r="B59" s="205"/>
      <c r="C59" s="205"/>
    </row>
    <row r="60" spans="1:3" ht="75" customHeight="1">
      <c r="A60" s="150" t="str">
        <f ca="1">Translations!$A$49</f>
        <v>Análisis detallado de las deficiencias financieras basado en los módulos del Fondo Mundial</v>
      </c>
      <c r="B60" s="215" t="str">
        <f ca="1">Translations!$A$90</f>
        <v>Introduzca la necesidad de financiamiento en los años de ejecución de la solicitud de financiamiento; y el financiamiento estimado disponible en a) los años de ejecución de la solicitud de financiamiento y b) tres años previos, obtenidos de recursos nacionales y ajenos al Fondo Mundial para cada módulo pertinente. Consulte en el manual del Marco Modular las definiciones de lo que se incluye en cada módulo del Fondo Mundial. Además de los módulos del Fondo Mundial, se incluyen categorías de "gestión de programas" y "otros" para reflejar otras contribuciones y deficiencias pertinentes.</v>
      </c>
      <c r="C60" s="215"/>
    </row>
    <row r="61" spans="1:3" ht="60" customHeight="1">
      <c r="A61" s="152" t="str">
        <f ca="1">Translations!$A$50</f>
        <v>Análisis detallado de las deficiencias financieras basado en las categorías de costos del Plan Estratégico Nacional</v>
      </c>
      <c r="B61" s="194" t="str">
        <f ca="1">Translations!$A$91</f>
        <v>Introduzca las categorías de costos del Plan Estratégico Nacional. Introduzca la necesidad de financiamiento en los años de ejecución de la solicitud de financiamiento; y el financiamiento estimado disponible de recursos nacionales y ajenos al Fondo Mundial en a) los años de ejecución de la solicitud de financiamiento y b) tres años previos, para cada categoría.</v>
      </c>
      <c r="C61" s="194"/>
    </row>
    <row r="62" spans="1:3" ht="15">
      <c r="A62" s="205" t="str">
        <f ca="1">Translations!A209</f>
        <v>Productos sanitarios</v>
      </c>
      <c r="B62" s="205"/>
      <c r="C62" s="205"/>
    </row>
    <row r="63" spans="1:3" ht="272.64999999999998" customHeight="1">
      <c r="A63" s="150" t="str">
        <f ca="1">Translations!A209</f>
        <v>Productos sanitarios</v>
      </c>
      <c r="B63" s="217" t="str">
        <f ca="1">Translations!A92</f>
        <v>Es esencial cumplimentar con precisión las tres pestañas sobre las deficiencias financieras detalladas para que el país y el Fondo Mundial puedan valorar cómo se financiarán la totalidad de insumos esenciales para los programas de VIH, tuberculosis y malaria en el período de asignación 2023-2025 y cómo la contribución financiera nacional para estos productos aumentará con el tiempo, especialmente a medida que se pide a los países que se comprometan a pagar una parte cada vez mayor de su costo como parte del cofinanciamiento y esfuerzos para conseguir la sostenibilidad a largo plazo.
Para la pestaña de productos sanitarios, utilice el menú de productos predefinidos (por ejemplo, antirretrovirales, medicamentos de segunda línea para la tuberculosis, mosquiteros para la malaria). Si debe añadir algún producto no presente en el menú, seleccione "Otros productos básicos (especificar)" y detalle el producto en la columna "Especifique los otros productos básicos (si es aplicable)".
Para el próximo período de asignación (2023-2025), proporcione la cuantificación nacional o las cantidades totales estimadas. Para los costos, se utilizarán los del producto neto siempre que sea posible.</v>
      </c>
      <c r="C63" s="217"/>
    </row>
  </sheetData>
  <sheetProtection algorithmName="SHA-512" hashValue="J+6NVHaqG/s/QsvmCM82ANuoD5SbbiTqw4HsQwRIt1a5+ajaNdwpZJv0WtFfVUzFvXeSblViYUMCIe4AEsRTtQ==" saltValue="ycn74AMGT2jjj4o2lQC9AA==" spinCount="100000" sheet="1" formatColumns="0" formatRows="0" selectLockedCells="1"/>
  <mergeCells count="57">
    <mergeCell ref="A4:C4"/>
    <mergeCell ref="A62:C62"/>
    <mergeCell ref="B63:C63"/>
    <mergeCell ref="B28:C28"/>
    <mergeCell ref="B29:C29"/>
    <mergeCell ref="B30:C30"/>
    <mergeCell ref="B57:C57"/>
    <mergeCell ref="B58:C58"/>
    <mergeCell ref="B60:C60"/>
    <mergeCell ref="B61:C61"/>
    <mergeCell ref="A43:C43"/>
    <mergeCell ref="A49:C49"/>
    <mergeCell ref="A59:C59"/>
    <mergeCell ref="B51:C51"/>
    <mergeCell ref="B52:C52"/>
    <mergeCell ref="B53:C53"/>
    <mergeCell ref="B54:C54"/>
    <mergeCell ref="B55:C55"/>
    <mergeCell ref="B56:C56"/>
    <mergeCell ref="B44:C44"/>
    <mergeCell ref="B45:C45"/>
    <mergeCell ref="B46:C46"/>
    <mergeCell ref="B47:C47"/>
    <mergeCell ref="B48:C48"/>
    <mergeCell ref="B50:C50"/>
    <mergeCell ref="B37:C37"/>
    <mergeCell ref="B38:C38"/>
    <mergeCell ref="B39:C39"/>
    <mergeCell ref="B40:C40"/>
    <mergeCell ref="A41:C41"/>
    <mergeCell ref="B42:C42"/>
    <mergeCell ref="A17:C17"/>
    <mergeCell ref="A25:C25"/>
    <mergeCell ref="B27:C27"/>
    <mergeCell ref="B22:C22"/>
    <mergeCell ref="A31:C31"/>
    <mergeCell ref="B18:C18"/>
    <mergeCell ref="B19:C19"/>
    <mergeCell ref="B20:C20"/>
    <mergeCell ref="B21:C21"/>
    <mergeCell ref="B36:C36"/>
    <mergeCell ref="B23:C23"/>
    <mergeCell ref="B24:C24"/>
    <mergeCell ref="B32:C32"/>
    <mergeCell ref="A33:C33"/>
    <mergeCell ref="A34:C34"/>
    <mergeCell ref="B35:C35"/>
    <mergeCell ref="A7:B7"/>
    <mergeCell ref="A6:B6"/>
    <mergeCell ref="A11:A16"/>
    <mergeCell ref="B11:C11"/>
    <mergeCell ref="B12:C12"/>
    <mergeCell ref="B13:C13"/>
    <mergeCell ref="B14:C14"/>
    <mergeCell ref="B16:C16"/>
    <mergeCell ref="B15:C15"/>
    <mergeCell ref="B26:C26"/>
  </mergeCells>
  <dataValidations count="2">
    <dataValidation type="textLength" allowBlank="1" showInputMessage="1" showErrorMessage="1" sqref="B32 B44:B48 B42 B27 B50:B57 B35:B40" xr:uid="{00000000-0002-0000-0000-000000000000}">
      <formula1>0</formula1>
      <formula2>10000</formula2>
    </dataValidation>
    <dataValidation type="list" allowBlank="1" showInputMessage="1" showErrorMessage="1" sqref="B9" xr:uid="{00000000-0002-0000-0000-000001000000}">
      <formula1>"English,Français,Español"</formula1>
    </dataValidation>
  </dataValidations>
  <pageMargins left="0.7" right="0.7" top="0.75" bottom="0.75" header="0.3" footer="0.3"/>
  <pageSetup paperSize="8"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793EA-D092-465E-84FF-B550BFAEE39D}">
  <sheetPr codeName="Sheet12">
    <pageSetUpPr fitToPage="1"/>
  </sheetPr>
  <dimension ref="A1:U39"/>
  <sheetViews>
    <sheetView showGridLines="0" view="pageBreakPreview" zoomScale="91" zoomScaleNormal="100" zoomScaleSheetLayoutView="91" workbookViewId="0">
      <pane xSplit="1" ySplit="10" topLeftCell="Q17" activePane="bottomRight" state="frozen"/>
      <selection pane="topRight" activeCell="B1" sqref="B1"/>
      <selection pane="bottomLeft" activeCell="A11" sqref="A11"/>
      <selection pane="bottomRight" activeCell="Q25" sqref="Q25"/>
    </sheetView>
  </sheetViews>
  <sheetFormatPr baseColWidth="10" defaultColWidth="9.7109375" defaultRowHeight="14.25"/>
  <cols>
    <col min="1" max="1" width="55.7109375" style="159" customWidth="1"/>
    <col min="2" max="2" width="34.5703125" style="160" customWidth="1"/>
    <col min="3" max="3" width="32" style="160" customWidth="1"/>
    <col min="4" max="4" width="19.28515625" style="160" customWidth="1"/>
    <col min="5" max="5" width="21.5703125" style="160" bestFit="1" customWidth="1"/>
    <col min="6" max="6" width="47.28515625" style="160" customWidth="1"/>
    <col min="7" max="8" width="29.28515625" style="160" customWidth="1"/>
    <col min="9" max="9" width="23.28515625" style="160" customWidth="1"/>
    <col min="10" max="10" width="21.5703125" style="160" bestFit="1" customWidth="1"/>
    <col min="11" max="11" width="46.28515625" style="160" customWidth="1"/>
    <col min="12" max="12" width="29.42578125" style="160" customWidth="1"/>
    <col min="13" max="13" width="29.5703125" style="160" customWidth="1"/>
    <col min="14" max="14" width="18.7109375" style="160" customWidth="1"/>
    <col min="15" max="15" width="21.28515625" style="160" customWidth="1"/>
    <col min="16" max="16" width="45.5703125" style="160" customWidth="1"/>
    <col min="17" max="17" width="28.42578125" style="160" customWidth="1"/>
    <col min="18" max="18" width="22.5703125" style="160" customWidth="1"/>
    <col min="19" max="19" width="18" style="160" customWidth="1"/>
    <col min="20" max="20" width="19.42578125" style="160" customWidth="1"/>
    <col min="21" max="21" width="47.7109375" style="160" customWidth="1"/>
    <col min="22" max="22" width="12.28515625" style="160" customWidth="1"/>
    <col min="23" max="16384" width="9.7109375" style="160"/>
  </cols>
  <sheetData>
    <row r="1" spans="1:21" ht="14.1" customHeight="1">
      <c r="A1" s="314" t="str">
        <f ca="1">Translations!A213</f>
        <v>Productos sanitarios - nacionales</v>
      </c>
      <c r="B1" s="119" t="str">
        <f ca="1">Translations!$A$11</f>
        <v>País</v>
      </c>
      <c r="C1" s="235" t="str">
        <f>'Cover Sheet'!B8</f>
        <v>El Salvador</v>
      </c>
      <c r="D1" s="315"/>
      <c r="E1" s="315"/>
      <c r="F1" s="315"/>
      <c r="G1" s="315"/>
      <c r="H1" s="315"/>
      <c r="I1" s="236"/>
      <c r="J1" s="233" t="str">
        <f ca="1">Translations!$A$95</f>
        <v>Año fiscal en que comienza el período de ejecución</v>
      </c>
      <c r="K1" s="317"/>
      <c r="L1" s="317"/>
      <c r="M1" s="317"/>
      <c r="N1" s="317"/>
      <c r="O1" s="317"/>
      <c r="P1" s="317"/>
      <c r="Q1" s="317"/>
      <c r="R1" s="317"/>
      <c r="S1" s="317"/>
      <c r="T1" s="234"/>
      <c r="U1" s="120">
        <f>IF(MIN('Cover Sheet'!B13:D13)=0,"",MIN('Cover Sheet'!B13:D13))</f>
        <v>2025</v>
      </c>
    </row>
    <row r="2" spans="1:21" ht="14.1" customHeight="1">
      <c r="A2" s="314"/>
      <c r="B2" s="119" t="str">
        <f ca="1">Translations!$A$13</f>
        <v>Moneda</v>
      </c>
      <c r="C2" s="235" t="str">
        <f>VLOOKUP('Cover Sheet'!$D$10,Dropdowns!$O$13:$R$15,Translations!$C$1+1,0)</f>
        <v>USD</v>
      </c>
      <c r="D2" s="315"/>
      <c r="E2" s="315"/>
      <c r="F2" s="315"/>
      <c r="G2" s="315"/>
      <c r="H2" s="315"/>
      <c r="I2" s="236"/>
      <c r="J2" s="233" t="str">
        <f ca="1">Translations!$A$96</f>
        <v>Año fiscal en que termina el período de ejecución</v>
      </c>
      <c r="K2" s="317"/>
      <c r="L2" s="317"/>
      <c r="M2" s="317"/>
      <c r="N2" s="317"/>
      <c r="O2" s="317"/>
      <c r="P2" s="317"/>
      <c r="Q2" s="317"/>
      <c r="R2" s="317"/>
      <c r="S2" s="317"/>
      <c r="T2" s="234"/>
      <c r="U2" s="120">
        <f>IF(MAX('Cover Sheet'!B14:D14)=0,"",MAX('Cover Sheet'!B14:D14))</f>
        <v>2027</v>
      </c>
    </row>
    <row r="3" spans="1:21" ht="15.75">
      <c r="A3" s="316"/>
      <c r="B3" s="316"/>
      <c r="C3" s="316"/>
      <c r="D3" s="316"/>
      <c r="E3" s="316"/>
      <c r="F3" s="316"/>
      <c r="G3" s="316"/>
      <c r="H3" s="316"/>
      <c r="I3" s="316"/>
      <c r="J3" s="316"/>
      <c r="K3" s="316"/>
      <c r="L3" s="316"/>
      <c r="M3" s="316"/>
      <c r="N3" s="316"/>
      <c r="O3" s="316"/>
      <c r="P3" s="316"/>
      <c r="Q3" s="316"/>
      <c r="R3" s="316"/>
      <c r="S3" s="316"/>
      <c r="T3" s="316"/>
      <c r="U3" s="316"/>
    </row>
    <row r="4" spans="1:21" ht="13.5" hidden="1" customHeight="1">
      <c r="A4" s="121"/>
      <c r="B4" s="93"/>
      <c r="C4" s="122"/>
      <c r="D4" s="122"/>
      <c r="E4" s="122"/>
      <c r="F4" s="122"/>
      <c r="G4" s="122"/>
      <c r="H4" s="122"/>
      <c r="I4" s="122"/>
      <c r="J4" s="93"/>
      <c r="K4" s="93"/>
      <c r="L4" s="93"/>
      <c r="M4" s="93"/>
      <c r="N4" s="93"/>
      <c r="O4" s="93"/>
      <c r="P4" s="93"/>
      <c r="Q4" s="93"/>
      <c r="R4" s="93"/>
      <c r="S4" s="93"/>
      <c r="T4" s="93"/>
      <c r="U4" s="114"/>
    </row>
    <row r="5" spans="1:21" ht="30" hidden="1" customHeight="1">
      <c r="A5" s="162"/>
      <c r="B5" s="313"/>
      <c r="C5" s="313"/>
      <c r="D5" s="313"/>
      <c r="E5" s="313"/>
      <c r="F5" s="169"/>
      <c r="G5" s="313"/>
      <c r="H5" s="313"/>
      <c r="I5" s="313"/>
      <c r="J5" s="313"/>
      <c r="K5" s="313"/>
      <c r="L5" s="313"/>
      <c r="M5" s="313"/>
      <c r="N5" s="313"/>
      <c r="O5" s="313"/>
      <c r="P5" s="313"/>
      <c r="Q5" s="313"/>
      <c r="R5" s="313"/>
      <c r="S5" s="313"/>
      <c r="T5" s="313"/>
      <c r="U5" s="313"/>
    </row>
    <row r="6" spans="1:21" ht="22.5" customHeight="1">
      <c r="A6" s="123" t="str">
        <f ca="1">Translations!$A$103</f>
        <v>Año fiscal</v>
      </c>
      <c r="B6" s="321">
        <f>IF(ISNUMBER(U1),U1,"")</f>
        <v>2025</v>
      </c>
      <c r="C6" s="322"/>
      <c r="D6" s="322"/>
      <c r="E6" s="322"/>
      <c r="F6" s="323"/>
      <c r="G6" s="321">
        <f>IFERROR(B6+1,"")</f>
        <v>2026</v>
      </c>
      <c r="H6" s="322"/>
      <c r="I6" s="322"/>
      <c r="J6" s="322"/>
      <c r="K6" s="323"/>
      <c r="L6" s="321">
        <f>IFERROR(G6+1,"")</f>
        <v>2027</v>
      </c>
      <c r="M6" s="322"/>
      <c r="N6" s="322"/>
      <c r="O6" s="322"/>
      <c r="P6" s="323"/>
      <c r="Q6" s="321">
        <f>IFERROR(L6+1,"")</f>
        <v>2028</v>
      </c>
      <c r="R6" s="322"/>
      <c r="S6" s="322"/>
      <c r="T6" s="322"/>
      <c r="U6" s="323"/>
    </row>
    <row r="7" spans="1:21" ht="22.5" customHeight="1">
      <c r="A7" s="123" t="str">
        <f ca="1">Translations!$A$104</f>
        <v>Año fiscal (especificado)</v>
      </c>
      <c r="B7" s="321" t="str">
        <f>IFERROR(IF('Cover Sheet'!$D$9="January - December","01/"&amp;B6&amp;" - "&amp;"12/"&amp;B6,IF('Cover Sheet'!$D$9="April - March","04/"&amp;B6&amp;" - "&amp;"03/"&amp;B6+1,IF('Cover Sheet'!$D$9="July - June","07/"&amp;B6-1&amp;" - "&amp;"06/"&amp;B6,IF('Cover Sheet'!$D$9="October - September","10/"&amp;B6-1&amp;" - "&amp;"09/"&amp;B6,"")))),"")</f>
        <v>01/2025 - 12/2025</v>
      </c>
      <c r="C7" s="322"/>
      <c r="D7" s="322"/>
      <c r="E7" s="322"/>
      <c r="F7" s="323"/>
      <c r="G7" s="321" t="str">
        <f>IFERROR(IF('Cover Sheet'!$D$9="January - December","01/"&amp;G6&amp;" - "&amp;"12/"&amp;G6,IF('Cover Sheet'!$D$9="April - March","04/"&amp;G6&amp;" - "&amp;"03/"&amp;G6+1,IF('Cover Sheet'!$D$9="July - June","07/"&amp;G6-1&amp;" - "&amp;"06/"&amp;G6,IF('Cover Sheet'!$D$9="October - September","10/"&amp;G6-1&amp;" - "&amp;"09/"&amp;G6,"")))),"")</f>
        <v>01/2026 - 12/2026</v>
      </c>
      <c r="H7" s="322"/>
      <c r="I7" s="322"/>
      <c r="J7" s="322"/>
      <c r="K7" s="323"/>
      <c r="L7" s="321" t="str">
        <f>IFERROR(IF('Cover Sheet'!$D$9="January - December","01/"&amp;L6&amp;" - "&amp;"12/"&amp;L6,IF('Cover Sheet'!$D$9="April - March","04/"&amp;L6&amp;" - "&amp;"03/"&amp;L6+1,IF('Cover Sheet'!$D$9="July - June","07/"&amp;L6-1&amp;" - "&amp;"06/"&amp;L6,IF('Cover Sheet'!$D$9="October - September","10/"&amp;L6-1&amp;" - "&amp;"09/"&amp;L6,"")))),"")</f>
        <v>01/2027 - 12/2027</v>
      </c>
      <c r="M7" s="322"/>
      <c r="N7" s="322"/>
      <c r="O7" s="322"/>
      <c r="P7" s="323"/>
      <c r="Q7" s="321" t="str">
        <f>IFERROR(IF('Cover Sheet'!$D$9="January - December","01/"&amp;Q6&amp;" - "&amp;"12/"&amp;Q6,IF('Cover Sheet'!$D$9="April - March","04/"&amp;Q6&amp;" - "&amp;"03/"&amp;Q6+1,IF('Cover Sheet'!$D$9="July - June","07/"&amp;Q6-1&amp;" - "&amp;"06/"&amp;Q6,IF('Cover Sheet'!$D$9="October - September","10/"&amp;Q6-1&amp;" - "&amp;"09/"&amp;Q6,"")))),"")</f>
        <v>01/2028 - 12/2028</v>
      </c>
      <c r="R7" s="322"/>
      <c r="S7" s="322"/>
      <c r="T7" s="322"/>
      <c r="U7" s="322"/>
    </row>
    <row r="8" spans="1:21" ht="22.5" customHeight="1">
      <c r="A8" s="123" t="str">
        <f ca="1">Translations!$A$105</f>
        <v>Tipo de cambio (unidades de moneda local por USD o EUR)</v>
      </c>
      <c r="B8" s="318"/>
      <c r="C8" s="319"/>
      <c r="D8" s="319"/>
      <c r="E8" s="319"/>
      <c r="F8" s="320"/>
      <c r="G8" s="324"/>
      <c r="H8" s="325"/>
      <c r="I8" s="325"/>
      <c r="J8" s="325"/>
      <c r="K8" s="326"/>
      <c r="L8" s="324"/>
      <c r="M8" s="325"/>
      <c r="N8" s="325"/>
      <c r="O8" s="325"/>
      <c r="P8" s="326"/>
      <c r="Q8" s="325"/>
      <c r="R8" s="325"/>
      <c r="S8" s="325"/>
      <c r="T8" s="325"/>
      <c r="U8" s="326"/>
    </row>
    <row r="9" spans="1:21" ht="44.1" customHeight="1">
      <c r="A9" s="124" t="str">
        <f ca="1">Translations!A209</f>
        <v>Productos sanitarios</v>
      </c>
      <c r="B9" s="104" t="str">
        <f ca="1">Translations!A216</f>
        <v>Plan de abastecimiento anual, coste</v>
      </c>
      <c r="C9" s="104" t="str">
        <f ca="1">Translations!A217</f>
        <v>Financiación Nacional</v>
      </c>
      <c r="D9" s="104" t="str">
        <f ca="1">Translations!A218</f>
        <v>Participación Nacional (%)</v>
      </c>
      <c r="E9" s="104" t="str">
        <f ca="1">Translations!A219</f>
        <v>Fuente de datos</v>
      </c>
      <c r="F9" s="104" t="str">
        <f ca="1">Translations!A220</f>
        <v>Especifique los otros productos básicos (si es aplicable)</v>
      </c>
      <c r="G9" s="104" t="str">
        <f ca="1">Translations!A216</f>
        <v>Plan de abastecimiento anual, coste</v>
      </c>
      <c r="H9" s="104" t="str">
        <f ca="1">Translations!A217</f>
        <v>Financiación Nacional</v>
      </c>
      <c r="I9" s="104" t="str">
        <f ca="1">Translations!A218</f>
        <v>Participación Nacional (%)</v>
      </c>
      <c r="J9" s="104" t="str">
        <f ca="1">Translations!A219</f>
        <v>Fuente de datos</v>
      </c>
      <c r="K9" s="104" t="str">
        <f ca="1">Translations!A220</f>
        <v>Especifique los otros productos básicos (si es aplicable)</v>
      </c>
      <c r="L9" s="104" t="str">
        <f ca="1">Translations!A216</f>
        <v>Plan de abastecimiento anual, coste</v>
      </c>
      <c r="M9" s="104" t="str">
        <f ca="1">Translations!A217</f>
        <v>Financiación Nacional</v>
      </c>
      <c r="N9" s="104" t="str">
        <f ca="1">Translations!A218</f>
        <v>Participación Nacional (%)</v>
      </c>
      <c r="O9" s="104" t="str">
        <f ca="1">Translations!A219</f>
        <v>Fuente de datos</v>
      </c>
      <c r="P9" s="104" t="str">
        <f ca="1">Translations!A220</f>
        <v>Especifique los otros productos básicos (si es aplicable)</v>
      </c>
      <c r="Q9" s="104" t="str">
        <f ca="1">Translations!A216</f>
        <v>Plan de abastecimiento anual, coste</v>
      </c>
      <c r="R9" s="104" t="str">
        <f ca="1">Translations!A217</f>
        <v>Financiación Nacional</v>
      </c>
      <c r="S9" s="104" t="str">
        <f ca="1">Translations!A218</f>
        <v>Participación Nacional (%)</v>
      </c>
      <c r="T9" s="104" t="str">
        <f ca="1">Translations!A219</f>
        <v>Fuente de datos</v>
      </c>
      <c r="U9" s="104" t="str">
        <f ca="1">Translations!A220</f>
        <v>Especifique los otros productos básicos (si es aplicable)</v>
      </c>
    </row>
    <row r="10" spans="1:21" ht="1.5" customHeight="1">
      <c r="A10" s="125"/>
      <c r="B10" s="125"/>
      <c r="C10" s="125"/>
      <c r="D10" s="125"/>
      <c r="E10" s="125"/>
      <c r="F10" s="125"/>
      <c r="G10" s="125"/>
      <c r="H10" s="125"/>
      <c r="I10" s="125"/>
      <c r="J10" s="125"/>
      <c r="K10" s="125"/>
      <c r="L10" s="125"/>
      <c r="M10" s="125"/>
      <c r="N10" s="125"/>
      <c r="O10" s="125"/>
      <c r="P10" s="180"/>
      <c r="Q10" s="180"/>
      <c r="R10" s="180"/>
      <c r="S10" s="180"/>
      <c r="T10" s="180"/>
      <c r="U10" s="5"/>
    </row>
    <row r="11" spans="1:21" ht="25.15" customHeight="1">
      <c r="A11" s="128" t="s">
        <v>736</v>
      </c>
      <c r="B11" s="170">
        <v>433011.7</v>
      </c>
      <c r="C11" s="170">
        <v>0</v>
      </c>
      <c r="D11" s="166">
        <f>IFERROR(C11/B11, "")</f>
        <v>0</v>
      </c>
      <c r="E11" s="129" t="s">
        <v>635</v>
      </c>
      <c r="F11" s="170" t="s">
        <v>2267</v>
      </c>
      <c r="G11" s="170">
        <v>0</v>
      </c>
      <c r="H11" s="170">
        <v>0</v>
      </c>
      <c r="I11" s="166" t="str">
        <f>IFERROR(H11/G11, "")</f>
        <v/>
      </c>
      <c r="J11" s="129" t="s">
        <v>635</v>
      </c>
      <c r="K11" s="170" t="s">
        <v>2267</v>
      </c>
      <c r="L11" s="170"/>
      <c r="M11" s="170">
        <v>0</v>
      </c>
      <c r="N11" s="166" t="str">
        <f>IFERROR(M11/L11, "")</f>
        <v/>
      </c>
      <c r="O11" s="129" t="s">
        <v>635</v>
      </c>
      <c r="P11" s="170" t="s">
        <v>2267</v>
      </c>
      <c r="Q11" s="170">
        <v>0</v>
      </c>
      <c r="R11" s="170">
        <v>0</v>
      </c>
      <c r="S11" s="166" t="str">
        <f>IFERROR(R11/Q11, "")</f>
        <v/>
      </c>
      <c r="T11" s="168" t="s">
        <v>635</v>
      </c>
      <c r="U11" s="133" t="s">
        <v>2267</v>
      </c>
    </row>
    <row r="12" spans="1:21" ht="22.15" customHeight="1">
      <c r="A12" s="128" t="s">
        <v>674</v>
      </c>
      <c r="B12" s="170">
        <v>1717717</v>
      </c>
      <c r="C12" s="170">
        <v>1232454.6000000001</v>
      </c>
      <c r="D12" s="166">
        <f t="shared" ref="D12:D34" si="0">IFERROR(C12/B12, "")</f>
        <v>0.71749572252006588</v>
      </c>
      <c r="E12" s="129" t="s">
        <v>635</v>
      </c>
      <c r="F12" s="170" t="s">
        <v>2268</v>
      </c>
      <c r="G12" s="170">
        <v>1808284.72</v>
      </c>
      <c r="H12" s="170">
        <v>1300999.92</v>
      </c>
      <c r="I12" s="166">
        <f t="shared" ref="I12:I34" si="1">IFERROR(H12/G12, "")</f>
        <v>0.71946630174478277</v>
      </c>
      <c r="J12" s="129" t="s">
        <v>635</v>
      </c>
      <c r="K12" s="170" t="s">
        <v>2268</v>
      </c>
      <c r="L12" s="170">
        <v>1898793.23</v>
      </c>
      <c r="M12" s="170">
        <v>1369545.23</v>
      </c>
      <c r="N12" s="166">
        <f t="shared" ref="N12:N34" si="2">IFERROR(M12/L12, "")</f>
        <v>0.72127138877570152</v>
      </c>
      <c r="O12" s="129" t="s">
        <v>635</v>
      </c>
      <c r="P12" s="170" t="s">
        <v>2268</v>
      </c>
      <c r="Q12" s="170">
        <v>1931072.7149100001</v>
      </c>
      <c r="R12" s="170">
        <v>1392827.4989100001</v>
      </c>
      <c r="S12" s="166">
        <f t="shared" ref="S12:S34" si="3">IFERROR(R12/Q12, "")</f>
        <v>0.72127138877570152</v>
      </c>
      <c r="T12" s="168" t="s">
        <v>635</v>
      </c>
      <c r="U12" s="133" t="s">
        <v>2268</v>
      </c>
    </row>
    <row r="13" spans="1:21" ht="22.15" customHeight="1">
      <c r="A13" s="128" t="s">
        <v>674</v>
      </c>
      <c r="B13" s="170">
        <v>426461.14</v>
      </c>
      <c r="C13" s="170">
        <v>242305.25</v>
      </c>
      <c r="D13" s="166">
        <f t="shared" si="0"/>
        <v>0.56817662214193765</v>
      </c>
      <c r="E13" s="129" t="s">
        <v>635</v>
      </c>
      <c r="F13" s="170" t="s">
        <v>2269</v>
      </c>
      <c r="G13" s="170">
        <v>366196.47</v>
      </c>
      <c r="H13" s="170">
        <v>241402.73</v>
      </c>
      <c r="I13" s="166">
        <f t="shared" si="1"/>
        <v>0.65921643100491933</v>
      </c>
      <c r="J13" s="129" t="s">
        <v>635</v>
      </c>
      <c r="K13" s="170" t="s">
        <v>2269</v>
      </c>
      <c r="L13" s="170">
        <v>366463.24</v>
      </c>
      <c r="M13" s="170">
        <v>240448.62</v>
      </c>
      <c r="N13" s="166">
        <f t="shared" si="2"/>
        <v>0.65613298621711691</v>
      </c>
      <c r="O13" s="129" t="s">
        <v>635</v>
      </c>
      <c r="P13" s="170" t="s">
        <v>2269</v>
      </c>
      <c r="Q13" s="170">
        <v>372693.11508000002</v>
      </c>
      <c r="R13" s="170">
        <v>244536.24653999999</v>
      </c>
      <c r="S13" s="166">
        <f t="shared" si="3"/>
        <v>0.6561329862171168</v>
      </c>
      <c r="T13" s="168" t="s">
        <v>635</v>
      </c>
      <c r="U13" s="133" t="s">
        <v>2269</v>
      </c>
    </row>
    <row r="14" spans="1:21" ht="22.15" customHeight="1">
      <c r="A14" s="128" t="s">
        <v>736</v>
      </c>
      <c r="B14" s="170">
        <v>451972.6</v>
      </c>
      <c r="C14" s="170">
        <v>0</v>
      </c>
      <c r="D14" s="166">
        <f t="shared" si="0"/>
        <v>0</v>
      </c>
      <c r="E14" s="129" t="s">
        <v>635</v>
      </c>
      <c r="F14" s="170" t="s">
        <v>2270</v>
      </c>
      <c r="G14" s="170">
        <v>451972.6</v>
      </c>
      <c r="H14" s="170">
        <v>0</v>
      </c>
      <c r="I14" s="166">
        <f t="shared" si="1"/>
        <v>0</v>
      </c>
      <c r="J14" s="129" t="s">
        <v>635</v>
      </c>
      <c r="K14" s="170" t="s">
        <v>2270</v>
      </c>
      <c r="L14" s="170">
        <v>451972.6</v>
      </c>
      <c r="M14" s="170">
        <v>0</v>
      </c>
      <c r="N14" s="166">
        <f t="shared" si="2"/>
        <v>0</v>
      </c>
      <c r="O14" s="129" t="s">
        <v>635</v>
      </c>
      <c r="P14" s="170" t="s">
        <v>2270</v>
      </c>
      <c r="Q14" s="170">
        <v>459656.13419999997</v>
      </c>
      <c r="R14" s="170">
        <v>0</v>
      </c>
      <c r="S14" s="166">
        <f t="shared" si="3"/>
        <v>0</v>
      </c>
      <c r="T14" s="168" t="s">
        <v>635</v>
      </c>
      <c r="U14" s="133" t="s">
        <v>2270</v>
      </c>
    </row>
    <row r="15" spans="1:21" ht="22.15" customHeight="1">
      <c r="A15" s="128" t="s">
        <v>674</v>
      </c>
      <c r="B15" s="170">
        <v>6657.69</v>
      </c>
      <c r="C15" s="170">
        <v>6657.69</v>
      </c>
      <c r="D15" s="166">
        <f t="shared" si="0"/>
        <v>1</v>
      </c>
      <c r="E15" s="129" t="s">
        <v>635</v>
      </c>
      <c r="F15" s="170" t="s">
        <v>2271</v>
      </c>
      <c r="G15" s="170">
        <v>6599.34</v>
      </c>
      <c r="H15" s="170">
        <v>6599.34</v>
      </c>
      <c r="I15" s="166">
        <f t="shared" si="1"/>
        <v>1</v>
      </c>
      <c r="J15" s="129" t="s">
        <v>635</v>
      </c>
      <c r="K15" s="170" t="s">
        <v>2271</v>
      </c>
      <c r="L15" s="170">
        <v>6541</v>
      </c>
      <c r="M15" s="170">
        <v>6541</v>
      </c>
      <c r="N15" s="166">
        <f t="shared" si="2"/>
        <v>1</v>
      </c>
      <c r="O15" s="129" t="s">
        <v>635</v>
      </c>
      <c r="P15" s="170" t="s">
        <v>2271</v>
      </c>
      <c r="Q15" s="170">
        <v>6652.1970000000001</v>
      </c>
      <c r="R15" s="170">
        <v>6652.1970000000001</v>
      </c>
      <c r="S15" s="166">
        <f t="shared" si="3"/>
        <v>1</v>
      </c>
      <c r="T15" s="168" t="s">
        <v>635</v>
      </c>
      <c r="U15" s="133" t="s">
        <v>2271</v>
      </c>
    </row>
    <row r="16" spans="1:21" ht="22.15" customHeight="1">
      <c r="A16" s="128" t="s">
        <v>674</v>
      </c>
      <c r="B16" s="170">
        <v>15275</v>
      </c>
      <c r="C16" s="170">
        <v>0</v>
      </c>
      <c r="D16" s="166">
        <f t="shared" si="0"/>
        <v>0</v>
      </c>
      <c r="E16" s="129" t="s">
        <v>635</v>
      </c>
      <c r="F16" s="170" t="s">
        <v>2272</v>
      </c>
      <c r="G16" s="170">
        <v>15275</v>
      </c>
      <c r="H16" s="170">
        <v>0</v>
      </c>
      <c r="I16" s="166">
        <f t="shared" si="1"/>
        <v>0</v>
      </c>
      <c r="J16" s="129" t="s">
        <v>635</v>
      </c>
      <c r="K16" s="170" t="s">
        <v>2272</v>
      </c>
      <c r="L16" s="170">
        <v>15275</v>
      </c>
      <c r="M16" s="170">
        <v>0</v>
      </c>
      <c r="N16" s="166">
        <f t="shared" si="2"/>
        <v>0</v>
      </c>
      <c r="O16" s="129" t="s">
        <v>635</v>
      </c>
      <c r="P16" s="170" t="s">
        <v>2272</v>
      </c>
      <c r="Q16" s="170">
        <v>15534.674999999999</v>
      </c>
      <c r="R16" s="170">
        <v>0</v>
      </c>
      <c r="S16" s="166">
        <f t="shared" si="3"/>
        <v>0</v>
      </c>
      <c r="T16" s="168" t="s">
        <v>635</v>
      </c>
      <c r="U16" s="133" t="s">
        <v>2272</v>
      </c>
    </row>
    <row r="17" spans="1:21" ht="22.15" customHeight="1">
      <c r="A17" s="128" t="s">
        <v>674</v>
      </c>
      <c r="B17" s="170">
        <v>534294</v>
      </c>
      <c r="C17" s="170">
        <v>532994.5</v>
      </c>
      <c r="D17" s="166">
        <f t="shared" si="0"/>
        <v>0.99756781846698639</v>
      </c>
      <c r="E17" s="129" t="s">
        <v>635</v>
      </c>
      <c r="F17" s="170" t="s">
        <v>2273</v>
      </c>
      <c r="G17" s="170">
        <v>534294</v>
      </c>
      <c r="H17" s="170">
        <v>532994.5</v>
      </c>
      <c r="I17" s="166">
        <f t="shared" si="1"/>
        <v>0.99756781846698639</v>
      </c>
      <c r="J17" s="129" t="s">
        <v>635</v>
      </c>
      <c r="K17" s="170" t="s">
        <v>2273</v>
      </c>
      <c r="L17" s="170">
        <v>534294</v>
      </c>
      <c r="M17" s="170">
        <v>532994.5</v>
      </c>
      <c r="N17" s="166">
        <f t="shared" si="2"/>
        <v>0.99756781846698639</v>
      </c>
      <c r="O17" s="129" t="s">
        <v>635</v>
      </c>
      <c r="P17" s="170" t="s">
        <v>2273</v>
      </c>
      <c r="Q17" s="170">
        <v>543376.99800000002</v>
      </c>
      <c r="R17" s="170">
        <v>542055.40650000004</v>
      </c>
      <c r="S17" s="166">
        <f t="shared" si="3"/>
        <v>0.99756781846698639</v>
      </c>
      <c r="T17" s="168" t="s">
        <v>635</v>
      </c>
      <c r="U17" s="133" t="s">
        <v>2273</v>
      </c>
    </row>
    <row r="18" spans="1:21" ht="22.15" customHeight="1">
      <c r="A18" s="128" t="s">
        <v>736</v>
      </c>
      <c r="B18" s="170">
        <v>5636</v>
      </c>
      <c r="C18" s="170">
        <v>0</v>
      </c>
      <c r="D18" s="166">
        <f t="shared" si="0"/>
        <v>0</v>
      </c>
      <c r="E18" s="129" t="s">
        <v>635</v>
      </c>
      <c r="F18" s="170" t="s">
        <v>2274</v>
      </c>
      <c r="G18" s="170">
        <v>5636</v>
      </c>
      <c r="H18" s="170">
        <v>0</v>
      </c>
      <c r="I18" s="166">
        <f t="shared" si="1"/>
        <v>0</v>
      </c>
      <c r="J18" s="129" t="s">
        <v>635</v>
      </c>
      <c r="K18" s="170" t="s">
        <v>2274</v>
      </c>
      <c r="L18" s="171">
        <v>5636</v>
      </c>
      <c r="M18" s="170">
        <v>0</v>
      </c>
      <c r="N18" s="166">
        <f t="shared" si="2"/>
        <v>0</v>
      </c>
      <c r="O18" s="129" t="s">
        <v>635</v>
      </c>
      <c r="P18" s="170" t="s">
        <v>2274</v>
      </c>
      <c r="Q18" s="170">
        <v>5731.8119999999999</v>
      </c>
      <c r="R18" s="170">
        <v>0</v>
      </c>
      <c r="S18" s="166">
        <f t="shared" si="3"/>
        <v>0</v>
      </c>
      <c r="T18" s="168" t="s">
        <v>635</v>
      </c>
      <c r="U18" s="133" t="s">
        <v>2274</v>
      </c>
    </row>
    <row r="19" spans="1:21" ht="22.15" customHeight="1">
      <c r="A19" s="128" t="s">
        <v>736</v>
      </c>
      <c r="B19" s="170">
        <v>11272</v>
      </c>
      <c r="C19" s="170">
        <v>0</v>
      </c>
      <c r="D19" s="166">
        <f t="shared" si="0"/>
        <v>0</v>
      </c>
      <c r="E19" s="129" t="s">
        <v>635</v>
      </c>
      <c r="F19" s="170" t="s">
        <v>2275</v>
      </c>
      <c r="G19" s="170">
        <v>11272</v>
      </c>
      <c r="H19" s="170">
        <v>0</v>
      </c>
      <c r="I19" s="166">
        <f t="shared" si="1"/>
        <v>0</v>
      </c>
      <c r="J19" s="129" t="s">
        <v>635</v>
      </c>
      <c r="K19" s="170" t="s">
        <v>2275</v>
      </c>
      <c r="L19" s="170">
        <v>11272</v>
      </c>
      <c r="M19" s="170">
        <v>0</v>
      </c>
      <c r="N19" s="166">
        <f t="shared" si="2"/>
        <v>0</v>
      </c>
      <c r="O19" s="129" t="s">
        <v>635</v>
      </c>
      <c r="P19" s="170" t="s">
        <v>2275</v>
      </c>
      <c r="Q19" s="170">
        <v>11463.624</v>
      </c>
      <c r="R19" s="170">
        <v>0</v>
      </c>
      <c r="S19" s="166">
        <f t="shared" si="3"/>
        <v>0</v>
      </c>
      <c r="T19" s="168" t="s">
        <v>635</v>
      </c>
      <c r="U19" s="133" t="s">
        <v>2275</v>
      </c>
    </row>
    <row r="20" spans="1:21" ht="22.15" customHeight="1">
      <c r="A20" s="128" t="s">
        <v>662</v>
      </c>
      <c r="B20" s="170">
        <v>387340.47</v>
      </c>
      <c r="C20" s="170">
        <v>142521.26</v>
      </c>
      <c r="D20" s="166">
        <f t="shared" si="0"/>
        <v>0.36794828074639352</v>
      </c>
      <c r="E20" s="129" t="s">
        <v>635</v>
      </c>
      <c r="F20" s="170" t="s">
        <v>2276</v>
      </c>
      <c r="G20" s="170">
        <v>387336.52</v>
      </c>
      <c r="H20" s="170">
        <v>141287.78</v>
      </c>
      <c r="I20" s="166">
        <f t="shared" si="1"/>
        <v>0.36476751533782559</v>
      </c>
      <c r="J20" s="129" t="s">
        <v>635</v>
      </c>
      <c r="K20" s="170" t="s">
        <v>2276</v>
      </c>
      <c r="L20" s="170">
        <v>387955.89</v>
      </c>
      <c r="M20" s="170">
        <v>139983.81</v>
      </c>
      <c r="N20" s="166">
        <f t="shared" si="2"/>
        <v>0.36082403594903534</v>
      </c>
      <c r="O20" s="129" t="s">
        <v>635</v>
      </c>
      <c r="P20" s="170" t="s">
        <v>2276</v>
      </c>
      <c r="Q20" s="170">
        <v>394551.14013000001</v>
      </c>
      <c r="R20" s="170">
        <v>142363.53477</v>
      </c>
      <c r="S20" s="166">
        <f t="shared" si="3"/>
        <v>0.36082403594903534</v>
      </c>
      <c r="T20" s="168" t="s">
        <v>635</v>
      </c>
      <c r="U20" s="133" t="s">
        <v>2276</v>
      </c>
    </row>
    <row r="21" spans="1:21" ht="22.15" customHeight="1">
      <c r="A21" s="128" t="s">
        <v>736</v>
      </c>
      <c r="B21" s="170">
        <v>1980</v>
      </c>
      <c r="C21" s="170">
        <v>0</v>
      </c>
      <c r="D21" s="166">
        <f t="shared" si="0"/>
        <v>0</v>
      </c>
      <c r="E21" s="129" t="s">
        <v>635</v>
      </c>
      <c r="F21" s="170" t="s">
        <v>2277</v>
      </c>
      <c r="G21" s="170">
        <v>2052</v>
      </c>
      <c r="H21" s="170">
        <v>0</v>
      </c>
      <c r="I21" s="166">
        <f t="shared" si="1"/>
        <v>0</v>
      </c>
      <c r="J21" s="129" t="s">
        <v>635</v>
      </c>
      <c r="K21" s="170" t="s">
        <v>2277</v>
      </c>
      <c r="L21" s="170">
        <v>2088</v>
      </c>
      <c r="M21" s="170">
        <v>0</v>
      </c>
      <c r="N21" s="166">
        <f t="shared" si="2"/>
        <v>0</v>
      </c>
      <c r="O21" s="129" t="s">
        <v>635</v>
      </c>
      <c r="P21" s="170" t="s">
        <v>2277</v>
      </c>
      <c r="Q21" s="170">
        <v>2123.4960000000001</v>
      </c>
      <c r="R21" s="170">
        <v>0</v>
      </c>
      <c r="S21" s="166">
        <f t="shared" si="3"/>
        <v>0</v>
      </c>
      <c r="T21" s="168" t="s">
        <v>635</v>
      </c>
      <c r="U21" s="133" t="s">
        <v>2277</v>
      </c>
    </row>
    <row r="22" spans="1:21" ht="22.15" customHeight="1">
      <c r="A22" s="128" t="s">
        <v>736</v>
      </c>
      <c r="B22" s="170">
        <v>242162</v>
      </c>
      <c r="C22" s="170">
        <v>0</v>
      </c>
      <c r="D22" s="166">
        <f t="shared" si="0"/>
        <v>0</v>
      </c>
      <c r="E22" s="129" t="s">
        <v>635</v>
      </c>
      <c r="F22" s="170" t="s">
        <v>2278</v>
      </c>
      <c r="G22" s="170">
        <v>0</v>
      </c>
      <c r="H22" s="170">
        <v>0</v>
      </c>
      <c r="I22" s="166" t="str">
        <f t="shared" si="1"/>
        <v/>
      </c>
      <c r="J22" s="129" t="s">
        <v>635</v>
      </c>
      <c r="K22" s="170" t="s">
        <v>2278</v>
      </c>
      <c r="L22" s="170"/>
      <c r="M22" s="170"/>
      <c r="N22" s="166" t="str">
        <f t="shared" si="2"/>
        <v/>
      </c>
      <c r="O22" s="129" t="s">
        <v>635</v>
      </c>
      <c r="P22" s="170" t="s">
        <v>2278</v>
      </c>
      <c r="Q22" s="170">
        <v>0</v>
      </c>
      <c r="R22" s="170">
        <v>0</v>
      </c>
      <c r="S22" s="166" t="str">
        <f t="shared" si="3"/>
        <v/>
      </c>
      <c r="T22" s="168" t="s">
        <v>635</v>
      </c>
      <c r="U22" s="133" t="s">
        <v>2278</v>
      </c>
    </row>
    <row r="23" spans="1:21" ht="22.15" customHeight="1">
      <c r="A23" s="128" t="s">
        <v>631</v>
      </c>
      <c r="B23" s="170">
        <v>843499.16</v>
      </c>
      <c r="C23" s="170">
        <v>843499</v>
      </c>
      <c r="D23" s="166">
        <f t="shared" si="0"/>
        <v>0.99999981031397822</v>
      </c>
      <c r="E23" s="129" t="s">
        <v>635</v>
      </c>
      <c r="F23" s="170" t="s">
        <v>2279</v>
      </c>
      <c r="G23" s="170">
        <v>871432.53</v>
      </c>
      <c r="H23" s="170">
        <v>871433</v>
      </c>
      <c r="I23" s="166">
        <f t="shared" si="1"/>
        <v>1.0000005393418123</v>
      </c>
      <c r="J23" s="129" t="s">
        <v>635</v>
      </c>
      <c r="K23" s="170" t="s">
        <v>2279</v>
      </c>
      <c r="L23" s="170">
        <v>919037.83</v>
      </c>
      <c r="M23" s="170">
        <v>919038</v>
      </c>
      <c r="N23" s="166">
        <f t="shared" si="2"/>
        <v>1.0000001849760636</v>
      </c>
      <c r="O23" s="129" t="s">
        <v>635</v>
      </c>
      <c r="P23" s="170" t="s">
        <v>2279</v>
      </c>
      <c r="Q23" s="170">
        <v>934661.4731099999</v>
      </c>
      <c r="R23" s="170">
        <v>934661.64599999995</v>
      </c>
      <c r="S23" s="166">
        <f t="shared" si="3"/>
        <v>1.0000001849760636</v>
      </c>
      <c r="T23" s="168" t="s">
        <v>635</v>
      </c>
      <c r="U23" s="133" t="s">
        <v>2279</v>
      </c>
    </row>
    <row r="24" spans="1:21" ht="22.15" customHeight="1">
      <c r="A24" s="128" t="s">
        <v>736</v>
      </c>
      <c r="B24" s="170">
        <v>21067.199999999997</v>
      </c>
      <c r="C24" s="170">
        <v>21067.199999999997</v>
      </c>
      <c r="D24" s="166">
        <f t="shared" si="0"/>
        <v>1</v>
      </c>
      <c r="E24" s="129" t="s">
        <v>635</v>
      </c>
      <c r="F24" s="170" t="s">
        <v>2280</v>
      </c>
      <c r="G24" s="170">
        <v>20879.099999999999</v>
      </c>
      <c r="H24" s="170">
        <v>20879.099999999999</v>
      </c>
      <c r="I24" s="166">
        <f t="shared" si="1"/>
        <v>1</v>
      </c>
      <c r="J24" s="129" t="s">
        <v>635</v>
      </c>
      <c r="K24" s="170" t="s">
        <v>2280</v>
      </c>
      <c r="L24" s="170">
        <v>20691</v>
      </c>
      <c r="M24" s="170">
        <v>20691</v>
      </c>
      <c r="N24" s="166">
        <f t="shared" si="2"/>
        <v>1</v>
      </c>
      <c r="O24" s="129" t="s">
        <v>635</v>
      </c>
      <c r="P24" s="170" t="s">
        <v>2280</v>
      </c>
      <c r="Q24" s="170">
        <v>21042.746999999999</v>
      </c>
      <c r="R24" s="170">
        <v>21042.746999999999</v>
      </c>
      <c r="S24" s="166">
        <f t="shared" si="3"/>
        <v>1</v>
      </c>
      <c r="T24" s="168" t="s">
        <v>635</v>
      </c>
      <c r="U24" s="133" t="s">
        <v>2280</v>
      </c>
    </row>
    <row r="25" spans="1:21" ht="22.15" customHeight="1">
      <c r="A25" s="128" t="s">
        <v>608</v>
      </c>
      <c r="B25" s="170"/>
      <c r="C25" s="170"/>
      <c r="D25" s="166" t="str">
        <f t="shared" si="0"/>
        <v/>
      </c>
      <c r="E25" s="129" t="s">
        <v>617</v>
      </c>
      <c r="F25" s="170"/>
      <c r="G25" s="170"/>
      <c r="H25" s="170"/>
      <c r="I25" s="166" t="str">
        <f t="shared" si="1"/>
        <v/>
      </c>
      <c r="J25" s="129" t="s">
        <v>617</v>
      </c>
      <c r="K25" s="170"/>
      <c r="L25" s="170"/>
      <c r="M25" s="170"/>
      <c r="N25" s="166" t="str">
        <f t="shared" si="2"/>
        <v/>
      </c>
      <c r="O25" s="129" t="s">
        <v>617</v>
      </c>
      <c r="P25" s="170"/>
      <c r="Q25" s="170"/>
      <c r="R25" s="170"/>
      <c r="S25" s="166" t="str">
        <f t="shared" si="3"/>
        <v/>
      </c>
      <c r="T25" s="168" t="s">
        <v>617</v>
      </c>
      <c r="U25" s="133"/>
    </row>
    <row r="26" spans="1:21" ht="22.15" customHeight="1">
      <c r="A26" s="128" t="s">
        <v>608</v>
      </c>
      <c r="B26" s="170"/>
      <c r="C26" s="170"/>
      <c r="D26" s="166" t="str">
        <f t="shared" si="0"/>
        <v/>
      </c>
      <c r="E26" s="129" t="s">
        <v>617</v>
      </c>
      <c r="F26" s="170"/>
      <c r="G26" s="170"/>
      <c r="H26" s="170"/>
      <c r="I26" s="166" t="str">
        <f t="shared" si="1"/>
        <v/>
      </c>
      <c r="J26" s="129" t="s">
        <v>617</v>
      </c>
      <c r="K26" s="170"/>
      <c r="L26" s="170"/>
      <c r="M26" s="170"/>
      <c r="N26" s="166" t="str">
        <f t="shared" si="2"/>
        <v/>
      </c>
      <c r="O26" s="129" t="s">
        <v>617</v>
      </c>
      <c r="P26" s="170"/>
      <c r="Q26" s="170"/>
      <c r="R26" s="170"/>
      <c r="S26" s="166" t="str">
        <f t="shared" si="3"/>
        <v/>
      </c>
      <c r="T26" s="168" t="s">
        <v>617</v>
      </c>
      <c r="U26" s="133"/>
    </row>
    <row r="27" spans="1:21" ht="22.15" customHeight="1">
      <c r="A27" s="128" t="s">
        <v>608</v>
      </c>
      <c r="B27" s="170"/>
      <c r="C27" s="170"/>
      <c r="D27" s="166" t="str">
        <f t="shared" si="0"/>
        <v/>
      </c>
      <c r="E27" s="129" t="s">
        <v>617</v>
      </c>
      <c r="F27" s="170"/>
      <c r="G27" s="170"/>
      <c r="H27" s="170"/>
      <c r="I27" s="166" t="str">
        <f t="shared" si="1"/>
        <v/>
      </c>
      <c r="J27" s="129" t="s">
        <v>617</v>
      </c>
      <c r="K27" s="170"/>
      <c r="L27" s="170"/>
      <c r="M27" s="170"/>
      <c r="N27" s="166" t="str">
        <f t="shared" si="2"/>
        <v/>
      </c>
      <c r="O27" s="129" t="s">
        <v>617</v>
      </c>
      <c r="P27" s="170"/>
      <c r="Q27" s="170"/>
      <c r="R27" s="170"/>
      <c r="S27" s="166" t="str">
        <f t="shared" si="3"/>
        <v/>
      </c>
      <c r="T27" s="168" t="s">
        <v>617</v>
      </c>
      <c r="U27" s="133"/>
    </row>
    <row r="28" spans="1:21" ht="22.15" customHeight="1">
      <c r="A28" s="128" t="s">
        <v>608</v>
      </c>
      <c r="B28" s="170"/>
      <c r="C28" s="170"/>
      <c r="D28" s="166" t="str">
        <f t="shared" si="0"/>
        <v/>
      </c>
      <c r="E28" s="129" t="s">
        <v>617</v>
      </c>
      <c r="F28" s="170"/>
      <c r="G28" s="170"/>
      <c r="H28" s="170"/>
      <c r="I28" s="166" t="str">
        <f t="shared" si="1"/>
        <v/>
      </c>
      <c r="J28" s="129" t="s">
        <v>617</v>
      </c>
      <c r="K28" s="170"/>
      <c r="L28" s="170"/>
      <c r="M28" s="170"/>
      <c r="N28" s="166" t="str">
        <f t="shared" si="2"/>
        <v/>
      </c>
      <c r="O28" s="129" t="s">
        <v>617</v>
      </c>
      <c r="P28" s="170"/>
      <c r="Q28" s="170"/>
      <c r="R28" s="170"/>
      <c r="S28" s="166" t="str">
        <f t="shared" si="3"/>
        <v/>
      </c>
      <c r="T28" s="168" t="s">
        <v>617</v>
      </c>
      <c r="U28" s="133"/>
    </row>
    <row r="29" spans="1:21" ht="22.15" customHeight="1">
      <c r="A29" s="128" t="s">
        <v>608</v>
      </c>
      <c r="B29" s="170"/>
      <c r="C29" s="170"/>
      <c r="D29" s="166" t="str">
        <f t="shared" si="0"/>
        <v/>
      </c>
      <c r="E29" s="129" t="s">
        <v>617</v>
      </c>
      <c r="F29" s="170"/>
      <c r="G29" s="170"/>
      <c r="H29" s="170"/>
      <c r="I29" s="166" t="str">
        <f t="shared" si="1"/>
        <v/>
      </c>
      <c r="J29" s="129" t="s">
        <v>617</v>
      </c>
      <c r="K29" s="170"/>
      <c r="L29" s="170"/>
      <c r="M29" s="170"/>
      <c r="N29" s="166" t="str">
        <f t="shared" si="2"/>
        <v/>
      </c>
      <c r="O29" s="129" t="s">
        <v>617</v>
      </c>
      <c r="P29" s="170"/>
      <c r="Q29" s="170"/>
      <c r="R29" s="170"/>
      <c r="S29" s="166" t="str">
        <f t="shared" si="3"/>
        <v/>
      </c>
      <c r="T29" s="168" t="s">
        <v>617</v>
      </c>
      <c r="U29" s="133"/>
    </row>
    <row r="30" spans="1:21" ht="22.15" customHeight="1">
      <c r="A30" s="128" t="s">
        <v>608</v>
      </c>
      <c r="B30" s="170"/>
      <c r="C30" s="170"/>
      <c r="D30" s="166" t="str">
        <f t="shared" si="0"/>
        <v/>
      </c>
      <c r="E30" s="129" t="s">
        <v>617</v>
      </c>
      <c r="F30" s="170"/>
      <c r="G30" s="170"/>
      <c r="H30" s="170"/>
      <c r="I30" s="166" t="str">
        <f t="shared" si="1"/>
        <v/>
      </c>
      <c r="J30" s="129" t="s">
        <v>617</v>
      </c>
      <c r="K30" s="170"/>
      <c r="L30" s="170"/>
      <c r="M30" s="170"/>
      <c r="N30" s="166" t="str">
        <f t="shared" si="2"/>
        <v/>
      </c>
      <c r="O30" s="129" t="s">
        <v>617</v>
      </c>
      <c r="P30" s="170"/>
      <c r="Q30" s="170"/>
      <c r="R30" s="170"/>
      <c r="S30" s="166" t="str">
        <f t="shared" si="3"/>
        <v/>
      </c>
      <c r="T30" s="168" t="s">
        <v>617</v>
      </c>
      <c r="U30" s="133"/>
    </row>
    <row r="31" spans="1:21" ht="22.15" customHeight="1">
      <c r="A31" s="128" t="s">
        <v>608</v>
      </c>
      <c r="B31" s="170"/>
      <c r="C31" s="170"/>
      <c r="D31" s="166" t="str">
        <f t="shared" si="0"/>
        <v/>
      </c>
      <c r="E31" s="129" t="s">
        <v>617</v>
      </c>
      <c r="F31" s="170"/>
      <c r="G31" s="170"/>
      <c r="H31" s="170"/>
      <c r="I31" s="166" t="str">
        <f t="shared" si="1"/>
        <v/>
      </c>
      <c r="J31" s="129" t="s">
        <v>617</v>
      </c>
      <c r="K31" s="170"/>
      <c r="L31" s="170"/>
      <c r="M31" s="170"/>
      <c r="N31" s="166" t="str">
        <f t="shared" si="2"/>
        <v/>
      </c>
      <c r="O31" s="129" t="s">
        <v>617</v>
      </c>
      <c r="P31" s="170"/>
      <c r="Q31" s="170"/>
      <c r="R31" s="170"/>
      <c r="S31" s="166" t="str">
        <f t="shared" si="3"/>
        <v/>
      </c>
      <c r="T31" s="168" t="s">
        <v>617</v>
      </c>
      <c r="U31" s="133"/>
    </row>
    <row r="32" spans="1:21" ht="22.15" customHeight="1">
      <c r="A32" s="128" t="s">
        <v>608</v>
      </c>
      <c r="B32" s="170"/>
      <c r="C32" s="170"/>
      <c r="D32" s="166" t="str">
        <f t="shared" si="0"/>
        <v/>
      </c>
      <c r="E32" s="129" t="s">
        <v>617</v>
      </c>
      <c r="F32" s="170"/>
      <c r="G32" s="170"/>
      <c r="H32" s="170"/>
      <c r="I32" s="166" t="str">
        <f t="shared" si="1"/>
        <v/>
      </c>
      <c r="J32" s="129" t="s">
        <v>617</v>
      </c>
      <c r="K32" s="170"/>
      <c r="L32" s="170"/>
      <c r="M32" s="170"/>
      <c r="N32" s="166" t="str">
        <f t="shared" si="2"/>
        <v/>
      </c>
      <c r="O32" s="129" t="s">
        <v>617</v>
      </c>
      <c r="P32" s="170"/>
      <c r="Q32" s="170"/>
      <c r="R32" s="170"/>
      <c r="S32" s="166" t="str">
        <f t="shared" si="3"/>
        <v/>
      </c>
      <c r="T32" s="168" t="s">
        <v>617</v>
      </c>
      <c r="U32" s="133"/>
    </row>
    <row r="33" spans="1:21" ht="22.15" customHeight="1">
      <c r="A33" s="128" t="s">
        <v>608</v>
      </c>
      <c r="B33" s="170"/>
      <c r="C33" s="170"/>
      <c r="D33" s="166" t="str">
        <f t="shared" si="0"/>
        <v/>
      </c>
      <c r="E33" s="129" t="s">
        <v>617</v>
      </c>
      <c r="F33" s="170"/>
      <c r="G33" s="170"/>
      <c r="H33" s="170"/>
      <c r="I33" s="166" t="str">
        <f t="shared" si="1"/>
        <v/>
      </c>
      <c r="J33" s="129" t="s">
        <v>617</v>
      </c>
      <c r="K33" s="170"/>
      <c r="L33" s="170"/>
      <c r="M33" s="170"/>
      <c r="N33" s="166" t="str">
        <f t="shared" si="2"/>
        <v/>
      </c>
      <c r="O33" s="129" t="s">
        <v>617</v>
      </c>
      <c r="P33" s="170"/>
      <c r="Q33" s="170"/>
      <c r="R33" s="170"/>
      <c r="S33" s="166" t="str">
        <f t="shared" si="3"/>
        <v/>
      </c>
      <c r="T33" s="168" t="s">
        <v>617</v>
      </c>
      <c r="U33" s="133"/>
    </row>
    <row r="34" spans="1:21" ht="22.15" customHeight="1">
      <c r="A34" s="128" t="s">
        <v>608</v>
      </c>
      <c r="B34" s="170"/>
      <c r="C34" s="170"/>
      <c r="D34" s="166" t="str">
        <f t="shared" si="0"/>
        <v/>
      </c>
      <c r="E34" s="129" t="s">
        <v>617</v>
      </c>
      <c r="F34" s="170"/>
      <c r="G34" s="170"/>
      <c r="H34" s="170"/>
      <c r="I34" s="166" t="str">
        <f t="shared" si="1"/>
        <v/>
      </c>
      <c r="J34" s="129" t="s">
        <v>617</v>
      </c>
      <c r="K34" s="170"/>
      <c r="L34" s="170"/>
      <c r="M34" s="170"/>
      <c r="N34" s="166" t="str">
        <f t="shared" si="2"/>
        <v/>
      </c>
      <c r="O34" s="129" t="s">
        <v>617</v>
      </c>
      <c r="P34" s="170"/>
      <c r="Q34" s="170"/>
      <c r="R34" s="170"/>
      <c r="S34" s="166" t="str">
        <f t="shared" si="3"/>
        <v/>
      </c>
      <c r="T34" s="168" t="s">
        <v>617</v>
      </c>
      <c r="U34" s="133"/>
    </row>
    <row r="35" spans="1:21" ht="0.6" customHeight="1">
      <c r="A35" s="125"/>
      <c r="B35" s="125"/>
      <c r="C35" s="125"/>
      <c r="D35" s="125"/>
      <c r="E35" s="125"/>
      <c r="F35" s="125"/>
      <c r="G35" s="125"/>
      <c r="H35" s="125"/>
      <c r="I35" s="125"/>
      <c r="J35" s="125"/>
      <c r="K35" s="125"/>
      <c r="L35" s="125"/>
      <c r="M35" s="125"/>
      <c r="N35" s="125"/>
      <c r="O35" s="125"/>
      <c r="P35" s="125"/>
      <c r="Q35" s="125"/>
      <c r="R35" s="125"/>
      <c r="S35" s="125"/>
      <c r="T35" s="125"/>
      <c r="U35" s="125"/>
    </row>
    <row r="36" spans="1:21" ht="26.65" customHeight="1">
      <c r="A36" s="124" t="str">
        <f ca="1">Translations!$A$173</f>
        <v>Total</v>
      </c>
      <c r="B36" s="167">
        <f>SUM(B11:B34)</f>
        <v>5098345.9600000009</v>
      </c>
      <c r="C36" s="167">
        <f>SUM(C11:C34)</f>
        <v>3021499.5</v>
      </c>
      <c r="D36" s="167"/>
      <c r="E36" s="167"/>
      <c r="F36" s="167"/>
      <c r="G36" s="167">
        <f>SUM(G11:G34)</f>
        <v>4481230.2799999993</v>
      </c>
      <c r="H36" s="167">
        <f>SUM(H11:H34)</f>
        <v>3115596.37</v>
      </c>
      <c r="I36" s="167"/>
      <c r="J36" s="167"/>
      <c r="K36" s="167"/>
      <c r="L36" s="167">
        <f>SUM(L11:L34)</f>
        <v>4620019.79</v>
      </c>
      <c r="M36" s="167">
        <f>SUM(M11:M34)</f>
        <v>3229242.16</v>
      </c>
      <c r="N36" s="167"/>
      <c r="O36" s="167"/>
      <c r="P36" s="167"/>
      <c r="Q36" s="167">
        <f>SUM(Q11:Q34)</f>
        <v>4698560.1264300002</v>
      </c>
      <c r="R36" s="167">
        <f>SUM(R11:R34)</f>
        <v>3284139.27672</v>
      </c>
      <c r="S36" s="167"/>
      <c r="T36" s="167"/>
      <c r="U36" s="167"/>
    </row>
    <row r="38" spans="1:21">
      <c r="A38" s="161"/>
    </row>
    <row r="39" spans="1:21">
      <c r="A39" s="161"/>
    </row>
  </sheetData>
  <sheetProtection algorithmName="SHA-512" hashValue="zYEi2xajvUCGXpX31MvRVs5ps3qqV4YbErmkPYvPniJgMjIFmBjWBR0a9SPnQfIaahnvYC3UIUmpg+Co4z5OqQ==" saltValue="l3M2oda2XT45uBMbfkYgYQ==" spinCount="100000" sheet="1" objects="1" scenarios="1" formatColumns="0" formatRows="0" selectLockedCells="1"/>
  <protectedRanges>
    <protectedRange sqref="O35:U35 B11:N35 O11:S34" name="Range1"/>
  </protectedRanges>
  <mergeCells count="20">
    <mergeCell ref="Q6:U6"/>
    <mergeCell ref="Q7:U7"/>
    <mergeCell ref="Q8:U8"/>
    <mergeCell ref="L7:P7"/>
    <mergeCell ref="L6:P6"/>
    <mergeCell ref="L8:P8"/>
    <mergeCell ref="B8:F8"/>
    <mergeCell ref="B7:F7"/>
    <mergeCell ref="B6:F6"/>
    <mergeCell ref="G7:K7"/>
    <mergeCell ref="G6:K6"/>
    <mergeCell ref="G8:K8"/>
    <mergeCell ref="B5:E5"/>
    <mergeCell ref="G5:U5"/>
    <mergeCell ref="A1:A2"/>
    <mergeCell ref="C1:I1"/>
    <mergeCell ref="C2:I2"/>
    <mergeCell ref="A3:U3"/>
    <mergeCell ref="J1:T1"/>
    <mergeCell ref="J2:T2"/>
  </mergeCells>
  <dataValidations count="1">
    <dataValidation type="list" allowBlank="1" showInputMessage="1" sqref="A11:A34" xr:uid="{A95914EB-40CB-474A-8EA9-5E0488439B86}">
      <formula1>DropDownHealthProducts</formula1>
    </dataValidation>
  </dataValidations>
  <pageMargins left="0.7" right="0.7" top="0.75" bottom="0.75" header="0.3" footer="0.3"/>
  <pageSetup paperSize="8" scale="2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353AE18-87B2-45ED-AF6E-CD409DF01159}">
          <x14:formula1>
            <xm:f>Dropdowns!$AX$3:$AX$5</xm:f>
          </x14:formula1>
          <xm:sqref>T11:T34 J11:J34 E11:E34 O11:P34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2ADAF-9DC5-4D79-9A92-E1DBCBC7D112}">
  <sheetPr codeName="Sheet13">
    <pageSetUpPr fitToPage="1"/>
  </sheetPr>
  <dimension ref="A1:K30"/>
  <sheetViews>
    <sheetView showGridLines="0" view="pageBreakPreview" topLeftCell="A12" zoomScale="70" zoomScaleNormal="100" zoomScaleSheetLayoutView="70" workbookViewId="0">
      <selection activeCell="C27" sqref="C27"/>
    </sheetView>
  </sheetViews>
  <sheetFormatPr baseColWidth="10" defaultColWidth="9.7109375" defaultRowHeight="14.25"/>
  <cols>
    <col min="1" max="1" width="55.7109375" style="159" customWidth="1"/>
    <col min="2" max="3" width="16.7109375" style="160" customWidth="1"/>
    <col min="4" max="4" width="27.42578125" style="160" customWidth="1"/>
    <col min="5" max="6" width="14.28515625" style="160" customWidth="1"/>
    <col min="7" max="10" width="12.28515625" style="160" customWidth="1"/>
    <col min="11" max="11" width="41.5703125" style="160" customWidth="1"/>
    <col min="12" max="12" width="12.28515625" style="160" customWidth="1"/>
    <col min="13" max="16384" width="9.7109375" style="160"/>
  </cols>
  <sheetData>
    <row r="1" spans="1:11">
      <c r="A1" s="314" t="str">
        <f ca="1">Translations!A213</f>
        <v>Productos sanitarios - nacionales</v>
      </c>
      <c r="B1" s="119" t="str">
        <f ca="1">Translations!$A$11</f>
        <v>País</v>
      </c>
      <c r="C1" s="239" t="str">
        <f>'Cover Sheet'!B8</f>
        <v>El Salvador</v>
      </c>
      <c r="D1" s="239"/>
      <c r="E1" s="239"/>
      <c r="F1" s="327" t="str">
        <f ca="1">Translations!$A$95</f>
        <v>Año fiscal en que comienza el período de ejecución</v>
      </c>
      <c r="G1" s="327"/>
      <c r="H1" s="327"/>
      <c r="I1" s="327"/>
      <c r="J1" s="120">
        <f>IF(MIN('Cover Sheet'!B13:D13)=0,"",MIN('Cover Sheet'!B13:D13))</f>
        <v>2025</v>
      </c>
      <c r="K1" s="1"/>
    </row>
    <row r="2" spans="1:11">
      <c r="A2" s="314"/>
      <c r="B2" s="119" t="str">
        <f ca="1">Translations!$A$13</f>
        <v>Moneda</v>
      </c>
      <c r="C2" s="239" t="str">
        <f>VLOOKUP('Cover Sheet'!$D$10,Dropdowns!$O$13:$R$15,Translations!$C$1+1,0)</f>
        <v>USD</v>
      </c>
      <c r="D2" s="239"/>
      <c r="E2" s="239"/>
      <c r="F2" s="327" t="str">
        <f ca="1">Translations!$A$96</f>
        <v>Año fiscal en que termina el período de ejecución</v>
      </c>
      <c r="G2" s="327"/>
      <c r="H2" s="327"/>
      <c r="I2" s="327"/>
      <c r="J2" s="120">
        <f>IF(MAX('Cover Sheet'!B14:D14)=0,"",MAX('Cover Sheet'!B14:D14))</f>
        <v>2027</v>
      </c>
      <c r="K2" s="1"/>
    </row>
    <row r="3" spans="1:11" ht="15.75">
      <c r="A3" s="121"/>
      <c r="B3" s="93"/>
      <c r="C3" s="122"/>
      <c r="D3" s="122"/>
      <c r="E3" s="122"/>
      <c r="F3" s="93"/>
      <c r="G3" s="93"/>
      <c r="H3" s="93"/>
      <c r="I3" s="93"/>
      <c r="J3" s="114"/>
      <c r="K3" s="1"/>
    </row>
    <row r="4" spans="1:11" ht="15.75">
      <c r="A4" s="121"/>
      <c r="B4" s="93"/>
      <c r="C4" s="122"/>
      <c r="D4" s="122"/>
      <c r="E4" s="122"/>
      <c r="F4" s="93"/>
      <c r="G4" s="93"/>
      <c r="H4" s="93"/>
      <c r="I4" s="93"/>
      <c r="J4" s="114"/>
      <c r="K4" s="1"/>
    </row>
    <row r="5" spans="1:11" ht="30" customHeight="1">
      <c r="A5" s="123"/>
      <c r="B5" s="330" t="str">
        <f ca="1">Translations!A176</f>
        <v>Presupuesto</v>
      </c>
      <c r="C5" s="330"/>
      <c r="D5" s="330"/>
      <c r="E5" s="329" t="str">
        <f ca="1">Translations!A177</f>
        <v>Cuantificación nacional</v>
      </c>
      <c r="F5" s="329"/>
      <c r="G5" s="329"/>
      <c r="H5" s="329"/>
      <c r="I5" s="329"/>
      <c r="J5" s="329"/>
      <c r="K5" s="329"/>
    </row>
    <row r="6" spans="1:11" ht="22.5" customHeight="1">
      <c r="A6" s="123" t="str">
        <f ca="1">Translations!$A$103</f>
        <v>Año fiscal</v>
      </c>
      <c r="B6" s="328">
        <f>IF(ISNUMBER(J1),J1,"")</f>
        <v>2025</v>
      </c>
      <c r="C6" s="328"/>
      <c r="D6" s="328" t="str">
        <f ca="1">Translations!A210</f>
        <v>Fuentes de datos</v>
      </c>
      <c r="E6" s="328">
        <f>IFERROR(B6+1,"")</f>
        <v>2026</v>
      </c>
      <c r="F6" s="328"/>
      <c r="G6" s="328">
        <f>IFERROR(E6+1,"")</f>
        <v>2027</v>
      </c>
      <c r="H6" s="328"/>
      <c r="I6" s="328">
        <f>IFERROR(G6+1,"")</f>
        <v>2028</v>
      </c>
      <c r="J6" s="328"/>
      <c r="K6" s="328" t="str">
        <f ca="1">Translations!A210</f>
        <v>Fuentes de datos</v>
      </c>
    </row>
    <row r="7" spans="1:11" ht="22.5" customHeight="1">
      <c r="A7" s="123" t="str">
        <f ca="1">Translations!$A$104</f>
        <v>Año fiscal (especificado)</v>
      </c>
      <c r="B7" s="328" t="str">
        <f>IFERROR(IF('Cover Sheet'!$D$9="January - December","01/"&amp;B6&amp;" - "&amp;"12/"&amp;B6,IF('Cover Sheet'!$D$9="April - March","04/"&amp;B6&amp;" - "&amp;"03/"&amp;B6+1,IF('Cover Sheet'!$D$9="July - June","07/"&amp;B6-1&amp;" - "&amp;"06/"&amp;B6,IF('Cover Sheet'!$D$9="October - September","10/"&amp;B6-1&amp;" - "&amp;"09/"&amp;B6,"")))),"")</f>
        <v>01/2025 - 12/2025</v>
      </c>
      <c r="C7" s="328"/>
      <c r="D7" s="328"/>
      <c r="E7" s="328" t="str">
        <f>IFERROR(IF('Cover Sheet'!$D$9="January - December","01/"&amp;E6&amp;" - "&amp;"12/"&amp;E6,IF('Cover Sheet'!$D$9="April - March","04/"&amp;E6&amp;" - "&amp;"03/"&amp;E6+1,IF('Cover Sheet'!$D$9="July - June","07/"&amp;E6-1&amp;" - "&amp;"06/"&amp;E6,IF('Cover Sheet'!$D$9="October - September","10/"&amp;E6-1&amp;" - "&amp;"09/"&amp;E6,"")))),"")</f>
        <v>01/2026 - 12/2026</v>
      </c>
      <c r="F7" s="328"/>
      <c r="G7" s="328" t="str">
        <f>IFERROR(IF('Cover Sheet'!$D$9="January - December","01/"&amp;G6&amp;" - "&amp;"12/"&amp;G6,IF('Cover Sheet'!$D$9="April - March","04/"&amp;G6&amp;" - "&amp;"03/"&amp;G6+1,IF('Cover Sheet'!$D$9="July - June","07/"&amp;G6-1&amp;" - "&amp;"06/"&amp;G6,IF('Cover Sheet'!$D$9="October - September","10/"&amp;G6-1&amp;" - "&amp;"09/"&amp;G6,"")))),"")</f>
        <v>01/2027 - 12/2027</v>
      </c>
      <c r="H7" s="328"/>
      <c r="I7" s="328" t="str">
        <f>IFERROR(IF('Cover Sheet'!$D$9="January - December","01/"&amp;I6&amp;" - "&amp;"12/"&amp;I6,IF('Cover Sheet'!$D$9="April - March","04/"&amp;I6&amp;" - "&amp;"03/"&amp;I6+1,IF('Cover Sheet'!$D$9="July - June","07/"&amp;I6-1&amp;" - "&amp;"06/"&amp;I6,IF('Cover Sheet'!$D$9="October - September","10/"&amp;I6-1&amp;" - "&amp;"09/"&amp;I6,"")))),"")</f>
        <v>01/2028 - 12/2028</v>
      </c>
      <c r="J7" s="328"/>
      <c r="K7" s="328"/>
    </row>
    <row r="8" spans="1:11" ht="22.5" customHeight="1">
      <c r="A8" s="123" t="str">
        <f ca="1">Translations!$A$105</f>
        <v>Tipo de cambio (unidades de moneda local por USD o EUR)</v>
      </c>
      <c r="B8" s="331"/>
      <c r="C8" s="331"/>
      <c r="D8" s="328"/>
      <c r="E8" s="331"/>
      <c r="F8" s="331"/>
      <c r="G8" s="331"/>
      <c r="H8" s="331"/>
      <c r="I8" s="331"/>
      <c r="J8" s="331"/>
      <c r="K8" s="328"/>
    </row>
    <row r="9" spans="1:11" ht="30.75" customHeight="1">
      <c r="A9" s="124" t="str">
        <f ca="1">Translations!A209</f>
        <v>Productos sanitarios</v>
      </c>
      <c r="B9" s="104" t="str">
        <f ca="1">Translations!A214</f>
        <v>Cantidad (si se conoce)</v>
      </c>
      <c r="C9" s="104" t="str">
        <f>$C$2</f>
        <v>USD</v>
      </c>
      <c r="D9" s="328"/>
      <c r="E9" s="104" t="str">
        <f ca="1">Translations!A214</f>
        <v>Cantidad (si se conoce)</v>
      </c>
      <c r="F9" s="104" t="str">
        <f>$C$2</f>
        <v>USD</v>
      </c>
      <c r="G9" s="104" t="str">
        <f ca="1">Translations!A214</f>
        <v>Cantidad (si se conoce)</v>
      </c>
      <c r="H9" s="104" t="str">
        <f>$C$2</f>
        <v>USD</v>
      </c>
      <c r="I9" s="104" t="str">
        <f ca="1">Translations!A214</f>
        <v>Cantidad (si se conoce)</v>
      </c>
      <c r="J9" s="104" t="str">
        <f>$C$2</f>
        <v>USD</v>
      </c>
      <c r="K9" s="328"/>
    </row>
    <row r="10" spans="1:11" ht="3" customHeight="1">
      <c r="A10" s="156"/>
      <c r="B10" s="156"/>
      <c r="C10" s="156"/>
      <c r="D10" s="156"/>
      <c r="E10" s="156"/>
      <c r="F10" s="156"/>
      <c r="G10" s="156"/>
      <c r="H10" s="156"/>
      <c r="I10" s="156"/>
      <c r="J10" s="156"/>
      <c r="K10" s="156" t="s">
        <v>2232</v>
      </c>
    </row>
    <row r="11" spans="1:11" ht="22.15" customHeight="1">
      <c r="A11" s="128" t="s">
        <v>608</v>
      </c>
      <c r="B11" s="129"/>
      <c r="C11" s="129"/>
      <c r="D11" s="129"/>
      <c r="E11" s="129"/>
      <c r="F11" s="129"/>
      <c r="G11" s="129"/>
      <c r="H11" s="129"/>
      <c r="I11" s="129"/>
      <c r="J11" s="129"/>
      <c r="K11" s="130"/>
    </row>
    <row r="12" spans="1:11" ht="22.15" customHeight="1">
      <c r="A12" s="128" t="s">
        <v>608</v>
      </c>
      <c r="B12" s="129"/>
      <c r="C12" s="129"/>
      <c r="D12" s="129"/>
      <c r="E12" s="129"/>
      <c r="F12" s="129"/>
      <c r="G12" s="129"/>
      <c r="H12" s="129"/>
      <c r="I12" s="129"/>
      <c r="J12" s="129"/>
      <c r="K12" s="130"/>
    </row>
    <row r="13" spans="1:11" ht="22.15" customHeight="1">
      <c r="A13" s="128" t="s">
        <v>608</v>
      </c>
      <c r="B13" s="129"/>
      <c r="C13" s="129"/>
      <c r="D13" s="129"/>
      <c r="E13" s="129"/>
      <c r="F13" s="129"/>
      <c r="G13" s="129"/>
      <c r="H13" s="129"/>
      <c r="I13" s="129"/>
      <c r="J13" s="129"/>
      <c r="K13" s="130"/>
    </row>
    <row r="14" spans="1:11" ht="22.15" customHeight="1">
      <c r="A14" s="128" t="s">
        <v>608</v>
      </c>
      <c r="B14" s="129"/>
      <c r="C14" s="129"/>
      <c r="D14" s="129"/>
      <c r="E14" s="129"/>
      <c r="F14" s="129"/>
      <c r="G14" s="129"/>
      <c r="H14" s="129"/>
      <c r="I14" s="129"/>
      <c r="J14" s="129"/>
      <c r="K14" s="130"/>
    </row>
    <row r="15" spans="1:11" ht="22.15" customHeight="1">
      <c r="A15" s="128" t="s">
        <v>608</v>
      </c>
      <c r="B15" s="129"/>
      <c r="C15" s="129"/>
      <c r="D15" s="129"/>
      <c r="E15" s="129"/>
      <c r="F15" s="129"/>
      <c r="G15" s="129"/>
      <c r="H15" s="129"/>
      <c r="I15" s="129"/>
      <c r="J15" s="129"/>
      <c r="K15" s="130"/>
    </row>
    <row r="16" spans="1:11" ht="22.15" customHeight="1">
      <c r="A16" s="128" t="s">
        <v>608</v>
      </c>
      <c r="B16" s="129"/>
      <c r="C16" s="129"/>
      <c r="D16" s="129"/>
      <c r="E16" s="129"/>
      <c r="F16" s="129"/>
      <c r="G16" s="129"/>
      <c r="H16" s="129"/>
      <c r="I16" s="129"/>
      <c r="J16" s="129"/>
      <c r="K16" s="130"/>
    </row>
    <row r="17" spans="1:11" ht="22.15" customHeight="1">
      <c r="A17" s="128" t="s">
        <v>608</v>
      </c>
      <c r="B17" s="129"/>
      <c r="C17" s="129"/>
      <c r="D17" s="129"/>
      <c r="E17" s="129"/>
      <c r="F17" s="129"/>
      <c r="G17" s="129"/>
      <c r="H17" s="129"/>
      <c r="I17" s="129"/>
      <c r="J17" s="129"/>
      <c r="K17" s="130"/>
    </row>
    <row r="18" spans="1:11" ht="22.15" customHeight="1">
      <c r="A18" s="128" t="s">
        <v>608</v>
      </c>
      <c r="B18" s="129"/>
      <c r="C18" s="129"/>
      <c r="D18" s="129"/>
      <c r="E18" s="129"/>
      <c r="F18" s="129"/>
      <c r="G18" s="154"/>
      <c r="H18" s="129"/>
      <c r="I18" s="129"/>
      <c r="J18" s="129"/>
      <c r="K18" s="130"/>
    </row>
    <row r="19" spans="1:11" ht="22.15" customHeight="1">
      <c r="A19" s="128" t="s">
        <v>608</v>
      </c>
      <c r="B19" s="129"/>
      <c r="C19" s="129"/>
      <c r="D19" s="129"/>
      <c r="E19" s="129"/>
      <c r="F19" s="129"/>
      <c r="G19" s="129"/>
      <c r="H19" s="129"/>
      <c r="I19" s="129"/>
      <c r="J19" s="129"/>
      <c r="K19" s="130"/>
    </row>
    <row r="20" spans="1:11" ht="22.15" customHeight="1">
      <c r="A20" s="128" t="s">
        <v>608</v>
      </c>
      <c r="B20" s="129"/>
      <c r="C20" s="129"/>
      <c r="D20" s="154"/>
      <c r="E20" s="129"/>
      <c r="F20" s="129"/>
      <c r="G20" s="129"/>
      <c r="H20" s="129"/>
      <c r="I20" s="129"/>
      <c r="J20" s="129"/>
      <c r="K20" s="130"/>
    </row>
    <row r="21" spans="1:11" ht="22.15" customHeight="1">
      <c r="A21" s="128" t="s">
        <v>608</v>
      </c>
      <c r="B21" s="129"/>
      <c r="C21" s="129"/>
      <c r="D21" s="129"/>
      <c r="E21" s="129"/>
      <c r="F21" s="129"/>
      <c r="G21" s="129"/>
      <c r="H21" s="129"/>
      <c r="I21" s="129"/>
      <c r="J21" s="129"/>
      <c r="K21" s="130"/>
    </row>
    <row r="22" spans="1:11" ht="22.15" customHeight="1">
      <c r="A22" s="128" t="s">
        <v>608</v>
      </c>
      <c r="B22" s="129"/>
      <c r="C22" s="129"/>
      <c r="D22" s="129"/>
      <c r="E22" s="129"/>
      <c r="F22" s="129"/>
      <c r="G22" s="129"/>
      <c r="H22" s="129"/>
      <c r="I22" s="129"/>
      <c r="J22" s="129"/>
      <c r="K22" s="130"/>
    </row>
    <row r="23" spans="1:11" ht="22.15" customHeight="1">
      <c r="A23" s="128" t="s">
        <v>608</v>
      </c>
      <c r="B23" s="129"/>
      <c r="C23" s="129"/>
      <c r="D23" s="129"/>
      <c r="E23" s="129"/>
      <c r="F23" s="129"/>
      <c r="G23" s="129"/>
      <c r="H23" s="129"/>
      <c r="I23" s="129"/>
      <c r="J23" s="129"/>
      <c r="K23" s="130"/>
    </row>
    <row r="24" spans="1:11" ht="22.15" customHeight="1">
      <c r="A24" s="128" t="s">
        <v>608</v>
      </c>
      <c r="B24" s="129"/>
      <c r="C24" s="129"/>
      <c r="D24" s="129"/>
      <c r="E24" s="129"/>
      <c r="F24" s="129"/>
      <c r="G24" s="129"/>
      <c r="H24" s="129"/>
      <c r="I24" s="129"/>
      <c r="J24" s="129"/>
      <c r="K24" s="130"/>
    </row>
    <row r="25" spans="1:11" ht="22.15" customHeight="1">
      <c r="A25" s="128" t="s">
        <v>608</v>
      </c>
      <c r="B25" s="129"/>
      <c r="C25" s="129"/>
      <c r="D25" s="129"/>
      <c r="E25" s="129"/>
      <c r="F25" s="129"/>
      <c r="G25" s="129"/>
      <c r="H25" s="129"/>
      <c r="I25" s="129"/>
      <c r="J25" s="129"/>
      <c r="K25" s="130"/>
    </row>
    <row r="26" spans="1:11" ht="3" customHeight="1">
      <c r="A26" s="156"/>
      <c r="B26" s="156"/>
      <c r="C26" s="156"/>
      <c r="D26" s="156"/>
      <c r="E26" s="156"/>
      <c r="F26" s="156"/>
      <c r="G26" s="156"/>
      <c r="H26" s="156"/>
      <c r="I26" s="156"/>
      <c r="J26" s="156"/>
      <c r="K26" s="156"/>
    </row>
    <row r="27" spans="1:11" ht="15" customHeight="1">
      <c r="A27" s="157" t="str">
        <f ca="1">Translations!$A$173</f>
        <v>Total</v>
      </c>
      <c r="B27" s="158">
        <f>SUM(B11:B25)</f>
        <v>0</v>
      </c>
      <c r="C27" s="158">
        <f>SUM(C11:C25)</f>
        <v>0</v>
      </c>
      <c r="D27" s="158"/>
      <c r="E27" s="158">
        <f t="shared" ref="E27:J27" si="0">SUM(E11:E25)</f>
        <v>0</v>
      </c>
      <c r="F27" s="158">
        <f t="shared" si="0"/>
        <v>0</v>
      </c>
      <c r="G27" s="158">
        <f t="shared" si="0"/>
        <v>0</v>
      </c>
      <c r="H27" s="158">
        <f t="shared" si="0"/>
        <v>0</v>
      </c>
      <c r="I27" s="158">
        <f t="shared" si="0"/>
        <v>0</v>
      </c>
      <c r="J27" s="158">
        <f t="shared" si="0"/>
        <v>0</v>
      </c>
      <c r="K27" s="158"/>
    </row>
    <row r="29" spans="1:11">
      <c r="A29" s="161"/>
    </row>
    <row r="30" spans="1:11">
      <c r="A30" s="161"/>
    </row>
  </sheetData>
  <sheetProtection algorithmName="SHA-512" hashValue="tdS/PvrfJB7MiTaWtirJqBYinGexzM4SxqoORqvfDhgRCA92F2cUN5XxiUD9hsF0xC+N0DmaLy4JyECMh64f+g==" saltValue="2uHXeygWQry5TEhiYBDpIw==" spinCount="100000" sheet="1" objects="1" scenarios="1" insertRows="0"/>
  <protectedRanges>
    <protectedRange sqref="K26 B11:J26" name="Range1"/>
  </protectedRanges>
  <mergeCells count="21">
    <mergeCell ref="K6:K9"/>
    <mergeCell ref="E5:K5"/>
    <mergeCell ref="D6:D9"/>
    <mergeCell ref="B5:D5"/>
    <mergeCell ref="E6:F6"/>
    <mergeCell ref="G6:H6"/>
    <mergeCell ref="I6:J6"/>
    <mergeCell ref="B6:C6"/>
    <mergeCell ref="B7:C7"/>
    <mergeCell ref="B8:C8"/>
    <mergeCell ref="E7:F7"/>
    <mergeCell ref="G7:H7"/>
    <mergeCell ref="I7:J7"/>
    <mergeCell ref="E8:F8"/>
    <mergeCell ref="G8:H8"/>
    <mergeCell ref="I8:J8"/>
    <mergeCell ref="A1:A2"/>
    <mergeCell ref="C1:E1"/>
    <mergeCell ref="C2:E2"/>
    <mergeCell ref="F1:I1"/>
    <mergeCell ref="F2:I2"/>
  </mergeCells>
  <dataValidations count="1">
    <dataValidation type="list" allowBlank="1" showInputMessage="1" sqref="A11:A25" xr:uid="{32E98E33-B6DD-4BC8-AB6F-2149B11D8DE6}">
      <formula1>DropDownHealthProducts</formula1>
    </dataValidation>
  </dataValidations>
  <pageMargins left="0.7" right="0.7" top="0.75" bottom="0.75" header="0.3" footer="0.3"/>
  <pageSetup paperSize="8"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Q23"/>
  <sheetViews>
    <sheetView showGridLines="0" view="pageBreakPreview" topLeftCell="B1" zoomScale="70" zoomScaleNormal="100" zoomScaleSheetLayoutView="70" workbookViewId="0">
      <selection activeCell="M18" sqref="M18:O18"/>
    </sheetView>
  </sheetViews>
  <sheetFormatPr baseColWidth="10" defaultColWidth="9.7109375" defaultRowHeight="14.25"/>
  <cols>
    <col min="1" max="1" width="68.42578125" style="1" customWidth="1"/>
    <col min="2" max="12" width="13.5703125" style="1" bestFit="1" customWidth="1"/>
    <col min="13" max="14" width="12.7109375" style="1" customWidth="1"/>
    <col min="15" max="15" width="51.28515625" style="1" customWidth="1"/>
    <col min="16" max="16384" width="9.7109375" style="1"/>
  </cols>
  <sheetData>
    <row r="1" spans="1:17" ht="29.1" customHeight="1">
      <c r="A1" s="216" t="str">
        <f ca="1">Translations!$A$123</f>
        <v>Sector sanitario: gasto público en salud</v>
      </c>
      <c r="B1" s="216" t="s">
        <v>2233</v>
      </c>
      <c r="C1" s="216"/>
      <c r="D1" s="216"/>
      <c r="E1" s="216"/>
      <c r="F1" s="216" t="str">
        <f>'Cover Sheet'!B8</f>
        <v>El Salvador</v>
      </c>
      <c r="G1" s="119" t="str">
        <f ca="1">Translations!$A$11</f>
        <v>País</v>
      </c>
      <c r="H1" s="235" t="str">
        <f>'Cover Sheet'!B8</f>
        <v>El Salvador</v>
      </c>
      <c r="I1" s="236" t="s">
        <v>2234</v>
      </c>
      <c r="J1" s="237" t="str">
        <f ca="1">Translations!$A$94</f>
        <v>Componente</v>
      </c>
      <c r="K1" s="239" t="str">
        <f ca="1">Translations!$A$131</f>
        <v>Sector sanitario</v>
      </c>
      <c r="L1" s="327" t="str">
        <f ca="1">Translations!$A$132</f>
        <v>Los datos sobre el gasto público en salud se refieren a:</v>
      </c>
      <c r="M1" s="327"/>
      <c r="N1" s="327"/>
      <c r="O1" s="332" t="s">
        <v>708</v>
      </c>
      <c r="P1" s="112"/>
      <c r="Q1" s="112"/>
    </row>
    <row r="2" spans="1:17" ht="15" customHeight="1">
      <c r="A2" s="216"/>
      <c r="B2" s="216" t="s">
        <v>2235</v>
      </c>
      <c r="C2" s="216"/>
      <c r="D2" s="216"/>
      <c r="E2" s="216"/>
      <c r="F2" s="216" t="s">
        <v>595</v>
      </c>
      <c r="G2" s="119" t="str">
        <f ca="1">Translations!$A$13</f>
        <v>Moneda</v>
      </c>
      <c r="H2" s="235" t="str">
        <f>VLOOKUP('Cover Sheet'!$D$10,Dropdowns!$O$13:$R$15,Translations!$C$1+1,0)</f>
        <v>USD</v>
      </c>
      <c r="I2" s="236"/>
      <c r="J2" s="238"/>
      <c r="K2" s="239"/>
      <c r="L2" s="327"/>
      <c r="M2" s="327"/>
      <c r="N2" s="327"/>
      <c r="O2" s="332"/>
      <c r="P2" s="112"/>
      <c r="Q2" s="112"/>
    </row>
    <row r="3" spans="1:17" ht="15" customHeight="1">
      <c r="A3" s="131"/>
      <c r="B3" s="131"/>
      <c r="C3" s="131"/>
      <c r="D3" s="131"/>
      <c r="E3" s="131"/>
      <c r="F3" s="131"/>
      <c r="G3" s="74"/>
      <c r="H3" s="114"/>
      <c r="I3" s="114"/>
      <c r="J3" s="74"/>
      <c r="K3" s="114"/>
      <c r="L3" s="74"/>
      <c r="M3" s="74"/>
      <c r="N3" s="74"/>
      <c r="O3" s="114"/>
      <c r="P3" s="112"/>
      <c r="Q3" s="112"/>
    </row>
    <row r="4" spans="1:17" ht="15" customHeight="1">
      <c r="A4" s="131"/>
      <c r="B4" s="131"/>
      <c r="C4" s="131"/>
      <c r="D4" s="131"/>
      <c r="E4" s="131"/>
      <c r="F4" s="131"/>
      <c r="G4" s="74"/>
      <c r="H4" s="114"/>
      <c r="I4" s="114"/>
      <c r="J4" s="74"/>
      <c r="K4" s="114"/>
      <c r="L4" s="74"/>
      <c r="M4" s="74"/>
      <c r="N4" s="74"/>
      <c r="O4" s="114"/>
      <c r="P4" s="112"/>
      <c r="Q4" s="112"/>
    </row>
    <row r="5" spans="1:17" ht="15" customHeight="1">
      <c r="A5" s="134"/>
      <c r="B5" s="335" t="str">
        <f ca="1">Translations!$A$120</f>
        <v>Actuales y previos</v>
      </c>
      <c r="C5" s="335"/>
      <c r="D5" s="335"/>
      <c r="E5" s="335"/>
      <c r="F5" s="335"/>
      <c r="G5" s="335"/>
      <c r="H5" s="336" t="str">
        <f ca="1">Translations!$A$121</f>
        <v>Estimados</v>
      </c>
      <c r="I5" s="336"/>
      <c r="J5" s="336"/>
      <c r="K5" s="336"/>
      <c r="L5" s="336"/>
      <c r="M5" s="341" t="str">
        <f ca="1">Translations!$A$122</f>
        <v>Fuente de datos/comentarios</v>
      </c>
      <c r="N5" s="342"/>
      <c r="O5" s="343"/>
      <c r="P5" s="113"/>
      <c r="Q5" s="113"/>
    </row>
    <row r="6" spans="1:17" ht="15" customHeight="1">
      <c r="A6" s="135" t="str">
        <f ca="1">Translations!$A$103</f>
        <v>Año fiscal</v>
      </c>
      <c r="B6" s="104">
        <f t="shared" ref="B6:G6" si="0">IFERROR(C6-1,"")</f>
        <v>2019</v>
      </c>
      <c r="C6" s="104">
        <f t="shared" si="0"/>
        <v>2020</v>
      </c>
      <c r="D6" s="104">
        <f t="shared" si="0"/>
        <v>2021</v>
      </c>
      <c r="E6" s="104">
        <f t="shared" si="0"/>
        <v>2022</v>
      </c>
      <c r="F6" s="104">
        <f t="shared" si="0"/>
        <v>2023</v>
      </c>
      <c r="G6" s="104">
        <f t="shared" si="0"/>
        <v>2024</v>
      </c>
      <c r="H6" s="104">
        <f>IF(MIN('Cover Sheet'!B13:D13)=0,"",MIN('Cover Sheet'!B13:D13))</f>
        <v>2025</v>
      </c>
      <c r="I6" s="104">
        <f>IFERROR(H6+1,"")</f>
        <v>2026</v>
      </c>
      <c r="J6" s="104">
        <f>IFERROR(I6+1,"")</f>
        <v>2027</v>
      </c>
      <c r="K6" s="104">
        <f>IFERROR(J6+1,"")</f>
        <v>2028</v>
      </c>
      <c r="L6" s="104">
        <f>IFERROR(K6+1,"")</f>
        <v>2029</v>
      </c>
      <c r="M6" s="344"/>
      <c r="N6" s="345"/>
      <c r="O6" s="346"/>
      <c r="P6" s="113"/>
      <c r="Q6" s="113"/>
    </row>
    <row r="7" spans="1:17" ht="30" customHeight="1">
      <c r="A7" s="135" t="str">
        <f ca="1">Translations!$A$104</f>
        <v>Año fiscal (especificado)</v>
      </c>
      <c r="B7" s="6" t="str">
        <f>IFERROR(IF('Cover Sheet'!$D$9="January - December","01/"&amp;B6&amp;" - "&amp;"12/"&amp;B6,IF('Cover Sheet'!$D$9="April - March","04/"&amp;B6&amp;" - "&amp;"03/"&amp;B6+1,IF('Cover Sheet'!$D$9="July - June","07/"&amp;B6-1&amp;" - "&amp;"06/"&amp;B6,IF('Cover Sheet'!$D$9="October - September","10/"&amp;B6-1&amp;" - "&amp;"09/"&amp;B6,"")))),"")</f>
        <v>01/2019 - 12/2019</v>
      </c>
      <c r="C7" s="6" t="str">
        <f>IFERROR(IF('Cover Sheet'!$D$9="January - December","01/"&amp;C6&amp;" - "&amp;"12/"&amp;C6,IF('Cover Sheet'!$D$9="April - March","04/"&amp;C6&amp;" - "&amp;"03/"&amp;C6+1,IF('Cover Sheet'!$D$9="July - June","07/"&amp;C6-1&amp;" - "&amp;"06/"&amp;C6,IF('Cover Sheet'!$D$9="October - September","10/"&amp;C6-1&amp;" - "&amp;"09/"&amp;C6,"")))),"")</f>
        <v>01/2020 - 12/2020</v>
      </c>
      <c r="D7" s="6" t="str">
        <f>IFERROR(IF('Cover Sheet'!$D$9="January - December","01/"&amp;D6&amp;" - "&amp;"12/"&amp;D6,IF('Cover Sheet'!$D$9="April - March","04/"&amp;D6&amp;" - "&amp;"03/"&amp;D6+1,IF('Cover Sheet'!$D$9="July - June","07/"&amp;D6-1&amp;" - "&amp;"06/"&amp;D6,IF('Cover Sheet'!$D$9="October - September","10/"&amp;D6-1&amp;" - "&amp;"09/"&amp;D6,"")))),"")</f>
        <v>01/2021 - 12/2021</v>
      </c>
      <c r="E7" s="6" t="str">
        <f>IFERROR(IF('Cover Sheet'!$D$9="January - December","01/"&amp;E6&amp;" - "&amp;"12/"&amp;E6,IF('Cover Sheet'!$D$9="April - March","04/"&amp;E6&amp;" - "&amp;"03/"&amp;E6+1,IF('Cover Sheet'!$D$9="July - June","07/"&amp;E6-1&amp;" - "&amp;"06/"&amp;E6,IF('Cover Sheet'!$D$9="October - September","10/"&amp;E6-1&amp;" - "&amp;"09/"&amp;E6,"")))),"")</f>
        <v>01/2022 - 12/2022</v>
      </c>
      <c r="F7" s="6" t="str">
        <f>IFERROR(IF('Cover Sheet'!$D$9="January - December","01/"&amp;F6&amp;" - "&amp;"12/"&amp;F6,IF('Cover Sheet'!$D$9="April - March","04/"&amp;F6&amp;" - "&amp;"03/"&amp;F6+1,IF('Cover Sheet'!$D$9="July - June","07/"&amp;F6-1&amp;" - "&amp;"06/"&amp;F6,IF('Cover Sheet'!$D$9="October - September","10/"&amp;F6-1&amp;" - "&amp;"09/"&amp;F6,"")))),"")</f>
        <v>01/2023 - 12/2023</v>
      </c>
      <c r="G7" s="6" t="str">
        <f>IFERROR(IF('Cover Sheet'!$D$9="January - December","01/"&amp;G6&amp;" - "&amp;"12/"&amp;G6,IF('Cover Sheet'!$D$9="April - March","04/"&amp;G6&amp;" - "&amp;"03/"&amp;G6+1,IF('Cover Sheet'!$D$9="July - June","07/"&amp;G6-1&amp;" - "&amp;"06/"&amp;G6,IF('Cover Sheet'!$D$9="October - September","10/"&amp;G6-1&amp;" - "&amp;"09/"&amp;G6,"")))),"")</f>
        <v>01/2024 - 12/2024</v>
      </c>
      <c r="H7" s="6" t="str">
        <f>IFERROR(IF('Cover Sheet'!$D$9="January - December","01/"&amp;H6&amp;" - "&amp;"12/"&amp;H6,IF('Cover Sheet'!$D$9="April - March","04/"&amp;H6&amp;" - "&amp;"03/"&amp;H6+1,IF('Cover Sheet'!$D$9="July - June","07/"&amp;H6-1&amp;" - "&amp;"06/"&amp;H6,IF('Cover Sheet'!$D$9="October - September","10/"&amp;H6-1&amp;" - "&amp;"09/"&amp;H6,"")))),"")</f>
        <v>01/2025 - 12/2025</v>
      </c>
      <c r="I7" s="6" t="str">
        <f>IFERROR(IF('Cover Sheet'!$D$9="January - December","01/"&amp;I6&amp;" - "&amp;"12/"&amp;I6,IF('Cover Sheet'!$D$9="April - March","04/"&amp;I6&amp;" - "&amp;"03/"&amp;I6+1,IF('Cover Sheet'!$D$9="July - June","07/"&amp;I6-1&amp;" - "&amp;"06/"&amp;I6,IF('Cover Sheet'!$D$9="October - September","10/"&amp;I6-1&amp;" - "&amp;"09/"&amp;I6,"")))),"")</f>
        <v>01/2026 - 12/2026</v>
      </c>
      <c r="J7" s="6" t="str">
        <f>IFERROR(IF('Cover Sheet'!$D$9="January - December","01/"&amp;J6&amp;" - "&amp;"12/"&amp;J6,IF('Cover Sheet'!$D$9="April - March","04/"&amp;J6&amp;" - "&amp;"03/"&amp;J6+1,IF('Cover Sheet'!$D$9="July - June","07/"&amp;J6-1&amp;" - "&amp;"06/"&amp;J6,IF('Cover Sheet'!$D$9="October - September","10/"&amp;J6-1&amp;" - "&amp;"09/"&amp;J6,"")))),"")</f>
        <v>01/2027 - 12/2027</v>
      </c>
      <c r="K7" s="6" t="str">
        <f>IFERROR(IF('Cover Sheet'!$D$9="January - December","01/"&amp;K6&amp;" - "&amp;"12/"&amp;K6,IF('Cover Sheet'!$D$9="April - March","04/"&amp;K6&amp;" - "&amp;"03/"&amp;K6+1,IF('Cover Sheet'!$D$9="July - June","07/"&amp;K6-1&amp;" - "&amp;"06/"&amp;K6,IF('Cover Sheet'!$D$9="October - September","10/"&amp;K6-1&amp;" - "&amp;"09/"&amp;K6,"")))),"")</f>
        <v>01/2028 - 12/2028</v>
      </c>
      <c r="L7" s="6" t="str">
        <f>IFERROR(IF('Cover Sheet'!$D$9="January - December","01/"&amp;L6&amp;" - "&amp;"12/"&amp;L6,IF('Cover Sheet'!$D$9="April - March","04/"&amp;L6&amp;" - "&amp;"03/"&amp;L6+1,IF('Cover Sheet'!$D$9="July - June","07/"&amp;L6-1&amp;" - "&amp;"06/"&amp;L6,IF('Cover Sheet'!$D$9="October - September","10/"&amp;L6-1&amp;" - "&amp;"09/"&amp;L6,"")))),"")</f>
        <v>01/2029 - 12/2029</v>
      </c>
      <c r="M7" s="344"/>
      <c r="N7" s="345"/>
      <c r="O7" s="346"/>
      <c r="P7" s="113"/>
      <c r="Q7" s="113"/>
    </row>
    <row r="8" spans="1:17" ht="15" customHeight="1">
      <c r="A8" s="135" t="str">
        <f ca="1">Translations!$A$105</f>
        <v>Tipo de cambio (unidades de moneda local por USD o EUR)</v>
      </c>
      <c r="B8" s="20"/>
      <c r="C8" s="20"/>
      <c r="D8" s="20"/>
      <c r="E8" s="20"/>
      <c r="F8" s="20"/>
      <c r="G8" s="20"/>
      <c r="H8" s="20"/>
      <c r="I8" s="20"/>
      <c r="J8" s="20"/>
      <c r="K8" s="20"/>
      <c r="L8" s="20"/>
      <c r="M8" s="347"/>
      <c r="N8" s="348"/>
      <c r="O8" s="349"/>
      <c r="P8" s="113"/>
      <c r="Q8" s="113"/>
    </row>
    <row r="9" spans="1:17" ht="3" customHeight="1">
      <c r="A9" s="125"/>
      <c r="B9" s="125"/>
      <c r="C9" s="125"/>
      <c r="D9" s="125"/>
      <c r="E9" s="125"/>
      <c r="F9" s="125"/>
      <c r="G9" s="125"/>
      <c r="H9" s="125"/>
      <c r="I9" s="125"/>
      <c r="J9" s="125"/>
      <c r="K9" s="125"/>
      <c r="L9" s="125"/>
      <c r="M9" s="132"/>
      <c r="N9" s="132"/>
      <c r="O9" s="132"/>
      <c r="P9" s="113"/>
      <c r="Q9" s="113"/>
    </row>
    <row r="10" spans="1:17" ht="15" customHeight="1">
      <c r="A10" s="69" t="str">
        <f ca="1">Translations!$A$124</f>
        <v xml:space="preserve">Fuente nacional I1: Préstamos </v>
      </c>
      <c r="B10" s="18"/>
      <c r="C10" s="18"/>
      <c r="D10" s="18"/>
      <c r="E10" s="18"/>
      <c r="F10" s="18"/>
      <c r="G10" s="18"/>
      <c r="H10" s="18"/>
      <c r="I10" s="18"/>
      <c r="J10" s="18"/>
      <c r="K10" s="18"/>
      <c r="L10" s="18"/>
      <c r="M10" s="337" t="s">
        <v>2236</v>
      </c>
      <c r="N10" s="337"/>
      <c r="O10" s="337"/>
    </row>
    <row r="11" spans="1:17" ht="15" customHeight="1">
      <c r="A11" s="69" t="str">
        <f ca="1">Translations!$A$125</f>
        <v>Fuente nacional I2: Alivio de la deuda</v>
      </c>
      <c r="B11" s="18"/>
      <c r="C11" s="18"/>
      <c r="D11" s="18"/>
      <c r="E11" s="18"/>
      <c r="F11" s="18"/>
      <c r="G11" s="18"/>
      <c r="H11" s="18"/>
      <c r="I11" s="18"/>
      <c r="J11" s="18"/>
      <c r="K11" s="18"/>
      <c r="L11" s="18"/>
      <c r="M11" s="337" t="s">
        <v>2236</v>
      </c>
      <c r="N11" s="337"/>
      <c r="O11" s="337"/>
    </row>
    <row r="12" spans="1:17" ht="166.9" customHeight="1">
      <c r="A12" s="69" t="str">
        <f ca="1">Translations!$A$126</f>
        <v>Fuente nacional I3: Recursos de financiamiento gubernamentales</v>
      </c>
      <c r="B12" s="18">
        <v>675518806.75</v>
      </c>
      <c r="C12" s="18">
        <v>811912795.27999997</v>
      </c>
      <c r="D12" s="18">
        <v>1029545527.78</v>
      </c>
      <c r="E12" s="18">
        <v>1140429125.73</v>
      </c>
      <c r="F12" s="18">
        <v>1096600289.73</v>
      </c>
      <c r="G12" s="18">
        <v>1119628895.8143301</v>
      </c>
      <c r="H12" s="18">
        <v>1138662587.0431738</v>
      </c>
      <c r="I12" s="18">
        <v>1158019851.0229077</v>
      </c>
      <c r="J12" s="18">
        <v>1177706188.4902971</v>
      </c>
      <c r="K12" s="18">
        <v>1197727193.6946321</v>
      </c>
      <c r="L12" s="18">
        <v>1223717873.7978055</v>
      </c>
      <c r="M12" s="337" t="s">
        <v>2263</v>
      </c>
      <c r="N12" s="337"/>
      <c r="O12" s="337"/>
    </row>
    <row r="13" spans="1:17" ht="166.9" customHeight="1">
      <c r="A13" s="69" t="str">
        <f ca="1">Translations!$A$127</f>
        <v>Fuente nacional I4: Seguro de salud social</v>
      </c>
      <c r="B13" s="18">
        <v>568200000</v>
      </c>
      <c r="C13" s="18">
        <v>604100000</v>
      </c>
      <c r="D13" s="18">
        <v>671800000</v>
      </c>
      <c r="E13" s="18">
        <v>824200000</v>
      </c>
      <c r="F13" s="18">
        <v>903500000</v>
      </c>
      <c r="G13" s="18">
        <v>922473500</v>
      </c>
      <c r="H13" s="18">
        <v>938155549.5</v>
      </c>
      <c r="I13" s="18">
        <v>954104193.84150004</v>
      </c>
      <c r="J13" s="18">
        <v>970323965.13680553</v>
      </c>
      <c r="K13" s="18">
        <v>986819472.54413128</v>
      </c>
      <c r="L13" s="18">
        <v>1008233455.098339</v>
      </c>
      <c r="M13" s="337" t="s">
        <v>2264</v>
      </c>
      <c r="N13" s="337"/>
      <c r="O13" s="337"/>
    </row>
    <row r="14" spans="1:17">
      <c r="A14" s="124" t="str">
        <f ca="1">Translations!$A$128</f>
        <v>LÍNEA I: Gasto público total en el sector sanitario</v>
      </c>
      <c r="B14" s="2">
        <f t="shared" ref="B14:L14" si="1">SUM(B10:B13)</f>
        <v>1243718806.75</v>
      </c>
      <c r="C14" s="2">
        <f t="shared" si="1"/>
        <v>1416012795.28</v>
      </c>
      <c r="D14" s="2">
        <f t="shared" si="1"/>
        <v>1701345527.78</v>
      </c>
      <c r="E14" s="2">
        <f t="shared" si="1"/>
        <v>1964629125.73</v>
      </c>
      <c r="F14" s="2">
        <f t="shared" si="1"/>
        <v>2000100289.73</v>
      </c>
      <c r="G14" s="2">
        <f t="shared" si="1"/>
        <v>2042102395.8143301</v>
      </c>
      <c r="H14" s="2">
        <f t="shared" si="1"/>
        <v>2076818136.5431738</v>
      </c>
      <c r="I14" s="2">
        <f t="shared" si="1"/>
        <v>2112124044.8644078</v>
      </c>
      <c r="J14" s="2">
        <f t="shared" si="1"/>
        <v>2148030153.6271029</v>
      </c>
      <c r="K14" s="2">
        <f t="shared" si="1"/>
        <v>2184546666.2387633</v>
      </c>
      <c r="L14" s="2">
        <f t="shared" si="1"/>
        <v>2231951328.8961444</v>
      </c>
      <c r="M14" s="338"/>
      <c r="N14" s="338"/>
      <c r="O14" s="338"/>
    </row>
    <row r="15" spans="1:17" ht="227.45" customHeight="1">
      <c r="A15" s="124" t="str">
        <f ca="1">Translations!$A$129</f>
        <v>LÍNEA J: Proporción del gasto público destinado a la salud (en %)</v>
      </c>
      <c r="B15" s="193">
        <v>0.18867093548998787</v>
      </c>
      <c r="C15" s="193">
        <v>0.18299231016399375</v>
      </c>
      <c r="D15" s="193">
        <v>0.21297434158853351</v>
      </c>
      <c r="E15" s="193">
        <v>0.21902464082431242</v>
      </c>
      <c r="F15" s="193">
        <v>0.22557946086167033</v>
      </c>
      <c r="G15" s="193">
        <v>0.22557946086167036</v>
      </c>
      <c r="H15" s="193">
        <v>0.22557946086167036</v>
      </c>
      <c r="I15" s="193">
        <v>0.22557946086167036</v>
      </c>
      <c r="J15" s="193">
        <v>0.22557946086167036</v>
      </c>
      <c r="K15" s="193">
        <v>0.22557946086167036</v>
      </c>
      <c r="L15" s="193">
        <v>0.22557946086167033</v>
      </c>
      <c r="M15" s="333" t="s">
        <v>2265</v>
      </c>
      <c r="N15" s="334"/>
      <c r="O15" s="334"/>
    </row>
    <row r="16" spans="1:17" ht="3" customHeight="1">
      <c r="A16" s="125"/>
      <c r="B16" s="125"/>
      <c r="C16" s="125"/>
      <c r="D16" s="125"/>
      <c r="E16" s="125"/>
      <c r="F16" s="125"/>
      <c r="G16" s="125"/>
      <c r="H16" s="125"/>
      <c r="I16" s="125"/>
      <c r="J16" s="125"/>
      <c r="K16" s="125"/>
      <c r="L16" s="125"/>
      <c r="M16" s="132"/>
      <c r="N16" s="132"/>
      <c r="O16" s="132"/>
      <c r="P16" s="113"/>
      <c r="Q16" s="113"/>
    </row>
    <row r="17" spans="1:17" ht="27.6" customHeight="1">
      <c r="A17" s="339" t="s">
        <v>2237</v>
      </c>
      <c r="B17" s="339"/>
      <c r="C17" s="339"/>
      <c r="D17" s="339"/>
      <c r="E17" s="339"/>
      <c r="F17" s="339"/>
      <c r="G17" s="339"/>
      <c r="H17" s="339"/>
      <c r="I17" s="339"/>
      <c r="J17" s="339"/>
      <c r="K17" s="339"/>
      <c r="L17" s="339"/>
      <c r="M17" s="340" t="str">
        <f ca="1">Translations!A215</f>
        <v>Enumere lo que incluyen sus cifras de SSRS y qué fuentes de datos ha utilizado.</v>
      </c>
      <c r="N17" s="340"/>
      <c r="O17" s="340"/>
      <c r="P17" s="136"/>
      <c r="Q17" s="136"/>
    </row>
    <row r="18" spans="1:17" ht="276.60000000000002" customHeight="1">
      <c r="A18" s="124" t="str">
        <f ca="1">Translations!A130</f>
        <v>LÍNEA K: Compromisos totales del gobierno para que los sistemas de salud resilientes y sostenibles (SSRS) accedan al incentivo de cofinanciamiento</v>
      </c>
      <c r="B18" s="18">
        <v>651653096.82500005</v>
      </c>
      <c r="C18" s="18">
        <v>853587891</v>
      </c>
      <c r="D18" s="18">
        <v>1057157137</v>
      </c>
      <c r="E18" s="18">
        <v>1189968647.3499999</v>
      </c>
      <c r="F18" s="18">
        <v>1142940639.984</v>
      </c>
      <c r="G18" s="18">
        <v>1216046737.3646641</v>
      </c>
      <c r="H18" s="18">
        <v>1234207406.6116199</v>
      </c>
      <c r="I18" s="18">
        <v>1254912930.98492</v>
      </c>
      <c r="J18" s="18">
        <v>1275990687.0343499</v>
      </c>
      <c r="K18" s="18">
        <v>1297536048.2925999</v>
      </c>
      <c r="L18" s="18">
        <v>1325642909.09882</v>
      </c>
      <c r="M18" s="333" t="s">
        <v>2266</v>
      </c>
      <c r="N18" s="334"/>
      <c r="O18" s="334"/>
    </row>
    <row r="22" spans="1:17" ht="15">
      <c r="F22" s="137"/>
    </row>
    <row r="23" spans="1:17" ht="15">
      <c r="F23" s="137"/>
    </row>
  </sheetData>
  <sheetProtection algorithmName="SHA-512" hashValue="MpzpNNHvNmUnSEPq6yuRUr78UIiESOhGUAd6ZHtXmKQs2LI4pkhPepBZ5uDejQq1ZGrcG1cuYXy5WYzTS1pBkQ==" saltValue="miq3OgFGZJ1PgQQr2oU5/g==" spinCount="100000" sheet="1" objects="1" scenarios="1" formatColumns="0" formatRows="0"/>
  <mergeCells count="19">
    <mergeCell ref="M18:O18"/>
    <mergeCell ref="B5:G5"/>
    <mergeCell ref="H5:L5"/>
    <mergeCell ref="M10:O10"/>
    <mergeCell ref="M11:O11"/>
    <mergeCell ref="M12:O12"/>
    <mergeCell ref="M13:O13"/>
    <mergeCell ref="M14:O14"/>
    <mergeCell ref="M15:O15"/>
    <mergeCell ref="A17:L17"/>
    <mergeCell ref="M17:O17"/>
    <mergeCell ref="M5:O8"/>
    <mergeCell ref="O1:O2"/>
    <mergeCell ref="H2:I2"/>
    <mergeCell ref="A1:F2"/>
    <mergeCell ref="H1:I1"/>
    <mergeCell ref="J1:J2"/>
    <mergeCell ref="K1:K2"/>
    <mergeCell ref="L1:N2"/>
  </mergeCells>
  <dataValidations count="3">
    <dataValidation type="list" allowBlank="1" showInputMessage="1" showErrorMessage="1" sqref="I1:I4" xr:uid="{00000000-0002-0000-0700-000000000000}">
      <formula1>DiseaseLookUp</formula1>
    </dataValidation>
    <dataValidation allowBlank="1" showDropDown="1" showInputMessage="1" showErrorMessage="1" sqref="I1:I4" xr:uid="{00000000-0002-0000-0700-000001000000}"/>
    <dataValidation type="decimal" operator="greaterThanOrEqual" allowBlank="1" showInputMessage="1" showErrorMessage="1" sqref="B10:L13 B18:L18 B15:H15 J15:L15" xr:uid="{00000000-0002-0000-0700-000002000000}">
      <formula1>0</formula1>
    </dataValidation>
  </dataValidations>
  <pageMargins left="0.7" right="0.7" top="0.75" bottom="0.75" header="0.3" footer="0.3"/>
  <pageSetup paperSize="8" scale="44" orientation="portrait" r:id="rId1"/>
  <ignoredErrors>
    <ignoredError sqref="G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3000000}">
          <x14:formula1>
            <xm:f>Dropdowns!$U$9:$U$11</xm:f>
          </x14:formula1>
          <xm:sqref>O1:O4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S28"/>
  <sheetViews>
    <sheetView showGridLines="0" view="pageBreakPreview" zoomScale="70" zoomScaleNormal="100" zoomScaleSheetLayoutView="70" workbookViewId="0">
      <selection activeCell="A8" sqref="A8"/>
    </sheetView>
  </sheetViews>
  <sheetFormatPr baseColWidth="10" defaultColWidth="9.7109375" defaultRowHeight="14.25"/>
  <cols>
    <col min="1" max="1" width="55.7109375" style="127" customWidth="1"/>
    <col min="2" max="19" width="12.28515625" style="1" customWidth="1"/>
    <col min="20" max="16384" width="9.7109375" style="1"/>
  </cols>
  <sheetData>
    <row r="1" spans="1:19" ht="29.1" customHeight="1">
      <c r="A1" s="216" t="str">
        <f ca="1">Translations!$A$133</f>
        <v xml:space="preserve">Deficiencias financieras detalladas </v>
      </c>
      <c r="B1" s="216"/>
      <c r="C1" s="119" t="str">
        <f ca="1">Translations!$A$11</f>
        <v>País</v>
      </c>
      <c r="D1" s="235" t="str">
        <f>'Cover Sheet'!B8</f>
        <v>El Salvador</v>
      </c>
      <c r="E1" s="236"/>
      <c r="F1" s="237" t="str">
        <f ca="1">Translations!$A$94</f>
        <v>Componente</v>
      </c>
      <c r="G1" s="239" t="str">
        <f ca="1">Translations!$A$99</f>
        <v>VIH/Sida</v>
      </c>
      <c r="H1" s="327" t="str">
        <f ca="1">Translations!$A$95</f>
        <v>Año fiscal en que comienza el período de ejecución</v>
      </c>
      <c r="I1" s="327"/>
      <c r="J1" s="327"/>
      <c r="K1" s="327"/>
      <c r="L1" s="231">
        <f>IF(ISNUMBER('Cover Sheet'!B13),'Cover Sheet'!B13,VLOOKUP("Select year",Dropdowns!$O$17:$R$17,LangOffset+1,0))</f>
        <v>2025</v>
      </c>
      <c r="M1" s="232"/>
    </row>
    <row r="2" spans="1:19" ht="15" customHeight="1">
      <c r="A2" s="216"/>
      <c r="B2" s="216"/>
      <c r="C2" s="119" t="str">
        <f ca="1">Translations!$A$13</f>
        <v>Moneda</v>
      </c>
      <c r="D2" s="235" t="str">
        <f>VLOOKUP('Cover Sheet'!$D$10,Dropdowns!$O$13:$R$15,Translations!$C$1+1,0)</f>
        <v>USD</v>
      </c>
      <c r="E2" s="236"/>
      <c r="F2" s="238"/>
      <c r="G2" s="239"/>
      <c r="H2" s="327" t="str">
        <f ca="1">Translations!$A$96</f>
        <v>Año fiscal en que termina el período de ejecución</v>
      </c>
      <c r="I2" s="327"/>
      <c r="J2" s="327"/>
      <c r="K2" s="327"/>
      <c r="L2" s="231">
        <f>IF(ISNUMBER('Cover Sheet'!B14),'Cover Sheet'!B14,VLOOKUP("Select year",Dropdowns!$O$17:$R$17,LangOffset+1,0))</f>
        <v>2027</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0" t="str">
        <f ca="1">Translations!$A$134</f>
        <v>Módulo</v>
      </c>
      <c r="B5" s="340" t="str">
        <f ca="1">Translations!$A$135</f>
        <v>Necesidad de financiamiento</v>
      </c>
      <c r="C5" s="340"/>
      <c r="D5" s="340"/>
      <c r="E5" s="340" t="str">
        <f ca="1">Translations!$A$136</f>
        <v>Nacional</v>
      </c>
      <c r="F5" s="340"/>
      <c r="G5" s="340"/>
      <c r="H5" s="340"/>
      <c r="I5" s="340"/>
      <c r="J5" s="340"/>
      <c r="K5" s="340" t="str">
        <f ca="1">Translations!$A$137</f>
        <v>Recursos externos ajenos al Fondo Mundial</v>
      </c>
      <c r="L5" s="340"/>
      <c r="M5" s="340"/>
      <c r="N5" s="340"/>
      <c r="O5" s="340"/>
      <c r="P5" s="340"/>
      <c r="Q5" s="340" t="str">
        <f ca="1">Translations!$A$138</f>
        <v>Deficiencias financieras</v>
      </c>
      <c r="R5" s="340"/>
      <c r="S5" s="340"/>
    </row>
    <row r="6" spans="1:19" ht="15" customHeight="1">
      <c r="A6" s="351"/>
      <c r="B6" s="104">
        <f>IF(ISNUMBER(L1),L1,"")</f>
        <v>2025</v>
      </c>
      <c r="C6" s="104">
        <f>IFERROR(B6+1,"")</f>
        <v>2026</v>
      </c>
      <c r="D6" s="104">
        <f>IFERROR(C6+1,"")</f>
        <v>2027</v>
      </c>
      <c r="E6" s="104">
        <f>IFERROR(F6-1,"")</f>
        <v>2022</v>
      </c>
      <c r="F6" s="104">
        <f>IFERROR(G6-1,"")</f>
        <v>2023</v>
      </c>
      <c r="G6" s="104">
        <f>IFERROR(H6-1,"")</f>
        <v>2024</v>
      </c>
      <c r="H6" s="104">
        <f>B6</f>
        <v>2025</v>
      </c>
      <c r="I6" s="104">
        <f>C6</f>
        <v>2026</v>
      </c>
      <c r="J6" s="104">
        <f>D6</f>
        <v>2027</v>
      </c>
      <c r="K6" s="104">
        <f>IFERROR(F6-1,"")</f>
        <v>2022</v>
      </c>
      <c r="L6" s="104">
        <f>IFERROR(G6-1,"")</f>
        <v>2023</v>
      </c>
      <c r="M6" s="104">
        <f>IFERROR(H6-1,"")</f>
        <v>2024</v>
      </c>
      <c r="N6" s="104">
        <f>B6</f>
        <v>2025</v>
      </c>
      <c r="O6" s="104">
        <f>C6</f>
        <v>2026</v>
      </c>
      <c r="P6" s="104">
        <f>D6</f>
        <v>2027</v>
      </c>
      <c r="Q6" s="104">
        <f>B6</f>
        <v>2025</v>
      </c>
      <c r="R6" s="104">
        <f>C6</f>
        <v>2026</v>
      </c>
      <c r="S6" s="104">
        <f>D6</f>
        <v>2027</v>
      </c>
    </row>
    <row r="7" spans="1:19" ht="3" customHeight="1">
      <c r="A7" s="125"/>
      <c r="B7" s="125"/>
      <c r="C7" s="125"/>
      <c r="D7" s="125"/>
      <c r="E7" s="125"/>
      <c r="F7" s="125"/>
      <c r="G7" s="125"/>
      <c r="H7" s="125"/>
      <c r="I7" s="125"/>
      <c r="J7" s="125"/>
      <c r="K7" s="125"/>
      <c r="L7" s="125"/>
      <c r="M7" s="125"/>
      <c r="N7" s="125"/>
      <c r="O7" s="125"/>
      <c r="P7" s="125"/>
      <c r="Q7" s="125"/>
      <c r="R7" s="125"/>
      <c r="S7" s="125"/>
    </row>
    <row r="8" spans="1:19" ht="22.15" customHeight="1">
      <c r="A8" s="3" t="str">
        <f ca="1">Translations!A179</f>
        <v>Paquete de prevención para hombres que tienen relaciones sexuales con hombres y sus parejas sexuales</v>
      </c>
      <c r="B8" s="21"/>
      <c r="C8" s="21"/>
      <c r="D8" s="21"/>
      <c r="E8" s="21"/>
      <c r="F8" s="21"/>
      <c r="G8" s="21"/>
      <c r="H8" s="21"/>
      <c r="I8" s="21"/>
      <c r="J8" s="21"/>
      <c r="K8" s="21"/>
      <c r="L8" s="21"/>
      <c r="M8" s="21"/>
      <c r="N8" s="21"/>
      <c r="O8" s="21"/>
      <c r="P8" s="21"/>
      <c r="Q8" s="4">
        <f>IFERROR(B8-H8-N8,"")</f>
        <v>0</v>
      </c>
      <c r="R8" s="4">
        <f>IFERROR(C8-I8-O8,"")</f>
        <v>0</v>
      </c>
      <c r="S8" s="4">
        <f>IFERROR(D8-J8-P8,"")</f>
        <v>0</v>
      </c>
    </row>
    <row r="9" spans="1:19" ht="22.15" customHeight="1">
      <c r="A9" s="3" t="str">
        <f ca="1">Translations!A180</f>
        <v>Paquete de prevención para trabajadores del sexo, sus clientes y otras parejas sexuales</v>
      </c>
      <c r="B9" s="21"/>
      <c r="C9" s="21"/>
      <c r="D9" s="21"/>
      <c r="E9" s="21"/>
      <c r="F9" s="21"/>
      <c r="G9" s="21"/>
      <c r="H9" s="21"/>
      <c r="I9" s="21"/>
      <c r="J9" s="21"/>
      <c r="K9" s="21"/>
      <c r="L9" s="21"/>
      <c r="M9" s="21"/>
      <c r="N9" s="21"/>
      <c r="O9" s="21"/>
      <c r="P9" s="21"/>
      <c r="Q9" s="4">
        <f t="shared" ref="Q9:Q20" si="0">IFERROR(B9-H9-N9,"")</f>
        <v>0</v>
      </c>
      <c r="R9" s="4">
        <f t="shared" ref="R9:R20" si="1">IFERROR(C9-I9-O9,"")</f>
        <v>0</v>
      </c>
      <c r="S9" s="4">
        <f t="shared" ref="S9:S20" si="2">IFERROR(D9-J9-P9,"")</f>
        <v>0</v>
      </c>
    </row>
    <row r="10" spans="1:19" ht="22.15" customHeight="1">
      <c r="A10" s="3" t="str">
        <f ca="1">Translations!A181</f>
        <v>Paquete de prevención para personas transgénero y sus parejas sexuales</v>
      </c>
      <c r="B10" s="21"/>
      <c r="C10" s="21"/>
      <c r="D10" s="21"/>
      <c r="E10" s="21"/>
      <c r="F10" s="21"/>
      <c r="G10" s="21"/>
      <c r="H10" s="21"/>
      <c r="I10" s="21"/>
      <c r="J10" s="21"/>
      <c r="K10" s="21"/>
      <c r="L10" s="21"/>
      <c r="M10" s="21"/>
      <c r="N10" s="21"/>
      <c r="O10" s="21"/>
      <c r="P10" s="21"/>
      <c r="Q10" s="4">
        <f t="shared" si="0"/>
        <v>0</v>
      </c>
      <c r="R10" s="4">
        <f t="shared" si="1"/>
        <v>0</v>
      </c>
      <c r="S10" s="4">
        <f t="shared" si="2"/>
        <v>0</v>
      </c>
    </row>
    <row r="11" spans="1:19" ht="22.15" customHeight="1">
      <c r="A11" s="3" t="str">
        <f ca="1">Translations!A182</f>
        <v>Paquete de prevención para personas transgénero y sus parejas sexuales</v>
      </c>
      <c r="B11" s="21"/>
      <c r="C11" s="21"/>
      <c r="D11" s="21"/>
      <c r="E11" s="21"/>
      <c r="F11" s="21"/>
      <c r="G11" s="21"/>
      <c r="H11" s="21"/>
      <c r="I11" s="21"/>
      <c r="J11" s="21"/>
      <c r="K11" s="21"/>
      <c r="L11" s="21"/>
      <c r="M11" s="21"/>
      <c r="N11" s="21"/>
      <c r="O11" s="21"/>
      <c r="P11" s="21"/>
      <c r="Q11" s="4">
        <f t="shared" si="0"/>
        <v>0</v>
      </c>
      <c r="R11" s="4">
        <f t="shared" si="1"/>
        <v>0</v>
      </c>
      <c r="S11" s="4">
        <f t="shared" si="2"/>
        <v>0</v>
      </c>
    </row>
    <row r="12" spans="1:19" ht="22.15" customHeight="1">
      <c r="A12" s="3" t="str">
        <f ca="1">Translations!A183</f>
        <v xml:space="preserve">Paquete de prevención para usuarios de drogas y sus parejas sexuales </v>
      </c>
      <c r="B12" s="21"/>
      <c r="C12" s="21"/>
      <c r="D12" s="21"/>
      <c r="E12" s="21"/>
      <c r="F12" s="21"/>
      <c r="G12" s="21"/>
      <c r="H12" s="21"/>
      <c r="I12" s="21"/>
      <c r="J12" s="21"/>
      <c r="K12" s="21"/>
      <c r="L12" s="21"/>
      <c r="M12" s="21"/>
      <c r="N12" s="21"/>
      <c r="O12" s="21"/>
      <c r="P12" s="21"/>
      <c r="Q12" s="4">
        <f t="shared" si="0"/>
        <v>0</v>
      </c>
      <c r="R12" s="4">
        <f t="shared" si="1"/>
        <v>0</v>
      </c>
      <c r="S12" s="4">
        <f t="shared" si="2"/>
        <v>0</v>
      </c>
    </row>
    <row r="13" spans="1:19" ht="22.15" customHeight="1">
      <c r="A13" s="3" t="str">
        <f ca="1">Translations!A184</f>
        <v>Paquete de prevención para personas en centros penitenciarios y otros lugares de reclusión</v>
      </c>
      <c r="B13" s="21"/>
      <c r="C13" s="21"/>
      <c r="D13" s="21"/>
      <c r="E13" s="21"/>
      <c r="F13" s="21"/>
      <c r="G13" s="21"/>
      <c r="H13" s="21"/>
      <c r="I13" s="21"/>
      <c r="J13" s="21"/>
      <c r="K13" s="21"/>
      <c r="L13" s="21"/>
      <c r="M13" s="21"/>
      <c r="N13" s="21"/>
      <c r="O13" s="21"/>
      <c r="P13" s="21"/>
      <c r="Q13" s="4">
        <f t="shared" si="0"/>
        <v>0</v>
      </c>
      <c r="R13" s="4">
        <f t="shared" si="1"/>
        <v>0</v>
      </c>
      <c r="S13" s="4">
        <f t="shared" si="2"/>
        <v>0</v>
      </c>
    </row>
    <row r="14" spans="1:19" ht="22.15" customHeight="1">
      <c r="A14" s="3" t="str">
        <f ca="1">Translations!A185</f>
        <v>Paquete de prevención para otras poblaciones vulnerables</v>
      </c>
      <c r="B14" s="21"/>
      <c r="C14" s="21"/>
      <c r="D14" s="21"/>
      <c r="E14" s="21"/>
      <c r="F14" s="21"/>
      <c r="G14" s="21"/>
      <c r="H14" s="21"/>
      <c r="I14" s="21"/>
      <c r="J14" s="21"/>
      <c r="K14" s="21"/>
      <c r="L14" s="21"/>
      <c r="M14" s="21"/>
      <c r="N14" s="21"/>
      <c r="O14" s="21"/>
      <c r="P14" s="21"/>
      <c r="Q14" s="4">
        <f t="shared" si="0"/>
        <v>0</v>
      </c>
      <c r="R14" s="4">
        <f t="shared" si="1"/>
        <v>0</v>
      </c>
      <c r="S14" s="4">
        <f t="shared" si="2"/>
        <v>0</v>
      </c>
    </row>
    <row r="15" spans="1:19" ht="22.15" customHeight="1">
      <c r="A15" s="3" t="str">
        <f ca="1">Translations!A186</f>
        <v>Paquete de prevención para niñas adolescentes y mujeres jóvenes y sus parejas sexuales masculinas en entornos con una incidencia elevada del VIH</v>
      </c>
      <c r="B15" s="21"/>
      <c r="C15" s="21"/>
      <c r="D15" s="21"/>
      <c r="E15" s="21"/>
      <c r="F15" s="21"/>
      <c r="G15" s="21"/>
      <c r="H15" s="21"/>
      <c r="I15" s="21"/>
      <c r="J15" s="21"/>
      <c r="K15" s="21"/>
      <c r="L15" s="21"/>
      <c r="M15" s="21"/>
      <c r="N15" s="21"/>
      <c r="O15" s="21"/>
      <c r="P15" s="21"/>
      <c r="Q15" s="4">
        <f t="shared" si="0"/>
        <v>0</v>
      </c>
      <c r="R15" s="4">
        <f t="shared" si="1"/>
        <v>0</v>
      </c>
      <c r="S15" s="4">
        <f t="shared" si="2"/>
        <v>0</v>
      </c>
    </row>
    <row r="16" spans="1:19" ht="22.15" customHeight="1">
      <c r="A16" s="3" t="str">
        <f ca="1">Translations!A187</f>
        <v>Administración del programa de prevención</v>
      </c>
      <c r="B16" s="21"/>
      <c r="C16" s="21"/>
      <c r="D16" s="21"/>
      <c r="E16" s="21"/>
      <c r="F16" s="21"/>
      <c r="G16" s="21"/>
      <c r="H16" s="21"/>
      <c r="I16" s="21"/>
      <c r="J16" s="21"/>
      <c r="K16" s="21"/>
      <c r="L16" s="21"/>
      <c r="M16" s="21"/>
      <c r="N16" s="21"/>
      <c r="O16" s="21"/>
      <c r="P16" s="21"/>
      <c r="Q16" s="4">
        <f t="shared" si="0"/>
        <v>0</v>
      </c>
      <c r="R16" s="4">
        <f t="shared" si="1"/>
        <v>0</v>
      </c>
      <c r="S16" s="4">
        <f t="shared" si="2"/>
        <v>0</v>
      </c>
    </row>
    <row r="17" spans="1:19" ht="22.15" customHeight="1">
      <c r="A17" s="3" t="str">
        <f ca="1">Translations!A188</f>
        <v>Eliminación de la transmisión maternoinfantil del VIH, la sífilis y la hepatitis B</v>
      </c>
      <c r="B17" s="21"/>
      <c r="C17" s="21"/>
      <c r="D17" s="21"/>
      <c r="E17" s="21"/>
      <c r="F17" s="21"/>
      <c r="G17" s="21"/>
      <c r="H17" s="21"/>
      <c r="I17" s="21"/>
      <c r="J17" s="21"/>
      <c r="K17" s="21"/>
      <c r="L17" s="21"/>
      <c r="M17" s="21"/>
      <c r="N17" s="21"/>
      <c r="O17" s="21"/>
      <c r="P17" s="21"/>
      <c r="Q17" s="4">
        <f t="shared" si="0"/>
        <v>0</v>
      </c>
      <c r="R17" s="4">
        <f t="shared" si="1"/>
        <v>0</v>
      </c>
      <c r="S17" s="4">
        <f t="shared" si="2"/>
        <v>0</v>
      </c>
    </row>
    <row r="18" spans="1:19" ht="22.15" customHeight="1">
      <c r="A18" s="3" t="str">
        <f ca="1">Translations!A189</f>
        <v>Servicios diferenciados de pruebas del VIH</v>
      </c>
      <c r="B18" s="21"/>
      <c r="C18" s="21"/>
      <c r="D18" s="21"/>
      <c r="E18" s="21"/>
      <c r="F18" s="21"/>
      <c r="G18" s="21"/>
      <c r="H18" s="21"/>
      <c r="I18" s="21"/>
      <c r="J18" s="21"/>
      <c r="K18" s="21"/>
      <c r="L18" s="21"/>
      <c r="M18" s="21"/>
      <c r="N18" s="21"/>
      <c r="O18" s="21"/>
      <c r="P18" s="21"/>
      <c r="Q18" s="4">
        <f t="shared" si="0"/>
        <v>0</v>
      </c>
      <c r="R18" s="4">
        <f t="shared" si="1"/>
        <v>0</v>
      </c>
      <c r="S18" s="4">
        <f t="shared" si="2"/>
        <v>0</v>
      </c>
    </row>
    <row r="19" spans="1:19" ht="22.15" customHeight="1">
      <c r="A19" s="3" t="str">
        <f ca="1">Translations!A190</f>
        <v>Tratamiento, atención y apoyo</v>
      </c>
      <c r="B19" s="21"/>
      <c r="C19" s="21"/>
      <c r="D19" s="21"/>
      <c r="E19" s="21"/>
      <c r="F19" s="21"/>
      <c r="G19" s="21"/>
      <c r="H19" s="21"/>
      <c r="I19" s="21"/>
      <c r="J19" s="21"/>
      <c r="K19" s="21"/>
      <c r="L19" s="21"/>
      <c r="M19" s="21"/>
      <c r="N19" s="21"/>
      <c r="O19" s="21"/>
      <c r="P19" s="21"/>
      <c r="Q19" s="4">
        <f t="shared" si="0"/>
        <v>0</v>
      </c>
      <c r="R19" s="4">
        <f t="shared" si="1"/>
        <v>0</v>
      </c>
      <c r="S19" s="4">
        <f t="shared" si="2"/>
        <v>0</v>
      </c>
    </row>
    <row r="20" spans="1:19" ht="22.15" customHeight="1">
      <c r="A20" s="3" t="str">
        <f ca="1">Translations!A191</f>
        <v>Tuberculosis/HIV</v>
      </c>
      <c r="B20" s="21"/>
      <c r="C20" s="21"/>
      <c r="D20" s="21"/>
      <c r="E20" s="21"/>
      <c r="F20" s="21"/>
      <c r="G20" s="21"/>
      <c r="H20" s="21"/>
      <c r="I20" s="21"/>
      <c r="J20" s="21"/>
      <c r="K20" s="21"/>
      <c r="L20" s="21"/>
      <c r="M20" s="21"/>
      <c r="N20" s="21"/>
      <c r="O20" s="21"/>
      <c r="P20" s="21"/>
      <c r="Q20" s="4">
        <f t="shared" si="0"/>
        <v>0</v>
      </c>
      <c r="R20" s="4">
        <f t="shared" si="1"/>
        <v>0</v>
      </c>
      <c r="S20" s="4">
        <f t="shared" si="2"/>
        <v>0</v>
      </c>
    </row>
    <row r="21" spans="1:19" ht="22.15" customHeight="1">
      <c r="A21" s="3" t="str">
        <f ca="1">Translations!A192</f>
        <v> Reducción de los obstáculos relacionados con los derechos humanos en los servicios de VIH y tuberculosis</v>
      </c>
      <c r="B21" s="21"/>
      <c r="C21" s="21"/>
      <c r="D21" s="21"/>
      <c r="E21" s="21"/>
      <c r="F21" s="21"/>
      <c r="G21" s="21"/>
      <c r="H21" s="21"/>
      <c r="I21" s="21"/>
      <c r="J21" s="21"/>
      <c r="K21" s="21"/>
      <c r="L21" s="21"/>
      <c r="M21" s="21"/>
      <c r="N21" s="21"/>
      <c r="O21" s="21"/>
      <c r="P21" s="21"/>
      <c r="Q21" s="4">
        <f t="shared" ref="Q21:S23" si="3">IFERROR(B21-H21-N21,"")</f>
        <v>0</v>
      </c>
      <c r="R21" s="4">
        <f t="shared" si="3"/>
        <v>0</v>
      </c>
      <c r="S21" s="4">
        <f t="shared" si="3"/>
        <v>0</v>
      </c>
    </row>
    <row r="22" spans="1:19" ht="22.15" customHeight="1">
      <c r="A22" s="3" t="str">
        <f ca="1">Translations!A193</f>
        <v>Gestión de programas</v>
      </c>
      <c r="B22" s="21"/>
      <c r="C22" s="21"/>
      <c r="D22" s="21"/>
      <c r="E22" s="21"/>
      <c r="F22" s="21"/>
      <c r="G22" s="21"/>
      <c r="H22" s="21"/>
      <c r="I22" s="21"/>
      <c r="J22" s="21"/>
      <c r="K22" s="21"/>
      <c r="L22" s="21"/>
      <c r="M22" s="21"/>
      <c r="N22" s="21"/>
      <c r="O22" s="21"/>
      <c r="P22" s="21"/>
      <c r="Q22" s="4">
        <f t="shared" si="3"/>
        <v>0</v>
      </c>
      <c r="R22" s="4">
        <f t="shared" si="3"/>
        <v>0</v>
      </c>
      <c r="S22" s="4">
        <f t="shared" si="3"/>
        <v>0</v>
      </c>
    </row>
    <row r="23" spans="1:19" ht="22.15" customHeight="1">
      <c r="A23" s="3" t="str">
        <f ca="1">Translations!A194</f>
        <v>Otros</v>
      </c>
      <c r="B23" s="21"/>
      <c r="C23" s="21"/>
      <c r="D23" s="21"/>
      <c r="E23" s="21"/>
      <c r="F23" s="21"/>
      <c r="G23" s="21"/>
      <c r="H23" s="21"/>
      <c r="I23" s="21"/>
      <c r="J23" s="21"/>
      <c r="K23" s="21"/>
      <c r="L23" s="21"/>
      <c r="M23" s="21"/>
      <c r="N23" s="21"/>
      <c r="O23" s="21"/>
      <c r="P23" s="21"/>
      <c r="Q23" s="4">
        <f t="shared" si="3"/>
        <v>0</v>
      </c>
      <c r="R23" s="4">
        <f t="shared" si="3"/>
        <v>0</v>
      </c>
      <c r="S23" s="4">
        <f t="shared" si="3"/>
        <v>0</v>
      </c>
    </row>
    <row r="24" spans="1:19" ht="3" customHeight="1">
      <c r="A24" s="125"/>
      <c r="B24" s="125"/>
      <c r="C24" s="125"/>
      <c r="D24" s="125"/>
      <c r="E24" s="125"/>
      <c r="F24" s="125"/>
      <c r="G24" s="125"/>
      <c r="H24" s="125"/>
      <c r="I24" s="125"/>
      <c r="J24" s="125"/>
      <c r="K24" s="125"/>
      <c r="L24" s="125"/>
      <c r="M24" s="125"/>
      <c r="N24" s="125"/>
      <c r="O24" s="125"/>
      <c r="P24" s="125"/>
      <c r="Q24" s="125"/>
      <c r="R24" s="125"/>
      <c r="S24" s="125"/>
    </row>
    <row r="25" spans="1:19" ht="15" customHeight="1">
      <c r="A25" s="3" t="str">
        <f ca="1">Translations!$A$173</f>
        <v>Total</v>
      </c>
      <c r="B25" s="2">
        <f>SUM(B8:B23)</f>
        <v>0</v>
      </c>
      <c r="C25" s="2">
        <f t="shared" ref="C25:P25" si="4">SUM(C8:C23)</f>
        <v>0</v>
      </c>
      <c r="D25" s="2">
        <f t="shared" si="4"/>
        <v>0</v>
      </c>
      <c r="E25" s="2">
        <f t="shared" si="4"/>
        <v>0</v>
      </c>
      <c r="F25" s="2">
        <f t="shared" si="4"/>
        <v>0</v>
      </c>
      <c r="G25" s="2">
        <f t="shared" si="4"/>
        <v>0</v>
      </c>
      <c r="H25" s="2">
        <f t="shared" si="4"/>
        <v>0</v>
      </c>
      <c r="I25" s="2">
        <f t="shared" si="4"/>
        <v>0</v>
      </c>
      <c r="J25" s="2">
        <f>SUM(J8:J23)</f>
        <v>0</v>
      </c>
      <c r="K25" s="2">
        <f t="shared" si="4"/>
        <v>0</v>
      </c>
      <c r="L25" s="2">
        <f t="shared" si="4"/>
        <v>0</v>
      </c>
      <c r="M25" s="2">
        <f t="shared" si="4"/>
        <v>0</v>
      </c>
      <c r="N25" s="2">
        <f t="shared" si="4"/>
        <v>0</v>
      </c>
      <c r="O25" s="2">
        <f t="shared" si="4"/>
        <v>0</v>
      </c>
      <c r="P25" s="2">
        <f t="shared" si="4"/>
        <v>0</v>
      </c>
      <c r="Q25" s="2">
        <f>SUM(Q8:Q23)</f>
        <v>0</v>
      </c>
      <c r="R25" s="2">
        <f>SUM(R8:R23)</f>
        <v>0</v>
      </c>
      <c r="S25" s="2">
        <f>SUM(S8:S23)</f>
        <v>0</v>
      </c>
    </row>
    <row r="27" spans="1:19">
      <c r="A27" s="126"/>
    </row>
    <row r="28" spans="1:19">
      <c r="A28" s="126"/>
    </row>
  </sheetData>
  <sheetProtection algorithmName="SHA-512" hashValue="9EaUXhqTo5qDruyt8S09lqrz5sCQI209b84tieh9evIyjYetqxnPv0YqaLexgmhXqbZjMydMZyqBtH9B4rZnAg==" saltValue="PA712NTV2Xh0BufZd5WbZw==" spinCount="100000" sheet="1" objects="1" scenarios="1" formatColumns="0" formatRows="0"/>
  <protectedRanges>
    <protectedRange sqref="B8:P24" name="Range1"/>
  </protectedRanges>
  <mergeCells count="14">
    <mergeCell ref="Q5:S5"/>
    <mergeCell ref="G1:G2"/>
    <mergeCell ref="A5:A6"/>
    <mergeCell ref="D1:E1"/>
    <mergeCell ref="F1:F2"/>
    <mergeCell ref="D2:E2"/>
    <mergeCell ref="A1:B2"/>
    <mergeCell ref="B5:D5"/>
    <mergeCell ref="E5:J5"/>
    <mergeCell ref="H1:K1"/>
    <mergeCell ref="H2:K2"/>
    <mergeCell ref="K5:P5"/>
    <mergeCell ref="L1:M1"/>
    <mergeCell ref="L2:M2"/>
  </mergeCells>
  <pageMargins left="0.7" right="0.7" top="0.75" bottom="0.75" header="0.3" footer="0.3"/>
  <pageSetup paperSize="8" scale="4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S27"/>
  <sheetViews>
    <sheetView showGridLines="0" tabSelected="1" view="pageBreakPreview" zoomScaleNormal="100" zoomScaleSheetLayoutView="100" workbookViewId="0">
      <selection activeCell="M20" sqref="M20"/>
    </sheetView>
  </sheetViews>
  <sheetFormatPr baseColWidth="10" defaultColWidth="9.7109375" defaultRowHeight="14.25"/>
  <cols>
    <col min="1" max="1" width="55.7109375" style="23" customWidth="1"/>
    <col min="2" max="19" width="12.28515625" style="5" customWidth="1"/>
    <col min="20" max="16384" width="9.7109375" style="5"/>
  </cols>
  <sheetData>
    <row r="1" spans="1:19" ht="29.1" customHeight="1">
      <c r="A1" s="216" t="str">
        <f ca="1">Translations!$A$133</f>
        <v xml:space="preserve">Deficiencias financieras detalladas </v>
      </c>
      <c r="B1" s="216"/>
      <c r="C1" s="119" t="str">
        <f ca="1">Translations!$A$11</f>
        <v>País</v>
      </c>
      <c r="D1" s="235" t="str">
        <f>'Cover Sheet'!B8</f>
        <v>El Salvador</v>
      </c>
      <c r="E1" s="236"/>
      <c r="F1" s="237" t="str">
        <f ca="1">Translations!$A$94</f>
        <v>Componente</v>
      </c>
      <c r="G1" s="239" t="str">
        <f ca="1">Translations!$A$99</f>
        <v>VIH/Sida</v>
      </c>
      <c r="H1" s="233" t="str">
        <f ca="1">Translations!$A$95</f>
        <v>Año fiscal en que comienza el período de ejecución</v>
      </c>
      <c r="I1" s="317"/>
      <c r="J1" s="317"/>
      <c r="K1" s="234"/>
      <c r="L1" s="231">
        <f>IF(ISNUMBER('Cover Sheet'!B13),'Cover Sheet'!B13,VLOOKUP("Select year",Dropdowns!$O$17:$R$17,LangOffset+1,0))</f>
        <v>2025</v>
      </c>
      <c r="M1" s="232"/>
    </row>
    <row r="2" spans="1:19" ht="15" customHeight="1">
      <c r="A2" s="216"/>
      <c r="B2" s="216"/>
      <c r="C2" s="119" t="str">
        <f ca="1">Translations!$A$13</f>
        <v>Moneda</v>
      </c>
      <c r="D2" s="235" t="str">
        <f>VLOOKUP('Cover Sheet'!$D$10,Dropdowns!$O$13:$R$15,Translations!$C$1+1,0)</f>
        <v>USD</v>
      </c>
      <c r="E2" s="236"/>
      <c r="F2" s="238"/>
      <c r="G2" s="239"/>
      <c r="H2" s="233" t="str">
        <f ca="1">Translations!$A$96</f>
        <v>Año fiscal en que termina el período de ejecución</v>
      </c>
      <c r="I2" s="317"/>
      <c r="J2" s="317"/>
      <c r="K2" s="234"/>
      <c r="L2" s="231">
        <f>IF(ISNUMBER('Cover Sheet'!B14),'Cover Sheet'!B14,VLOOKUP("Select year",Dropdowns!$O$17:$R$17,LangOffset+1,0))</f>
        <v>2027</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5" t="str">
        <f ca="1">Translations!$A$154</f>
        <v>Categorías de costos del PEN</v>
      </c>
      <c r="B5" s="352" t="str">
        <f ca="1">Translations!$A$135</f>
        <v>Necesidad de financiamiento</v>
      </c>
      <c r="C5" s="353"/>
      <c r="D5" s="354"/>
      <c r="E5" s="352" t="str">
        <f ca="1">Translations!$A$136</f>
        <v>Nacional</v>
      </c>
      <c r="F5" s="353"/>
      <c r="G5" s="353"/>
      <c r="H5" s="353"/>
      <c r="I5" s="353"/>
      <c r="J5" s="354"/>
      <c r="K5" s="352" t="str">
        <f ca="1">Translations!$A$137</f>
        <v>Recursos externos ajenos al Fondo Mundial</v>
      </c>
      <c r="L5" s="353"/>
      <c r="M5" s="353"/>
      <c r="N5" s="353"/>
      <c r="O5" s="353"/>
      <c r="P5" s="354"/>
      <c r="Q5" s="352" t="str">
        <f ca="1">Translations!$A$138</f>
        <v>Deficiencias financieras</v>
      </c>
      <c r="R5" s="353"/>
      <c r="S5" s="354"/>
    </row>
    <row r="6" spans="1:19" ht="15" customHeight="1">
      <c r="A6" s="351"/>
      <c r="B6" s="104">
        <f>IF(ISNUMBER(L1),L1,"")</f>
        <v>2025</v>
      </c>
      <c r="C6" s="104">
        <f>IFERROR(B6+1,"")</f>
        <v>2026</v>
      </c>
      <c r="D6" s="104">
        <f>IFERROR(C6+1,"")</f>
        <v>2027</v>
      </c>
      <c r="E6" s="104">
        <f>IFERROR(F6-1,"")</f>
        <v>2022</v>
      </c>
      <c r="F6" s="104">
        <f>IFERROR(G6-1,"")</f>
        <v>2023</v>
      </c>
      <c r="G6" s="104">
        <f>IFERROR(H6-1,"")</f>
        <v>2024</v>
      </c>
      <c r="H6" s="104">
        <f>B6</f>
        <v>2025</v>
      </c>
      <c r="I6" s="104">
        <f>C6</f>
        <v>2026</v>
      </c>
      <c r="J6" s="104">
        <f>D6</f>
        <v>2027</v>
      </c>
      <c r="K6" s="104">
        <f>IFERROR(L6-1,"")</f>
        <v>2022</v>
      </c>
      <c r="L6" s="104">
        <f>IFERROR(M6-1,"")</f>
        <v>2023</v>
      </c>
      <c r="M6" s="104">
        <f>IFERROR(N6-1,"")</f>
        <v>2024</v>
      </c>
      <c r="N6" s="104">
        <f>B6</f>
        <v>2025</v>
      </c>
      <c r="O6" s="104">
        <f>C6</f>
        <v>2026</v>
      </c>
      <c r="P6" s="104">
        <f>D6</f>
        <v>2027</v>
      </c>
      <c r="Q6" s="104">
        <f>B6</f>
        <v>2025</v>
      </c>
      <c r="R6" s="104">
        <f>C6</f>
        <v>2026</v>
      </c>
      <c r="S6" s="104">
        <f>D6</f>
        <v>2027</v>
      </c>
    </row>
    <row r="7" spans="1:19" ht="3" customHeight="1">
      <c r="A7" s="125"/>
      <c r="B7" s="125"/>
      <c r="C7" s="125"/>
      <c r="D7" s="125"/>
      <c r="E7" s="125"/>
      <c r="F7" s="125"/>
      <c r="G7" s="125"/>
      <c r="H7" s="125"/>
      <c r="I7" s="125"/>
      <c r="J7" s="125"/>
      <c r="K7" s="125"/>
      <c r="L7" s="125"/>
      <c r="M7" s="125"/>
      <c r="N7" s="125"/>
      <c r="O7" s="125"/>
      <c r="P7" s="125"/>
      <c r="Q7" s="125"/>
      <c r="R7" s="125"/>
      <c r="S7" s="125"/>
    </row>
    <row r="8" spans="1:19" ht="48" customHeight="1">
      <c r="A8" s="138" t="s">
        <v>2252</v>
      </c>
      <c r="B8" s="21">
        <v>8450</v>
      </c>
      <c r="C8" s="21">
        <v>78450</v>
      </c>
      <c r="D8" s="21">
        <v>8450</v>
      </c>
      <c r="E8" s="21">
        <v>0</v>
      </c>
      <c r="F8" s="21">
        <v>0</v>
      </c>
      <c r="G8" s="21">
        <v>0</v>
      </c>
      <c r="H8" s="21">
        <v>0</v>
      </c>
      <c r="I8" s="21">
        <v>0</v>
      </c>
      <c r="J8" s="21">
        <v>0</v>
      </c>
      <c r="K8" s="21">
        <v>0</v>
      </c>
      <c r="L8" s="21">
        <v>0</v>
      </c>
      <c r="M8" s="21">
        <v>0</v>
      </c>
      <c r="N8" s="21">
        <v>0</v>
      </c>
      <c r="O8" s="21">
        <v>0</v>
      </c>
      <c r="P8" s="21">
        <v>0</v>
      </c>
      <c r="Q8" s="4">
        <f>IFERROR(B8-H8-N8,"")</f>
        <v>8450</v>
      </c>
      <c r="R8" s="4">
        <f>IFERROR(C8-I8-O8,"")</f>
        <v>78450</v>
      </c>
      <c r="S8" s="4">
        <f>IFERROR(D8-J8-P8,"")</f>
        <v>8450</v>
      </c>
    </row>
    <row r="9" spans="1:19" ht="48" customHeight="1">
      <c r="A9" s="138" t="s">
        <v>2253</v>
      </c>
      <c r="B9" s="21">
        <v>23728596.180600002</v>
      </c>
      <c r="C9" s="21">
        <v>23689020.881700005</v>
      </c>
      <c r="D9" s="21">
        <v>23661882.007200003</v>
      </c>
      <c r="E9" s="21">
        <v>18693829.3453</v>
      </c>
      <c r="F9" s="21">
        <v>19214345.401500009</v>
      </c>
      <c r="G9" s="21">
        <v>19749146.698400002</v>
      </c>
      <c r="H9" s="21">
        <v>19722476.738400001</v>
      </c>
      <c r="I9" s="21">
        <v>20019699.403400008</v>
      </c>
      <c r="J9" s="21">
        <v>20309314.155799996</v>
      </c>
      <c r="K9" s="21">
        <v>480988.69920000003</v>
      </c>
      <c r="L9" s="21">
        <v>175510.5858</v>
      </c>
      <c r="M9" s="21">
        <v>179196.3082</v>
      </c>
      <c r="N9" s="21">
        <v>182242.64539999998</v>
      </c>
      <c r="O9" s="21">
        <v>185340.7703</v>
      </c>
      <c r="P9" s="21">
        <v>188491.56340000001</v>
      </c>
      <c r="Q9" s="4">
        <f t="shared" ref="Q9:Q22" si="0">IFERROR(B9-H9-N9,"")</f>
        <v>3823876.7968000015</v>
      </c>
      <c r="R9" s="4">
        <f t="shared" ref="R9:R22" si="1">IFERROR(C9-I9-O9,"")</f>
        <v>3483980.7079999978</v>
      </c>
      <c r="S9" s="4">
        <f t="shared" ref="S9:S22" si="2">IFERROR(D9-J9-P9,"")</f>
        <v>3164076.2880000067</v>
      </c>
    </row>
    <row r="10" spans="1:19" ht="48" customHeight="1">
      <c r="A10" s="138" t="s">
        <v>2254</v>
      </c>
      <c r="B10" s="21">
        <v>10206831.234999999</v>
      </c>
      <c r="C10" s="21">
        <v>10310316.516899999</v>
      </c>
      <c r="D10" s="21">
        <v>10550764.666800002</v>
      </c>
      <c r="E10" s="21">
        <v>7134122.3151000002</v>
      </c>
      <c r="F10" s="21">
        <v>7513134.576700001</v>
      </c>
      <c r="G10" s="21">
        <v>7680817.8673</v>
      </c>
      <c r="H10" s="21">
        <v>7746870.8531000009</v>
      </c>
      <c r="I10" s="21">
        <v>7864490.2259999998</v>
      </c>
      <c r="J10" s="21">
        <v>8081818.9288999969</v>
      </c>
      <c r="K10" s="21">
        <v>1346743.0847000002</v>
      </c>
      <c r="L10" s="21">
        <v>1766757.7160999996</v>
      </c>
      <c r="M10" s="21">
        <v>1803859.6281999995</v>
      </c>
      <c r="N10" s="21">
        <v>1834525.2419000003</v>
      </c>
      <c r="O10" s="21">
        <v>1865712.1709000003</v>
      </c>
      <c r="P10" s="21">
        <v>1897429.2778999999</v>
      </c>
      <c r="Q10" s="4">
        <f t="shared" si="0"/>
        <v>625435.13999999827</v>
      </c>
      <c r="R10" s="4">
        <f t="shared" si="1"/>
        <v>580114.11999999918</v>
      </c>
      <c r="S10" s="4">
        <f t="shared" si="2"/>
        <v>571516.46000000485</v>
      </c>
    </row>
    <row r="11" spans="1:19" ht="48" customHeight="1">
      <c r="A11" s="138" t="s">
        <v>2255</v>
      </c>
      <c r="B11" s="21">
        <v>21627364.863799997</v>
      </c>
      <c r="C11" s="21">
        <v>22124621.846899994</v>
      </c>
      <c r="D11" s="21">
        <v>22564078.475000005</v>
      </c>
      <c r="E11" s="21">
        <v>14663388.184799999</v>
      </c>
      <c r="F11" s="21">
        <v>15038341.978399998</v>
      </c>
      <c r="G11" s="21">
        <v>15211263.706399996</v>
      </c>
      <c r="H11" s="21">
        <v>15812933.561599994</v>
      </c>
      <c r="I11" s="21">
        <v>16105593.136400001</v>
      </c>
      <c r="J11" s="21">
        <v>16295205.115200002</v>
      </c>
      <c r="K11" s="21">
        <v>2538465.7530999999</v>
      </c>
      <c r="L11" s="21">
        <v>3333188.3377999999</v>
      </c>
      <c r="M11" s="21">
        <v>3403185.2930999999</v>
      </c>
      <c r="N11" s="21">
        <v>3461039.443</v>
      </c>
      <c r="O11" s="21">
        <v>3519877.1135999998</v>
      </c>
      <c r="P11" s="21">
        <v>3579715.0244000005</v>
      </c>
      <c r="Q11" s="4">
        <f t="shared" si="0"/>
        <v>2353391.8592000026</v>
      </c>
      <c r="R11" s="4">
        <f t="shared" si="1"/>
        <v>2499151.5968999928</v>
      </c>
      <c r="S11" s="4">
        <f t="shared" si="2"/>
        <v>2689158.335400003</v>
      </c>
    </row>
    <row r="12" spans="1:19" ht="48" customHeight="1">
      <c r="A12" s="138" t="s">
        <v>2256</v>
      </c>
      <c r="B12" s="21">
        <v>5464366.4932999993</v>
      </c>
      <c r="C12" s="21">
        <v>5608172.7206999995</v>
      </c>
      <c r="D12" s="21">
        <v>5789652.7240000013</v>
      </c>
      <c r="E12" s="21">
        <v>2203218.3211000003</v>
      </c>
      <c r="F12" s="21">
        <v>2315520.6487000003</v>
      </c>
      <c r="G12" s="21">
        <v>2396545.0684000002</v>
      </c>
      <c r="H12" s="21">
        <v>2542745.5011999998</v>
      </c>
      <c r="I12" s="21">
        <v>2636137.9229000006</v>
      </c>
      <c r="J12" s="21">
        <v>2754349.4091999996</v>
      </c>
      <c r="K12" s="21">
        <v>1792315.9248000002</v>
      </c>
      <c r="L12" s="21">
        <v>2348370.9284999999</v>
      </c>
      <c r="M12" s="21">
        <v>2397686.7179</v>
      </c>
      <c r="N12" s="21">
        <v>2438447.3921000003</v>
      </c>
      <c r="O12" s="21">
        <v>2479900.9978</v>
      </c>
      <c r="P12" s="21">
        <v>2522059.3147999998</v>
      </c>
      <c r="Q12" s="4">
        <f t="shared" si="0"/>
        <v>483173.59999999916</v>
      </c>
      <c r="R12" s="4">
        <f t="shared" si="1"/>
        <v>492133.79999999888</v>
      </c>
      <c r="S12" s="4">
        <f t="shared" si="2"/>
        <v>513244.00000000186</v>
      </c>
    </row>
    <row r="13" spans="1:19" ht="48" customHeight="1">
      <c r="A13" s="138" t="s">
        <v>2257</v>
      </c>
      <c r="B13" s="21">
        <v>4276325.1846000003</v>
      </c>
      <c r="C13" s="21">
        <v>4339701.7501999997</v>
      </c>
      <c r="D13" s="21">
        <v>4369788.5614999998</v>
      </c>
      <c r="E13" s="21">
        <v>1389579.9888000004</v>
      </c>
      <c r="F13" s="21">
        <v>1486597.8858</v>
      </c>
      <c r="G13" s="21">
        <v>1517187.7430000002</v>
      </c>
      <c r="H13" s="21">
        <v>1542509.6749999996</v>
      </c>
      <c r="I13" s="21">
        <v>1568259.0018000002</v>
      </c>
      <c r="J13" s="21">
        <v>1594442.9863</v>
      </c>
      <c r="K13" s="21">
        <v>2821824.5177999996</v>
      </c>
      <c r="L13" s="21">
        <v>2501250.0612000003</v>
      </c>
      <c r="M13" s="21">
        <v>2553776.3125</v>
      </c>
      <c r="N13" s="21">
        <v>2597190.5096</v>
      </c>
      <c r="O13" s="21">
        <v>2641342.7484000004</v>
      </c>
      <c r="P13" s="21">
        <v>2686245.5752000003</v>
      </c>
      <c r="Q13" s="4">
        <f t="shared" si="0"/>
        <v>136625.00000000047</v>
      </c>
      <c r="R13" s="4">
        <f t="shared" si="1"/>
        <v>130099.99999999907</v>
      </c>
      <c r="S13" s="4">
        <f t="shared" si="2"/>
        <v>89099.999999999534</v>
      </c>
    </row>
    <row r="14" spans="1:19" ht="48" customHeight="1">
      <c r="A14" s="138" t="s">
        <v>2258</v>
      </c>
      <c r="B14" s="21">
        <v>6498223.7668000013</v>
      </c>
      <c r="C14" s="21">
        <v>6552348.9101000009</v>
      </c>
      <c r="D14" s="21">
        <v>6591890.1627000002</v>
      </c>
      <c r="E14" s="21">
        <v>4485524.4891999997</v>
      </c>
      <c r="F14" s="21">
        <v>4731635.6815000009</v>
      </c>
      <c r="G14" s="21">
        <v>4800906.1888000006</v>
      </c>
      <c r="H14" s="21">
        <v>4861380.6871000007</v>
      </c>
      <c r="I14" s="21">
        <v>4922628.9148000004</v>
      </c>
      <c r="J14" s="21">
        <v>4984663.7558000004</v>
      </c>
      <c r="K14" s="21">
        <v>613637.35240000009</v>
      </c>
      <c r="L14" s="21">
        <v>768098.89059999993</v>
      </c>
      <c r="M14" s="21">
        <v>784228.96739999996</v>
      </c>
      <c r="N14" s="21">
        <v>797560.85979999998</v>
      </c>
      <c r="O14" s="21">
        <v>811119.39429999993</v>
      </c>
      <c r="P14" s="21">
        <v>824908.42410000006</v>
      </c>
      <c r="Q14" s="4">
        <f t="shared" si="0"/>
        <v>839282.21990000061</v>
      </c>
      <c r="R14" s="4">
        <f t="shared" si="1"/>
        <v>818600.60100000061</v>
      </c>
      <c r="S14" s="4">
        <f t="shared" si="2"/>
        <v>782317.98279999977</v>
      </c>
    </row>
    <row r="15" spans="1:19" ht="48" customHeight="1">
      <c r="A15" s="138"/>
      <c r="B15" s="21"/>
      <c r="C15" s="21"/>
      <c r="D15" s="21"/>
      <c r="E15" s="21"/>
      <c r="F15" s="21"/>
      <c r="G15" s="21"/>
      <c r="H15" s="21"/>
      <c r="I15" s="21"/>
      <c r="J15" s="21"/>
      <c r="K15" s="21"/>
      <c r="L15" s="21"/>
      <c r="M15" s="21"/>
      <c r="N15" s="21"/>
      <c r="O15" s="21"/>
      <c r="P15" s="21"/>
      <c r="Q15" s="4">
        <f t="shared" si="0"/>
        <v>0</v>
      </c>
      <c r="R15" s="4">
        <f t="shared" si="1"/>
        <v>0</v>
      </c>
      <c r="S15" s="4">
        <f t="shared" si="2"/>
        <v>0</v>
      </c>
    </row>
    <row r="16" spans="1:19" ht="15" customHeight="1">
      <c r="A16" s="138"/>
      <c r="B16" s="21"/>
      <c r="C16" s="21"/>
      <c r="D16" s="21"/>
      <c r="E16" s="21"/>
      <c r="F16" s="21"/>
      <c r="G16" s="21"/>
      <c r="H16" s="21"/>
      <c r="I16" s="21"/>
      <c r="J16" s="21"/>
      <c r="K16" s="21"/>
      <c r="L16" s="21"/>
      <c r="M16" s="21"/>
      <c r="N16" s="21"/>
      <c r="O16" s="21"/>
      <c r="P16" s="21"/>
      <c r="Q16" s="4">
        <f t="shared" si="0"/>
        <v>0</v>
      </c>
      <c r="R16" s="4">
        <f t="shared" si="1"/>
        <v>0</v>
      </c>
      <c r="S16" s="4">
        <f t="shared" si="2"/>
        <v>0</v>
      </c>
    </row>
    <row r="17" spans="1:19" ht="15" customHeight="1">
      <c r="A17" s="138"/>
      <c r="B17" s="21"/>
      <c r="C17" s="21"/>
      <c r="D17" s="21"/>
      <c r="E17" s="21"/>
      <c r="F17" s="21"/>
      <c r="G17" s="21"/>
      <c r="H17" s="21"/>
      <c r="I17" s="21"/>
      <c r="J17" s="21"/>
      <c r="K17" s="21"/>
      <c r="L17" s="21"/>
      <c r="M17" s="21"/>
      <c r="N17" s="21"/>
      <c r="O17" s="21"/>
      <c r="P17" s="21"/>
      <c r="Q17" s="4">
        <f t="shared" si="0"/>
        <v>0</v>
      </c>
      <c r="R17" s="4">
        <f t="shared" si="1"/>
        <v>0</v>
      </c>
      <c r="S17" s="4">
        <f t="shared" si="2"/>
        <v>0</v>
      </c>
    </row>
    <row r="18" spans="1:19" ht="15" customHeight="1">
      <c r="A18" s="138"/>
      <c r="B18" s="21"/>
      <c r="C18" s="21"/>
      <c r="D18" s="21"/>
      <c r="E18" s="21"/>
      <c r="F18" s="21"/>
      <c r="G18" s="21"/>
      <c r="H18" s="21"/>
      <c r="I18" s="21"/>
      <c r="J18" s="21"/>
      <c r="K18" s="21"/>
      <c r="L18" s="21"/>
      <c r="M18" s="21"/>
      <c r="N18" s="21"/>
      <c r="O18" s="21"/>
      <c r="P18" s="21"/>
      <c r="Q18" s="4">
        <f t="shared" si="0"/>
        <v>0</v>
      </c>
      <c r="R18" s="4">
        <f t="shared" si="1"/>
        <v>0</v>
      </c>
      <c r="S18" s="4">
        <f t="shared" si="2"/>
        <v>0</v>
      </c>
    </row>
    <row r="19" spans="1:19" ht="15" customHeight="1">
      <c r="A19" s="138"/>
      <c r="B19" s="21"/>
      <c r="C19" s="21"/>
      <c r="D19" s="21"/>
      <c r="E19" s="21"/>
      <c r="F19" s="21"/>
      <c r="G19" s="21"/>
      <c r="H19" s="21"/>
      <c r="I19" s="21"/>
      <c r="J19" s="21"/>
      <c r="K19" s="21"/>
      <c r="L19" s="21"/>
      <c r="M19" s="21"/>
      <c r="N19" s="21"/>
      <c r="O19" s="21"/>
      <c r="P19" s="21"/>
      <c r="Q19" s="4">
        <f t="shared" si="0"/>
        <v>0</v>
      </c>
      <c r="R19" s="4">
        <f t="shared" si="1"/>
        <v>0</v>
      </c>
      <c r="S19" s="4">
        <f t="shared" si="2"/>
        <v>0</v>
      </c>
    </row>
    <row r="20" spans="1:19" ht="15" customHeight="1">
      <c r="A20" s="138"/>
      <c r="B20" s="21"/>
      <c r="C20" s="21"/>
      <c r="D20" s="21"/>
      <c r="E20" s="21"/>
      <c r="F20" s="21"/>
      <c r="G20" s="21"/>
      <c r="H20" s="21"/>
      <c r="I20" s="21"/>
      <c r="J20" s="21"/>
      <c r="K20" s="21"/>
      <c r="L20" s="21"/>
      <c r="M20" s="21"/>
      <c r="N20" s="21"/>
      <c r="O20" s="21"/>
      <c r="P20" s="21"/>
      <c r="Q20" s="4">
        <f t="shared" si="0"/>
        <v>0</v>
      </c>
      <c r="R20" s="4">
        <f t="shared" si="1"/>
        <v>0</v>
      </c>
      <c r="S20" s="4">
        <f t="shared" si="2"/>
        <v>0</v>
      </c>
    </row>
    <row r="21" spans="1:19" ht="15" customHeight="1">
      <c r="A21" s="138"/>
      <c r="B21" s="21"/>
      <c r="C21" s="21"/>
      <c r="D21" s="21"/>
      <c r="E21" s="21"/>
      <c r="F21" s="21"/>
      <c r="G21" s="21"/>
      <c r="H21" s="21"/>
      <c r="I21" s="21"/>
      <c r="J21" s="21"/>
      <c r="K21" s="21"/>
      <c r="L21" s="21"/>
      <c r="M21" s="21"/>
      <c r="N21" s="21"/>
      <c r="O21" s="21"/>
      <c r="P21" s="21"/>
      <c r="Q21" s="4">
        <f t="shared" si="0"/>
        <v>0</v>
      </c>
      <c r="R21" s="4">
        <f t="shared" si="1"/>
        <v>0</v>
      </c>
      <c r="S21" s="4">
        <f t="shared" si="2"/>
        <v>0</v>
      </c>
    </row>
    <row r="22" spans="1:19" ht="15" customHeight="1">
      <c r="A22" s="138"/>
      <c r="B22" s="21"/>
      <c r="C22" s="21"/>
      <c r="D22" s="21"/>
      <c r="E22" s="21"/>
      <c r="F22" s="21"/>
      <c r="G22" s="21"/>
      <c r="H22" s="21"/>
      <c r="I22" s="21"/>
      <c r="J22" s="21"/>
      <c r="K22" s="21"/>
      <c r="L22" s="21"/>
      <c r="M22" s="21"/>
      <c r="N22" s="21"/>
      <c r="O22" s="21"/>
      <c r="P22" s="21"/>
      <c r="Q22" s="4">
        <f t="shared" si="0"/>
        <v>0</v>
      </c>
      <c r="R22" s="4">
        <f t="shared" si="1"/>
        <v>0</v>
      </c>
      <c r="S22" s="4">
        <f t="shared" si="2"/>
        <v>0</v>
      </c>
    </row>
    <row r="23" spans="1:19" ht="3" customHeight="1">
      <c r="A23" s="125"/>
      <c r="B23" s="125"/>
      <c r="C23" s="125"/>
      <c r="D23" s="125"/>
      <c r="E23" s="125"/>
      <c r="F23" s="125"/>
      <c r="G23" s="125"/>
      <c r="H23" s="125"/>
      <c r="I23" s="125"/>
      <c r="J23" s="125"/>
      <c r="K23" s="125"/>
      <c r="L23" s="125"/>
      <c r="M23" s="125"/>
      <c r="N23" s="125"/>
      <c r="O23" s="125"/>
      <c r="P23" s="125"/>
      <c r="Q23" s="125"/>
      <c r="R23" s="125"/>
      <c r="S23" s="125"/>
    </row>
    <row r="24" spans="1:19" ht="15" customHeight="1">
      <c r="A24" s="139" t="str">
        <f ca="1">Translations!$A$173</f>
        <v>Total</v>
      </c>
      <c r="B24" s="2">
        <f t="shared" ref="B24:S24" si="3">SUM(B8:B22)</f>
        <v>71810157.724099994</v>
      </c>
      <c r="C24" s="2">
        <f t="shared" si="3"/>
        <v>72702632.626499996</v>
      </c>
      <c r="D24" s="2">
        <f t="shared" si="3"/>
        <v>73536506.597200006</v>
      </c>
      <c r="E24" s="2">
        <f t="shared" si="3"/>
        <v>48569662.644299999</v>
      </c>
      <c r="F24" s="2">
        <f t="shared" si="3"/>
        <v>50299576.172600009</v>
      </c>
      <c r="G24" s="2">
        <f t="shared" si="3"/>
        <v>51355867.272300005</v>
      </c>
      <c r="H24" s="2">
        <f t="shared" si="3"/>
        <v>52228917.016399994</v>
      </c>
      <c r="I24" s="2">
        <f t="shared" si="3"/>
        <v>53116808.605300009</v>
      </c>
      <c r="J24" s="2">
        <f t="shared" si="3"/>
        <v>54019794.351199992</v>
      </c>
      <c r="K24" s="2">
        <f t="shared" si="3"/>
        <v>9593975.3320000004</v>
      </c>
      <c r="L24" s="2">
        <f t="shared" si="3"/>
        <v>10893176.52</v>
      </c>
      <c r="M24" s="2">
        <f t="shared" si="3"/>
        <v>11121933.227299999</v>
      </c>
      <c r="N24" s="2">
        <f t="shared" si="3"/>
        <v>11311006.091800001</v>
      </c>
      <c r="O24" s="2">
        <f t="shared" si="3"/>
        <v>11503293.195300002</v>
      </c>
      <c r="P24" s="2">
        <f t="shared" si="3"/>
        <v>11698849.179800002</v>
      </c>
      <c r="Q24" s="2">
        <f t="shared" si="3"/>
        <v>8270234.6159000024</v>
      </c>
      <c r="R24" s="2">
        <f t="shared" si="3"/>
        <v>8082530.8258999884</v>
      </c>
      <c r="S24" s="2">
        <f t="shared" si="3"/>
        <v>7817863.0662000161</v>
      </c>
    </row>
    <row r="26" spans="1:19">
      <c r="A26" s="22"/>
    </row>
    <row r="27" spans="1:19">
      <c r="A27" s="22"/>
    </row>
  </sheetData>
  <sheetProtection algorithmName="SHA-512" hashValue="Hfbd/omFmPfpzVleSixTNGYbfCMr4NV4+Iny7z/mWfstQ4OgLRPzAmpukZs9WrvA6eeyaG0zKKfbglBFvc3mSA==" saltValue="LKWlRhJOV/VKLIioZQMJhg==" spinCount="100000" sheet="1" objects="1" scenarios="1" formatColumns="0" formatRows="0"/>
  <protectedRanges>
    <protectedRange sqref="B8:P23" name="Range1"/>
  </protectedRanges>
  <mergeCells count="14">
    <mergeCell ref="L1:M1"/>
    <mergeCell ref="L2:M2"/>
    <mergeCell ref="H1:K1"/>
    <mergeCell ref="H2:K2"/>
    <mergeCell ref="A1:B2"/>
    <mergeCell ref="D1:E1"/>
    <mergeCell ref="F1:F2"/>
    <mergeCell ref="G1:G2"/>
    <mergeCell ref="D2:E2"/>
    <mergeCell ref="K5:P5"/>
    <mergeCell ref="A5:A6"/>
    <mergeCell ref="B5:D5"/>
    <mergeCell ref="E5:J5"/>
    <mergeCell ref="Q5:S5"/>
  </mergeCells>
  <pageMargins left="0.7" right="0.7" top="0.75" bottom="0.75" header="0.3" footer="0.3"/>
  <pageSetup paperSize="8" scale="47" orientation="portrait" r:id="rId1"/>
  <rowBreaks count="1" manualBreakCount="1">
    <brk id="7"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547E5-AE4C-419E-90A9-1772C5739BA9}">
  <sheetPr codeName="Sheet17">
    <pageSetUpPr fitToPage="1"/>
  </sheetPr>
  <dimension ref="A1:S21"/>
  <sheetViews>
    <sheetView showGridLines="0" view="pageBreakPreview" zoomScale="70" zoomScaleNormal="100" zoomScaleSheetLayoutView="70" workbookViewId="0">
      <selection activeCell="B13" sqref="B13"/>
    </sheetView>
  </sheetViews>
  <sheetFormatPr baseColWidth="10" defaultColWidth="9.7109375" defaultRowHeight="14.25"/>
  <cols>
    <col min="1" max="1" width="55.7109375" style="127" customWidth="1"/>
    <col min="2" max="19" width="12.28515625" style="1" customWidth="1"/>
    <col min="20" max="16384" width="9.7109375" style="1"/>
  </cols>
  <sheetData>
    <row r="1" spans="1:19" ht="29.1" customHeight="1">
      <c r="A1" s="216" t="str">
        <f ca="1">Translations!$A$133</f>
        <v xml:space="preserve">Deficiencias financieras detalladas </v>
      </c>
      <c r="B1" s="216"/>
      <c r="C1" s="119" t="str">
        <f ca="1">Translations!$A$11</f>
        <v>País</v>
      </c>
      <c r="D1" s="235" t="str">
        <f>'Cover Sheet'!B8</f>
        <v>El Salvador</v>
      </c>
      <c r="E1" s="236"/>
      <c r="F1" s="237" t="str">
        <f ca="1">Translations!$A$94</f>
        <v>Componente</v>
      </c>
      <c r="G1" s="239" t="str">
        <f ca="1">Translations!$A$100</f>
        <v>Tuberculosis</v>
      </c>
      <c r="H1" s="327" t="str">
        <f ca="1">Translations!$A$95</f>
        <v>Año fiscal en que comienza el período de ejecución</v>
      </c>
      <c r="I1" s="327"/>
      <c r="J1" s="327"/>
      <c r="K1" s="327"/>
      <c r="L1" s="231" t="str">
        <f>IF(ISNUMBER('Cover Sheet'!C13),'Cover Sheet'!C13,VLOOKUP("Select year",Dropdowns!$O$17:$R$17,LangOffset+1,0))</f>
        <v>Seleccionar año</v>
      </c>
      <c r="M1" s="232"/>
    </row>
    <row r="2" spans="1:19" ht="15" customHeight="1">
      <c r="A2" s="216"/>
      <c r="B2" s="216"/>
      <c r="C2" s="119" t="str">
        <f ca="1">Translations!$A$13</f>
        <v>Moneda</v>
      </c>
      <c r="D2" s="235" t="str">
        <f>VLOOKUP('Cover Sheet'!$D$10,Dropdowns!$O$13:$R$15,Translations!$C$1+1,0)</f>
        <v>USD</v>
      </c>
      <c r="E2" s="236"/>
      <c r="F2" s="238"/>
      <c r="G2" s="239"/>
      <c r="H2" s="327" t="str">
        <f ca="1">Translations!$A$96</f>
        <v>Año fiscal en que termina el período de ejecución</v>
      </c>
      <c r="I2" s="327"/>
      <c r="J2" s="327"/>
      <c r="K2" s="327"/>
      <c r="L2" s="231" t="str">
        <f>IF(ISNUMBER('Cover Sheet'!C14),'Cover Sheet'!C14,VLOOKUP("Select year",Dropdowns!$O$17:$R$17,LangOffset+1,0))</f>
        <v>Seleccionar año</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0" t="str">
        <f ca="1">Translations!$A$134</f>
        <v>Módulo</v>
      </c>
      <c r="B5" s="340" t="str">
        <f ca="1">Translations!$A$135</f>
        <v>Necesidad de financiamiento</v>
      </c>
      <c r="C5" s="340"/>
      <c r="D5" s="340"/>
      <c r="E5" s="340" t="str">
        <f ca="1">Translations!$A$136</f>
        <v>Nacional</v>
      </c>
      <c r="F5" s="340"/>
      <c r="G5" s="340"/>
      <c r="H5" s="340"/>
      <c r="I5" s="340"/>
      <c r="J5" s="340"/>
      <c r="K5" s="340" t="str">
        <f ca="1">Translations!$A$137</f>
        <v>Recursos externos ajenos al Fondo Mundial</v>
      </c>
      <c r="L5" s="340"/>
      <c r="M5" s="340"/>
      <c r="N5" s="340"/>
      <c r="O5" s="340"/>
      <c r="P5" s="340"/>
      <c r="Q5" s="340" t="str">
        <f ca="1">Translations!$A$138</f>
        <v>Deficiencias financieras</v>
      </c>
      <c r="R5" s="340"/>
      <c r="S5" s="340"/>
    </row>
    <row r="6" spans="1:19" ht="15" customHeight="1">
      <c r="A6" s="351"/>
      <c r="B6" s="104" t="str">
        <f>IF(ISNUMBER(L1),L1,"")</f>
        <v/>
      </c>
      <c r="C6" s="104" t="str">
        <f>IFERROR(B6+1,"")</f>
        <v/>
      </c>
      <c r="D6" s="104" t="str">
        <f>IFERROR(C6+1,"")</f>
        <v/>
      </c>
      <c r="E6" s="104" t="str">
        <f>IFERROR(F6-1,"")</f>
        <v/>
      </c>
      <c r="F6" s="104" t="str">
        <f>IFERROR(G6-1,"")</f>
        <v/>
      </c>
      <c r="G6" s="104" t="str">
        <f>IFERROR(H6-1,"")</f>
        <v/>
      </c>
      <c r="H6" s="104" t="str">
        <f>B6</f>
        <v/>
      </c>
      <c r="I6" s="104" t="str">
        <f>C6</f>
        <v/>
      </c>
      <c r="J6" s="104" t="str">
        <f>D6</f>
        <v/>
      </c>
      <c r="K6" s="104" t="str">
        <f>IFERROR(F6-1,"")</f>
        <v/>
      </c>
      <c r="L6" s="104" t="str">
        <f>IFERROR(G6-1,"")</f>
        <v/>
      </c>
      <c r="M6" s="104" t="str">
        <f>IFERROR(H6-1,"")</f>
        <v/>
      </c>
      <c r="N6" s="104" t="str">
        <f>B6</f>
        <v/>
      </c>
      <c r="O6" s="104" t="str">
        <f>C6</f>
        <v/>
      </c>
      <c r="P6" s="104" t="str">
        <f>D6</f>
        <v/>
      </c>
      <c r="Q6" s="104" t="str">
        <f>B6</f>
        <v/>
      </c>
      <c r="R6" s="104" t="str">
        <f>C6</f>
        <v/>
      </c>
      <c r="S6" s="104" t="str">
        <f>D6</f>
        <v/>
      </c>
    </row>
    <row r="7" spans="1:19" ht="3" customHeight="1">
      <c r="A7" s="125"/>
      <c r="B7" s="125"/>
      <c r="C7" s="125"/>
      <c r="D7" s="125"/>
      <c r="E7" s="125"/>
      <c r="F7" s="125"/>
      <c r="G7" s="125"/>
      <c r="H7" s="125"/>
      <c r="I7" s="125"/>
      <c r="J7" s="125"/>
      <c r="K7" s="125"/>
      <c r="L7" s="125"/>
      <c r="M7" s="125"/>
      <c r="N7" s="125"/>
      <c r="O7" s="125"/>
      <c r="P7" s="125"/>
      <c r="Q7" s="125"/>
      <c r="R7" s="125"/>
      <c r="S7" s="125"/>
    </row>
    <row r="8" spans="1:19" ht="22.15" customHeight="1">
      <c r="A8" s="3" t="str">
        <f ca="1">Translations!A195</f>
        <v xml:space="preserve">Diagnóstico, tratamiento y atención de la tuberculosis </v>
      </c>
      <c r="B8" s="21"/>
      <c r="C8" s="21"/>
      <c r="D8" s="21"/>
      <c r="E8" s="21"/>
      <c r="F8" s="21"/>
      <c r="G8" s="21"/>
      <c r="H8" s="21"/>
      <c r="I8" s="21"/>
      <c r="J8" s="21"/>
      <c r="K8" s="21"/>
      <c r="L8" s="21"/>
      <c r="M8" s="21"/>
      <c r="N8" s="21"/>
      <c r="O8" s="21"/>
      <c r="P8" s="21"/>
      <c r="Q8" s="4">
        <f>IFERROR(B8-H8-N8,"")</f>
        <v>0</v>
      </c>
      <c r="R8" s="4">
        <f t="shared" ref="R8:S15" si="0">IFERROR(C8-I8-O8,"")</f>
        <v>0</v>
      </c>
      <c r="S8" s="4">
        <f t="shared" si="0"/>
        <v>0</v>
      </c>
    </row>
    <row r="9" spans="1:19" ht="22.15" customHeight="1">
      <c r="A9" s="3" t="str">
        <f ca="1">Translations!A196</f>
        <v xml:space="preserve">Diagnóstico, tratamiento y atención de la tuberculosis farmacorresistente </v>
      </c>
      <c r="B9" s="21"/>
      <c r="C9" s="21"/>
      <c r="D9" s="21"/>
      <c r="E9" s="21"/>
      <c r="F9" s="21"/>
      <c r="G9" s="21"/>
      <c r="H9" s="21"/>
      <c r="I9" s="21"/>
      <c r="J9" s="21"/>
      <c r="K9" s="21"/>
      <c r="L9" s="21"/>
      <c r="M9" s="21"/>
      <c r="N9" s="21"/>
      <c r="O9" s="21"/>
      <c r="P9" s="21"/>
      <c r="Q9" s="4">
        <f t="shared" ref="Q9:Q15" si="1">IFERROR(B9-H9-N9,"")</f>
        <v>0</v>
      </c>
      <c r="R9" s="4">
        <f t="shared" si="0"/>
        <v>0</v>
      </c>
      <c r="S9" s="4">
        <f t="shared" si="0"/>
        <v>0</v>
      </c>
    </row>
    <row r="10" spans="1:19" ht="22.15" customHeight="1">
      <c r="A10" s="3" t="str">
        <f ca="1">Translations!A197</f>
        <v>Prevención de la tuberculosis/tuberculosis farmacorresistente</v>
      </c>
      <c r="B10" s="21"/>
      <c r="C10" s="21"/>
      <c r="D10" s="21"/>
      <c r="E10" s="21"/>
      <c r="F10" s="21"/>
      <c r="G10" s="21"/>
      <c r="H10" s="21"/>
      <c r="I10" s="21"/>
      <c r="J10" s="21"/>
      <c r="K10" s="21"/>
      <c r="L10" s="21"/>
      <c r="M10" s="21"/>
      <c r="N10" s="21"/>
      <c r="O10" s="21"/>
      <c r="P10" s="21"/>
      <c r="Q10" s="4">
        <f t="shared" si="1"/>
        <v>0</v>
      </c>
      <c r="R10" s="4">
        <f t="shared" si="0"/>
        <v>0</v>
      </c>
      <c r="S10" s="4">
        <f t="shared" si="0"/>
        <v>0</v>
      </c>
    </row>
    <row r="11" spans="1:19" ht="22.15" customHeight="1">
      <c r="A11" s="3" t="str">
        <f ca="1">Translations!A198</f>
        <v>Colaboración con otros proveedores y sectores</v>
      </c>
      <c r="B11" s="21"/>
      <c r="C11" s="21"/>
      <c r="D11" s="21"/>
      <c r="E11" s="21"/>
      <c r="F11" s="21"/>
      <c r="G11" s="21"/>
      <c r="H11" s="21"/>
      <c r="I11" s="21"/>
      <c r="J11" s="21"/>
      <c r="K11" s="21"/>
      <c r="L11" s="21"/>
      <c r="M11" s="21"/>
      <c r="N11" s="21"/>
      <c r="O11" s="21"/>
      <c r="P11" s="21"/>
      <c r="Q11" s="4">
        <f t="shared" si="1"/>
        <v>0</v>
      </c>
      <c r="R11" s="4">
        <f t="shared" si="0"/>
        <v>0</v>
      </c>
      <c r="S11" s="4">
        <f t="shared" si="0"/>
        <v>0</v>
      </c>
    </row>
    <row r="12" spans="1:19" ht="22.15" customHeight="1">
      <c r="A12" s="3" t="str">
        <f ca="1">Translations!A199</f>
        <v>Poblaciones clave y vulnerables – Tuberculosis/tuberculosis farmacorresistente</v>
      </c>
      <c r="B12" s="21"/>
      <c r="C12" s="21"/>
      <c r="D12" s="21"/>
      <c r="E12" s="21"/>
      <c r="F12" s="21"/>
      <c r="G12" s="21"/>
      <c r="H12" s="21"/>
      <c r="I12" s="21"/>
      <c r="J12" s="21"/>
      <c r="K12" s="21"/>
      <c r="L12" s="21"/>
      <c r="M12" s="21"/>
      <c r="N12" s="21"/>
      <c r="O12" s="21"/>
      <c r="P12" s="21"/>
      <c r="Q12" s="4">
        <f t="shared" si="1"/>
        <v>0</v>
      </c>
      <c r="R12" s="4">
        <f t="shared" si="0"/>
        <v>0</v>
      </c>
      <c r="S12" s="4">
        <f t="shared" si="0"/>
        <v>0</v>
      </c>
    </row>
    <row r="13" spans="1:19" ht="22.15" customHeight="1">
      <c r="A13" s="3" t="str">
        <f ca="1">Translations!A200</f>
        <v> Tuberculosis/HIV</v>
      </c>
      <c r="B13" s="21"/>
      <c r="C13" s="21"/>
      <c r="D13" s="21"/>
      <c r="E13" s="21"/>
      <c r="F13" s="21"/>
      <c r="G13" s="21"/>
      <c r="H13" s="21"/>
      <c r="I13" s="21"/>
      <c r="J13" s="21"/>
      <c r="K13" s="21"/>
      <c r="L13" s="21"/>
      <c r="M13" s="21"/>
      <c r="N13" s="21"/>
      <c r="O13" s="21"/>
      <c r="P13" s="21"/>
      <c r="Q13" s="4">
        <f t="shared" si="1"/>
        <v>0</v>
      </c>
      <c r="R13" s="4">
        <f t="shared" si="0"/>
        <v>0</v>
      </c>
      <c r="S13" s="4">
        <f t="shared" si="0"/>
        <v>0</v>
      </c>
    </row>
    <row r="14" spans="1:19" ht="22.15" customHeight="1">
      <c r="A14" s="3" t="str">
        <f ca="1">Translations!A201</f>
        <v>Eliminar los obstáculos relacionados con los derechos humanos y el género en los servicios de tuberculosis</v>
      </c>
      <c r="B14" s="21"/>
      <c r="C14" s="21"/>
      <c r="D14" s="21"/>
      <c r="E14" s="21"/>
      <c r="F14" s="21"/>
      <c r="G14" s="21"/>
      <c r="H14" s="21"/>
      <c r="I14" s="21"/>
      <c r="J14" s="21"/>
      <c r="K14" s="21"/>
      <c r="L14" s="21"/>
      <c r="M14" s="21"/>
      <c r="N14" s="21"/>
      <c r="O14" s="21"/>
      <c r="P14" s="21"/>
      <c r="Q14" s="4">
        <f t="shared" si="1"/>
        <v>0</v>
      </c>
      <c r="R14" s="4">
        <f t="shared" si="0"/>
        <v>0</v>
      </c>
      <c r="S14" s="4">
        <f t="shared" si="0"/>
        <v>0</v>
      </c>
    </row>
    <row r="15" spans="1:19" ht="22.15" customHeight="1">
      <c r="A15" s="3" t="str">
        <f ca="1">Translations!A202</f>
        <v>Gestión de programas</v>
      </c>
      <c r="B15" s="21"/>
      <c r="C15" s="21"/>
      <c r="D15" s="21"/>
      <c r="E15" s="21"/>
      <c r="F15" s="21"/>
      <c r="G15" s="21"/>
      <c r="H15" s="21"/>
      <c r="I15" s="21"/>
      <c r="J15" s="21"/>
      <c r="K15" s="21"/>
      <c r="L15" s="21"/>
      <c r="M15" s="21"/>
      <c r="N15" s="21"/>
      <c r="O15" s="21"/>
      <c r="P15" s="21"/>
      <c r="Q15" s="4">
        <f t="shared" si="1"/>
        <v>0</v>
      </c>
      <c r="R15" s="4">
        <f t="shared" si="0"/>
        <v>0</v>
      </c>
      <c r="S15" s="4">
        <f t="shared" si="0"/>
        <v>0</v>
      </c>
    </row>
    <row r="16" spans="1:19" ht="22.15" customHeight="1">
      <c r="A16" s="3" t="str">
        <f ca="1">Translations!A203</f>
        <v>Otros</v>
      </c>
      <c r="B16" s="21"/>
      <c r="C16" s="21"/>
      <c r="D16" s="21"/>
      <c r="E16" s="21"/>
      <c r="F16" s="21"/>
      <c r="G16" s="21"/>
      <c r="H16" s="21"/>
      <c r="I16" s="21"/>
      <c r="J16" s="21"/>
      <c r="K16" s="21"/>
      <c r="L16" s="21"/>
      <c r="M16" s="21"/>
      <c r="N16" s="21"/>
      <c r="O16" s="21"/>
      <c r="P16" s="21"/>
      <c r="Q16" s="4">
        <f>IFERROR(B16-H16-N16,"")</f>
        <v>0</v>
      </c>
      <c r="R16" s="4">
        <f>IFERROR(C16-I16-O16,"")</f>
        <v>0</v>
      </c>
      <c r="S16" s="4">
        <f>IFERROR(D16-J16-P16,"")</f>
        <v>0</v>
      </c>
    </row>
    <row r="17" spans="1:19" ht="3" customHeight="1">
      <c r="A17" s="125"/>
      <c r="B17" s="125"/>
      <c r="C17" s="125"/>
      <c r="D17" s="125"/>
      <c r="E17" s="125"/>
      <c r="F17" s="125"/>
      <c r="G17" s="125"/>
      <c r="H17" s="125"/>
      <c r="I17" s="125"/>
      <c r="J17" s="125"/>
      <c r="K17" s="125"/>
      <c r="L17" s="125"/>
      <c r="M17" s="125"/>
      <c r="N17" s="125"/>
      <c r="O17" s="125"/>
      <c r="P17" s="125"/>
      <c r="Q17" s="125"/>
      <c r="R17" s="125"/>
      <c r="S17" s="125"/>
    </row>
    <row r="18" spans="1:19" ht="15" customHeight="1">
      <c r="A18" s="3" t="str">
        <f ca="1">Translations!$A$173</f>
        <v>Total</v>
      </c>
      <c r="B18" s="2">
        <f>SUM(B8:B16)</f>
        <v>0</v>
      </c>
      <c r="C18" s="2">
        <f t="shared" ref="C18:S18" si="2">SUM(C8:C16)</f>
        <v>0</v>
      </c>
      <c r="D18" s="2">
        <f t="shared" si="2"/>
        <v>0</v>
      </c>
      <c r="E18" s="2">
        <f t="shared" si="2"/>
        <v>0</v>
      </c>
      <c r="F18" s="2">
        <f t="shared" si="2"/>
        <v>0</v>
      </c>
      <c r="G18" s="2">
        <f t="shared" si="2"/>
        <v>0</v>
      </c>
      <c r="H18" s="2">
        <f t="shared" si="2"/>
        <v>0</v>
      </c>
      <c r="I18" s="2">
        <f t="shared" si="2"/>
        <v>0</v>
      </c>
      <c r="J18" s="2">
        <f t="shared" si="2"/>
        <v>0</v>
      </c>
      <c r="K18" s="2">
        <f t="shared" si="2"/>
        <v>0</v>
      </c>
      <c r="L18" s="2">
        <f t="shared" si="2"/>
        <v>0</v>
      </c>
      <c r="M18" s="2">
        <f t="shared" si="2"/>
        <v>0</v>
      </c>
      <c r="N18" s="2">
        <f t="shared" si="2"/>
        <v>0</v>
      </c>
      <c r="O18" s="2">
        <f t="shared" si="2"/>
        <v>0</v>
      </c>
      <c r="P18" s="2">
        <f t="shared" si="2"/>
        <v>0</v>
      </c>
      <c r="Q18" s="2">
        <f t="shared" si="2"/>
        <v>0</v>
      </c>
      <c r="R18" s="2">
        <f t="shared" si="2"/>
        <v>0</v>
      </c>
      <c r="S18" s="2">
        <f t="shared" si="2"/>
        <v>0</v>
      </c>
    </row>
    <row r="20" spans="1:19">
      <c r="A20" s="126"/>
    </row>
    <row r="21" spans="1:19">
      <c r="A21" s="126"/>
    </row>
  </sheetData>
  <sheetProtection algorithmName="SHA-512" hashValue="GzPaCpb702sLdx7MlUXhW40Ft6SiHvDnKa/89wBfHE3czQGSwxc9FkyWSRI1TzMBV3PSAS4OIqS9Oqz9naYzag==" saltValue="7PdYqbkatodF6ta6X5xZPQ==" spinCount="100000" sheet="1" objects="1" scenarios="1" formatColumns="0" formatRows="0"/>
  <protectedRanges>
    <protectedRange sqref="B8:P17" name="Range1"/>
  </protectedRanges>
  <mergeCells count="14">
    <mergeCell ref="A5:A6"/>
    <mergeCell ref="B5:D5"/>
    <mergeCell ref="E5:J5"/>
    <mergeCell ref="K5:P5"/>
    <mergeCell ref="Q5:S5"/>
    <mergeCell ref="L1:M1"/>
    <mergeCell ref="D2:E2"/>
    <mergeCell ref="H2:K2"/>
    <mergeCell ref="L2:M2"/>
    <mergeCell ref="A1:B2"/>
    <mergeCell ref="D1:E1"/>
    <mergeCell ref="F1:F2"/>
    <mergeCell ref="G1:G2"/>
    <mergeCell ref="H1:K1"/>
  </mergeCells>
  <pageMargins left="0.7" right="0.7" top="0.75" bottom="0.75" header="0.3" footer="0.3"/>
  <pageSetup paperSize="8" scale="4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C0EAD-226D-48AB-974E-49F50EBBF613}">
  <sheetPr codeName="Sheet18">
    <pageSetUpPr fitToPage="1"/>
  </sheetPr>
  <dimension ref="A1:S27"/>
  <sheetViews>
    <sheetView showGridLines="0" view="pageBreakPreview" zoomScale="60" zoomScaleNormal="100" workbookViewId="0">
      <selection activeCell="E36" sqref="E36"/>
    </sheetView>
  </sheetViews>
  <sheetFormatPr baseColWidth="10" defaultColWidth="9.7109375" defaultRowHeight="14.25"/>
  <cols>
    <col min="1" max="1" width="55.7109375" style="23" customWidth="1"/>
    <col min="2" max="19" width="12.28515625" style="5" customWidth="1"/>
    <col min="20" max="16384" width="9.7109375" style="5"/>
  </cols>
  <sheetData>
    <row r="1" spans="1:19" ht="29.1" customHeight="1">
      <c r="A1" s="216" t="str">
        <f ca="1">Translations!$A$133</f>
        <v xml:space="preserve">Deficiencias financieras detalladas </v>
      </c>
      <c r="B1" s="216"/>
      <c r="C1" s="119" t="str">
        <f ca="1">Translations!$A$11</f>
        <v>País</v>
      </c>
      <c r="D1" s="235" t="str">
        <f>'Cover Sheet'!B8</f>
        <v>El Salvador</v>
      </c>
      <c r="E1" s="236"/>
      <c r="F1" s="237" t="str">
        <f ca="1">Translations!$A$94</f>
        <v>Componente</v>
      </c>
      <c r="G1" s="239" t="str">
        <f ca="1">Translations!$A$100</f>
        <v>Tuberculosis</v>
      </c>
      <c r="H1" s="233" t="str">
        <f ca="1">Translations!$A$95</f>
        <v>Año fiscal en que comienza el período de ejecución</v>
      </c>
      <c r="I1" s="317"/>
      <c r="J1" s="317"/>
      <c r="K1" s="234"/>
      <c r="L1" s="231" t="str">
        <f>IF(ISNUMBER('Cover Sheet'!C13),'Cover Sheet'!C13,VLOOKUP("Select year",Dropdowns!$O$17:$R$17,LangOffset+1,0))</f>
        <v>Seleccionar año</v>
      </c>
      <c r="M1" s="232"/>
    </row>
    <row r="2" spans="1:19" ht="15" customHeight="1">
      <c r="A2" s="216"/>
      <c r="B2" s="216"/>
      <c r="C2" s="119" t="str">
        <f ca="1">Translations!$A$13</f>
        <v>Moneda</v>
      </c>
      <c r="D2" s="235" t="str">
        <f>VLOOKUP('Cover Sheet'!$D$10,Dropdowns!$O$13:$R$15,Translations!$C$1+1,0)</f>
        <v>USD</v>
      </c>
      <c r="E2" s="236"/>
      <c r="F2" s="238"/>
      <c r="G2" s="239"/>
      <c r="H2" s="233" t="str">
        <f ca="1">Translations!$A$96</f>
        <v>Año fiscal en que termina el período de ejecución</v>
      </c>
      <c r="I2" s="317"/>
      <c r="J2" s="317"/>
      <c r="K2" s="234"/>
      <c r="L2" s="231" t="str">
        <f>IF(ISNUMBER('Cover Sheet'!C14),'Cover Sheet'!C14,VLOOKUP("Select year",Dropdowns!$O$17:$R$17,LangOffset+1,0))</f>
        <v>Seleccionar año</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5" t="str">
        <f ca="1">Translations!$A$154</f>
        <v>Categorías de costos del PEN</v>
      </c>
      <c r="B5" s="352" t="str">
        <f ca="1">Translations!$A$135</f>
        <v>Necesidad de financiamiento</v>
      </c>
      <c r="C5" s="353"/>
      <c r="D5" s="354"/>
      <c r="E5" s="352" t="str">
        <f ca="1">Translations!$A$136</f>
        <v>Nacional</v>
      </c>
      <c r="F5" s="353"/>
      <c r="G5" s="353"/>
      <c r="H5" s="353"/>
      <c r="I5" s="353"/>
      <c r="J5" s="354"/>
      <c r="K5" s="352" t="str">
        <f ca="1">Translations!$A$137</f>
        <v>Recursos externos ajenos al Fondo Mundial</v>
      </c>
      <c r="L5" s="353"/>
      <c r="M5" s="353"/>
      <c r="N5" s="353"/>
      <c r="O5" s="353"/>
      <c r="P5" s="354"/>
      <c r="Q5" s="352" t="str">
        <f ca="1">Translations!$A$138</f>
        <v>Deficiencias financieras</v>
      </c>
      <c r="R5" s="353"/>
      <c r="S5" s="354"/>
    </row>
    <row r="6" spans="1:19" ht="15" customHeight="1">
      <c r="A6" s="351"/>
      <c r="B6" s="104" t="str">
        <f>IF(ISNUMBER(L1),L1,"")</f>
        <v/>
      </c>
      <c r="C6" s="104" t="str">
        <f>IFERROR(B6+1,"")</f>
        <v/>
      </c>
      <c r="D6" s="104" t="str">
        <f>IFERROR(C6+1,"")</f>
        <v/>
      </c>
      <c r="E6" s="104" t="str">
        <f>IFERROR(F6-1,"")</f>
        <v/>
      </c>
      <c r="F6" s="104" t="str">
        <f>IFERROR(G6-1,"")</f>
        <v/>
      </c>
      <c r="G6" s="104" t="str">
        <f>IFERROR(H6-1,"")</f>
        <v/>
      </c>
      <c r="H6" s="104" t="str">
        <f>B6</f>
        <v/>
      </c>
      <c r="I6" s="104" t="str">
        <f>C6</f>
        <v/>
      </c>
      <c r="J6" s="104" t="str">
        <f>D6</f>
        <v/>
      </c>
      <c r="K6" s="104" t="str">
        <f>IFERROR(L6-1,"")</f>
        <v/>
      </c>
      <c r="L6" s="104" t="str">
        <f>IFERROR(M6-1,"")</f>
        <v/>
      </c>
      <c r="M6" s="104" t="str">
        <f>IFERROR(N6-1,"")</f>
        <v/>
      </c>
      <c r="N6" s="104" t="str">
        <f>B6</f>
        <v/>
      </c>
      <c r="O6" s="104" t="str">
        <f>C6</f>
        <v/>
      </c>
      <c r="P6" s="104" t="str">
        <f>D6</f>
        <v/>
      </c>
      <c r="Q6" s="104" t="str">
        <f>B6</f>
        <v/>
      </c>
      <c r="R6" s="104" t="str">
        <f>C6</f>
        <v/>
      </c>
      <c r="S6" s="104" t="str">
        <f>D6</f>
        <v/>
      </c>
    </row>
    <row r="7" spans="1:19" ht="3" customHeight="1">
      <c r="A7" s="125"/>
      <c r="B7" s="125"/>
      <c r="C7" s="125"/>
      <c r="D7" s="125"/>
      <c r="E7" s="125"/>
      <c r="F7" s="125"/>
      <c r="G7" s="125"/>
      <c r="H7" s="125"/>
      <c r="I7" s="125"/>
      <c r="J7" s="125"/>
      <c r="K7" s="125"/>
      <c r="L7" s="125"/>
      <c r="M7" s="125"/>
      <c r="N7" s="125"/>
      <c r="O7" s="125"/>
      <c r="P7" s="125"/>
      <c r="Q7" s="125"/>
      <c r="R7" s="125"/>
      <c r="S7" s="125"/>
    </row>
    <row r="8" spans="1:19" ht="15" customHeight="1">
      <c r="A8" s="138"/>
      <c r="B8" s="21"/>
      <c r="C8" s="21"/>
      <c r="D8" s="21"/>
      <c r="E8" s="21"/>
      <c r="F8" s="21"/>
      <c r="G8" s="21"/>
      <c r="H8" s="21"/>
      <c r="I8" s="21"/>
      <c r="J8" s="21"/>
      <c r="K8" s="21"/>
      <c r="L8" s="21"/>
      <c r="M8" s="21"/>
      <c r="N8" s="21"/>
      <c r="O8" s="21"/>
      <c r="P8" s="21"/>
      <c r="Q8" s="4">
        <f>IFERROR(B8-H8-N8,"")</f>
        <v>0</v>
      </c>
      <c r="R8" s="4">
        <f t="shared" ref="R8:S22" si="0">IFERROR(C8-I8-O8,"")</f>
        <v>0</v>
      </c>
      <c r="S8" s="4">
        <f t="shared" si="0"/>
        <v>0</v>
      </c>
    </row>
    <row r="9" spans="1:19" ht="15" customHeight="1">
      <c r="A9" s="138"/>
      <c r="B9" s="21"/>
      <c r="C9" s="21"/>
      <c r="D9" s="21"/>
      <c r="E9" s="21"/>
      <c r="F9" s="21"/>
      <c r="G9" s="21"/>
      <c r="H9" s="21"/>
      <c r="I9" s="21"/>
      <c r="J9" s="21"/>
      <c r="K9" s="21"/>
      <c r="L9" s="21"/>
      <c r="M9" s="21"/>
      <c r="N9" s="21"/>
      <c r="O9" s="21"/>
      <c r="P9" s="21"/>
      <c r="Q9" s="4">
        <f t="shared" ref="Q9:Q22" si="1">IFERROR(B9-H9-N9,"")</f>
        <v>0</v>
      </c>
      <c r="R9" s="4">
        <f t="shared" si="0"/>
        <v>0</v>
      </c>
      <c r="S9" s="4">
        <f t="shared" si="0"/>
        <v>0</v>
      </c>
    </row>
    <row r="10" spans="1:19" ht="15" customHeight="1">
      <c r="A10" s="138"/>
      <c r="B10" s="21"/>
      <c r="C10" s="21"/>
      <c r="D10" s="21"/>
      <c r="E10" s="21"/>
      <c r="F10" s="21"/>
      <c r="G10" s="21"/>
      <c r="H10" s="21"/>
      <c r="I10" s="21"/>
      <c r="J10" s="21"/>
      <c r="K10" s="21"/>
      <c r="L10" s="21"/>
      <c r="M10" s="21"/>
      <c r="N10" s="21"/>
      <c r="O10" s="21"/>
      <c r="P10" s="21"/>
      <c r="Q10" s="4">
        <f t="shared" si="1"/>
        <v>0</v>
      </c>
      <c r="R10" s="4">
        <f t="shared" si="0"/>
        <v>0</v>
      </c>
      <c r="S10" s="4">
        <f t="shared" si="0"/>
        <v>0</v>
      </c>
    </row>
    <row r="11" spans="1:19" ht="15" customHeight="1">
      <c r="A11" s="138"/>
      <c r="B11" s="21"/>
      <c r="C11" s="21"/>
      <c r="D11" s="21"/>
      <c r="E11" s="21"/>
      <c r="F11" s="21"/>
      <c r="G11" s="21"/>
      <c r="H11" s="21"/>
      <c r="I11" s="21"/>
      <c r="J11" s="21"/>
      <c r="K11" s="21"/>
      <c r="L11" s="21"/>
      <c r="M11" s="21"/>
      <c r="N11" s="21"/>
      <c r="O11" s="21"/>
      <c r="P11" s="21"/>
      <c r="Q11" s="4">
        <f t="shared" si="1"/>
        <v>0</v>
      </c>
      <c r="R11" s="4">
        <f t="shared" si="0"/>
        <v>0</v>
      </c>
      <c r="S11" s="4">
        <f t="shared" si="0"/>
        <v>0</v>
      </c>
    </row>
    <row r="12" spans="1:19" ht="15" customHeight="1">
      <c r="A12" s="138"/>
      <c r="B12" s="21"/>
      <c r="C12" s="21"/>
      <c r="D12" s="21"/>
      <c r="E12" s="21"/>
      <c r="F12" s="21"/>
      <c r="G12" s="21"/>
      <c r="H12" s="21"/>
      <c r="I12" s="21"/>
      <c r="J12" s="21"/>
      <c r="K12" s="21"/>
      <c r="L12" s="21"/>
      <c r="M12" s="21"/>
      <c r="N12" s="21"/>
      <c r="O12" s="21"/>
      <c r="P12" s="21"/>
      <c r="Q12" s="4">
        <f t="shared" si="1"/>
        <v>0</v>
      </c>
      <c r="R12" s="4">
        <f t="shared" si="0"/>
        <v>0</v>
      </c>
      <c r="S12" s="4">
        <f t="shared" si="0"/>
        <v>0</v>
      </c>
    </row>
    <row r="13" spans="1:19" ht="15" customHeight="1">
      <c r="A13" s="138"/>
      <c r="B13" s="21"/>
      <c r="C13" s="21"/>
      <c r="D13" s="21"/>
      <c r="E13" s="21"/>
      <c r="F13" s="21"/>
      <c r="G13" s="21"/>
      <c r="H13" s="21"/>
      <c r="I13" s="21"/>
      <c r="J13" s="21"/>
      <c r="K13" s="21"/>
      <c r="L13" s="21"/>
      <c r="M13" s="21"/>
      <c r="N13" s="21"/>
      <c r="O13" s="21"/>
      <c r="P13" s="21"/>
      <c r="Q13" s="4">
        <f t="shared" si="1"/>
        <v>0</v>
      </c>
      <c r="R13" s="4">
        <f t="shared" si="0"/>
        <v>0</v>
      </c>
      <c r="S13" s="4">
        <f t="shared" si="0"/>
        <v>0</v>
      </c>
    </row>
    <row r="14" spans="1:19" ht="15" customHeight="1">
      <c r="A14" s="138"/>
      <c r="B14" s="21"/>
      <c r="C14" s="21"/>
      <c r="D14" s="21"/>
      <c r="E14" s="21"/>
      <c r="F14" s="21"/>
      <c r="G14" s="21"/>
      <c r="H14" s="21"/>
      <c r="I14" s="21"/>
      <c r="J14" s="21"/>
      <c r="K14" s="21"/>
      <c r="L14" s="21"/>
      <c r="M14" s="21"/>
      <c r="N14" s="21"/>
      <c r="O14" s="21"/>
      <c r="P14" s="21"/>
      <c r="Q14" s="4">
        <f t="shared" si="1"/>
        <v>0</v>
      </c>
      <c r="R14" s="4">
        <f t="shared" si="0"/>
        <v>0</v>
      </c>
      <c r="S14" s="4">
        <f t="shared" si="0"/>
        <v>0</v>
      </c>
    </row>
    <row r="15" spans="1:19" ht="15" customHeight="1">
      <c r="A15" s="138"/>
      <c r="B15" s="21"/>
      <c r="C15" s="21"/>
      <c r="D15" s="21"/>
      <c r="E15" s="21"/>
      <c r="F15" s="21"/>
      <c r="G15" s="21"/>
      <c r="H15" s="21"/>
      <c r="I15" s="21"/>
      <c r="J15" s="21"/>
      <c r="K15" s="21"/>
      <c r="L15" s="21"/>
      <c r="M15" s="21"/>
      <c r="N15" s="21"/>
      <c r="O15" s="21"/>
      <c r="P15" s="21"/>
      <c r="Q15" s="4">
        <f t="shared" si="1"/>
        <v>0</v>
      </c>
      <c r="R15" s="4">
        <f t="shared" si="0"/>
        <v>0</v>
      </c>
      <c r="S15" s="4">
        <f t="shared" si="0"/>
        <v>0</v>
      </c>
    </row>
    <row r="16" spans="1:19" ht="15" customHeight="1">
      <c r="A16" s="138"/>
      <c r="B16" s="21"/>
      <c r="C16" s="21"/>
      <c r="D16" s="21"/>
      <c r="E16" s="21"/>
      <c r="F16" s="21"/>
      <c r="G16" s="21"/>
      <c r="H16" s="21"/>
      <c r="I16" s="21"/>
      <c r="J16" s="21"/>
      <c r="K16" s="21"/>
      <c r="L16" s="21"/>
      <c r="M16" s="21"/>
      <c r="N16" s="21"/>
      <c r="O16" s="21"/>
      <c r="P16" s="21"/>
      <c r="Q16" s="4">
        <f t="shared" si="1"/>
        <v>0</v>
      </c>
      <c r="R16" s="4">
        <f t="shared" si="0"/>
        <v>0</v>
      </c>
      <c r="S16" s="4">
        <f t="shared" si="0"/>
        <v>0</v>
      </c>
    </row>
    <row r="17" spans="1:19" ht="15" customHeight="1">
      <c r="A17" s="138"/>
      <c r="B17" s="21"/>
      <c r="C17" s="21"/>
      <c r="D17" s="21"/>
      <c r="E17" s="21"/>
      <c r="F17" s="21"/>
      <c r="G17" s="21"/>
      <c r="H17" s="21"/>
      <c r="I17" s="21"/>
      <c r="J17" s="21"/>
      <c r="K17" s="21"/>
      <c r="L17" s="21"/>
      <c r="M17" s="21"/>
      <c r="N17" s="21"/>
      <c r="O17" s="21"/>
      <c r="P17" s="21"/>
      <c r="Q17" s="4">
        <f t="shared" si="1"/>
        <v>0</v>
      </c>
      <c r="R17" s="4">
        <f t="shared" si="0"/>
        <v>0</v>
      </c>
      <c r="S17" s="4">
        <f t="shared" si="0"/>
        <v>0</v>
      </c>
    </row>
    <row r="18" spans="1:19" ht="15" customHeight="1">
      <c r="A18" s="138"/>
      <c r="B18" s="21"/>
      <c r="C18" s="21"/>
      <c r="D18" s="21"/>
      <c r="E18" s="21"/>
      <c r="F18" s="21"/>
      <c r="G18" s="21"/>
      <c r="H18" s="21"/>
      <c r="I18" s="21"/>
      <c r="J18" s="21"/>
      <c r="K18" s="21"/>
      <c r="L18" s="21"/>
      <c r="M18" s="21"/>
      <c r="N18" s="21"/>
      <c r="O18" s="21"/>
      <c r="P18" s="21"/>
      <c r="Q18" s="4">
        <f t="shared" si="1"/>
        <v>0</v>
      </c>
      <c r="R18" s="4">
        <f t="shared" si="0"/>
        <v>0</v>
      </c>
      <c r="S18" s="4">
        <f t="shared" si="0"/>
        <v>0</v>
      </c>
    </row>
    <row r="19" spans="1:19" ht="15" customHeight="1">
      <c r="A19" s="138"/>
      <c r="B19" s="21"/>
      <c r="C19" s="21"/>
      <c r="D19" s="21"/>
      <c r="E19" s="21"/>
      <c r="F19" s="21"/>
      <c r="G19" s="21"/>
      <c r="H19" s="21"/>
      <c r="I19" s="21"/>
      <c r="J19" s="21"/>
      <c r="K19" s="21"/>
      <c r="L19" s="21"/>
      <c r="M19" s="21"/>
      <c r="N19" s="21"/>
      <c r="O19" s="21"/>
      <c r="P19" s="21"/>
      <c r="Q19" s="4">
        <f t="shared" si="1"/>
        <v>0</v>
      </c>
      <c r="R19" s="4">
        <f t="shared" si="0"/>
        <v>0</v>
      </c>
      <c r="S19" s="4">
        <f t="shared" si="0"/>
        <v>0</v>
      </c>
    </row>
    <row r="20" spans="1:19" ht="15" customHeight="1">
      <c r="A20" s="138"/>
      <c r="B20" s="21"/>
      <c r="C20" s="21"/>
      <c r="D20" s="21"/>
      <c r="E20" s="21"/>
      <c r="F20" s="21"/>
      <c r="G20" s="21"/>
      <c r="H20" s="21"/>
      <c r="I20" s="21"/>
      <c r="J20" s="21"/>
      <c r="K20" s="21"/>
      <c r="L20" s="21"/>
      <c r="M20" s="21"/>
      <c r="N20" s="21"/>
      <c r="O20" s="21"/>
      <c r="P20" s="21"/>
      <c r="Q20" s="4">
        <f t="shared" si="1"/>
        <v>0</v>
      </c>
      <c r="R20" s="4">
        <f t="shared" si="0"/>
        <v>0</v>
      </c>
      <c r="S20" s="4">
        <f t="shared" si="0"/>
        <v>0</v>
      </c>
    </row>
    <row r="21" spans="1:19" ht="15" customHeight="1">
      <c r="A21" s="138"/>
      <c r="B21" s="21"/>
      <c r="C21" s="21"/>
      <c r="D21" s="21"/>
      <c r="E21" s="21"/>
      <c r="F21" s="21"/>
      <c r="G21" s="21"/>
      <c r="H21" s="21"/>
      <c r="I21" s="21"/>
      <c r="J21" s="21"/>
      <c r="K21" s="21"/>
      <c r="L21" s="21"/>
      <c r="M21" s="21"/>
      <c r="N21" s="21"/>
      <c r="O21" s="21"/>
      <c r="P21" s="21"/>
      <c r="Q21" s="4">
        <f t="shared" si="1"/>
        <v>0</v>
      </c>
      <c r="R21" s="4">
        <f t="shared" si="0"/>
        <v>0</v>
      </c>
      <c r="S21" s="4">
        <f t="shared" si="0"/>
        <v>0</v>
      </c>
    </row>
    <row r="22" spans="1:19" ht="15" customHeight="1">
      <c r="A22" s="138"/>
      <c r="B22" s="21"/>
      <c r="C22" s="21"/>
      <c r="D22" s="21"/>
      <c r="E22" s="21"/>
      <c r="F22" s="21"/>
      <c r="G22" s="21"/>
      <c r="H22" s="21"/>
      <c r="I22" s="21"/>
      <c r="J22" s="21"/>
      <c r="K22" s="21"/>
      <c r="L22" s="21"/>
      <c r="M22" s="21"/>
      <c r="N22" s="21"/>
      <c r="O22" s="21"/>
      <c r="P22" s="21"/>
      <c r="Q22" s="4">
        <f t="shared" si="1"/>
        <v>0</v>
      </c>
      <c r="R22" s="4">
        <f t="shared" si="0"/>
        <v>0</v>
      </c>
      <c r="S22" s="4">
        <f t="shared" si="0"/>
        <v>0</v>
      </c>
    </row>
    <row r="23" spans="1:19" ht="3" customHeight="1">
      <c r="A23" s="125"/>
      <c r="B23" s="125"/>
      <c r="C23" s="125"/>
      <c r="D23" s="125"/>
      <c r="E23" s="125"/>
      <c r="F23" s="125"/>
      <c r="G23" s="125"/>
      <c r="H23" s="125"/>
      <c r="I23" s="125"/>
      <c r="J23" s="125"/>
      <c r="K23" s="125"/>
      <c r="L23" s="125"/>
      <c r="M23" s="125"/>
      <c r="N23" s="125"/>
      <c r="O23" s="125"/>
      <c r="P23" s="125"/>
      <c r="Q23" s="125"/>
      <c r="R23" s="125"/>
      <c r="S23" s="125"/>
    </row>
    <row r="24" spans="1:19" ht="15" customHeight="1">
      <c r="A24" s="139" t="str">
        <f ca="1">Translations!$A$173</f>
        <v>Total</v>
      </c>
      <c r="B24" s="2">
        <f t="shared" ref="B24:S24" si="2">SUM(B8:B22)</f>
        <v>0</v>
      </c>
      <c r="C24" s="2">
        <f t="shared" si="2"/>
        <v>0</v>
      </c>
      <c r="D24" s="2">
        <f t="shared" si="2"/>
        <v>0</v>
      </c>
      <c r="E24" s="2">
        <f t="shared" si="2"/>
        <v>0</v>
      </c>
      <c r="F24" s="2">
        <f t="shared" si="2"/>
        <v>0</v>
      </c>
      <c r="G24" s="2">
        <f t="shared" si="2"/>
        <v>0</v>
      </c>
      <c r="H24" s="2">
        <f t="shared" si="2"/>
        <v>0</v>
      </c>
      <c r="I24" s="2">
        <f t="shared" si="2"/>
        <v>0</v>
      </c>
      <c r="J24" s="2">
        <f t="shared" si="2"/>
        <v>0</v>
      </c>
      <c r="K24" s="2">
        <f t="shared" si="2"/>
        <v>0</v>
      </c>
      <c r="L24" s="2">
        <f t="shared" si="2"/>
        <v>0</v>
      </c>
      <c r="M24" s="2">
        <f t="shared" si="2"/>
        <v>0</v>
      </c>
      <c r="N24" s="2">
        <f t="shared" si="2"/>
        <v>0</v>
      </c>
      <c r="O24" s="2">
        <f t="shared" si="2"/>
        <v>0</v>
      </c>
      <c r="P24" s="2">
        <f t="shared" si="2"/>
        <v>0</v>
      </c>
      <c r="Q24" s="2">
        <f t="shared" si="2"/>
        <v>0</v>
      </c>
      <c r="R24" s="2">
        <f t="shared" si="2"/>
        <v>0</v>
      </c>
      <c r="S24" s="2">
        <f t="shared" si="2"/>
        <v>0</v>
      </c>
    </row>
    <row r="26" spans="1:19">
      <c r="A26" s="22"/>
    </row>
    <row r="27" spans="1:19">
      <c r="A27" s="22"/>
    </row>
  </sheetData>
  <sheetProtection algorithmName="SHA-512" hashValue="hOkxs7jf3Bq13AQldpamuc023MxCZU0GAnk4ZtVXbP1rrzceuFovQVKYHtyRvg9mfveGhAGkVAT8ykBybKKRGw==" saltValue="SmkDDSb2BvArzzyB/WdzGg==" spinCount="100000" sheet="1" objects="1" scenarios="1" formatColumns="0" formatRows="0"/>
  <protectedRanges>
    <protectedRange sqref="B8:P23" name="Range1"/>
  </protectedRanges>
  <mergeCells count="14">
    <mergeCell ref="A5:A6"/>
    <mergeCell ref="B5:D5"/>
    <mergeCell ref="E5:J5"/>
    <mergeCell ref="K5:P5"/>
    <mergeCell ref="Q5:S5"/>
    <mergeCell ref="L1:M1"/>
    <mergeCell ref="D2:E2"/>
    <mergeCell ref="H2:K2"/>
    <mergeCell ref="L2:M2"/>
    <mergeCell ref="A1:B2"/>
    <mergeCell ref="D1:E1"/>
    <mergeCell ref="F1:F2"/>
    <mergeCell ref="G1:G2"/>
    <mergeCell ref="H1:K1"/>
  </mergeCells>
  <pageMargins left="0.7" right="0.7" top="0.75" bottom="0.75" header="0.3" footer="0.3"/>
  <pageSetup paperSize="8" scale="47" orientation="portrait" r:id="rId1"/>
  <rowBreaks count="1" manualBreakCount="1">
    <brk id="7"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77D5-C21D-4EC4-9D37-A907B7341D53}">
  <sheetPr codeName="Sheet19">
    <pageSetUpPr fitToPage="1"/>
  </sheetPr>
  <dimension ref="A1:S17"/>
  <sheetViews>
    <sheetView showGridLines="0" view="pageBreakPreview" zoomScale="70" zoomScaleNormal="100" zoomScaleSheetLayoutView="70" workbookViewId="0">
      <selection activeCell="G12" sqref="G12"/>
    </sheetView>
  </sheetViews>
  <sheetFormatPr baseColWidth="10" defaultColWidth="9.7109375" defaultRowHeight="14.25"/>
  <cols>
    <col min="1" max="1" width="55.7109375" style="127" customWidth="1"/>
    <col min="2" max="19" width="12.28515625" style="1" customWidth="1"/>
    <col min="20" max="16384" width="9.7109375" style="1"/>
  </cols>
  <sheetData>
    <row r="1" spans="1:19" ht="29.1" customHeight="1">
      <c r="A1" s="216" t="str">
        <f ca="1">Translations!$A$133</f>
        <v xml:space="preserve">Deficiencias financieras detalladas </v>
      </c>
      <c r="B1" s="216"/>
      <c r="C1" s="119" t="str">
        <f ca="1">Translations!$A$11</f>
        <v>País</v>
      </c>
      <c r="D1" s="235" t="str">
        <f>VLOOKUP('Cover Sheet'!$D$8,Dropdowns!$I$3:$L$243,Translations!$C$1+1,0)</f>
        <v>El Salvador</v>
      </c>
      <c r="E1" s="236"/>
      <c r="F1" s="237" t="str">
        <f ca="1">Translations!$A$94</f>
        <v>Componente</v>
      </c>
      <c r="G1" s="239" t="str">
        <f ca="1">Translations!$A$101</f>
        <v>Malaria</v>
      </c>
      <c r="H1" s="327" t="str">
        <f ca="1">Translations!$A$95</f>
        <v>Año fiscal en que comienza el período de ejecución</v>
      </c>
      <c r="I1" s="327"/>
      <c r="J1" s="327"/>
      <c r="K1" s="327"/>
      <c r="L1" s="231" t="str">
        <f>IF(ISNUMBER('Cover Sheet'!D13),'Cover Sheet'!D13,VLOOKUP("Select year",Dropdowns!$O$17:$R$17,LangOffset+1,0))</f>
        <v>Seleccionar año</v>
      </c>
      <c r="M1" s="232"/>
    </row>
    <row r="2" spans="1:19" ht="15" customHeight="1">
      <c r="A2" s="216"/>
      <c r="B2" s="216"/>
      <c r="C2" s="119" t="str">
        <f ca="1">Translations!$A$13</f>
        <v>Moneda</v>
      </c>
      <c r="D2" s="235" t="str">
        <f>VLOOKUP('Cover Sheet'!$D$10,Dropdowns!$O$13:$R$15,Translations!$C$1+1,0)</f>
        <v>USD</v>
      </c>
      <c r="E2" s="236"/>
      <c r="F2" s="238"/>
      <c r="G2" s="239"/>
      <c r="H2" s="327" t="str">
        <f ca="1">Translations!$A$96</f>
        <v>Año fiscal en que termina el período de ejecución</v>
      </c>
      <c r="I2" s="327"/>
      <c r="J2" s="327"/>
      <c r="K2" s="327"/>
      <c r="L2" s="231" t="str">
        <f>IF(ISNUMBER('Cover Sheet'!D14),'Cover Sheet'!D14,VLOOKUP("Select year",Dropdowns!$O$17:$R$17,LangOffset+1,0))</f>
        <v>Seleccionar año</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0" t="str">
        <f ca="1">Translations!$A$134</f>
        <v>Módulo</v>
      </c>
      <c r="B5" s="340" t="str">
        <f ca="1">Translations!$A$135</f>
        <v>Necesidad de financiamiento</v>
      </c>
      <c r="C5" s="340"/>
      <c r="D5" s="340"/>
      <c r="E5" s="340" t="str">
        <f ca="1">Translations!$A$136</f>
        <v>Nacional</v>
      </c>
      <c r="F5" s="340"/>
      <c r="G5" s="340"/>
      <c r="H5" s="340"/>
      <c r="I5" s="340"/>
      <c r="J5" s="340"/>
      <c r="K5" s="340" t="str">
        <f ca="1">Translations!$A$137</f>
        <v>Recursos externos ajenos al Fondo Mundial</v>
      </c>
      <c r="L5" s="340"/>
      <c r="M5" s="340"/>
      <c r="N5" s="340"/>
      <c r="O5" s="340"/>
      <c r="P5" s="340"/>
      <c r="Q5" s="340" t="str">
        <f ca="1">Translations!$A$138</f>
        <v>Deficiencias financieras</v>
      </c>
      <c r="R5" s="340"/>
      <c r="S5" s="340"/>
    </row>
    <row r="6" spans="1:19" ht="15" customHeight="1">
      <c r="A6" s="351"/>
      <c r="B6" s="104" t="str">
        <f>IF(ISNUMBER(L1),L1,"")</f>
        <v/>
      </c>
      <c r="C6" s="104" t="str">
        <f>IFERROR(B6+1,"")</f>
        <v/>
      </c>
      <c r="D6" s="104" t="str">
        <f>IFERROR(C6+1,"")</f>
        <v/>
      </c>
      <c r="E6" s="104" t="str">
        <f>IFERROR(F6-1,"")</f>
        <v/>
      </c>
      <c r="F6" s="104" t="str">
        <f>IFERROR(G6-1,"")</f>
        <v/>
      </c>
      <c r="G6" s="104" t="str">
        <f>IFERROR(H6-1,"")</f>
        <v/>
      </c>
      <c r="H6" s="104" t="str">
        <f>B6</f>
        <v/>
      </c>
      <c r="I6" s="104" t="str">
        <f>C6</f>
        <v/>
      </c>
      <c r="J6" s="104" t="str">
        <f>D6</f>
        <v/>
      </c>
      <c r="K6" s="104" t="str">
        <f>IFERROR(F6-1,"")</f>
        <v/>
      </c>
      <c r="L6" s="104" t="str">
        <f>IFERROR(G6-1,"")</f>
        <v/>
      </c>
      <c r="M6" s="104" t="str">
        <f>IFERROR(H6-1,"")</f>
        <v/>
      </c>
      <c r="N6" s="104" t="str">
        <f>B6</f>
        <v/>
      </c>
      <c r="O6" s="104" t="str">
        <f>C6</f>
        <v/>
      </c>
      <c r="P6" s="104" t="str">
        <f>D6</f>
        <v/>
      </c>
      <c r="Q6" s="104" t="str">
        <f>B6</f>
        <v/>
      </c>
      <c r="R6" s="104" t="str">
        <f>C6</f>
        <v/>
      </c>
      <c r="S6" s="104" t="str">
        <f>D6</f>
        <v/>
      </c>
    </row>
    <row r="7" spans="1:19" ht="3" customHeight="1">
      <c r="A7" s="125"/>
      <c r="B7" s="125"/>
      <c r="C7" s="125"/>
      <c r="D7" s="125"/>
      <c r="E7" s="125"/>
      <c r="F7" s="125"/>
      <c r="G7" s="125"/>
      <c r="H7" s="125"/>
      <c r="I7" s="125"/>
      <c r="J7" s="125"/>
      <c r="K7" s="125"/>
      <c r="L7" s="125"/>
      <c r="M7" s="125"/>
      <c r="N7" s="125"/>
      <c r="O7" s="125"/>
      <c r="P7" s="125"/>
      <c r="Q7" s="125"/>
      <c r="R7" s="125"/>
      <c r="S7" s="125"/>
    </row>
    <row r="8" spans="1:19" ht="22.15" customHeight="1">
      <c r="A8" s="3" t="str">
        <f ca="1">Translations!A204</f>
        <v>Control de vectores</v>
      </c>
      <c r="B8" s="21"/>
      <c r="C8" s="21"/>
      <c r="D8" s="21"/>
      <c r="E8" s="21"/>
      <c r="F8" s="21"/>
      <c r="G8" s="21"/>
      <c r="H8" s="21"/>
      <c r="I8" s="21"/>
      <c r="J8" s="21"/>
      <c r="K8" s="21"/>
      <c r="L8" s="21"/>
      <c r="M8" s="21"/>
      <c r="N8" s="21"/>
      <c r="O8" s="21"/>
      <c r="P8" s="21"/>
      <c r="Q8" s="4">
        <f>IFERROR(B8-H8-N8,"")</f>
        <v>0</v>
      </c>
      <c r="R8" s="4">
        <f t="shared" ref="R8:S11" si="0">IFERROR(C8-I8-O8,"")</f>
        <v>0</v>
      </c>
      <c r="S8" s="4">
        <f t="shared" si="0"/>
        <v>0</v>
      </c>
    </row>
    <row r="9" spans="1:19" ht="22.15" customHeight="1">
      <c r="A9" s="3" t="str">
        <f ca="1">Translations!A205</f>
        <v>Gestión de casos</v>
      </c>
      <c r="B9" s="21"/>
      <c r="C9" s="21"/>
      <c r="D9" s="21"/>
      <c r="E9" s="21"/>
      <c r="F9" s="21"/>
      <c r="G9" s="21"/>
      <c r="H9" s="21"/>
      <c r="I9" s="21"/>
      <c r="J9" s="21"/>
      <c r="K9" s="21"/>
      <c r="L9" s="21"/>
      <c r="M9" s="21"/>
      <c r="N9" s="21"/>
      <c r="O9" s="21"/>
      <c r="P9" s="21"/>
      <c r="Q9" s="4">
        <f>IFERROR(B9-H9-N9,"")</f>
        <v>0</v>
      </c>
      <c r="R9" s="4">
        <f t="shared" si="0"/>
        <v>0</v>
      </c>
      <c r="S9" s="4">
        <f t="shared" si="0"/>
        <v>0</v>
      </c>
    </row>
    <row r="10" spans="1:19" ht="22.15" customHeight="1">
      <c r="A10" s="3" t="str">
        <f ca="1">Translations!A206</f>
        <v>Intervenciones de prevención específicas</v>
      </c>
      <c r="B10" s="21"/>
      <c r="C10" s="21"/>
      <c r="D10" s="21"/>
      <c r="E10" s="21"/>
      <c r="F10" s="21"/>
      <c r="G10" s="21"/>
      <c r="H10" s="21"/>
      <c r="I10" s="21"/>
      <c r="J10" s="21"/>
      <c r="K10" s="21"/>
      <c r="L10" s="21"/>
      <c r="M10" s="21"/>
      <c r="N10" s="21"/>
      <c r="O10" s="21"/>
      <c r="P10" s="21"/>
      <c r="Q10" s="4">
        <f>IFERROR(B10-H10-N10,"")</f>
        <v>0</v>
      </c>
      <c r="R10" s="4">
        <f t="shared" si="0"/>
        <v>0</v>
      </c>
      <c r="S10" s="4">
        <f t="shared" si="0"/>
        <v>0</v>
      </c>
    </row>
    <row r="11" spans="1:19" ht="22.15" customHeight="1">
      <c r="A11" s="3" t="str">
        <f ca="1">Translations!A207</f>
        <v>Gestión de programas</v>
      </c>
      <c r="B11" s="21"/>
      <c r="C11" s="21"/>
      <c r="D11" s="21"/>
      <c r="E11" s="21"/>
      <c r="F11" s="21"/>
      <c r="G11" s="21"/>
      <c r="H11" s="21"/>
      <c r="I11" s="21"/>
      <c r="J11" s="21"/>
      <c r="K11" s="21"/>
      <c r="L11" s="21"/>
      <c r="M11" s="21"/>
      <c r="N11" s="21"/>
      <c r="O11" s="21"/>
      <c r="P11" s="21"/>
      <c r="Q11" s="4">
        <f>IFERROR(B11-H11-N11,"")</f>
        <v>0</v>
      </c>
      <c r="R11" s="4">
        <f t="shared" si="0"/>
        <v>0</v>
      </c>
      <c r="S11" s="4">
        <f t="shared" si="0"/>
        <v>0</v>
      </c>
    </row>
    <row r="12" spans="1:19" ht="22.15" customHeight="1">
      <c r="A12" s="3" t="str">
        <f ca="1">Translations!A208</f>
        <v>Otros</v>
      </c>
      <c r="B12" s="21"/>
      <c r="C12" s="21"/>
      <c r="D12" s="21"/>
      <c r="E12" s="21"/>
      <c r="F12" s="21"/>
      <c r="G12" s="21"/>
      <c r="H12" s="21"/>
      <c r="I12" s="21"/>
      <c r="J12" s="21"/>
      <c r="K12" s="21"/>
      <c r="L12" s="21"/>
      <c r="M12" s="21"/>
      <c r="N12" s="21"/>
      <c r="O12" s="21"/>
      <c r="P12" s="21"/>
      <c r="Q12" s="4">
        <f>IFERROR(B12-H12-N12,"")</f>
        <v>0</v>
      </c>
      <c r="R12" s="4">
        <f>IFERROR(C12-I12-O12,"")</f>
        <v>0</v>
      </c>
      <c r="S12" s="4">
        <f>IFERROR(D12-J12-P12,"")</f>
        <v>0</v>
      </c>
    </row>
    <row r="13" spans="1:19" ht="3" customHeight="1">
      <c r="A13" s="125"/>
      <c r="B13" s="125"/>
      <c r="C13" s="125"/>
      <c r="D13" s="125"/>
      <c r="E13" s="125"/>
      <c r="F13" s="125"/>
      <c r="G13" s="125"/>
      <c r="H13" s="125"/>
      <c r="I13" s="125"/>
      <c r="J13" s="125"/>
      <c r="K13" s="125"/>
      <c r="L13" s="125"/>
      <c r="M13" s="125"/>
      <c r="N13" s="125"/>
      <c r="O13" s="125"/>
      <c r="P13" s="125"/>
      <c r="Q13" s="125"/>
      <c r="R13" s="125"/>
      <c r="S13" s="125"/>
    </row>
    <row r="14" spans="1:19" ht="15" customHeight="1">
      <c r="A14" s="3" t="str">
        <f ca="1">Translations!$A$173</f>
        <v>Total</v>
      </c>
      <c r="B14" s="2">
        <f>SUM(B8:B12)</f>
        <v>0</v>
      </c>
      <c r="C14" s="2">
        <f t="shared" ref="C14:S14" si="1">SUM(C8:C12)</f>
        <v>0</v>
      </c>
      <c r="D14" s="2">
        <f t="shared" si="1"/>
        <v>0</v>
      </c>
      <c r="E14" s="2">
        <f t="shared" si="1"/>
        <v>0</v>
      </c>
      <c r="F14" s="2">
        <f t="shared" si="1"/>
        <v>0</v>
      </c>
      <c r="G14" s="2">
        <f t="shared" si="1"/>
        <v>0</v>
      </c>
      <c r="H14" s="2">
        <f t="shared" si="1"/>
        <v>0</v>
      </c>
      <c r="I14" s="2">
        <f t="shared" si="1"/>
        <v>0</v>
      </c>
      <c r="J14" s="2">
        <f t="shared" si="1"/>
        <v>0</v>
      </c>
      <c r="K14" s="2">
        <f t="shared" si="1"/>
        <v>0</v>
      </c>
      <c r="L14" s="2">
        <f t="shared" si="1"/>
        <v>0</v>
      </c>
      <c r="M14" s="2">
        <f t="shared" si="1"/>
        <v>0</v>
      </c>
      <c r="N14" s="2">
        <f>SUM(N8:N12)</f>
        <v>0</v>
      </c>
      <c r="O14" s="2">
        <f t="shared" si="1"/>
        <v>0</v>
      </c>
      <c r="P14" s="2">
        <f t="shared" si="1"/>
        <v>0</v>
      </c>
      <c r="Q14" s="2">
        <f t="shared" si="1"/>
        <v>0</v>
      </c>
      <c r="R14" s="2">
        <f t="shared" si="1"/>
        <v>0</v>
      </c>
      <c r="S14" s="2">
        <f t="shared" si="1"/>
        <v>0</v>
      </c>
    </row>
    <row r="16" spans="1:19">
      <c r="A16" s="126"/>
    </row>
    <row r="17" spans="1:1">
      <c r="A17" s="126"/>
    </row>
  </sheetData>
  <sheetProtection algorithmName="SHA-512" hashValue="khnbTUGAjkevYAJFPuSsF57+AP8GqKkNudEK29XL1MPWnAauB//U+RXLxr5vWzc/5atzRAypIIjXxn4FjGXOYw==" saltValue="Xezvv0zsLE2tI/qTiGrqaQ==" spinCount="100000" sheet="1" objects="1" scenarios="1" formatColumns="0" formatRows="0"/>
  <protectedRanges>
    <protectedRange sqref="B8:P13" name="Range1"/>
  </protectedRanges>
  <mergeCells count="14">
    <mergeCell ref="A5:A6"/>
    <mergeCell ref="B5:D5"/>
    <mergeCell ref="E5:J5"/>
    <mergeCell ref="K5:P5"/>
    <mergeCell ref="Q5:S5"/>
    <mergeCell ref="L1:M1"/>
    <mergeCell ref="D2:E2"/>
    <mergeCell ref="H2:K2"/>
    <mergeCell ref="L2:M2"/>
    <mergeCell ref="A1:B2"/>
    <mergeCell ref="D1:E1"/>
    <mergeCell ref="F1:F2"/>
    <mergeCell ref="G1:G2"/>
    <mergeCell ref="H1:K1"/>
  </mergeCells>
  <pageMargins left="0.7" right="0.7" top="0.75" bottom="0.75" header="0.3" footer="0.3"/>
  <pageSetup paperSize="8"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4178-7233-4F5B-995C-1AF260CB767C}">
  <sheetPr codeName="Sheet20">
    <pageSetUpPr fitToPage="1"/>
  </sheetPr>
  <dimension ref="A1:S27"/>
  <sheetViews>
    <sheetView showGridLines="0" view="pageBreakPreview" zoomScale="70" zoomScaleNormal="100" zoomScaleSheetLayoutView="70" workbookViewId="0">
      <selection activeCell="O13" sqref="O13"/>
    </sheetView>
  </sheetViews>
  <sheetFormatPr baseColWidth="10" defaultColWidth="9.7109375" defaultRowHeight="14.25"/>
  <cols>
    <col min="1" max="1" width="55.7109375" style="23" customWidth="1"/>
    <col min="2" max="19" width="12.28515625" style="5" customWidth="1"/>
    <col min="20" max="16384" width="9.7109375" style="5"/>
  </cols>
  <sheetData>
    <row r="1" spans="1:19" ht="29.1" customHeight="1">
      <c r="A1" s="216" t="str">
        <f ca="1">Translations!$A$133</f>
        <v xml:space="preserve">Deficiencias financieras detalladas </v>
      </c>
      <c r="B1" s="216"/>
      <c r="C1" s="119" t="str">
        <f ca="1">Translations!$A$11</f>
        <v>País</v>
      </c>
      <c r="D1" s="235" t="str">
        <f>'Cover Sheet'!B8</f>
        <v>El Salvador</v>
      </c>
      <c r="E1" s="236"/>
      <c r="F1" s="237" t="str">
        <f ca="1">Translations!$A$94</f>
        <v>Componente</v>
      </c>
      <c r="G1" s="239" t="str">
        <f ca="1">Translations!$A$101</f>
        <v>Malaria</v>
      </c>
      <c r="H1" s="233" t="str">
        <f ca="1">Translations!$A$95</f>
        <v>Año fiscal en que comienza el período de ejecución</v>
      </c>
      <c r="I1" s="317"/>
      <c r="J1" s="317"/>
      <c r="K1" s="234"/>
      <c r="L1" s="231" t="str">
        <f>IF(ISNUMBER('Cover Sheet'!D13),'Cover Sheet'!D13,VLOOKUP("Select year",Dropdowns!$O$17:$R$17,LangOffset+1,0))</f>
        <v>Seleccionar año</v>
      </c>
      <c r="M1" s="232"/>
    </row>
    <row r="2" spans="1:19" ht="15" customHeight="1">
      <c r="A2" s="216"/>
      <c r="B2" s="216"/>
      <c r="C2" s="119" t="str">
        <f ca="1">Translations!$A$13</f>
        <v>Moneda</v>
      </c>
      <c r="D2" s="235" t="str">
        <f>VLOOKUP('Cover Sheet'!$D$10,Dropdowns!$O$13:$R$15,Translations!$C$1+1,0)</f>
        <v>USD</v>
      </c>
      <c r="E2" s="236"/>
      <c r="F2" s="238"/>
      <c r="G2" s="239"/>
      <c r="H2" s="233" t="str">
        <f ca="1">Translations!$A$96</f>
        <v>Año fiscal en que termina el período de ejecución</v>
      </c>
      <c r="I2" s="317"/>
      <c r="J2" s="317"/>
      <c r="K2" s="234"/>
      <c r="L2" s="231" t="str">
        <f>IF(ISNUMBER('Cover Sheet'!D14),'Cover Sheet'!D14,VLOOKUP("Select year",Dropdowns!$O$17:$R$17,LangOffset+1,0))</f>
        <v>Seleccionar año</v>
      </c>
      <c r="M2" s="232"/>
    </row>
    <row r="3" spans="1:19" ht="15" customHeight="1">
      <c r="A3" s="131"/>
      <c r="B3" s="131"/>
      <c r="C3" s="74"/>
      <c r="D3" s="114"/>
      <c r="E3" s="114"/>
      <c r="F3" s="74"/>
      <c r="G3" s="114"/>
      <c r="H3" s="74"/>
      <c r="I3" s="74"/>
      <c r="J3" s="74"/>
      <c r="K3" s="74"/>
      <c r="L3" s="114"/>
    </row>
    <row r="4" spans="1:19" ht="15" customHeight="1">
      <c r="A4" s="131"/>
      <c r="B4" s="131"/>
      <c r="C4" s="74"/>
      <c r="D4" s="114"/>
      <c r="E4" s="114"/>
      <c r="F4" s="74"/>
      <c r="G4" s="114"/>
      <c r="H4" s="74"/>
      <c r="I4" s="74"/>
      <c r="J4" s="74"/>
      <c r="K4" s="74"/>
      <c r="L4" s="114"/>
    </row>
    <row r="5" spans="1:19" ht="30" customHeight="1">
      <c r="A5" s="355" t="str">
        <f ca="1">Translations!$A$154</f>
        <v>Categorías de costos del PEN</v>
      </c>
      <c r="B5" s="352" t="str">
        <f ca="1">Translations!$A$135</f>
        <v>Necesidad de financiamiento</v>
      </c>
      <c r="C5" s="353"/>
      <c r="D5" s="354"/>
      <c r="E5" s="352" t="str">
        <f ca="1">Translations!$A$136</f>
        <v>Nacional</v>
      </c>
      <c r="F5" s="353"/>
      <c r="G5" s="353"/>
      <c r="H5" s="353"/>
      <c r="I5" s="353"/>
      <c r="J5" s="354"/>
      <c r="K5" s="352" t="str">
        <f ca="1">Translations!$A$137</f>
        <v>Recursos externos ajenos al Fondo Mundial</v>
      </c>
      <c r="L5" s="353"/>
      <c r="M5" s="353"/>
      <c r="N5" s="353"/>
      <c r="O5" s="353"/>
      <c r="P5" s="354"/>
      <c r="Q5" s="352" t="str">
        <f ca="1">Translations!$A$138</f>
        <v>Deficiencias financieras</v>
      </c>
      <c r="R5" s="353"/>
      <c r="S5" s="354"/>
    </row>
    <row r="6" spans="1:19" ht="15" customHeight="1">
      <c r="A6" s="351"/>
      <c r="B6" s="104" t="str">
        <f>IF(ISNUMBER(L1),L1,"")</f>
        <v/>
      </c>
      <c r="C6" s="104" t="str">
        <f>IFERROR(B6+1,"")</f>
        <v/>
      </c>
      <c r="D6" s="104" t="str">
        <f>IFERROR(C6+1,"")</f>
        <v/>
      </c>
      <c r="E6" s="104" t="str">
        <f>IFERROR(F6-1,"")</f>
        <v/>
      </c>
      <c r="F6" s="104" t="str">
        <f>IFERROR(G6-1,"")</f>
        <v/>
      </c>
      <c r="G6" s="104" t="str">
        <f>IFERROR(H6-1,"")</f>
        <v/>
      </c>
      <c r="H6" s="104" t="str">
        <f>B6</f>
        <v/>
      </c>
      <c r="I6" s="104" t="str">
        <f>C6</f>
        <v/>
      </c>
      <c r="J6" s="104" t="str">
        <f>D6</f>
        <v/>
      </c>
      <c r="K6" s="104" t="str">
        <f>IFERROR(L6-1,"")</f>
        <v/>
      </c>
      <c r="L6" s="104" t="str">
        <f>IFERROR(M6-1,"")</f>
        <v/>
      </c>
      <c r="M6" s="104" t="str">
        <f>IFERROR(N6-1,"")</f>
        <v/>
      </c>
      <c r="N6" s="104" t="str">
        <f>B6</f>
        <v/>
      </c>
      <c r="O6" s="104" t="str">
        <f>C6</f>
        <v/>
      </c>
      <c r="P6" s="104" t="str">
        <f>D6</f>
        <v/>
      </c>
      <c r="Q6" s="104" t="str">
        <f>B6</f>
        <v/>
      </c>
      <c r="R6" s="104" t="str">
        <f>C6</f>
        <v/>
      </c>
      <c r="S6" s="104" t="str">
        <f>D6</f>
        <v/>
      </c>
    </row>
    <row r="7" spans="1:19" ht="3" customHeight="1">
      <c r="A7" s="125"/>
      <c r="B7" s="125"/>
      <c r="C7" s="125"/>
      <c r="D7" s="125"/>
      <c r="E7" s="125"/>
      <c r="F7" s="125"/>
      <c r="G7" s="125"/>
      <c r="H7" s="125"/>
      <c r="I7" s="125"/>
      <c r="J7" s="125"/>
      <c r="K7" s="125"/>
      <c r="L7" s="125"/>
      <c r="M7" s="125"/>
      <c r="N7" s="125"/>
      <c r="O7" s="125"/>
      <c r="P7" s="125"/>
      <c r="Q7" s="125"/>
      <c r="R7" s="125"/>
      <c r="S7" s="125"/>
    </row>
    <row r="8" spans="1:19" ht="15" customHeight="1">
      <c r="A8" s="138"/>
      <c r="B8" s="21"/>
      <c r="C8" s="21"/>
      <c r="D8" s="21"/>
      <c r="E8" s="21"/>
      <c r="F8" s="21"/>
      <c r="G8" s="21"/>
      <c r="H8" s="21"/>
      <c r="I8" s="21"/>
      <c r="J8" s="21"/>
      <c r="K8" s="21"/>
      <c r="L8" s="21"/>
      <c r="M8" s="21"/>
      <c r="N8" s="21"/>
      <c r="O8" s="21"/>
      <c r="P8" s="21"/>
      <c r="Q8" s="4">
        <f>IFERROR(B8-H8-N8,"")</f>
        <v>0</v>
      </c>
      <c r="R8" s="4">
        <f t="shared" ref="R8:S22" si="0">IFERROR(C8-I8-O8,"")</f>
        <v>0</v>
      </c>
      <c r="S8" s="4">
        <f t="shared" si="0"/>
        <v>0</v>
      </c>
    </row>
    <row r="9" spans="1:19" ht="15" customHeight="1">
      <c r="A9" s="138"/>
      <c r="B9" s="21"/>
      <c r="C9" s="21"/>
      <c r="D9" s="21"/>
      <c r="E9" s="21"/>
      <c r="F9" s="21"/>
      <c r="G9" s="21"/>
      <c r="H9" s="21"/>
      <c r="I9" s="21"/>
      <c r="J9" s="21"/>
      <c r="K9" s="21"/>
      <c r="L9" s="21"/>
      <c r="M9" s="21"/>
      <c r="N9" s="21"/>
      <c r="O9" s="21"/>
      <c r="P9" s="21"/>
      <c r="Q9" s="4">
        <f t="shared" ref="Q9:Q22" si="1">IFERROR(B9-H9-N9,"")</f>
        <v>0</v>
      </c>
      <c r="R9" s="4">
        <f t="shared" si="0"/>
        <v>0</v>
      </c>
      <c r="S9" s="4">
        <f t="shared" si="0"/>
        <v>0</v>
      </c>
    </row>
    <row r="10" spans="1:19" ht="15" customHeight="1">
      <c r="A10" s="138"/>
      <c r="B10" s="21"/>
      <c r="C10" s="21"/>
      <c r="D10" s="21"/>
      <c r="E10" s="21"/>
      <c r="F10" s="21"/>
      <c r="G10" s="21"/>
      <c r="H10" s="21"/>
      <c r="I10" s="21"/>
      <c r="J10" s="21"/>
      <c r="K10" s="21"/>
      <c r="L10" s="21"/>
      <c r="M10" s="21"/>
      <c r="N10" s="21"/>
      <c r="O10" s="21"/>
      <c r="P10" s="21"/>
      <c r="Q10" s="4">
        <f t="shared" si="1"/>
        <v>0</v>
      </c>
      <c r="R10" s="4">
        <f t="shared" si="0"/>
        <v>0</v>
      </c>
      <c r="S10" s="4">
        <f t="shared" si="0"/>
        <v>0</v>
      </c>
    </row>
    <row r="11" spans="1:19" ht="15" customHeight="1">
      <c r="A11" s="138"/>
      <c r="B11" s="21"/>
      <c r="C11" s="21"/>
      <c r="D11" s="21"/>
      <c r="E11" s="21"/>
      <c r="F11" s="21"/>
      <c r="G11" s="21"/>
      <c r="H11" s="21"/>
      <c r="I11" s="21"/>
      <c r="J11" s="21"/>
      <c r="K11" s="21"/>
      <c r="L11" s="21"/>
      <c r="M11" s="21"/>
      <c r="N11" s="21"/>
      <c r="O11" s="21"/>
      <c r="P11" s="21"/>
      <c r="Q11" s="4">
        <f t="shared" si="1"/>
        <v>0</v>
      </c>
      <c r="R11" s="4">
        <f t="shared" si="0"/>
        <v>0</v>
      </c>
      <c r="S11" s="4">
        <f t="shared" si="0"/>
        <v>0</v>
      </c>
    </row>
    <row r="12" spans="1:19" ht="15" customHeight="1">
      <c r="A12" s="138"/>
      <c r="B12" s="21"/>
      <c r="C12" s="21"/>
      <c r="D12" s="21"/>
      <c r="E12" s="21"/>
      <c r="F12" s="21"/>
      <c r="G12" s="21"/>
      <c r="H12" s="21"/>
      <c r="I12" s="21"/>
      <c r="J12" s="21"/>
      <c r="K12" s="21"/>
      <c r="L12" s="21"/>
      <c r="M12" s="21"/>
      <c r="N12" s="21"/>
      <c r="O12" s="21"/>
      <c r="P12" s="21"/>
      <c r="Q12" s="4">
        <f t="shared" si="1"/>
        <v>0</v>
      </c>
      <c r="R12" s="4">
        <f t="shared" si="0"/>
        <v>0</v>
      </c>
      <c r="S12" s="4">
        <f t="shared" si="0"/>
        <v>0</v>
      </c>
    </row>
    <row r="13" spans="1:19" ht="15" customHeight="1">
      <c r="A13" s="138"/>
      <c r="B13" s="21"/>
      <c r="C13" s="21"/>
      <c r="D13" s="21"/>
      <c r="E13" s="21"/>
      <c r="F13" s="21"/>
      <c r="G13" s="21"/>
      <c r="H13" s="21"/>
      <c r="I13" s="21"/>
      <c r="J13" s="21"/>
      <c r="K13" s="21"/>
      <c r="L13" s="21"/>
      <c r="M13" s="21"/>
      <c r="N13" s="21"/>
      <c r="O13" s="21"/>
      <c r="P13" s="21"/>
      <c r="Q13" s="4">
        <f t="shared" si="1"/>
        <v>0</v>
      </c>
      <c r="R13" s="4">
        <f t="shared" si="0"/>
        <v>0</v>
      </c>
      <c r="S13" s="4">
        <f t="shared" si="0"/>
        <v>0</v>
      </c>
    </row>
    <row r="14" spans="1:19" ht="15" customHeight="1">
      <c r="A14" s="138"/>
      <c r="B14" s="21"/>
      <c r="C14" s="21"/>
      <c r="D14" s="21"/>
      <c r="E14" s="21"/>
      <c r="F14" s="21"/>
      <c r="G14" s="21"/>
      <c r="H14" s="21"/>
      <c r="I14" s="21"/>
      <c r="J14" s="21"/>
      <c r="K14" s="21"/>
      <c r="L14" s="21"/>
      <c r="M14" s="21"/>
      <c r="N14" s="21"/>
      <c r="O14" s="21"/>
      <c r="P14" s="21"/>
      <c r="Q14" s="4">
        <f t="shared" si="1"/>
        <v>0</v>
      </c>
      <c r="R14" s="4">
        <f t="shared" si="0"/>
        <v>0</v>
      </c>
      <c r="S14" s="4">
        <f t="shared" si="0"/>
        <v>0</v>
      </c>
    </row>
    <row r="15" spans="1:19" ht="15" customHeight="1">
      <c r="A15" s="138"/>
      <c r="B15" s="21"/>
      <c r="C15" s="21"/>
      <c r="D15" s="21"/>
      <c r="E15" s="21"/>
      <c r="F15" s="21"/>
      <c r="G15" s="21"/>
      <c r="H15" s="21"/>
      <c r="I15" s="21"/>
      <c r="J15" s="21"/>
      <c r="K15" s="21"/>
      <c r="L15" s="21"/>
      <c r="M15" s="21"/>
      <c r="N15" s="21"/>
      <c r="O15" s="21"/>
      <c r="P15" s="21"/>
      <c r="Q15" s="4">
        <f t="shared" si="1"/>
        <v>0</v>
      </c>
      <c r="R15" s="4">
        <f t="shared" si="0"/>
        <v>0</v>
      </c>
      <c r="S15" s="4">
        <f t="shared" si="0"/>
        <v>0</v>
      </c>
    </row>
    <row r="16" spans="1:19" ht="15" customHeight="1">
      <c r="A16" s="138"/>
      <c r="B16" s="21"/>
      <c r="C16" s="21"/>
      <c r="D16" s="21"/>
      <c r="E16" s="21"/>
      <c r="F16" s="21"/>
      <c r="G16" s="21"/>
      <c r="H16" s="21"/>
      <c r="I16" s="21"/>
      <c r="J16" s="21"/>
      <c r="K16" s="21"/>
      <c r="L16" s="21"/>
      <c r="M16" s="21"/>
      <c r="N16" s="21"/>
      <c r="O16" s="21"/>
      <c r="P16" s="21"/>
      <c r="Q16" s="4">
        <f t="shared" si="1"/>
        <v>0</v>
      </c>
      <c r="R16" s="4">
        <f t="shared" si="0"/>
        <v>0</v>
      </c>
      <c r="S16" s="4">
        <f t="shared" si="0"/>
        <v>0</v>
      </c>
    </row>
    <row r="17" spans="1:19" ht="15" customHeight="1">
      <c r="A17" s="138"/>
      <c r="B17" s="21"/>
      <c r="C17" s="21"/>
      <c r="D17" s="21"/>
      <c r="E17" s="21"/>
      <c r="F17" s="21"/>
      <c r="G17" s="21"/>
      <c r="H17" s="21"/>
      <c r="I17" s="21"/>
      <c r="J17" s="21"/>
      <c r="K17" s="21"/>
      <c r="L17" s="21"/>
      <c r="M17" s="21"/>
      <c r="N17" s="21"/>
      <c r="O17" s="21"/>
      <c r="P17" s="21"/>
      <c r="Q17" s="4">
        <f t="shared" si="1"/>
        <v>0</v>
      </c>
      <c r="R17" s="4">
        <f t="shared" si="0"/>
        <v>0</v>
      </c>
      <c r="S17" s="4">
        <f t="shared" si="0"/>
        <v>0</v>
      </c>
    </row>
    <row r="18" spans="1:19" ht="15" customHeight="1">
      <c r="A18" s="138"/>
      <c r="B18" s="21"/>
      <c r="C18" s="21"/>
      <c r="D18" s="21"/>
      <c r="E18" s="21"/>
      <c r="F18" s="21"/>
      <c r="G18" s="21"/>
      <c r="H18" s="21"/>
      <c r="I18" s="21"/>
      <c r="J18" s="21"/>
      <c r="K18" s="21"/>
      <c r="L18" s="21"/>
      <c r="M18" s="21"/>
      <c r="N18" s="21"/>
      <c r="O18" s="21"/>
      <c r="P18" s="21"/>
      <c r="Q18" s="4">
        <f t="shared" si="1"/>
        <v>0</v>
      </c>
      <c r="R18" s="4">
        <f t="shared" si="0"/>
        <v>0</v>
      </c>
      <c r="S18" s="4">
        <f t="shared" si="0"/>
        <v>0</v>
      </c>
    </row>
    <row r="19" spans="1:19" ht="15" customHeight="1">
      <c r="A19" s="138"/>
      <c r="B19" s="21"/>
      <c r="C19" s="21"/>
      <c r="D19" s="21"/>
      <c r="E19" s="21"/>
      <c r="F19" s="21"/>
      <c r="G19" s="21"/>
      <c r="H19" s="21"/>
      <c r="I19" s="21"/>
      <c r="J19" s="21"/>
      <c r="K19" s="21"/>
      <c r="L19" s="21"/>
      <c r="M19" s="21"/>
      <c r="N19" s="21"/>
      <c r="O19" s="21"/>
      <c r="P19" s="21"/>
      <c r="Q19" s="4">
        <f t="shared" si="1"/>
        <v>0</v>
      </c>
      <c r="R19" s="4">
        <f t="shared" si="0"/>
        <v>0</v>
      </c>
      <c r="S19" s="4">
        <f t="shared" si="0"/>
        <v>0</v>
      </c>
    </row>
    <row r="20" spans="1:19" ht="15" customHeight="1">
      <c r="A20" s="138"/>
      <c r="B20" s="21"/>
      <c r="C20" s="21"/>
      <c r="D20" s="21"/>
      <c r="E20" s="21"/>
      <c r="F20" s="21"/>
      <c r="G20" s="21"/>
      <c r="H20" s="21"/>
      <c r="I20" s="21"/>
      <c r="J20" s="21"/>
      <c r="K20" s="21"/>
      <c r="L20" s="21"/>
      <c r="M20" s="21"/>
      <c r="N20" s="21"/>
      <c r="O20" s="21"/>
      <c r="P20" s="21"/>
      <c r="Q20" s="4">
        <f t="shared" si="1"/>
        <v>0</v>
      </c>
      <c r="R20" s="4">
        <f t="shared" si="0"/>
        <v>0</v>
      </c>
      <c r="S20" s="4">
        <f t="shared" si="0"/>
        <v>0</v>
      </c>
    </row>
    <row r="21" spans="1:19" ht="15" customHeight="1">
      <c r="A21" s="138"/>
      <c r="B21" s="21"/>
      <c r="C21" s="21"/>
      <c r="D21" s="21"/>
      <c r="E21" s="21"/>
      <c r="F21" s="21"/>
      <c r="G21" s="21"/>
      <c r="H21" s="21"/>
      <c r="I21" s="21"/>
      <c r="J21" s="21"/>
      <c r="K21" s="21"/>
      <c r="L21" s="21"/>
      <c r="M21" s="21"/>
      <c r="N21" s="21"/>
      <c r="O21" s="21"/>
      <c r="P21" s="21"/>
      <c r="Q21" s="4">
        <f t="shared" si="1"/>
        <v>0</v>
      </c>
      <c r="R21" s="4">
        <f t="shared" si="0"/>
        <v>0</v>
      </c>
      <c r="S21" s="4">
        <f t="shared" si="0"/>
        <v>0</v>
      </c>
    </row>
    <row r="22" spans="1:19" ht="15" customHeight="1">
      <c r="A22" s="138"/>
      <c r="B22" s="21"/>
      <c r="C22" s="21"/>
      <c r="D22" s="21"/>
      <c r="E22" s="21"/>
      <c r="F22" s="21"/>
      <c r="G22" s="21"/>
      <c r="H22" s="21"/>
      <c r="I22" s="21"/>
      <c r="J22" s="21"/>
      <c r="K22" s="21"/>
      <c r="L22" s="21"/>
      <c r="M22" s="21"/>
      <c r="N22" s="21"/>
      <c r="O22" s="21"/>
      <c r="P22" s="21"/>
      <c r="Q22" s="4">
        <f t="shared" si="1"/>
        <v>0</v>
      </c>
      <c r="R22" s="4">
        <f t="shared" si="0"/>
        <v>0</v>
      </c>
      <c r="S22" s="4">
        <f t="shared" si="0"/>
        <v>0</v>
      </c>
    </row>
    <row r="23" spans="1:19" ht="3" customHeight="1">
      <c r="A23" s="125"/>
      <c r="B23" s="125"/>
      <c r="C23" s="125"/>
      <c r="D23" s="125"/>
      <c r="E23" s="125"/>
      <c r="F23" s="125"/>
      <c r="G23" s="125"/>
      <c r="H23" s="125"/>
      <c r="I23" s="125"/>
      <c r="J23" s="125"/>
      <c r="K23" s="125"/>
      <c r="L23" s="125"/>
      <c r="M23" s="125"/>
      <c r="N23" s="125"/>
      <c r="O23" s="125"/>
      <c r="P23" s="125"/>
      <c r="Q23" s="125"/>
      <c r="R23" s="125"/>
      <c r="S23" s="125"/>
    </row>
    <row r="24" spans="1:19" ht="15" customHeight="1">
      <c r="A24" s="139" t="str">
        <f ca="1">Translations!$A$173</f>
        <v>Total</v>
      </c>
      <c r="B24" s="2">
        <f t="shared" ref="B24:S24" si="2">SUM(B8:B22)</f>
        <v>0</v>
      </c>
      <c r="C24" s="2">
        <f t="shared" si="2"/>
        <v>0</v>
      </c>
      <c r="D24" s="2">
        <f t="shared" si="2"/>
        <v>0</v>
      </c>
      <c r="E24" s="2">
        <f t="shared" si="2"/>
        <v>0</v>
      </c>
      <c r="F24" s="2">
        <f t="shared" si="2"/>
        <v>0</v>
      </c>
      <c r="G24" s="2">
        <f t="shared" si="2"/>
        <v>0</v>
      </c>
      <c r="H24" s="2">
        <f t="shared" si="2"/>
        <v>0</v>
      </c>
      <c r="I24" s="2">
        <f t="shared" si="2"/>
        <v>0</v>
      </c>
      <c r="J24" s="2">
        <f t="shared" si="2"/>
        <v>0</v>
      </c>
      <c r="K24" s="2">
        <f t="shared" si="2"/>
        <v>0</v>
      </c>
      <c r="L24" s="2">
        <f t="shared" si="2"/>
        <v>0</v>
      </c>
      <c r="M24" s="2">
        <f t="shared" si="2"/>
        <v>0</v>
      </c>
      <c r="N24" s="2">
        <f t="shared" si="2"/>
        <v>0</v>
      </c>
      <c r="O24" s="2">
        <f t="shared" si="2"/>
        <v>0</v>
      </c>
      <c r="P24" s="2">
        <f t="shared" si="2"/>
        <v>0</v>
      </c>
      <c r="Q24" s="2">
        <f t="shared" si="2"/>
        <v>0</v>
      </c>
      <c r="R24" s="2">
        <f t="shared" si="2"/>
        <v>0</v>
      </c>
      <c r="S24" s="2">
        <f t="shared" si="2"/>
        <v>0</v>
      </c>
    </row>
    <row r="26" spans="1:19">
      <c r="A26" s="22"/>
    </row>
    <row r="27" spans="1:19">
      <c r="A27" s="22"/>
    </row>
  </sheetData>
  <sheetProtection algorithmName="SHA-512" hashValue="wISLg0MDLeU/iP25XyoDNCzV/LvxJtnrFI/sATUNZpt25dlDmKDkKH18OR0dkda9kIRoHM72zVQCMd0ZeYTFNg==" saltValue="ytk2bZfS47T4vugbrRal/Q==" spinCount="100000" sheet="1" objects="1" scenarios="1" formatColumns="0" formatRows="0"/>
  <protectedRanges>
    <protectedRange sqref="B8:P23" name="Range1"/>
  </protectedRanges>
  <mergeCells count="14">
    <mergeCell ref="A5:A6"/>
    <mergeCell ref="B5:D5"/>
    <mergeCell ref="E5:J5"/>
    <mergeCell ref="K5:P5"/>
    <mergeCell ref="Q5:S5"/>
    <mergeCell ref="L1:M1"/>
    <mergeCell ref="D2:E2"/>
    <mergeCell ref="H2:K2"/>
    <mergeCell ref="L2:M2"/>
    <mergeCell ref="A1:B2"/>
    <mergeCell ref="D1:E1"/>
    <mergeCell ref="F1:F2"/>
    <mergeCell ref="G1:G2"/>
    <mergeCell ref="H1:K1"/>
  </mergeCells>
  <pageMargins left="0.7" right="0.7" top="0.75" bottom="0.75" header="0.3" footer="0.3"/>
  <pageSetup paperSize="8" scale="47" orientation="portrait" r:id="rId1"/>
  <rowBreaks count="1" manualBreakCount="1">
    <brk id="7"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F222"/>
  <sheetViews>
    <sheetView zoomScaleNormal="100" workbookViewId="0">
      <selection activeCell="A4" sqref="A4"/>
    </sheetView>
  </sheetViews>
  <sheetFormatPr baseColWidth="10" defaultColWidth="10.28515625" defaultRowHeight="14.25"/>
  <cols>
    <col min="1" max="1" width="67" style="9" customWidth="1"/>
    <col min="2" max="2" width="91" style="27" customWidth="1"/>
    <col min="3" max="3" width="65.7109375" style="27" customWidth="1"/>
    <col min="4" max="4" width="134.7109375" style="9" bestFit="1" customWidth="1"/>
    <col min="5" max="5" width="10.28515625" style="9"/>
    <col min="6" max="6" width="22" style="9" customWidth="1"/>
    <col min="7" max="16384" width="10.28515625" style="9"/>
  </cols>
  <sheetData>
    <row r="1" spans="1:6">
      <c r="A1" s="15"/>
      <c r="B1" s="26"/>
      <c r="C1" s="26">
        <f>IF(Instructions!$B$9="English",0,IF(Instructions!$B$9="Français",1,IF(Instructions!$B$9="Español",2,IF(Instructions!$B$9="Русский",3))))</f>
        <v>2</v>
      </c>
      <c r="D1" s="15"/>
    </row>
    <row r="2" spans="1:6">
      <c r="A2" s="15"/>
      <c r="B2" s="28" t="s">
        <v>1</v>
      </c>
      <c r="C2" s="30" t="s">
        <v>2</v>
      </c>
      <c r="D2" s="29" t="s">
        <v>3</v>
      </c>
    </row>
    <row r="3" spans="1:6">
      <c r="A3" s="16" t="str">
        <f t="shared" ref="A3:A38" ca="1" si="0">OFFSET($B3,0,LangOffset,1,1)</f>
        <v>Tabla del Panorama de Financiamiento</v>
      </c>
      <c r="B3" s="26" t="s">
        <v>4</v>
      </c>
      <c r="C3" s="31" t="s">
        <v>5</v>
      </c>
      <c r="D3" s="32" t="s">
        <v>6</v>
      </c>
      <c r="F3" s="9" t="s">
        <v>7</v>
      </c>
    </row>
    <row r="4" spans="1:6" ht="27" customHeight="1">
      <c r="A4" s="16" t="str">
        <f t="shared" ca="1" si="0"/>
        <v>Fecha de publicación: 5 Agosto de 2022
Fecha de actualización: 4 Abril de 2024</v>
      </c>
      <c r="B4" s="65" t="s">
        <v>2242</v>
      </c>
      <c r="C4" s="105" t="s">
        <v>2243</v>
      </c>
      <c r="D4" s="32" t="s">
        <v>2244</v>
      </c>
    </row>
    <row r="5" spans="1:6">
      <c r="A5" s="16" t="str">
        <f t="shared" ca="1" si="0"/>
        <v>Portada</v>
      </c>
      <c r="B5" s="26" t="s">
        <v>8</v>
      </c>
      <c r="C5" s="31" t="s">
        <v>9</v>
      </c>
      <c r="D5" s="32" t="s">
        <v>10</v>
      </c>
      <c r="F5" s="9" t="s">
        <v>8</v>
      </c>
    </row>
    <row r="6" spans="1:6" ht="25.5">
      <c r="A6" s="16" t="str">
        <f t="shared" ca="1" si="0"/>
        <v>Resumen de deficiencias financieras para programas de enfermedades</v>
      </c>
      <c r="B6" s="26" t="s">
        <v>11</v>
      </c>
      <c r="C6" s="31" t="s">
        <v>12</v>
      </c>
      <c r="D6" s="32" t="s">
        <v>13</v>
      </c>
      <c r="F6" s="9" t="s">
        <v>11</v>
      </c>
    </row>
    <row r="7" spans="1:6">
      <c r="A7" s="16" t="str">
        <f t="shared" ca="1" si="0"/>
        <v>Sector sanitario general: gasto público en salud</v>
      </c>
      <c r="B7" s="26" t="s">
        <v>14</v>
      </c>
      <c r="C7" s="31" t="s">
        <v>15</v>
      </c>
      <c r="D7" s="32" t="s">
        <v>16</v>
      </c>
      <c r="F7" s="9" t="s">
        <v>14</v>
      </c>
    </row>
    <row r="8" spans="1:6">
      <c r="A8" s="16" t="str">
        <f t="shared" ca="1" si="0"/>
        <v>Deficiencias financieras detalladas</v>
      </c>
      <c r="B8" s="26" t="s">
        <v>17</v>
      </c>
      <c r="C8" s="31" t="s">
        <v>18</v>
      </c>
      <c r="D8" s="32" t="s">
        <v>19</v>
      </c>
      <c r="F8" s="9" t="s">
        <v>17</v>
      </c>
    </row>
    <row r="9" spans="1:6">
      <c r="A9" s="16" t="str">
        <f t="shared" ca="1" si="0"/>
        <v>Directrices generales</v>
      </c>
      <c r="B9" s="26" t="s">
        <v>20</v>
      </c>
      <c r="C9" s="31" t="s">
        <v>21</v>
      </c>
      <c r="D9" s="32" t="s">
        <v>22</v>
      </c>
      <c r="F9" s="9" t="s">
        <v>20</v>
      </c>
    </row>
    <row r="10" spans="1:6">
      <c r="A10" s="16"/>
      <c r="B10" s="26" t="s">
        <v>23</v>
      </c>
      <c r="C10" s="31" t="s">
        <v>24</v>
      </c>
      <c r="D10" s="32" t="s">
        <v>25</v>
      </c>
      <c r="F10" s="9" t="s">
        <v>23</v>
      </c>
    </row>
    <row r="11" spans="1:6">
      <c r="A11" s="16" t="str">
        <f t="shared" ca="1" si="0"/>
        <v>País</v>
      </c>
      <c r="B11" s="26" t="s">
        <v>26</v>
      </c>
      <c r="C11" s="31" t="s">
        <v>27</v>
      </c>
      <c r="D11" s="32" t="s">
        <v>28</v>
      </c>
      <c r="F11" s="9" t="s">
        <v>26</v>
      </c>
    </row>
    <row r="12" spans="1:6">
      <c r="A12" s="16" t="str">
        <f t="shared" ca="1" si="0"/>
        <v>Ciclo fiscal</v>
      </c>
      <c r="B12" s="26" t="s">
        <v>29</v>
      </c>
      <c r="C12" s="31" t="s">
        <v>30</v>
      </c>
      <c r="D12" s="32" t="s">
        <v>31</v>
      </c>
      <c r="F12" s="9" t="s">
        <v>29</v>
      </c>
    </row>
    <row r="13" spans="1:6">
      <c r="A13" s="16" t="str">
        <f t="shared" ca="1" si="0"/>
        <v>Moneda</v>
      </c>
      <c r="B13" s="26" t="s">
        <v>32</v>
      </c>
      <c r="C13" s="31" t="s">
        <v>33</v>
      </c>
      <c r="D13" s="32" t="s">
        <v>34</v>
      </c>
      <c r="F13" s="9" t="s">
        <v>32</v>
      </c>
    </row>
    <row r="14" spans="1:6">
      <c r="A14" s="16" t="str">
        <f t="shared" ca="1" si="0"/>
        <v>Año fiscal en que comienza el período de ejecución</v>
      </c>
      <c r="B14" s="26" t="s">
        <v>35</v>
      </c>
      <c r="C14" s="31" t="s">
        <v>36</v>
      </c>
      <c r="D14" s="32" t="s">
        <v>37</v>
      </c>
      <c r="F14" s="9" t="s">
        <v>35</v>
      </c>
    </row>
    <row r="15" spans="1:6">
      <c r="A15" s="16" t="str">
        <f t="shared" ca="1" si="0"/>
        <v>Año fiscal en que termina el período de ejecución</v>
      </c>
      <c r="B15" s="26" t="s">
        <v>38</v>
      </c>
      <c r="C15" s="31" t="s">
        <v>39</v>
      </c>
      <c r="D15" s="32" t="s">
        <v>40</v>
      </c>
      <c r="F15" s="9" t="s">
        <v>38</v>
      </c>
    </row>
    <row r="16" spans="1:6">
      <c r="A16" s="16" t="str">
        <f t="shared" ca="1" si="0"/>
        <v>La solicitud de financiamiento actual pertenece a un programa</v>
      </c>
      <c r="B16" s="26" t="s">
        <v>41</v>
      </c>
      <c r="C16" s="31" t="s">
        <v>42</v>
      </c>
      <c r="D16" s="33" t="s">
        <v>43</v>
      </c>
      <c r="F16" s="9" t="s">
        <v>41</v>
      </c>
    </row>
    <row r="17" spans="1:6">
      <c r="A17" s="16" t="str">
        <f t="shared" ca="1" si="0"/>
        <v>Deficiencias financieras detalladas basadas en:</v>
      </c>
      <c r="B17" s="26" t="s">
        <v>44</v>
      </c>
      <c r="C17" s="31" t="s">
        <v>45</v>
      </c>
      <c r="D17" s="32" t="s">
        <v>46</v>
      </c>
      <c r="F17" s="9" t="s">
        <v>44</v>
      </c>
    </row>
    <row r="18" spans="1:6">
      <c r="A18" s="16" t="str">
        <f t="shared" ca="1" si="0"/>
        <v>Columnas H y O: fuente de datos/métodos</v>
      </c>
      <c r="B18" s="26" t="s">
        <v>47</v>
      </c>
      <c r="C18" s="31" t="s">
        <v>48</v>
      </c>
      <c r="D18" s="32" t="s">
        <v>49</v>
      </c>
      <c r="F18" s="9" t="s">
        <v>47</v>
      </c>
    </row>
    <row r="19" spans="1:6">
      <c r="A19" s="16" t="str">
        <f t="shared" ca="1" si="0"/>
        <v>Columnas I y P: tipo de costos incluidos</v>
      </c>
      <c r="B19" s="26" t="s">
        <v>50</v>
      </c>
      <c r="C19" s="31" t="s">
        <v>51</v>
      </c>
      <c r="D19" s="32" t="s">
        <v>52</v>
      </c>
      <c r="F19" s="9" t="s">
        <v>53</v>
      </c>
    </row>
    <row r="20" spans="1:6">
      <c r="A20" s="16" t="str">
        <f t="shared" ca="1" si="0"/>
        <v>Comentarios</v>
      </c>
      <c r="B20" s="26" t="s">
        <v>54</v>
      </c>
      <c r="C20" s="31" t="s">
        <v>55</v>
      </c>
      <c r="D20" s="32" t="s">
        <v>56</v>
      </c>
      <c r="F20" s="9" t="s">
        <v>54</v>
      </c>
    </row>
    <row r="21" spans="1:6">
      <c r="A21" s="16" t="str">
        <f t="shared" ca="1" si="0"/>
        <v>Encabezado: Tipo de cambio</v>
      </c>
      <c r="B21" s="26" t="s">
        <v>57</v>
      </c>
      <c r="C21" s="31" t="s">
        <v>58</v>
      </c>
      <c r="D21" s="32" t="s">
        <v>59</v>
      </c>
      <c r="F21" s="9" t="s">
        <v>57</v>
      </c>
    </row>
    <row r="22" spans="1:6" ht="25.5">
      <c r="A22" s="16" t="str">
        <f t="shared" ca="1" si="0"/>
        <v>SECCIÓN A: Total de necesidades de financiamiento para el Plan Estratégico Nacional</v>
      </c>
      <c r="B22" s="26" t="s">
        <v>60</v>
      </c>
      <c r="C22" s="31" t="s">
        <v>61</v>
      </c>
      <c r="D22" s="32" t="s">
        <v>62</v>
      </c>
      <c r="F22" s="9" t="s">
        <v>60</v>
      </c>
    </row>
    <row r="23" spans="1:6" ht="25.5">
      <c r="A23" s="16" t="str">
        <f t="shared" ca="1" si="0"/>
        <v>LÍNEA A: Total de necesidades de financiamiento para el Plan Estratégico Nacional</v>
      </c>
      <c r="B23" s="26" t="s">
        <v>63</v>
      </c>
      <c r="C23" s="31" t="s">
        <v>64</v>
      </c>
      <c r="D23" s="32" t="s">
        <v>65</v>
      </c>
      <c r="F23" s="9" t="s">
        <v>66</v>
      </c>
    </row>
    <row r="24" spans="1:6" ht="25.5">
      <c r="A24" s="16" t="str">
        <f t="shared" ca="1" si="0"/>
        <v>SECCIONES B, C Y D: Recursos previos, actuales y previstos para cubrir las necesidades de financiamiento del Plan Estratégico Nacional</v>
      </c>
      <c r="B24" s="26" t="s">
        <v>67</v>
      </c>
      <c r="C24" s="31" t="s">
        <v>68</v>
      </c>
      <c r="D24" s="32" t="s">
        <v>69</v>
      </c>
      <c r="F24" s="9" t="s">
        <v>67</v>
      </c>
    </row>
    <row r="25" spans="1:6">
      <c r="A25" s="16" t="str">
        <f t="shared" ca="1" si="0"/>
        <v>Sección B: Recursos nacionales previos, actuales y previstos</v>
      </c>
      <c r="B25" s="26" t="s">
        <v>70</v>
      </c>
      <c r="C25" s="31" t="s">
        <v>71</v>
      </c>
      <c r="D25" s="32" t="s">
        <v>72</v>
      </c>
      <c r="F25" s="9" t="s">
        <v>73</v>
      </c>
    </row>
    <row r="26" spans="1:6">
      <c r="A26" s="16" t="str">
        <f t="shared" ca="1" si="0"/>
        <v xml:space="preserve">Fuente nacional B1: Préstamos </v>
      </c>
      <c r="B26" s="26" t="s">
        <v>74</v>
      </c>
      <c r="C26" s="31" t="s">
        <v>75</v>
      </c>
      <c r="D26" s="32" t="s">
        <v>76</v>
      </c>
      <c r="F26" s="9" t="s">
        <v>74</v>
      </c>
    </row>
    <row r="27" spans="1:6">
      <c r="A27" s="16" t="str">
        <f t="shared" ca="1" si="0"/>
        <v xml:space="preserve">Fuente nacional B2: Alivio de la deuda </v>
      </c>
      <c r="B27" s="26" t="s">
        <v>77</v>
      </c>
      <c r="C27" s="31" t="s">
        <v>78</v>
      </c>
      <c r="D27" s="32" t="s">
        <v>79</v>
      </c>
      <c r="F27" s="9" t="s">
        <v>77</v>
      </c>
    </row>
    <row r="28" spans="1:6">
      <c r="A28" s="16" t="str">
        <f t="shared" ca="1" si="0"/>
        <v>Fuente nacional B3: Recursos de financiamiento gubernamentales</v>
      </c>
      <c r="B28" s="26" t="s">
        <v>80</v>
      </c>
      <c r="C28" s="31" t="s">
        <v>81</v>
      </c>
      <c r="D28" s="32" t="s">
        <v>82</v>
      </c>
      <c r="F28" s="9" t="s">
        <v>80</v>
      </c>
    </row>
    <row r="29" spans="1:6">
      <c r="A29" s="16" t="str">
        <f ca="1">OFFSET($B29,0,LangOffset,1,1)</f>
        <v>Fuente nacional B4: Seguro de salud social</v>
      </c>
      <c r="B29" s="26" t="s">
        <v>83</v>
      </c>
      <c r="C29" s="31" t="s">
        <v>84</v>
      </c>
      <c r="D29" s="33" t="s">
        <v>85</v>
      </c>
      <c r="F29" s="9" t="s">
        <v>86</v>
      </c>
    </row>
    <row r="30" spans="1:6">
      <c r="A30" s="16" t="str">
        <f t="shared" ca="1" si="0"/>
        <v>Fuente nacional B5: Contribuciones del sector privado (nacional)</v>
      </c>
      <c r="B30" s="26" t="s">
        <v>87</v>
      </c>
      <c r="C30" s="31" t="s">
        <v>88</v>
      </c>
      <c r="D30" s="32" t="s">
        <v>89</v>
      </c>
      <c r="F30" s="9" t="s">
        <v>87</v>
      </c>
    </row>
    <row r="31" spans="1:6">
      <c r="A31" s="16" t="str">
        <f t="shared" ca="1" si="0"/>
        <v>LÍNEA B: Recursos NACIONALES totales</v>
      </c>
      <c r="B31" s="26" t="s">
        <v>90</v>
      </c>
      <c r="C31" s="31" t="s">
        <v>91</v>
      </c>
      <c r="D31" s="32" t="s">
        <v>92</v>
      </c>
      <c r="F31" s="9" t="s">
        <v>90</v>
      </c>
    </row>
    <row r="32" spans="1:6" ht="25.5">
      <c r="A32" s="16" t="str">
        <f t="shared" ca="1" si="0"/>
        <v>Sección C: Recursos externos previos, actuales y previstos (ajenos al Fondo Mundial)</v>
      </c>
      <c r="B32" s="26" t="s">
        <v>93</v>
      </c>
      <c r="C32" s="31" t="s">
        <v>94</v>
      </c>
      <c r="D32" s="32" t="s">
        <v>95</v>
      </c>
      <c r="F32" s="9" t="s">
        <v>96</v>
      </c>
    </row>
    <row r="33" spans="1:6">
      <c r="A33" s="16" t="str">
        <f t="shared" ca="1" si="0"/>
        <v>LÍNEA C: Recursos EXTERNOS totales (ajenos al Fondo Mundial)</v>
      </c>
      <c r="B33" s="26" t="s">
        <v>97</v>
      </c>
      <c r="C33" s="31" t="s">
        <v>98</v>
      </c>
      <c r="D33" s="32" t="s">
        <v>99</v>
      </c>
      <c r="F33" s="9" t="s">
        <v>97</v>
      </c>
    </row>
    <row r="34" spans="1:6" ht="25.5">
      <c r="A34" s="16" t="str">
        <f t="shared" ca="1" si="0"/>
        <v xml:space="preserve">Sección D: Recursos externos previos, actuales y previstos (Fondo Mundial)  </v>
      </c>
      <c r="B34" s="26" t="s">
        <v>100</v>
      </c>
      <c r="C34" s="31" t="s">
        <v>101</v>
      </c>
      <c r="D34" s="32" t="s">
        <v>102</v>
      </c>
      <c r="F34" s="9" t="s">
        <v>103</v>
      </c>
    </row>
    <row r="35" spans="1:6">
      <c r="A35" s="16" t="str">
        <f t="shared" ca="1" si="0"/>
        <v>LÍNEA D: Recursos EXTERNOS totales (Fondo Mundial)</v>
      </c>
      <c r="B35" s="26" t="s">
        <v>104</v>
      </c>
      <c r="C35" s="31" t="s">
        <v>105</v>
      </c>
      <c r="D35" s="32" t="s">
        <v>106</v>
      </c>
      <c r="F35" s="9" t="s">
        <v>104</v>
      </c>
    </row>
    <row r="36" spans="1:6">
      <c r="A36" s="16" t="str">
        <f t="shared" ca="1" si="0"/>
        <v xml:space="preserve">LÍNEA E: Recursos previstos totales </v>
      </c>
      <c r="B36" s="26" t="s">
        <v>107</v>
      </c>
      <c r="C36" s="31" t="s">
        <v>108</v>
      </c>
      <c r="D36" s="32" t="s">
        <v>109</v>
      </c>
      <c r="F36" s="9" t="s">
        <v>107</v>
      </c>
    </row>
    <row r="37" spans="1:6">
      <c r="A37" s="16" t="str">
        <f t="shared" ca="1" si="0"/>
        <v>LÍNEA F: Total de deficiencias financieras previstas</v>
      </c>
      <c r="B37" s="26" t="s">
        <v>110</v>
      </c>
      <c r="C37" s="31" t="s">
        <v>111</v>
      </c>
      <c r="D37" s="33" t="s">
        <v>112</v>
      </c>
      <c r="F37" s="9" t="s">
        <v>110</v>
      </c>
    </row>
    <row r="38" spans="1:6">
      <c r="A38" s="16" t="str">
        <f t="shared" ca="1" si="0"/>
        <v>LÍNEA G: Solicitud de financiamiento total</v>
      </c>
      <c r="B38" s="26" t="s">
        <v>113</v>
      </c>
      <c r="C38" s="31" t="s">
        <v>114</v>
      </c>
      <c r="D38" s="32" t="s">
        <v>115</v>
      </c>
      <c r="F38" s="9" t="s">
        <v>113</v>
      </c>
    </row>
    <row r="39" spans="1:6">
      <c r="A39" s="16" t="str">
        <f t="shared" ref="A39:A102" ca="1" si="1">OFFSET($B39,0,LangOffset,1,1)</f>
        <v xml:space="preserve">LÍNEA H: Deficiencia financiera restante total </v>
      </c>
      <c r="B39" s="26" t="s">
        <v>116</v>
      </c>
      <c r="C39" s="31" t="s">
        <v>117</v>
      </c>
      <c r="D39" s="33" t="s">
        <v>118</v>
      </c>
      <c r="F39" s="9" t="s">
        <v>116</v>
      </c>
    </row>
    <row r="40" spans="1:6">
      <c r="A40" s="16" t="str">
        <f t="shared" ca="1" si="1"/>
        <v>Encabezado: Nivel de gasto público</v>
      </c>
      <c r="B40" s="26" t="s">
        <v>119</v>
      </c>
      <c r="C40" s="31" t="s">
        <v>120</v>
      </c>
      <c r="D40" s="32" t="s">
        <v>121</v>
      </c>
      <c r="F40" s="9" t="s">
        <v>119</v>
      </c>
    </row>
    <row r="41" spans="1:6">
      <c r="A41" s="16" t="str">
        <f t="shared" ca="1" si="1"/>
        <v>Encabezado: Tipo de cambio</v>
      </c>
      <c r="B41" s="26" t="s">
        <v>122</v>
      </c>
      <c r="C41" s="31" t="s">
        <v>58</v>
      </c>
      <c r="D41" s="32" t="s">
        <v>59</v>
      </c>
      <c r="F41" s="9" t="s">
        <v>57</v>
      </c>
    </row>
    <row r="42" spans="1:6">
      <c r="A42" s="16" t="str">
        <f t="shared" ca="1" si="1"/>
        <v>Fuente nacional I1: Préstamos</v>
      </c>
      <c r="B42" s="26" t="s">
        <v>123</v>
      </c>
      <c r="C42" s="31" t="s">
        <v>124</v>
      </c>
      <c r="D42" s="32" t="s">
        <v>125</v>
      </c>
      <c r="F42" s="9" t="s">
        <v>123</v>
      </c>
    </row>
    <row r="43" spans="1:6" s="10" customFormat="1">
      <c r="A43" s="16" t="str">
        <f t="shared" ca="1" si="1"/>
        <v>Fuente nacional I2: Alivio de la deuda</v>
      </c>
      <c r="B43" s="26" t="s">
        <v>126</v>
      </c>
      <c r="C43" s="31" t="s">
        <v>127</v>
      </c>
      <c r="D43" s="32" t="s">
        <v>128</v>
      </c>
      <c r="F43" s="10" t="s">
        <v>129</v>
      </c>
    </row>
    <row r="44" spans="1:6">
      <c r="A44" s="16" t="str">
        <f t="shared" ca="1" si="1"/>
        <v>Fuente nacional I3: Recursos de financiamiento gubernamentales</v>
      </c>
      <c r="B44" s="26" t="s">
        <v>130</v>
      </c>
      <c r="C44" s="31" t="s">
        <v>131</v>
      </c>
      <c r="D44" s="33" t="s">
        <v>132</v>
      </c>
      <c r="F44" s="9" t="s">
        <v>133</v>
      </c>
    </row>
    <row r="45" spans="1:6">
      <c r="A45" s="16" t="str">
        <f t="shared" ca="1" si="1"/>
        <v>Fuente nacional I4: Seguro de salud social</v>
      </c>
      <c r="B45" s="26" t="s">
        <v>134</v>
      </c>
      <c r="C45" s="31" t="s">
        <v>135</v>
      </c>
      <c r="D45" s="33" t="s">
        <v>136</v>
      </c>
      <c r="F45" s="9" t="s">
        <v>137</v>
      </c>
    </row>
    <row r="46" spans="1:6">
      <c r="A46" s="16" t="str">
        <f t="shared" ca="1" si="1"/>
        <v>LÍNEA I: Gasto público total en salud</v>
      </c>
      <c r="B46" s="26" t="s">
        <v>138</v>
      </c>
      <c r="C46" s="31" t="s">
        <v>139</v>
      </c>
      <c r="D46" s="32" t="s">
        <v>140</v>
      </c>
      <c r="F46" s="9" t="s">
        <v>141</v>
      </c>
    </row>
    <row r="47" spans="1:6">
      <c r="A47" s="16" t="str">
        <f t="shared" ca="1" si="1"/>
        <v>LÍNEA J: Proporción del gasto público destinado a la salud (en %)</v>
      </c>
      <c r="B47" s="26" t="s">
        <v>142</v>
      </c>
      <c r="C47" s="31" t="s">
        <v>143</v>
      </c>
      <c r="D47" s="32" t="s">
        <v>144</v>
      </c>
      <c r="F47" s="9" t="s">
        <v>145</v>
      </c>
    </row>
    <row r="48" spans="1:6" ht="76.5">
      <c r="A48" s="16" t="str">
        <f t="shared" ca="1" si="1"/>
        <v>Introduzca las inversiones anuales del gobierno en SSRS que han sido comprometidas específicamente para acceder al "incentivo de cofinanciamiento" acordadas con la Secretaría del Fondo Mundial durante el diálogo de país.  Enumere, en la sección de comentarios, los elementos que se han incluido en las inversiones en SSRS y la fuente de datos.</v>
      </c>
      <c r="B48" s="26" t="s">
        <v>146</v>
      </c>
      <c r="C48" s="31" t="s">
        <v>147</v>
      </c>
      <c r="D48" s="33" t="s">
        <v>148</v>
      </c>
      <c r="F48" s="9" t="s">
        <v>146</v>
      </c>
    </row>
    <row r="49" spans="1:6" ht="25.5">
      <c r="A49" s="16" t="str">
        <f t="shared" ca="1" si="1"/>
        <v>Análisis detallado de las deficiencias financieras basado en los módulos del Fondo Mundial</v>
      </c>
      <c r="B49" s="26" t="s">
        <v>149</v>
      </c>
      <c r="C49" s="31" t="s">
        <v>150</v>
      </c>
      <c r="D49" s="32" t="s">
        <v>151</v>
      </c>
      <c r="F49" s="9" t="s">
        <v>149</v>
      </c>
    </row>
    <row r="50" spans="1:6" ht="25.5">
      <c r="A50" s="16" t="str">
        <f t="shared" ca="1" si="1"/>
        <v>Análisis detallado de las deficiencias financieras basado en las categorías de costos del Plan Estratégico Nacional</v>
      </c>
      <c r="B50" s="26" t="s">
        <v>152</v>
      </c>
      <c r="C50" s="31" t="s">
        <v>153</v>
      </c>
      <c r="D50" s="32" t="s">
        <v>154</v>
      </c>
      <c r="F50" s="9" t="s">
        <v>152</v>
      </c>
    </row>
    <row r="51" spans="1:6">
      <c r="A51" s="16" t="str">
        <f t="shared" ca="1" si="1"/>
        <v>A. Todos los solicitantes deben completar:</v>
      </c>
      <c r="B51" s="26" t="s">
        <v>155</v>
      </c>
      <c r="C51" s="31" t="s">
        <v>156</v>
      </c>
      <c r="D51" s="33" t="s">
        <v>157</v>
      </c>
      <c r="F51" s="9" t="s">
        <v>155</v>
      </c>
    </row>
    <row r="52" spans="1:6" ht="191.25">
      <c r="A52" s="16" t="str">
        <f t="shared" ca="1" si="1"/>
        <v xml:space="preserve">1.	Propósito
La tabla del panorama de financiamiento es un documento esencial y un anexo obligatorio de la solicitud de financiamiento del Fondo Mundial. La tabla sirve para tres fines relacionados: a) estimar la diferencia entre las necesidades de financiamiento de los programas de VIH, tuberculosis y malaria y el financiamiento que se prevé que esté disponible de fuentes nacionales y externas ajenas al Fondo Mundial; b) fijar montos de referencia del gasto real del período trienal previo al inicio de una nueva subvención y estimar el gasto del nuevo período de subvención, lo que sirve para determinar y supervisar los compromisos de cofinanciamiento gubernamentales; y c) mejorar la coordinación de todas las fuentes de financiamiento nacional y externo para el VIH, la tuberculosis y la malaria durante el nuevo período de ejecución, incluidos donantes ajenos al Fondo Mundial. </v>
      </c>
      <c r="B52" s="65" t="s">
        <v>158</v>
      </c>
      <c r="C52" s="105" t="s">
        <v>159</v>
      </c>
      <c r="D52" s="33" t="s">
        <v>160</v>
      </c>
      <c r="F52" s="9" t="s">
        <v>161</v>
      </c>
    </row>
    <row r="53" spans="1:6" ht="178.5">
      <c r="A53" s="16" t="str">
        <f t="shared" ca="1" si="1"/>
        <v xml:space="preserve">
2.	¿Quién debe cumplimentar esta tabla?
Un experto o equipo de expertos en financiamiento sanitario del país deberá cumplimentar la tabla del panorama de financiamiento. Para ello es necesario utilizar la información facilitada por especialistas de los ministerios de salud y finanzas que están familiarizados con la salud y las cuentas de enfermedades, así como con el financiamiento general de los sistemas de salud y de las respuestas nacionales al VIH, la tuberculosis y la malaria.  Los consultores en materia de financiamiento que respaldan al MCP también pueden participar. Estar familiarizado con el presupuesto del Plan Estratégico Nacional, las cuentas nacionales de salud y el seguimiento y la evaluación del gasto en VIH, tuberculosis y malaria contribuirá significativamente a mejorar la calidad de la información que se proporciona en la tabla del panorama de financiamiento.</v>
      </c>
      <c r="B53" s="65" t="s">
        <v>162</v>
      </c>
      <c r="C53" s="105" t="s">
        <v>163</v>
      </c>
      <c r="D53" s="33" t="s">
        <v>164</v>
      </c>
      <c r="F53" s="9" t="s">
        <v>165</v>
      </c>
    </row>
    <row r="54" spans="1:6" ht="165.75">
      <c r="A54" s="16" t="str">
        <f t="shared" ca="1" si="1"/>
        <v>3.	¿Qué debe cumplimentarse?
La tabla del panorama de financiamiento se divide en cuatro conjuntos de pestañas: a) gasto público en salud (pestaña 1); b) análisis general de las deficiencias de los programas de VIH, tuberculosis y malaria (pestañas 2-4); c) análisis detallado de las deficiencias relativas al VIH, la tuberculosis y la malaria utilizando las categorías del PEN o los módulos del Fondo Mundial (pestañas 5-10); y d) análisis de las deficiencias relativas a los productos sanitarios (pestaña 11).
Los equipos de expertos del país deben cumplimentar las pestañas correspondientes (en función de los componentes para los que presenten la solicitud).  Las tablas de deficiencias detalladas se deben cumplimentar utilizando las categorías del PEN o los módulos del marco modular del Fondo Mundial, pero no ambos.</v>
      </c>
      <c r="B54" s="65" t="s">
        <v>166</v>
      </c>
      <c r="C54" s="105" t="s">
        <v>167</v>
      </c>
      <c r="D54" s="33" t="s">
        <v>168</v>
      </c>
      <c r="F54" s="9" t="s">
        <v>169</v>
      </c>
    </row>
    <row r="55" spans="1:6" ht="165.75">
      <c r="A55" s="16" t="str">
        <f t="shared" ca="1" si="1"/>
        <v xml:space="preserve">4.	Puntos clave que se deben tener en cuenta al completar la tabla del panorama de financiamiento: 
1) Al final de cada fila, los solicitantes deben especificar las fuentes que se han utilizado para generar esas cifras. Entre las fuentes del gasto real son sistemas contables del gobierno. Entre las fuentes de las estimaciones son presupuestos gubernamentales; 2) La información que se incluya en la tabla del panorama de financiamiento debe estar alineada con la información proporcionada al Fondo Mundial a través de la solicitud de financiamiento (en particular, la sección sobre sostenibilidad, financiamiento nacional y movilización de recursos) y en la carta de compromiso; 3) El país debe también proporcionar explicaciones de los compromisos en materia de SSRS que figuran en la tabla del panorama de financiamiento, e indicar qué representan (y qué áreas de SSRS respaldan). </v>
      </c>
      <c r="B55" s="65" t="s">
        <v>170</v>
      </c>
      <c r="C55" s="105" t="s">
        <v>171</v>
      </c>
      <c r="D55" s="33" t="s">
        <v>172</v>
      </c>
      <c r="F55" s="9" t="s">
        <v>173</v>
      </c>
    </row>
    <row r="56" spans="1:6" ht="178.5">
      <c r="A56" s="16" t="str">
        <f t="shared" ca="1" si="1"/>
        <v>5. ¿Necesita orientaciones adicionales?
Puede que necesite interactuar repetidamente con el Fondo Mundial para averiguar cómo cumplimentar la tabla del panorama de financiamiento y garantizar que la información proporcionada sea precisa y de la mayor calidad posible.  Debe remitir las preguntas al Especialista en Financiamiento para la Salud del Fondo Mundial para su país, que trabaja en estrecha colaboración con los Equipos de País del Fondo Mundial con el fin de respaldar la elaboración de las solicitudes de financiamiento. Si no sabe quién es su Especialista en Financiamiento para la Salud, póngase en contacto con el Equipo de País del Fondo Mundial o con el Gerente de Portafolio del Fondo y ellos le remitirán a quien corresponda. Si necesita ayuda adicional, también puede ponerse en contacto con el servicio de asistencia del Departamento de Financiamiento para la Salud del Fondo Mundial: FLTHealthFinancingSupport@theglobalfund.org.</v>
      </c>
      <c r="B56" s="65" t="s">
        <v>174</v>
      </c>
      <c r="C56" s="105" t="s">
        <v>175</v>
      </c>
      <c r="D56" s="33" t="s">
        <v>176</v>
      </c>
      <c r="F56" s="9" t="s">
        <v>177</v>
      </c>
    </row>
    <row r="57" spans="1:6">
      <c r="A57" s="16" t="str">
        <f t="shared" ca="1" si="1"/>
        <v>Seleccione el nombre del país solicitante usando el menú desplegable.</v>
      </c>
      <c r="B57" s="26" t="s">
        <v>178</v>
      </c>
      <c r="C57" s="31" t="s">
        <v>179</v>
      </c>
      <c r="D57" s="33" t="s">
        <v>180</v>
      </c>
      <c r="F57" s="9" t="s">
        <v>181</v>
      </c>
    </row>
    <row r="58" spans="1:6">
      <c r="A58" s="16" t="str">
        <f t="shared" ca="1" si="1"/>
        <v>Seleccione el ciclo fiscal del país usando el menú desplegable.</v>
      </c>
      <c r="B58" s="26" t="s">
        <v>182</v>
      </c>
      <c r="C58" s="31" t="s">
        <v>183</v>
      </c>
      <c r="D58" s="33" t="s">
        <v>184</v>
      </c>
      <c r="F58" s="9" t="s">
        <v>185</v>
      </c>
    </row>
    <row r="59" spans="1:6" ht="38.25">
      <c r="A59" s="16" t="str">
        <f t="shared" ca="1" si="1"/>
        <v>Seleccione la moneda (USD o EUR) en la que se proporcionan los datos. La moneda utilizada debe ser la misma que figura en la solicitud de financiamiento del Fondo Mundial.</v>
      </c>
      <c r="B59" s="26" t="s">
        <v>186</v>
      </c>
      <c r="C59" s="31" t="s">
        <v>187</v>
      </c>
      <c r="D59" s="33" t="s">
        <v>188</v>
      </c>
      <c r="F59" s="9" t="s">
        <v>186</v>
      </c>
    </row>
    <row r="60" spans="1:6" ht="25.5">
      <c r="A60" s="16" t="str">
        <f t="shared" ca="1" si="1"/>
        <v>Para cada componente, seleccione el año fiscal correspondiente al inicio del período de ejecución de la solicitud de financiamiento.</v>
      </c>
      <c r="B60" s="26" t="s">
        <v>189</v>
      </c>
      <c r="C60" s="31" t="s">
        <v>190</v>
      </c>
      <c r="D60" s="32" t="s">
        <v>191</v>
      </c>
      <c r="F60" s="9" t="s">
        <v>189</v>
      </c>
    </row>
    <row r="61" spans="1:6" ht="25.5">
      <c r="A61" s="16" t="str">
        <f t="shared" ca="1" si="1"/>
        <v>Para cada componente, seleccione el año fiscal correspondiente a la finalización del período de ejecución de la solicitud de financiamiento.</v>
      </c>
      <c r="B61" s="26" t="s">
        <v>192</v>
      </c>
      <c r="C61" s="31" t="s">
        <v>193</v>
      </c>
      <c r="D61" s="32" t="s">
        <v>194</v>
      </c>
      <c r="F61" s="9" t="s">
        <v>192</v>
      </c>
    </row>
    <row r="62" spans="1:6" ht="38.25">
      <c r="A62" s="16" t="str">
        <f t="shared" ca="1" si="1"/>
        <v>Para cada componente, seleccione "Sí" o "No" si se solicita financiamiento al Fondo Mundial mediante la solicitud actual.</v>
      </c>
      <c r="B62" s="26" t="s">
        <v>195</v>
      </c>
      <c r="C62" s="31" t="s">
        <v>196</v>
      </c>
      <c r="D62" s="32" t="s">
        <v>197</v>
      </c>
      <c r="F62" s="9" t="s">
        <v>198</v>
      </c>
    </row>
    <row r="63" spans="1:6" ht="63.75">
      <c r="A63" s="16" t="str">
        <f t="shared" ca="1" si="1"/>
        <v xml:space="preserve">Para los componentes de enfermedad que acceden al financiamiento a través de la solicitud actual, indique si la deficiencia financiera detallada se evalúa utilizando módulos del Fondo Mundial o las categorías del Plan Estratégico Nacional. Aplicable solo para países de alto impacto y de ingresos medianos altos. </v>
      </c>
      <c r="B63" s="26" t="s">
        <v>199</v>
      </c>
      <c r="C63" s="31" t="s">
        <v>200</v>
      </c>
      <c r="D63" s="33" t="s">
        <v>201</v>
      </c>
      <c r="F63" s="9" t="s">
        <v>199</v>
      </c>
    </row>
    <row r="64" spans="1:6" ht="38.25">
      <c r="A64" s="16" t="str">
        <f t="shared" ca="1" si="1"/>
        <v>Introduzca el tipo de cambio anual utilizado para convertir la moneda local a la divisa de notificación (unidades de moneda local por USD/Euro).</v>
      </c>
      <c r="B64" s="26" t="s">
        <v>202</v>
      </c>
      <c r="C64" s="31" t="s">
        <v>203</v>
      </c>
      <c r="D64" s="33" t="s">
        <v>204</v>
      </c>
      <c r="F64" s="9" t="s">
        <v>202</v>
      </c>
    </row>
    <row r="65" spans="1:6" ht="51">
      <c r="A65" s="16" t="str">
        <f t="shared" ca="1" si="1"/>
        <v>Debe mantener una metodología consistente en las series temporales especificadas.  Indique la fuente de datos y proporcione una breve descripción de la metodología utilizada para calcular las series temporales para las secciones "actuales y previos" y "estimados".</v>
      </c>
      <c r="B65" s="26" t="s">
        <v>205</v>
      </c>
      <c r="C65" s="31" t="s">
        <v>206</v>
      </c>
      <c r="D65" s="33" t="s">
        <v>207</v>
      </c>
      <c r="F65" s="9" t="s">
        <v>205</v>
      </c>
    </row>
    <row r="66" spans="1:6" ht="51">
      <c r="A66" s="16" t="str">
        <f t="shared" ca="1" si="1"/>
        <v xml:space="preserve">Especifique el tipo de costos incluidos (solo costos directos, costos compartidos y directos). Si son de otro tipo, indíquelo.  Solo deben incluirse gastos recurrentes. </v>
      </c>
      <c r="B66" s="26" t="s">
        <v>208</v>
      </c>
      <c r="C66" s="31" t="s">
        <v>209</v>
      </c>
      <c r="D66" s="33" t="s">
        <v>210</v>
      </c>
      <c r="F66" s="9" t="s">
        <v>208</v>
      </c>
    </row>
    <row r="67" spans="1:6" ht="25.5">
      <c r="A67" s="16" t="str">
        <f t="shared" ca="1" si="1"/>
        <v>Escriba aquí cualquier comentario adicional que sea pertinente para las series temporales notificadas.</v>
      </c>
      <c r="B67" s="26" t="s">
        <v>211</v>
      </c>
      <c r="C67" s="31" t="s">
        <v>212</v>
      </c>
      <c r="D67" s="33" t="s">
        <v>213</v>
      </c>
      <c r="F67" s="9" t="s">
        <v>211</v>
      </c>
    </row>
    <row r="68" spans="1:6" ht="38.25">
      <c r="A68" s="16" t="str">
        <f t="shared" ca="1" si="1"/>
        <v>Proporcione los montos anuales necesarios para financiar el Plan Estratégico Nacional. Los montos anuales deben basarse en los planes nacionales para abordar la respuesta general a las enfermedades.</v>
      </c>
      <c r="B68" s="26" t="s">
        <v>214</v>
      </c>
      <c r="C68" s="31" t="s">
        <v>215</v>
      </c>
      <c r="D68" s="33" t="s">
        <v>216</v>
      </c>
      <c r="F68" s="9" t="s">
        <v>214</v>
      </c>
    </row>
    <row r="69" spans="1:6" ht="51">
      <c r="A69" s="16" t="str">
        <f t="shared" ca="1" si="1"/>
        <v>Introduzca los montos anuales recaudados por el gobierno mediante préstamos procedentes de fuentes externas o de acreedores privados que están asignados al Plan Estratégico Nacional para: a) años de ejecución de la solicitud de financiamiento, y b) seis años previos.</v>
      </c>
      <c r="B69" s="26" t="s">
        <v>217</v>
      </c>
      <c r="C69" s="31" t="s">
        <v>218</v>
      </c>
      <c r="D69" s="33" t="s">
        <v>219</v>
      </c>
      <c r="F69" s="9" t="s">
        <v>217</v>
      </c>
    </row>
    <row r="70" spans="1:6" ht="51">
      <c r="A70" s="16" t="str">
        <f t="shared" ca="1" si="1"/>
        <v>Introduzca los montos anuales recaudados por el gobierno mediante procedimientos de alivio de la deuda que están asignados al Plan Estratégico Nacional para: a) años de ejecución de la solicitud de financiamiento, y b) seis años previos.</v>
      </c>
      <c r="B70" s="26" t="s">
        <v>220</v>
      </c>
      <c r="C70" s="31" t="s">
        <v>221</v>
      </c>
      <c r="D70" s="33" t="s">
        <v>222</v>
      </c>
      <c r="F70" s="9" t="s">
        <v>220</v>
      </c>
    </row>
    <row r="71" spans="1:6" ht="51">
      <c r="A71" s="16" t="str">
        <f t="shared" ca="1" si="1"/>
        <v>Introduzca los montos anuales procedentes de los ingresos del gobierno destinados a la ejecución del Plan Estratégico Nacional para: a) años de ejecución de la solicitud de financiamiento, y b) seis años previos.</v>
      </c>
      <c r="B71" s="26" t="s">
        <v>223</v>
      </c>
      <c r="C71" s="31" t="s">
        <v>224</v>
      </c>
      <c r="D71" s="33" t="s">
        <v>225</v>
      </c>
      <c r="F71" s="9" t="s">
        <v>223</v>
      </c>
    </row>
    <row r="72" spans="1:6" ht="51">
      <c r="A72" s="16" t="str">
        <f t="shared" ca="1" si="1"/>
        <v>Introduzca los montos anuales procedentes de los mecanismos del seguro de salud social destinados a la ejecución del Plan Estratégico Nacional para: a) años de ejecución de la solicitud de financiamiento, y b) seis años previos.</v>
      </c>
      <c r="B72" s="26" t="s">
        <v>226</v>
      </c>
      <c r="C72" s="31" t="s">
        <v>227</v>
      </c>
      <c r="D72" s="33" t="s">
        <v>228</v>
      </c>
      <c r="F72" s="9" t="s">
        <v>226</v>
      </c>
    </row>
    <row r="73" spans="1:6" ht="63.75">
      <c r="A73" s="16" t="str">
        <f t="shared" ca="1" si="1"/>
        <v xml:space="preserve">Introduzca los montos anuales recaudados de entidades privadas con y sin ánimo de lucro o contribuciones de seguros voluntarios en el país destinados a la ejecución del Plan Estratégico Nacional para: a) años de ejecución de la solicitud de financiamiento, y b) seis años previos.  Este valor debe excluir los gastos directos en los que incurren los hogares.  </v>
      </c>
      <c r="B73" s="26" t="s">
        <v>229</v>
      </c>
      <c r="C73" s="31" t="s">
        <v>230</v>
      </c>
      <c r="D73" s="33" t="s">
        <v>231</v>
      </c>
      <c r="F73" s="9" t="s">
        <v>229</v>
      </c>
    </row>
    <row r="74" spans="1:6" ht="25.5">
      <c r="A74" s="16" t="str">
        <f t="shared" ca="1" si="1"/>
        <v>Cada celda calcula automáticamente el monto total anual de recursos nacionales (líneas B1-B5).</v>
      </c>
      <c r="B74" s="26" t="s">
        <v>232</v>
      </c>
      <c r="C74" s="31" t="s">
        <v>233</v>
      </c>
      <c r="D74" s="33" t="s">
        <v>234</v>
      </c>
      <c r="F74" s="9" t="s">
        <v>232</v>
      </c>
    </row>
    <row r="75" spans="1:6" ht="127.5">
      <c r="A75" s="16" t="str">
        <f t="shared" ca="1" si="1"/>
        <v xml:space="preserve">Introduzca los montos anuales totales proporcionados por cada donante externo (a excepción del Fondo Mundial) destinados al Plan Estratégico Nacional para: a) años de ejecución de la solicitud de financiamiento, y b) tres años previos. Cada celda en la línea C calcula automáticamente los montos anuales totales obtenidos de recursos externos. Para su referencia, los recursos externos para los períodos de asignación previos a 2020-2022·se rellenan automáticamente utilizando los valores de la tabla del panorama de financiamiento presentada al CAS. Edite estas cifras si se han revisado. </v>
      </c>
      <c r="B75" s="26" t="s">
        <v>235</v>
      </c>
      <c r="C75" s="31" t="s">
        <v>236</v>
      </c>
      <c r="D75" s="33" t="s">
        <v>237</v>
      </c>
      <c r="F75" s="9" t="s">
        <v>238</v>
      </c>
    </row>
    <row r="76" spans="1:6" ht="102">
      <c r="A76" s="16" t="str">
        <f t="shared" ca="1" si="1"/>
        <v>Introduzca los montos anuales totales de todas las subvenciones vigentes del Fondo Mundial para el mismo componente: a) disponibles en el año fiscal del siguiente período de ejecución, pero no incluidos en la solicitud de financiamiento, y b) tres años previos. Indique los gatos reales de los últimos años y los presupuestos aprobados para el año en curso y los próximos años. Cada celda en la línea D calcula automáticamente los montos anuales totales del Fondo Mundial.</v>
      </c>
      <c r="B76" s="26" t="s">
        <v>239</v>
      </c>
      <c r="C76" s="31" t="s">
        <v>240</v>
      </c>
      <c r="D76" s="33" t="s">
        <v>241</v>
      </c>
      <c r="F76" s="9" t="s">
        <v>239</v>
      </c>
    </row>
    <row r="77" spans="1:6" ht="38.25">
      <c r="A77" s="16" t="str">
        <f t="shared" ca="1" si="1"/>
        <v>La línea E calcula automáticamente los montos anuales totales de los recursos previstos para el Plan Estratégico Nacional (Línea B+C+D) para los años de ejecución de la solicitud de financiamiento.</v>
      </c>
      <c r="B77" s="26" t="s">
        <v>242</v>
      </c>
      <c r="C77" s="31" t="s">
        <v>243</v>
      </c>
      <c r="D77" s="33" t="s">
        <v>244</v>
      </c>
      <c r="F77" s="9" t="s">
        <v>242</v>
      </c>
    </row>
    <row r="78" spans="1:6" ht="51">
      <c r="A78" s="16" t="str">
        <f t="shared" ca="1" si="1"/>
        <v xml:space="preserve">La línea F calcula automáticamente el déficit total de financiamiento anual restando los recursos anuales previstos (línea E) de las necesidades anuales de financiamiento (línea A) para los años de ejecución de la solicitud de financiamiento. </v>
      </c>
      <c r="B78" s="26" t="s">
        <v>245</v>
      </c>
      <c r="C78" s="31" t="s">
        <v>246</v>
      </c>
      <c r="D78" s="33" t="s">
        <v>247</v>
      </c>
      <c r="F78" s="9" t="s">
        <v>245</v>
      </c>
    </row>
    <row r="79" spans="1:6" ht="25.5">
      <c r="A79" s="16" t="str">
        <f t="shared" ca="1" si="1"/>
        <v>Introduzca el financiamiento anual solicitado al Fondo Mundial, cuyo total debe estar dentro del monto de asignación nacional comunicado al país.</v>
      </c>
      <c r="B79" s="26" t="s">
        <v>248</v>
      </c>
      <c r="C79" s="31" t="s">
        <v>249</v>
      </c>
      <c r="D79" s="32" t="s">
        <v>250</v>
      </c>
      <c r="F79" s="9" t="s">
        <v>248</v>
      </c>
    </row>
    <row r="80" spans="1:6" ht="51">
      <c r="A80" s="16" t="str">
        <f t="shared" ca="1" si="1"/>
        <v xml:space="preserve">La línea H calcula automáticamente el déficit de financiamiento restante total restando la solicitud anual al Fondo Mundial (línea G) de las deficiencias financieras previstas (línea F) para los años de ejecución de la solicitud de financiamiento. </v>
      </c>
      <c r="B80" s="26" t="s">
        <v>251</v>
      </c>
      <c r="C80" s="31" t="s">
        <v>252</v>
      </c>
      <c r="D80" s="32" t="s">
        <v>253</v>
      </c>
      <c r="F80" s="9" t="s">
        <v>251</v>
      </c>
    </row>
    <row r="81" spans="1:6" ht="51">
      <c r="A81" s="16" t="str">
        <f t="shared" ca="1" si="1"/>
        <v>Utilice el menú desplegable para indicar si los datos notificados sobre el gasto público en salud se refieren solo a entidades del gobierno central o si incluyen también el gasto en salud de los gobiernos subnacionales.</v>
      </c>
      <c r="B81" s="26" t="s">
        <v>254</v>
      </c>
      <c r="C81" s="31" t="s">
        <v>255</v>
      </c>
      <c r="D81" s="32" t="s">
        <v>256</v>
      </c>
      <c r="F81" s="9" t="s">
        <v>257</v>
      </c>
    </row>
    <row r="82" spans="1:6" ht="38.25">
      <c r="A82" s="16" t="str">
        <f t="shared" ca="1" si="1"/>
        <v>Introduzca el tipo de cambio anual utilizado para convertir la moneda local a la divisa de notificación (unidades de moneda local por USD/Euro).</v>
      </c>
      <c r="B82" s="26" t="s">
        <v>202</v>
      </c>
      <c r="C82" s="31" t="s">
        <v>203</v>
      </c>
      <c r="D82" s="32" t="s">
        <v>204</v>
      </c>
      <c r="F82" s="9" t="s">
        <v>202</v>
      </c>
    </row>
    <row r="83" spans="1:6" ht="51">
      <c r="A83" s="16" t="str">
        <f t="shared" ca="1" si="1"/>
        <v>Introduzca los montos anuales recaudados por el gobierno mediante préstamos procedentes de fuentes externas o de acreedores privados destinados al gasto en salud para: a) años de ejecución de la solicitud de financiamiento y b) cuatro años previos.</v>
      </c>
      <c r="B83" s="26" t="s">
        <v>258</v>
      </c>
      <c r="C83" s="31" t="s">
        <v>259</v>
      </c>
      <c r="D83" s="32" t="s">
        <v>260</v>
      </c>
      <c r="F83" s="9" t="s">
        <v>258</v>
      </c>
    </row>
    <row r="84" spans="1:6" ht="51">
      <c r="A84" s="16" t="str">
        <f t="shared" ca="1" si="1"/>
        <v>Introduzca los montos anuales recaudados por el gobierno mediante procedimientos de alivio de la deuda destinados al gasto en salud para: a) años de ejecución de la solicitud de financiamiento y b) tres años previos.</v>
      </c>
      <c r="B84" s="26" t="s">
        <v>261</v>
      </c>
      <c r="C84" s="31" t="s">
        <v>262</v>
      </c>
      <c r="D84" s="32" t="s">
        <v>263</v>
      </c>
      <c r="F84" s="9" t="s">
        <v>261</v>
      </c>
    </row>
    <row r="85" spans="1:6" ht="38.25">
      <c r="A85" s="16" t="str">
        <f t="shared" ca="1" si="1"/>
        <v>Introduzca los montos anuales procedentes de ingresos gubernamentales destinados al gasto en salud para: a) años de ejecución de la solicitud de financiamiento y b) tres años previos.</v>
      </c>
      <c r="B85" s="26" t="s">
        <v>264</v>
      </c>
      <c r="C85" s="31" t="s">
        <v>265</v>
      </c>
      <c r="D85" s="32" t="s">
        <v>266</v>
      </c>
      <c r="F85" s="9" t="s">
        <v>264</v>
      </c>
    </row>
    <row r="86" spans="1:6" ht="38.25">
      <c r="A86" s="16" t="str">
        <f t="shared" ca="1" si="1"/>
        <v>Introduzca los montos procedentes del seguro de salud social destinados al gasto en salud para: a) años de ejecución de la solicitud de financiamiento y b) tres años previos.</v>
      </c>
      <c r="B86" s="26" t="s">
        <v>267</v>
      </c>
      <c r="C86" s="31" t="s">
        <v>268</v>
      </c>
      <c r="D86" s="32" t="s">
        <v>269</v>
      </c>
      <c r="F86" s="9" t="s">
        <v>267</v>
      </c>
    </row>
    <row r="87" spans="1:6" ht="25.5">
      <c r="A87" s="16" t="str">
        <f t="shared" ca="1" si="1"/>
        <v>Cada celda calcula automáticamente los montos anuales totales del gasto público anual en salud.</v>
      </c>
      <c r="B87" s="26" t="s">
        <v>270</v>
      </c>
      <c r="C87" s="31" t="s">
        <v>271</v>
      </c>
      <c r="D87" s="32" t="s">
        <v>272</v>
      </c>
      <c r="F87" s="9" t="s">
        <v>270</v>
      </c>
    </row>
    <row r="88" spans="1:6">
      <c r="A88" s="16" t="str">
        <f t="shared" ca="1" si="1"/>
        <v>Introduzca el porcentaje anual destinado a la salud del gasto público.</v>
      </c>
      <c r="B88" s="26" t="s">
        <v>273</v>
      </c>
      <c r="C88" s="31" t="s">
        <v>274</v>
      </c>
      <c r="D88" s="32" t="s">
        <v>275</v>
      </c>
      <c r="F88" s="9" t="s">
        <v>273</v>
      </c>
    </row>
    <row r="89" spans="1:6" ht="76.5">
      <c r="A89" s="16" t="str">
        <f t="shared" ca="1" si="1"/>
        <v>Introduzca las inversiones anuales del gobierno en SSRS que se han comprometido específicamente para acceder al "incentivo de cofinanciamiento" de la asignación de 2020-2022 o al "incentivo de cofinanciamiento" de la asignación de 2023-2025 acordadas con la Secretaría del Fondo Mundial durante el diálogo de país.</v>
      </c>
      <c r="B89" s="26" t="s">
        <v>276</v>
      </c>
      <c r="C89" s="31" t="s">
        <v>277</v>
      </c>
      <c r="D89" s="34" t="s">
        <v>278</v>
      </c>
      <c r="F89" s="9" t="s">
        <v>276</v>
      </c>
    </row>
    <row r="90" spans="1:6" ht="114.75">
      <c r="A90" s="16" t="str">
        <f t="shared" ca="1" si="1"/>
        <v>Introduzca la necesidad de financiamiento en los años de ejecución de la solicitud de financiamiento; y el financiamiento estimado disponible en a) los años de ejecución de la solicitud de financiamiento y b) tres años previos, obtenidos de recursos nacionales y ajenos al Fondo Mundial para cada módulo pertinente. Consulte en el manual del Marco Modular las definiciones de lo que se incluye en cada módulo del Fondo Mundial. Además de los módulos del Fondo Mundial, se incluyen categorías de "gestión de programas" y "otros" para reflejar otras contribuciones y deficiencias pertinentes.</v>
      </c>
      <c r="B90" s="26" t="s">
        <v>279</v>
      </c>
      <c r="C90" s="31" t="s">
        <v>280</v>
      </c>
      <c r="D90" s="32" t="s">
        <v>281</v>
      </c>
      <c r="F90" s="9" t="s">
        <v>279</v>
      </c>
    </row>
    <row r="91" spans="1:6" ht="76.5">
      <c r="A91" s="16" t="str">
        <f t="shared" ca="1" si="1"/>
        <v>Introduzca las categorías de costos del Plan Estratégico Nacional. Introduzca la necesidad de financiamiento en los años de ejecución de la solicitud de financiamiento; y el financiamiento estimado disponible de recursos nacionales y ajenos al Fondo Mundial en a) los años de ejecución de la solicitud de financiamiento y b) tres años previos, para cada categoría.</v>
      </c>
      <c r="B91" s="26" t="s">
        <v>282</v>
      </c>
      <c r="C91" s="31" t="s">
        <v>283</v>
      </c>
      <c r="D91" s="32" t="s">
        <v>284</v>
      </c>
      <c r="F91" s="9" t="s">
        <v>282</v>
      </c>
    </row>
    <row r="92" spans="1:6" ht="409.5">
      <c r="A92" s="33" t="str">
        <f t="shared" ca="1" si="1"/>
        <v>Es esencial cumplimentar con precisión las tres pestañas sobre las deficiencias financieras detalladas para que el país y el Fondo Mundial puedan valorar cómo se financiarán la totalidad de insumos esenciales para los programas de VIH, tuberculosis y malaria en el período de asignación 2023-2025 y cómo la contribución financiera nacional para estos productos aumentará con el tiempo, especialmente a medida que se pide a los países que se comprometan a pagar una parte cada vez mayor de su costo como parte del cofinanciamiento y esfuerzos para conseguir la sostenibilidad a largo plazo.
Para la pestaña de productos sanitarios, utilice el menú de productos predefinidos (por ejemplo, antirretrovirales, medicamentos de segunda línea para la tuberculosis, mosquiteros para la malaria). Si debe añadir algún producto no presente en el menú, seleccione "Otros productos básicos (especificar)" y detalle el producto en la columna "Especifique los otros productos básicos (si es aplicable)".
Para el próximo período de asignación (2023-2025), proporcione la cuantificación nacional o las cantidades totales estimadas. Para los costos, se utilizarán los del producto neto siempre que sea posible.</v>
      </c>
      <c r="B92" s="65" t="s">
        <v>285</v>
      </c>
      <c r="C92" s="105" t="s">
        <v>286</v>
      </c>
      <c r="D92" s="32" t="s">
        <v>287</v>
      </c>
      <c r="F92" s="155" t="s">
        <v>288</v>
      </c>
    </row>
    <row r="93" spans="1:6">
      <c r="A93" s="16" t="str">
        <f t="shared" ca="1" si="1"/>
        <v>Lea atentamente la hoja de instrucciones antes de rellenar este formulario</v>
      </c>
      <c r="B93" s="26" t="s">
        <v>289</v>
      </c>
      <c r="C93" s="31" t="s">
        <v>290</v>
      </c>
      <c r="D93" s="32" t="s">
        <v>291</v>
      </c>
      <c r="F93" s="9" t="s">
        <v>289</v>
      </c>
    </row>
    <row r="94" spans="1:6">
      <c r="A94" s="16" t="str">
        <f t="shared" ca="1" si="1"/>
        <v>Componente</v>
      </c>
      <c r="B94" s="26" t="s">
        <v>292</v>
      </c>
      <c r="C94" s="31" t="s">
        <v>293</v>
      </c>
      <c r="D94" s="32" t="s">
        <v>294</v>
      </c>
      <c r="F94" s="9" t="s">
        <v>292</v>
      </c>
    </row>
    <row r="95" spans="1:6">
      <c r="A95" s="16" t="str">
        <f t="shared" ca="1" si="1"/>
        <v>Año fiscal en que comienza el período de ejecución</v>
      </c>
      <c r="B95" s="26" t="s">
        <v>35</v>
      </c>
      <c r="C95" s="31" t="s">
        <v>36</v>
      </c>
      <c r="D95" s="32" t="s">
        <v>37</v>
      </c>
      <c r="F95" s="9" t="s">
        <v>35</v>
      </c>
    </row>
    <row r="96" spans="1:6">
      <c r="A96" s="16" t="str">
        <f t="shared" ca="1" si="1"/>
        <v>Año fiscal en que termina el período de ejecución</v>
      </c>
      <c r="B96" s="26" t="s">
        <v>38</v>
      </c>
      <c r="C96" s="31" t="s">
        <v>39</v>
      </c>
      <c r="D96" s="32" t="s">
        <v>40</v>
      </c>
      <c r="F96" s="9" t="s">
        <v>38</v>
      </c>
    </row>
    <row r="97" spans="1:6">
      <c r="A97" s="16" t="str">
        <f t="shared" ca="1" si="1"/>
        <v>La solicitud de financiamiento actual se refiere a un programa:</v>
      </c>
      <c r="B97" s="26" t="s">
        <v>295</v>
      </c>
      <c r="C97" s="31" t="s">
        <v>296</v>
      </c>
      <c r="D97" s="32" t="s">
        <v>297</v>
      </c>
      <c r="F97" s="9" t="s">
        <v>295</v>
      </c>
    </row>
    <row r="98" spans="1:6">
      <c r="A98" s="16" t="str">
        <f t="shared" ca="1" si="1"/>
        <v>Deficiencias financieras detalladas basadas en:</v>
      </c>
      <c r="B98" s="26" t="s">
        <v>44</v>
      </c>
      <c r="C98" s="31" t="s">
        <v>45</v>
      </c>
      <c r="D98" s="32" t="s">
        <v>46</v>
      </c>
      <c r="F98" s="9" t="s">
        <v>44</v>
      </c>
    </row>
    <row r="99" spans="1:6">
      <c r="A99" s="16" t="str">
        <f t="shared" ca="1" si="1"/>
        <v>VIH/Sida</v>
      </c>
      <c r="B99" s="26" t="s">
        <v>298</v>
      </c>
      <c r="C99" s="31" t="s">
        <v>299</v>
      </c>
      <c r="D99" s="32" t="s">
        <v>300</v>
      </c>
      <c r="F99" s="9" t="s">
        <v>298</v>
      </c>
    </row>
    <row r="100" spans="1:6">
      <c r="A100" s="16" t="str">
        <f t="shared" ca="1" si="1"/>
        <v>Tuberculosis</v>
      </c>
      <c r="B100" s="26" t="s">
        <v>301</v>
      </c>
      <c r="C100" s="31" t="s">
        <v>302</v>
      </c>
      <c r="D100" s="32" t="s">
        <v>303</v>
      </c>
      <c r="F100" s="9" t="s">
        <v>301</v>
      </c>
    </row>
    <row r="101" spans="1:6">
      <c r="A101" s="16" t="str">
        <f t="shared" ca="1" si="1"/>
        <v>Malaria</v>
      </c>
      <c r="B101" s="26" t="s">
        <v>304</v>
      </c>
      <c r="C101" s="31" t="s">
        <v>305</v>
      </c>
      <c r="D101" s="32" t="s">
        <v>304</v>
      </c>
      <c r="F101" s="9" t="s">
        <v>304</v>
      </c>
    </row>
    <row r="102" spans="1:6">
      <c r="A102" s="16" t="str">
        <f t="shared" ca="1" si="1"/>
        <v>Tabla de resumen de las deficiencias financieras</v>
      </c>
      <c r="B102" s="26" t="s">
        <v>306</v>
      </c>
      <c r="C102" s="31" t="s">
        <v>307</v>
      </c>
      <c r="D102" s="32" t="s">
        <v>308</v>
      </c>
      <c r="F102" s="9" t="s">
        <v>306</v>
      </c>
    </row>
    <row r="103" spans="1:6">
      <c r="A103" s="16" t="str">
        <f t="shared" ref="A103:A166" ca="1" si="2">OFFSET($B103,0,LangOffset,1,1)</f>
        <v>Año fiscal</v>
      </c>
      <c r="B103" s="26" t="s">
        <v>309</v>
      </c>
      <c r="C103" s="31" t="s">
        <v>310</v>
      </c>
      <c r="D103" s="32" t="s">
        <v>311</v>
      </c>
      <c r="F103" s="9" t="s">
        <v>309</v>
      </c>
    </row>
    <row r="104" spans="1:6">
      <c r="A104" s="16" t="str">
        <f t="shared" ca="1" si="2"/>
        <v>Año fiscal (especificado)</v>
      </c>
      <c r="B104" s="26" t="s">
        <v>312</v>
      </c>
      <c r="C104" s="31" t="s">
        <v>313</v>
      </c>
      <c r="D104" s="32" t="s">
        <v>314</v>
      </c>
      <c r="F104" s="9" t="s">
        <v>312</v>
      </c>
    </row>
    <row r="105" spans="1:6">
      <c r="A105" s="16" t="str">
        <f t="shared" ca="1" si="2"/>
        <v>Tipo de cambio (unidades de moneda local por USD o EUR)</v>
      </c>
      <c r="B105" s="26" t="s">
        <v>315</v>
      </c>
      <c r="C105" s="31" t="s">
        <v>316</v>
      </c>
      <c r="D105" s="32" t="s">
        <v>317</v>
      </c>
      <c r="F105" s="9" t="s">
        <v>315</v>
      </c>
    </row>
    <row r="106" spans="1:6" ht="25.5">
      <c r="A106" s="16" t="str">
        <f t="shared" ca="1" si="2"/>
        <v>LÍNEA A: Total de necesidades de financiamiento para el Plan Estratégico Nacional (proporcionar montos anuales)</v>
      </c>
      <c r="B106" s="26" t="s">
        <v>318</v>
      </c>
      <c r="C106" s="31" t="s">
        <v>319</v>
      </c>
      <c r="D106" s="32" t="s">
        <v>320</v>
      </c>
      <c r="F106" s="9" t="s">
        <v>318</v>
      </c>
    </row>
    <row r="107" spans="1:6" ht="25.5">
      <c r="A107" s="16" t="str">
        <f t="shared" ca="1" si="2"/>
        <v>LÍNEAS B, C Y D: Recursos previos, actuales y previstos para hacer frente a las necesidades de financiamiento del Plan Estratégico Nacional</v>
      </c>
      <c r="B107" s="26" t="s">
        <v>321</v>
      </c>
      <c r="C107" s="31" t="s">
        <v>322</v>
      </c>
      <c r="D107" s="32" t="s">
        <v>323</v>
      </c>
      <c r="F107" s="9" t="s">
        <v>321</v>
      </c>
    </row>
    <row r="108" spans="1:6">
      <c r="A108" s="16" t="str">
        <f t="shared" ca="1" si="2"/>
        <v>Fuente nacional B1: Préstamos</v>
      </c>
      <c r="B108" s="26" t="s">
        <v>324</v>
      </c>
      <c r="C108" s="31" t="s">
        <v>325</v>
      </c>
      <c r="D108" s="32" t="s">
        <v>326</v>
      </c>
      <c r="F108" s="9" t="s">
        <v>324</v>
      </c>
    </row>
    <row r="109" spans="1:6">
      <c r="A109" s="16" t="str">
        <f t="shared" ca="1" si="2"/>
        <v>Fuente nacional B2: Alivio de la deuda</v>
      </c>
      <c r="B109" s="26" t="s">
        <v>327</v>
      </c>
      <c r="C109" s="31" t="s">
        <v>328</v>
      </c>
      <c r="D109" s="32" t="s">
        <v>329</v>
      </c>
      <c r="F109" s="9" t="s">
        <v>327</v>
      </c>
    </row>
    <row r="110" spans="1:6">
      <c r="A110" s="16" t="str">
        <f t="shared" ca="1" si="2"/>
        <v>Fuente nacional B3: Ingresos del gobierno</v>
      </c>
      <c r="B110" s="26" t="s">
        <v>330</v>
      </c>
      <c r="C110" s="31" t="s">
        <v>331</v>
      </c>
      <c r="D110" s="32" t="s">
        <v>332</v>
      </c>
      <c r="F110" s="9" t="s">
        <v>330</v>
      </c>
    </row>
    <row r="111" spans="1:6">
      <c r="A111" s="16" t="str">
        <f t="shared" ca="1" si="2"/>
        <v>Fuente nacional B4: Seguro de salud social</v>
      </c>
      <c r="B111" s="26" t="s">
        <v>83</v>
      </c>
      <c r="C111" s="31" t="s">
        <v>84</v>
      </c>
      <c r="D111" s="32" t="s">
        <v>85</v>
      </c>
      <c r="F111" s="9" t="s">
        <v>83</v>
      </c>
    </row>
    <row r="112" spans="1:6">
      <c r="A112" s="16" t="str">
        <f t="shared" ca="1" si="2"/>
        <v>Fuente nacional B5: Contribuciones del sector privado (nacional)</v>
      </c>
      <c r="B112" s="26" t="s">
        <v>87</v>
      </c>
      <c r="C112" s="31" t="s">
        <v>88</v>
      </c>
      <c r="D112" s="32" t="s">
        <v>89</v>
      </c>
      <c r="F112" s="9" t="s">
        <v>87</v>
      </c>
    </row>
    <row r="113" spans="1:6" ht="25.5">
      <c r="A113" s="16" t="str">
        <f t="shared" ca="1" si="2"/>
        <v>LÍNEA B: Recursos NACIONALES totales previos, actuales y previstos</v>
      </c>
      <c r="B113" s="26" t="s">
        <v>333</v>
      </c>
      <c r="C113" s="31" t="s">
        <v>334</v>
      </c>
      <c r="D113" s="32" t="s">
        <v>335</v>
      </c>
      <c r="F113" s="9" t="s">
        <v>333</v>
      </c>
    </row>
    <row r="114" spans="1:6" ht="25.5">
      <c r="A114" s="16" t="str">
        <f t="shared" ca="1" si="2"/>
        <v>LÍNEA C: Recursos EXTERNOS totales previos, actuales y previstos (ajenos al Fondo Mundial)</v>
      </c>
      <c r="B114" s="26" t="s">
        <v>336</v>
      </c>
      <c r="C114" s="31" t="s">
        <v>337</v>
      </c>
      <c r="D114" s="32" t="s">
        <v>338</v>
      </c>
      <c r="F114" s="9" t="s">
        <v>336</v>
      </c>
    </row>
    <row r="115" spans="1:6" ht="38.25">
      <c r="A115" s="16" t="str">
        <f t="shared" ca="1" si="2"/>
        <v>LÍNEA D: Recursos totales previos, actuales y previstos del Fondo Mundial procedentes de subvenciones existentes (excluidos los montos incluidos en la solicitud de financiamiento)</v>
      </c>
      <c r="B115" s="26" t="s">
        <v>339</v>
      </c>
      <c r="C115" s="31" t="s">
        <v>340</v>
      </c>
      <c r="D115" s="32" t="s">
        <v>341</v>
      </c>
      <c r="F115" s="9" t="s">
        <v>339</v>
      </c>
    </row>
    <row r="116" spans="1:6">
      <c r="A116" s="16" t="str">
        <f t="shared" ca="1" si="2"/>
        <v xml:space="preserve">LÍNEA E: Recursos previstos totales (montos anuales) </v>
      </c>
      <c r="B116" s="26" t="s">
        <v>342</v>
      </c>
      <c r="C116" s="31" t="s">
        <v>343</v>
      </c>
      <c r="D116" s="32" t="s">
        <v>344</v>
      </c>
      <c r="F116" s="9" t="s">
        <v>342</v>
      </c>
    </row>
    <row r="117" spans="1:6">
      <c r="A117" s="16" t="str">
        <f t="shared" ca="1" si="2"/>
        <v>LÍNEA F: Deficiencias financieras anuales previstas (Línea A-E)</v>
      </c>
      <c r="B117" s="26" t="s">
        <v>345</v>
      </c>
      <c r="C117" s="31" t="s">
        <v>346</v>
      </c>
      <c r="D117" s="32" t="s">
        <v>347</v>
      </c>
      <c r="F117" s="9" t="s">
        <v>345</v>
      </c>
    </row>
    <row r="118" spans="1:6">
      <c r="A118" s="16" t="str">
        <f t="shared" ca="1" si="2"/>
        <v>LÍNEA G: Solicitud de financiamiento dentro de la asignación nacional</v>
      </c>
      <c r="B118" s="26" t="s">
        <v>348</v>
      </c>
      <c r="C118" s="31" t="s">
        <v>349</v>
      </c>
      <c r="D118" s="32" t="s">
        <v>350</v>
      </c>
      <c r="F118" s="9" t="s">
        <v>348</v>
      </c>
    </row>
    <row r="119" spans="1:6" ht="25.5">
      <c r="A119" s="16" t="str">
        <f t="shared" ca="1" si="2"/>
        <v>LÍNEA H: Deficiencias financieras totales restantes (montos anuales) (Línea F-G)</v>
      </c>
      <c r="B119" s="26" t="s">
        <v>351</v>
      </c>
      <c r="C119" s="31" t="s">
        <v>352</v>
      </c>
      <c r="D119" s="32" t="s">
        <v>353</v>
      </c>
      <c r="F119" s="9" t="s">
        <v>351</v>
      </c>
    </row>
    <row r="120" spans="1:6">
      <c r="A120" s="16" t="str">
        <f t="shared" ca="1" si="2"/>
        <v>Actuales y previos</v>
      </c>
      <c r="B120" s="26" t="s">
        <v>354</v>
      </c>
      <c r="C120" s="31" t="s">
        <v>355</v>
      </c>
      <c r="D120" s="32" t="s">
        <v>356</v>
      </c>
      <c r="F120" s="9" t="s">
        <v>354</v>
      </c>
    </row>
    <row r="121" spans="1:6">
      <c r="A121" s="16" t="str">
        <f t="shared" ca="1" si="2"/>
        <v>Estimados</v>
      </c>
      <c r="B121" s="26" t="s">
        <v>357</v>
      </c>
      <c r="C121" s="31" t="s">
        <v>358</v>
      </c>
      <c r="D121" s="32" t="s">
        <v>359</v>
      </c>
      <c r="F121" s="9" t="s">
        <v>357</v>
      </c>
    </row>
    <row r="122" spans="1:6">
      <c r="A122" s="16" t="str">
        <f t="shared" ca="1" si="2"/>
        <v>Fuente de datos/comentarios</v>
      </c>
      <c r="B122" s="26" t="s">
        <v>360</v>
      </c>
      <c r="C122" s="31" t="s">
        <v>361</v>
      </c>
      <c r="D122" s="32" t="s">
        <v>362</v>
      </c>
      <c r="F122" s="9" t="s">
        <v>360</v>
      </c>
    </row>
    <row r="123" spans="1:6">
      <c r="A123" s="16" t="str">
        <f t="shared" ca="1" si="2"/>
        <v>Sector sanitario: gasto público en salud</v>
      </c>
      <c r="B123" s="26" t="s">
        <v>363</v>
      </c>
      <c r="C123" s="31" t="s">
        <v>364</v>
      </c>
      <c r="D123" s="32" t="s">
        <v>365</v>
      </c>
      <c r="F123" s="9" t="s">
        <v>363</v>
      </c>
    </row>
    <row r="124" spans="1:6">
      <c r="A124" s="16" t="str">
        <f t="shared" ca="1" si="2"/>
        <v xml:space="preserve">Fuente nacional I1: Préstamos </v>
      </c>
      <c r="B124" s="26" t="s">
        <v>366</v>
      </c>
      <c r="C124" s="31" t="s">
        <v>367</v>
      </c>
      <c r="D124" s="32" t="s">
        <v>368</v>
      </c>
      <c r="F124" s="9" t="s">
        <v>366</v>
      </c>
    </row>
    <row r="125" spans="1:6">
      <c r="A125" s="16" t="str">
        <f t="shared" ca="1" si="2"/>
        <v>Fuente nacional I2: Alivio de la deuda</v>
      </c>
      <c r="B125" s="26" t="s">
        <v>129</v>
      </c>
      <c r="C125" s="31" t="s">
        <v>127</v>
      </c>
      <c r="D125" s="32" t="s">
        <v>128</v>
      </c>
      <c r="F125" s="9" t="s">
        <v>129</v>
      </c>
    </row>
    <row r="126" spans="1:6">
      <c r="A126" s="16" t="str">
        <f t="shared" ca="1" si="2"/>
        <v>Fuente nacional I3: Recursos de financiamiento gubernamentales</v>
      </c>
      <c r="B126" s="26" t="s">
        <v>133</v>
      </c>
      <c r="C126" s="31" t="s">
        <v>131</v>
      </c>
      <c r="D126" s="32" t="s">
        <v>132</v>
      </c>
      <c r="F126" s="9" t="s">
        <v>133</v>
      </c>
    </row>
    <row r="127" spans="1:6">
      <c r="A127" s="16" t="str">
        <f t="shared" ca="1" si="2"/>
        <v>Fuente nacional I4: Seguro de salud social</v>
      </c>
      <c r="B127" s="26" t="s">
        <v>137</v>
      </c>
      <c r="C127" s="31" t="s">
        <v>135</v>
      </c>
      <c r="D127" s="32" t="s">
        <v>136</v>
      </c>
      <c r="F127" s="9" t="s">
        <v>137</v>
      </c>
    </row>
    <row r="128" spans="1:6">
      <c r="A128" s="16" t="str">
        <f t="shared" ca="1" si="2"/>
        <v>LÍNEA I: Gasto público total en el sector sanitario</v>
      </c>
      <c r="B128" s="26" t="s">
        <v>369</v>
      </c>
      <c r="C128" s="31" t="s">
        <v>370</v>
      </c>
      <c r="D128" s="32" t="s">
        <v>371</v>
      </c>
      <c r="F128" s="9" t="s">
        <v>369</v>
      </c>
    </row>
    <row r="129" spans="1:6">
      <c r="A129" s="16" t="str">
        <f t="shared" ca="1" si="2"/>
        <v>LÍNEA J: Proporción del gasto público destinado a la salud (en %)</v>
      </c>
      <c r="B129" s="26" t="s">
        <v>145</v>
      </c>
      <c r="C129" s="31" t="s">
        <v>143</v>
      </c>
      <c r="D129" s="32" t="s">
        <v>144</v>
      </c>
      <c r="F129" s="9" t="s">
        <v>145</v>
      </c>
    </row>
    <row r="130" spans="1:6" ht="25.5">
      <c r="A130" s="16" t="str">
        <f t="shared" ca="1" si="2"/>
        <v>LÍNEA K: Compromisos totales del gobierno para que los sistemas de salud resilientes y sostenibles (SSRS) accedan al incentivo de cofinanciamiento</v>
      </c>
      <c r="B130" s="26" t="s">
        <v>372</v>
      </c>
      <c r="C130" s="31" t="s">
        <v>373</v>
      </c>
      <c r="D130" s="32" t="s">
        <v>374</v>
      </c>
      <c r="F130" s="9" t="s">
        <v>375</v>
      </c>
    </row>
    <row r="131" spans="1:6">
      <c r="A131" s="16" t="str">
        <f t="shared" ca="1" si="2"/>
        <v>Sector sanitario</v>
      </c>
      <c r="B131" s="26" t="s">
        <v>376</v>
      </c>
      <c r="C131" s="31" t="s">
        <v>377</v>
      </c>
      <c r="D131" s="16" t="s">
        <v>378</v>
      </c>
      <c r="F131" s="9" t="s">
        <v>376</v>
      </c>
    </row>
    <row r="132" spans="1:6">
      <c r="A132" s="16" t="str">
        <f t="shared" ca="1" si="2"/>
        <v>Los datos sobre el gasto público en salud se refieren a:</v>
      </c>
      <c r="B132" s="26" t="s">
        <v>379</v>
      </c>
      <c r="C132" s="31" t="s">
        <v>380</v>
      </c>
      <c r="D132" s="32" t="s">
        <v>381</v>
      </c>
      <c r="F132" s="9" t="s">
        <v>379</v>
      </c>
    </row>
    <row r="133" spans="1:6">
      <c r="A133" s="16" t="str">
        <f t="shared" ca="1" si="2"/>
        <v xml:space="preserve">Deficiencias financieras detalladas </v>
      </c>
      <c r="B133" s="26" t="s">
        <v>382</v>
      </c>
      <c r="C133" s="31" t="s">
        <v>383</v>
      </c>
      <c r="D133" s="32" t="s">
        <v>384</v>
      </c>
      <c r="F133" s="9" t="s">
        <v>382</v>
      </c>
    </row>
    <row r="134" spans="1:6">
      <c r="A134" s="16" t="str">
        <f t="shared" ca="1" si="2"/>
        <v>Módulo</v>
      </c>
      <c r="B134" s="26" t="s">
        <v>385</v>
      </c>
      <c r="C134" s="31" t="s">
        <v>385</v>
      </c>
      <c r="D134" s="32" t="s">
        <v>386</v>
      </c>
      <c r="F134" s="9" t="s">
        <v>385</v>
      </c>
    </row>
    <row r="135" spans="1:6">
      <c r="A135" s="16" t="str">
        <f t="shared" ca="1" si="2"/>
        <v>Necesidad de financiamiento</v>
      </c>
      <c r="B135" s="26" t="s">
        <v>387</v>
      </c>
      <c r="C135" s="31" t="s">
        <v>388</v>
      </c>
      <c r="D135" s="32" t="s">
        <v>389</v>
      </c>
      <c r="F135" s="9" t="s">
        <v>387</v>
      </c>
    </row>
    <row r="136" spans="1:6">
      <c r="A136" s="16" t="str">
        <f t="shared" ca="1" si="2"/>
        <v>Nacional</v>
      </c>
      <c r="B136" s="26" t="s">
        <v>390</v>
      </c>
      <c r="C136" s="31" t="s">
        <v>391</v>
      </c>
      <c r="D136" s="32" t="s">
        <v>392</v>
      </c>
      <c r="F136" s="9" t="s">
        <v>390</v>
      </c>
    </row>
    <row r="137" spans="1:6">
      <c r="A137" s="16" t="str">
        <f t="shared" ca="1" si="2"/>
        <v>Recursos externos ajenos al Fondo Mundial</v>
      </c>
      <c r="B137" s="26" t="s">
        <v>393</v>
      </c>
      <c r="C137" s="31" t="s">
        <v>394</v>
      </c>
      <c r="D137" s="32" t="s">
        <v>395</v>
      </c>
      <c r="F137" s="9" t="s">
        <v>393</v>
      </c>
    </row>
    <row r="138" spans="1:6">
      <c r="A138" s="16" t="str">
        <f t="shared" ca="1" si="2"/>
        <v>Deficiencias financieras</v>
      </c>
      <c r="B138" s="26" t="s">
        <v>396</v>
      </c>
      <c r="C138" s="31" t="s">
        <v>397</v>
      </c>
      <c r="D138" s="32" t="s">
        <v>398</v>
      </c>
      <c r="F138" s="9" t="s">
        <v>396</v>
      </c>
    </row>
    <row r="139" spans="1:6">
      <c r="A139" s="16" t="str">
        <f t="shared" ca="1" si="2"/>
        <v>Tratamiento, atención y apoyo - tratamiento antirretroviral</v>
      </c>
      <c r="B139" s="26" t="s">
        <v>399</v>
      </c>
      <c r="C139" s="31" t="s">
        <v>400</v>
      </c>
      <c r="D139" s="32" t="s">
        <v>401</v>
      </c>
      <c r="F139" s="9" t="s">
        <v>399</v>
      </c>
    </row>
    <row r="140" spans="1:6">
      <c r="A140" s="16" t="str">
        <f t="shared" ca="1" si="2"/>
        <v>Tuberculosis/HIV</v>
      </c>
      <c r="B140" s="26" t="s">
        <v>402</v>
      </c>
      <c r="C140" s="31" t="s">
        <v>403</v>
      </c>
      <c r="D140" s="32" t="s">
        <v>404</v>
      </c>
      <c r="F140" s="9" t="s">
        <v>402</v>
      </c>
    </row>
    <row r="141" spans="1:6">
      <c r="A141" s="16" t="str">
        <f t="shared" ca="1" si="2"/>
        <v>PTMI</v>
      </c>
      <c r="B141" s="26" t="s">
        <v>405</v>
      </c>
      <c r="C141" s="31" t="s">
        <v>406</v>
      </c>
      <c r="D141" s="32" t="s">
        <v>407</v>
      </c>
      <c r="F141" s="9" t="s">
        <v>405</v>
      </c>
    </row>
    <row r="142" spans="1:6">
      <c r="A142" s="16" t="str">
        <f t="shared" ca="1" si="2"/>
        <v xml:space="preserve">Programas para hombres que tienen relaciones sexuales con hombres </v>
      </c>
      <c r="B142" s="26" t="s">
        <v>408</v>
      </c>
      <c r="C142" s="31" t="s">
        <v>409</v>
      </c>
      <c r="D142" s="32" t="s">
        <v>410</v>
      </c>
      <c r="F142" s="9" t="s">
        <v>408</v>
      </c>
    </row>
    <row r="143" spans="1:6" ht="25.5">
      <c r="A143" s="16" t="str">
        <f t="shared" ca="1" si="2"/>
        <v>Programas para trabajadores del sexo y sus clientes</v>
      </c>
      <c r="B143" s="26" t="s">
        <v>411</v>
      </c>
      <c r="C143" s="31" t="s">
        <v>412</v>
      </c>
      <c r="D143" s="32" t="s">
        <v>413</v>
      </c>
      <c r="F143" s="9" t="s">
        <v>411</v>
      </c>
    </row>
    <row r="144" spans="1:6" ht="25.5">
      <c r="A144" s="16" t="str">
        <f t="shared" ca="1" si="2"/>
        <v>Programas para usuarios de drogas inyectables y sus parejas</v>
      </c>
      <c r="B144" s="26" t="s">
        <v>414</v>
      </c>
      <c r="C144" s="31" t="s">
        <v>415</v>
      </c>
      <c r="D144" s="32" t="s">
        <v>416</v>
      </c>
      <c r="F144" s="9" t="s">
        <v>414</v>
      </c>
    </row>
    <row r="145" spans="1:6">
      <c r="A145" s="16" t="str">
        <f t="shared" ca="1" si="2"/>
        <v>Programas para personas transgénero</v>
      </c>
      <c r="B145" s="26" t="s">
        <v>417</v>
      </c>
      <c r="C145" s="31" t="s">
        <v>418</v>
      </c>
      <c r="D145" s="32" t="s">
        <v>419</v>
      </c>
      <c r="F145" s="9" t="s">
        <v>417</v>
      </c>
    </row>
    <row r="146" spans="1:6" ht="25.5">
      <c r="A146" s="16" t="str">
        <f t="shared" ca="1" si="2"/>
        <v xml:space="preserve">Programas de prevención para otras poblaciones clave y vulnerables </v>
      </c>
      <c r="B146" s="26" t="s">
        <v>420</v>
      </c>
      <c r="C146" s="31" t="s">
        <v>421</v>
      </c>
      <c r="D146" s="32" t="s">
        <v>422</v>
      </c>
      <c r="F146" s="9" t="s">
        <v>420</v>
      </c>
    </row>
    <row r="147" spans="1:6">
      <c r="A147" s="16" t="str">
        <f t="shared" ca="1" si="2"/>
        <v>Circuncisión masculina</v>
      </c>
      <c r="B147" s="26" t="s">
        <v>423</v>
      </c>
      <c r="C147" s="31" t="s">
        <v>424</v>
      </c>
      <c r="D147" s="32" t="s">
        <v>425</v>
      </c>
      <c r="F147" s="9" t="s">
        <v>423</v>
      </c>
    </row>
    <row r="148" spans="1:6">
      <c r="A148" s="16" t="str">
        <f t="shared" ca="1" si="2"/>
        <v>Preservativos</v>
      </c>
      <c r="B148" s="26" t="s">
        <v>426</v>
      </c>
      <c r="C148" s="31" t="s">
        <v>427</v>
      </c>
      <c r="D148" s="32" t="s">
        <v>428</v>
      </c>
      <c r="F148" s="9" t="s">
        <v>426</v>
      </c>
    </row>
    <row r="149" spans="1:6">
      <c r="A149" s="16" t="str">
        <f t="shared" ca="1" si="2"/>
        <v>Otros programas de prevención</v>
      </c>
      <c r="B149" s="26" t="s">
        <v>429</v>
      </c>
      <c r="C149" s="31" t="s">
        <v>430</v>
      </c>
      <c r="D149" s="32" t="s">
        <v>431</v>
      </c>
      <c r="F149" s="9" t="s">
        <v>429</v>
      </c>
    </row>
    <row r="150" spans="1:6" ht="25.5">
      <c r="A150" s="16" t="str">
        <f t="shared" ca="1" si="2"/>
        <v>Programas para reducir los obstáculos relacionados con los derechos humanos en los servicios de VIH</v>
      </c>
      <c r="B150" s="26" t="s">
        <v>432</v>
      </c>
      <c r="C150" s="31" t="s">
        <v>433</v>
      </c>
      <c r="D150" s="32" t="s">
        <v>434</v>
      </c>
      <c r="F150" s="9" t="s">
        <v>432</v>
      </c>
    </row>
    <row r="151" spans="1:6">
      <c r="A151" s="16" t="str">
        <f t="shared" ca="1" si="2"/>
        <v>SSRS</v>
      </c>
      <c r="B151" s="26" t="s">
        <v>435</v>
      </c>
      <c r="C151" s="31" t="s">
        <v>436</v>
      </c>
      <c r="D151" s="32" t="s">
        <v>437</v>
      </c>
      <c r="F151" s="9" t="s">
        <v>435</v>
      </c>
    </row>
    <row r="152" spans="1:6">
      <c r="A152" s="16" t="str">
        <f t="shared" ca="1" si="2"/>
        <v>Gestión de programas</v>
      </c>
      <c r="B152" s="26" t="s">
        <v>438</v>
      </c>
      <c r="C152" s="31" t="s">
        <v>439</v>
      </c>
      <c r="D152" s="32" t="s">
        <v>440</v>
      </c>
      <c r="F152" s="9" t="s">
        <v>438</v>
      </c>
    </row>
    <row r="153" spans="1:6">
      <c r="A153" s="16" t="str">
        <f t="shared" ca="1" si="2"/>
        <v>Otros</v>
      </c>
      <c r="B153" s="26" t="s">
        <v>441</v>
      </c>
      <c r="C153" s="31" t="s">
        <v>442</v>
      </c>
      <c r="D153" s="32" t="s">
        <v>443</v>
      </c>
      <c r="F153" s="9" t="s">
        <v>441</v>
      </c>
    </row>
    <row r="154" spans="1:6">
      <c r="A154" s="16" t="str">
        <f t="shared" ca="1" si="2"/>
        <v>Categorías de costos del PEN</v>
      </c>
      <c r="B154" s="26" t="s">
        <v>444</v>
      </c>
      <c r="C154" s="31" t="s">
        <v>445</v>
      </c>
      <c r="D154" s="32" t="s">
        <v>446</v>
      </c>
      <c r="F154" s="9" t="s">
        <v>444</v>
      </c>
    </row>
    <row r="155" spans="1:6">
      <c r="A155" s="16" t="str">
        <f t="shared" ca="1" si="2"/>
        <v>Atención y prevención de la tuberculosis: detección de casos y diagnóstico</v>
      </c>
      <c r="B155" s="26" t="s">
        <v>447</v>
      </c>
      <c r="C155" s="31" t="s">
        <v>448</v>
      </c>
      <c r="D155" s="32" t="s">
        <v>449</v>
      </c>
      <c r="F155" s="9" t="s">
        <v>447</v>
      </c>
    </row>
    <row r="156" spans="1:6">
      <c r="A156" s="16" t="str">
        <f t="shared" ca="1" si="2"/>
        <v>Atención y prevención de la tuberculosis: tratamiento</v>
      </c>
      <c r="B156" s="26" t="s">
        <v>450</v>
      </c>
      <c r="C156" s="31" t="s">
        <v>451</v>
      </c>
      <c r="D156" s="32" t="s">
        <v>452</v>
      </c>
      <c r="F156" s="9" t="s">
        <v>450</v>
      </c>
    </row>
    <row r="157" spans="1:6">
      <c r="A157" s="16" t="str">
        <f t="shared" ca="1" si="2"/>
        <v>Tuberculosis multirresistente: detección de casos y diagnóstico</v>
      </c>
      <c r="B157" s="26" t="s">
        <v>453</v>
      </c>
      <c r="C157" s="31" t="s">
        <v>454</v>
      </c>
      <c r="D157" s="32" t="s">
        <v>455</v>
      </c>
      <c r="F157" s="9" t="s">
        <v>453</v>
      </c>
    </row>
    <row r="158" spans="1:6">
      <c r="A158" s="16" t="str">
        <f t="shared" ca="1" si="2"/>
        <v>Tuberculosis multirresistente: tratamiento</v>
      </c>
      <c r="B158" s="26" t="s">
        <v>456</v>
      </c>
      <c r="C158" s="31" t="s">
        <v>457</v>
      </c>
      <c r="D158" s="32" t="s">
        <v>458</v>
      </c>
      <c r="F158" s="9" t="s">
        <v>456</v>
      </c>
    </row>
    <row r="159" spans="1:6">
      <c r="A159" s="16" t="str">
        <f t="shared" ca="1" si="2"/>
        <v>Tuberculosis/HIV</v>
      </c>
      <c r="B159" s="26" t="s">
        <v>402</v>
      </c>
      <c r="C159" s="31" t="s">
        <v>403</v>
      </c>
      <c r="D159" s="32" t="s">
        <v>404</v>
      </c>
      <c r="F159" s="9" t="s">
        <v>402</v>
      </c>
    </row>
    <row r="160" spans="1:6">
      <c r="A160" s="16" t="str">
        <f t="shared" ca="1" si="2"/>
        <v>Programas de poblaciones clave</v>
      </c>
      <c r="B160" s="26" t="s">
        <v>459</v>
      </c>
      <c r="C160" s="31" t="s">
        <v>460</v>
      </c>
      <c r="D160" s="32" t="s">
        <v>461</v>
      </c>
      <c r="F160" s="9" t="s">
        <v>459</v>
      </c>
    </row>
    <row r="161" spans="1:6">
      <c r="A161" s="16" t="str">
        <f t="shared" ca="1" si="2"/>
        <v>SSRS</v>
      </c>
      <c r="B161" s="26" t="s">
        <v>435</v>
      </c>
      <c r="C161" s="31" t="s">
        <v>436</v>
      </c>
      <c r="D161" s="32" t="s">
        <v>437</v>
      </c>
      <c r="F161" s="9" t="s">
        <v>435</v>
      </c>
    </row>
    <row r="162" spans="1:6">
      <c r="A162" s="16" t="str">
        <f t="shared" ca="1" si="2"/>
        <v>Gestión de programas</v>
      </c>
      <c r="B162" s="26" t="s">
        <v>438</v>
      </c>
      <c r="C162" s="31" t="s">
        <v>439</v>
      </c>
      <c r="D162" s="32" t="s">
        <v>440</v>
      </c>
      <c r="F162" s="9" t="s">
        <v>438</v>
      </c>
    </row>
    <row r="163" spans="1:6">
      <c r="A163" s="16" t="str">
        <f t="shared" ca="1" si="2"/>
        <v>Otros</v>
      </c>
      <c r="B163" s="26" t="s">
        <v>441</v>
      </c>
      <c r="C163" s="31" t="s">
        <v>442</v>
      </c>
      <c r="D163" s="32" t="s">
        <v>443</v>
      </c>
      <c r="F163" s="9" t="s">
        <v>441</v>
      </c>
    </row>
    <row r="164" spans="1:6">
      <c r="A164" s="16" t="str">
        <f t="shared" ca="1" si="2"/>
        <v>Control de vectores: MILD</v>
      </c>
      <c r="B164" s="26" t="s">
        <v>462</v>
      </c>
      <c r="C164" s="31" t="s">
        <v>463</v>
      </c>
      <c r="D164" s="32" t="s">
        <v>464</v>
      </c>
      <c r="F164" s="9" t="s">
        <v>462</v>
      </c>
    </row>
    <row r="165" spans="1:6">
      <c r="A165" s="16" t="str">
        <f t="shared" ca="1" si="2"/>
        <v>Control de vectores: fumigación de interiores con insecticidas de acción residual</v>
      </c>
      <c r="B165" s="26" t="s">
        <v>465</v>
      </c>
      <c r="C165" s="31" t="s">
        <v>466</v>
      </c>
      <c r="D165" s="32" t="s">
        <v>467</v>
      </c>
      <c r="F165" s="9" t="s">
        <v>465</v>
      </c>
    </row>
    <row r="166" spans="1:6">
      <c r="A166" s="16" t="str">
        <f t="shared" ca="1" si="2"/>
        <v>Gestión de casos - Diagnóstico</v>
      </c>
      <c r="B166" s="26" t="s">
        <v>468</v>
      </c>
      <c r="C166" s="31" t="s">
        <v>469</v>
      </c>
      <c r="D166" s="32" t="s">
        <v>470</v>
      </c>
      <c r="F166" s="9" t="s">
        <v>468</v>
      </c>
    </row>
    <row r="167" spans="1:6">
      <c r="A167" s="16" t="str">
        <f t="shared" ref="A167:A222" ca="1" si="3">OFFSET($B167,0,LangOffset,1,1)</f>
        <v>Gestión de casos - Tratamiento</v>
      </c>
      <c r="B167" s="26" t="s">
        <v>471</v>
      </c>
      <c r="C167" s="31" t="s">
        <v>472</v>
      </c>
      <c r="D167" s="32" t="s">
        <v>473</v>
      </c>
      <c r="F167" s="9" t="s">
        <v>471</v>
      </c>
    </row>
    <row r="168" spans="1:6" ht="25.5">
      <c r="A168" s="16" t="str">
        <f t="shared" ca="1" si="3"/>
        <v>Intervención de prevención específica: tratamiento preventivo intermitente durante el embarazo</v>
      </c>
      <c r="B168" s="26" t="s">
        <v>474</v>
      </c>
      <c r="C168" s="31" t="s">
        <v>475</v>
      </c>
      <c r="D168" s="32" t="s">
        <v>476</v>
      </c>
      <c r="F168" s="9" t="s">
        <v>474</v>
      </c>
    </row>
    <row r="169" spans="1:6" ht="25.5">
      <c r="A169" s="16" t="str">
        <f t="shared" ca="1" si="3"/>
        <v>Intervención de prevención específica: quimioprevención de la malaria estacional (QME)</v>
      </c>
      <c r="B169" s="26" t="s">
        <v>477</v>
      </c>
      <c r="C169" s="31" t="s">
        <v>478</v>
      </c>
      <c r="D169" s="32" t="s">
        <v>479</v>
      </c>
      <c r="F169" s="9" t="s">
        <v>477</v>
      </c>
    </row>
    <row r="170" spans="1:6">
      <c r="A170" s="16" t="str">
        <f t="shared" ca="1" si="3"/>
        <v>SSRS</v>
      </c>
      <c r="B170" s="26" t="s">
        <v>435</v>
      </c>
      <c r="C170" s="31" t="s">
        <v>436</v>
      </c>
      <c r="D170" s="32" t="s">
        <v>437</v>
      </c>
      <c r="F170" s="9" t="s">
        <v>435</v>
      </c>
    </row>
    <row r="171" spans="1:6">
      <c r="A171" s="16" t="str">
        <f t="shared" ca="1" si="3"/>
        <v>Gestión de programas</v>
      </c>
      <c r="B171" s="26" t="s">
        <v>438</v>
      </c>
      <c r="C171" s="31" t="s">
        <v>439</v>
      </c>
      <c r="D171" s="32" t="s">
        <v>440</v>
      </c>
      <c r="F171" s="9" t="s">
        <v>438</v>
      </c>
    </row>
    <row r="172" spans="1:6">
      <c r="A172" s="16" t="str">
        <f t="shared" ca="1" si="3"/>
        <v>Otros</v>
      </c>
      <c r="B172" s="26" t="s">
        <v>441</v>
      </c>
      <c r="C172" s="31" t="s">
        <v>442</v>
      </c>
      <c r="D172" s="32" t="s">
        <v>443</v>
      </c>
      <c r="F172" s="9" t="s">
        <v>441</v>
      </c>
    </row>
    <row r="173" spans="1:6">
      <c r="A173" s="16" t="str">
        <f t="shared" ca="1" si="3"/>
        <v>Total</v>
      </c>
      <c r="B173" s="26" t="s">
        <v>480</v>
      </c>
      <c r="C173" s="31" t="s">
        <v>480</v>
      </c>
      <c r="D173" s="32" t="s">
        <v>480</v>
      </c>
      <c r="F173" s="9" t="s">
        <v>480</v>
      </c>
    </row>
    <row r="174" spans="1:6">
      <c r="A174" s="16" t="str">
        <f t="shared" ca="1" si="3"/>
        <v>Fuente de datos/métodos</v>
      </c>
      <c r="B174" s="27" t="s">
        <v>481</v>
      </c>
      <c r="C174" s="27" t="s">
        <v>482</v>
      </c>
      <c r="D174" s="9" t="s">
        <v>483</v>
      </c>
      <c r="F174" s="9" t="s">
        <v>481</v>
      </c>
    </row>
    <row r="175" spans="1:6" ht="15" customHeight="1">
      <c r="A175" s="16" t="str">
        <f t="shared" ca="1" si="3"/>
        <v>Tipo de costos incluidos</v>
      </c>
      <c r="B175" s="27" t="s">
        <v>484</v>
      </c>
      <c r="C175" s="27" t="s">
        <v>485</v>
      </c>
      <c r="D175" s="9" t="s">
        <v>486</v>
      </c>
      <c r="F175" s="9" t="s">
        <v>484</v>
      </c>
    </row>
    <row r="176" spans="1:6" ht="15" customHeight="1">
      <c r="A176" s="16" t="str">
        <f t="shared" ca="1" si="3"/>
        <v>Presupuesto</v>
      </c>
      <c r="B176" s="27" t="s">
        <v>487</v>
      </c>
      <c r="C176" s="27" t="s">
        <v>487</v>
      </c>
      <c r="D176" s="9" t="s">
        <v>488</v>
      </c>
      <c r="F176" s="9" t="s">
        <v>487</v>
      </c>
    </row>
    <row r="177" spans="1:6" ht="13.5" customHeight="1">
      <c r="A177" s="16" t="str">
        <f t="shared" ca="1" si="3"/>
        <v>Cuantificación nacional</v>
      </c>
      <c r="B177" s="27" t="s">
        <v>489</v>
      </c>
      <c r="C177" s="27" t="s">
        <v>490</v>
      </c>
      <c r="D177" s="9" t="s">
        <v>491</v>
      </c>
      <c r="F177" s="9" t="s">
        <v>489</v>
      </c>
    </row>
    <row r="178" spans="1:6" ht="42.75">
      <c r="A178" s="16" t="str">
        <f t="shared" ca="1" si="3"/>
        <v>LÍNEA K: Compromisos totales del gobierno para que los sistemas de salud resilientes y sostenibles (SSRS) accedan al incentivo de cofinanciamiento</v>
      </c>
      <c r="B178" s="27" t="s">
        <v>375</v>
      </c>
      <c r="C178" s="27" t="s">
        <v>373</v>
      </c>
      <c r="D178" s="9" t="s">
        <v>374</v>
      </c>
      <c r="F178" s="9" t="s">
        <v>375</v>
      </c>
    </row>
    <row r="179" spans="1:6" ht="28.5">
      <c r="A179" s="16" t="str">
        <f t="shared" ca="1" si="3"/>
        <v>Paquete de prevención para hombres que tienen relaciones sexuales con hombres y sus parejas sexuales</v>
      </c>
      <c r="B179" s="27" t="s">
        <v>492</v>
      </c>
      <c r="C179" s="27" t="s">
        <v>493</v>
      </c>
      <c r="D179" s="9" t="s">
        <v>494</v>
      </c>
      <c r="F179" s="9" t="s">
        <v>492</v>
      </c>
    </row>
    <row r="180" spans="1:6" ht="42.75">
      <c r="A180" s="16" t="str">
        <f t="shared" ca="1" si="3"/>
        <v>Paquete de prevención para trabajadores del sexo, sus clientes y otras parejas sexuales</v>
      </c>
      <c r="B180" s="27" t="s">
        <v>495</v>
      </c>
      <c r="C180" s="27" t="s">
        <v>496</v>
      </c>
      <c r="D180" s="9" t="s">
        <v>497</v>
      </c>
      <c r="F180" s="9" t="s">
        <v>495</v>
      </c>
    </row>
    <row r="181" spans="1:6" ht="28.5">
      <c r="A181" s="16" t="str">
        <f t="shared" ca="1" si="3"/>
        <v>Paquete de prevención para personas transgénero y sus parejas sexuales</v>
      </c>
      <c r="B181" s="27" t="s">
        <v>498</v>
      </c>
      <c r="C181" s="27" t="s">
        <v>499</v>
      </c>
      <c r="D181" s="9" t="s">
        <v>500</v>
      </c>
      <c r="F181" s="9" t="s">
        <v>498</v>
      </c>
    </row>
    <row r="182" spans="1:6" ht="28.5">
      <c r="A182" s="16" t="str">
        <f t="shared" ca="1" si="3"/>
        <v>Paquete de prevención para personas transgénero y sus parejas sexuales</v>
      </c>
      <c r="B182" s="27" t="s">
        <v>501</v>
      </c>
      <c r="C182" s="27" t="s">
        <v>499</v>
      </c>
      <c r="D182" s="9" t="s">
        <v>500</v>
      </c>
      <c r="F182" s="9" t="s">
        <v>501</v>
      </c>
    </row>
    <row r="183" spans="1:6" ht="28.5">
      <c r="A183" s="16" t="str">
        <f t="shared" ca="1" si="3"/>
        <v xml:space="preserve">Paquete de prevención para usuarios de drogas y sus parejas sexuales </v>
      </c>
      <c r="B183" s="27" t="s">
        <v>502</v>
      </c>
      <c r="C183" s="27" t="s">
        <v>503</v>
      </c>
      <c r="D183" s="9" t="s">
        <v>504</v>
      </c>
      <c r="F183" s="9" t="s">
        <v>502</v>
      </c>
    </row>
    <row r="184" spans="1:6" ht="28.5">
      <c r="A184" s="16" t="str">
        <f t="shared" ca="1" si="3"/>
        <v>Paquete de prevención para personas en centros penitenciarios y otros lugares de reclusión</v>
      </c>
      <c r="B184" s="27" t="s">
        <v>505</v>
      </c>
      <c r="C184" s="27" t="s">
        <v>506</v>
      </c>
      <c r="D184" s="9" t="s">
        <v>507</v>
      </c>
      <c r="F184" s="9" t="s">
        <v>505</v>
      </c>
    </row>
    <row r="185" spans="1:6" ht="28.5">
      <c r="A185" s="16" t="str">
        <f t="shared" ca="1" si="3"/>
        <v>Paquete de prevención para otras poblaciones vulnerables</v>
      </c>
      <c r="B185" s="27" t="s">
        <v>508</v>
      </c>
      <c r="C185" s="27" t="s">
        <v>509</v>
      </c>
      <c r="D185" s="9" t="s">
        <v>510</v>
      </c>
      <c r="F185" s="9" t="s">
        <v>508</v>
      </c>
    </row>
    <row r="186" spans="1:6" ht="42.75">
      <c r="A186" s="16" t="str">
        <f t="shared" ca="1" si="3"/>
        <v>Paquete de prevención para niñas adolescentes y mujeres jóvenes y sus parejas sexuales masculinas en entornos con una incidencia elevada del VIH</v>
      </c>
      <c r="B186" s="27" t="s">
        <v>511</v>
      </c>
      <c r="C186" s="27" t="s">
        <v>512</v>
      </c>
      <c r="D186" s="9" t="s">
        <v>513</v>
      </c>
      <c r="F186" s="9" t="s">
        <v>511</v>
      </c>
    </row>
    <row r="187" spans="1:6">
      <c r="A187" s="16" t="str">
        <f t="shared" ca="1" si="3"/>
        <v>Administración del programa de prevención</v>
      </c>
      <c r="B187" s="27" t="s">
        <v>514</v>
      </c>
      <c r="C187" s="27" t="s">
        <v>515</v>
      </c>
      <c r="D187" s="9" t="s">
        <v>516</v>
      </c>
      <c r="F187" s="9" t="s">
        <v>514</v>
      </c>
    </row>
    <row r="188" spans="1:6" ht="28.5">
      <c r="A188" s="16" t="str">
        <f t="shared" ca="1" si="3"/>
        <v>Eliminación de la transmisión maternoinfantil del VIH, la sífilis y la hepatitis B</v>
      </c>
      <c r="B188" s="27" t="s">
        <v>517</v>
      </c>
      <c r="C188" s="27" t="s">
        <v>518</v>
      </c>
      <c r="D188" s="9" t="s">
        <v>519</v>
      </c>
      <c r="F188" s="9" t="s">
        <v>517</v>
      </c>
    </row>
    <row r="189" spans="1:6">
      <c r="A189" s="16" t="str">
        <f t="shared" ca="1" si="3"/>
        <v>Servicios diferenciados de pruebas del VIH</v>
      </c>
      <c r="B189" s="27" t="s">
        <v>520</v>
      </c>
      <c r="C189" s="27" t="s">
        <v>521</v>
      </c>
      <c r="D189" s="9" t="s">
        <v>522</v>
      </c>
      <c r="F189" s="9" t="s">
        <v>520</v>
      </c>
    </row>
    <row r="190" spans="1:6">
      <c r="A190" s="16" t="str">
        <f t="shared" ca="1" si="3"/>
        <v>Tratamiento, atención y apoyo</v>
      </c>
      <c r="B190" s="27" t="s">
        <v>523</v>
      </c>
      <c r="C190" s="27" t="s">
        <v>524</v>
      </c>
      <c r="D190" s="9" t="s">
        <v>525</v>
      </c>
      <c r="F190" s="9" t="s">
        <v>523</v>
      </c>
    </row>
    <row r="191" spans="1:6">
      <c r="A191" s="16" t="str">
        <f t="shared" ca="1" si="3"/>
        <v>Tuberculosis/HIV</v>
      </c>
      <c r="B191" s="27" t="s">
        <v>402</v>
      </c>
      <c r="C191" s="27" t="s">
        <v>403</v>
      </c>
      <c r="D191" s="9" t="s">
        <v>404</v>
      </c>
      <c r="F191" s="9" t="s">
        <v>402</v>
      </c>
    </row>
    <row r="192" spans="1:6" ht="28.5">
      <c r="A192" s="16" t="str">
        <f t="shared" ca="1" si="3"/>
        <v> Reducción de los obstáculos relacionados con los derechos humanos en los servicios de VIH y tuberculosis</v>
      </c>
      <c r="B192" s="27" t="s">
        <v>526</v>
      </c>
      <c r="C192" s="27" t="s">
        <v>527</v>
      </c>
      <c r="D192" s="9" t="s">
        <v>528</v>
      </c>
      <c r="F192" s="9" t="s">
        <v>526</v>
      </c>
    </row>
    <row r="193" spans="1:6">
      <c r="A193" s="16" t="str">
        <f t="shared" ca="1" si="3"/>
        <v>Gestión de programas</v>
      </c>
      <c r="B193" s="27" t="s">
        <v>529</v>
      </c>
      <c r="C193" s="27" t="s">
        <v>439</v>
      </c>
      <c r="D193" s="9" t="s">
        <v>440</v>
      </c>
      <c r="F193" s="9" t="s">
        <v>529</v>
      </c>
    </row>
    <row r="194" spans="1:6">
      <c r="A194" s="16" t="str">
        <f t="shared" ca="1" si="3"/>
        <v>Otros</v>
      </c>
      <c r="B194" s="27" t="s">
        <v>441</v>
      </c>
      <c r="C194" s="27" t="s">
        <v>442</v>
      </c>
      <c r="D194" s="9" t="s">
        <v>443</v>
      </c>
      <c r="F194" s="9" t="s">
        <v>441</v>
      </c>
    </row>
    <row r="195" spans="1:6">
      <c r="A195" s="16" t="str">
        <f t="shared" ca="1" si="3"/>
        <v xml:space="preserve">Diagnóstico, tratamiento y atención de la tuberculosis </v>
      </c>
      <c r="B195" s="27" t="s">
        <v>530</v>
      </c>
      <c r="C195" s="27" t="s">
        <v>531</v>
      </c>
      <c r="D195" s="9" t="s">
        <v>532</v>
      </c>
      <c r="F195" s="9" t="s">
        <v>530</v>
      </c>
    </row>
    <row r="196" spans="1:6" ht="28.5">
      <c r="A196" s="16" t="str">
        <f t="shared" ca="1" si="3"/>
        <v xml:space="preserve">Diagnóstico, tratamiento y atención de la tuberculosis farmacorresistente </v>
      </c>
      <c r="B196" s="27" t="s">
        <v>533</v>
      </c>
      <c r="C196" s="27" t="s">
        <v>534</v>
      </c>
      <c r="D196" s="9" t="s">
        <v>535</v>
      </c>
      <c r="F196" s="9" t="s">
        <v>533</v>
      </c>
    </row>
    <row r="197" spans="1:6" ht="28.5">
      <c r="A197" s="16" t="str">
        <f t="shared" ca="1" si="3"/>
        <v>Prevención de la tuberculosis/tuberculosis farmacorresistente</v>
      </c>
      <c r="B197" s="27" t="s">
        <v>536</v>
      </c>
      <c r="C197" s="27" t="s">
        <v>537</v>
      </c>
      <c r="D197" s="9" t="s">
        <v>538</v>
      </c>
      <c r="F197" s="9" t="s">
        <v>536</v>
      </c>
    </row>
    <row r="198" spans="1:6">
      <c r="A198" s="16" t="str">
        <f t="shared" ca="1" si="3"/>
        <v>Colaboración con otros proveedores y sectores</v>
      </c>
      <c r="B198" s="27" t="s">
        <v>539</v>
      </c>
      <c r="C198" s="27" t="s">
        <v>540</v>
      </c>
      <c r="D198" s="9" t="s">
        <v>541</v>
      </c>
      <c r="F198" s="9" t="s">
        <v>539</v>
      </c>
    </row>
    <row r="199" spans="1:6" ht="28.5">
      <c r="A199" s="16" t="str">
        <f t="shared" ca="1" si="3"/>
        <v>Poblaciones clave y vulnerables – Tuberculosis/tuberculosis farmacorresistente</v>
      </c>
      <c r="B199" s="27" t="s">
        <v>542</v>
      </c>
      <c r="C199" s="27" t="s">
        <v>543</v>
      </c>
      <c r="D199" s="9" t="s">
        <v>544</v>
      </c>
      <c r="F199" s="9" t="s">
        <v>542</v>
      </c>
    </row>
    <row r="200" spans="1:6">
      <c r="A200" s="16" t="str">
        <f t="shared" ca="1" si="3"/>
        <v> Tuberculosis/HIV</v>
      </c>
      <c r="B200" s="27" t="s">
        <v>545</v>
      </c>
      <c r="C200" s="27" t="s">
        <v>546</v>
      </c>
      <c r="D200" s="9" t="s">
        <v>547</v>
      </c>
      <c r="F200" s="9" t="s">
        <v>545</v>
      </c>
    </row>
    <row r="201" spans="1:6" ht="28.5">
      <c r="A201" s="16" t="str">
        <f t="shared" ca="1" si="3"/>
        <v>Eliminar los obstáculos relacionados con los derechos humanos y el género en los servicios de tuberculosis</v>
      </c>
      <c r="B201" s="27" t="s">
        <v>548</v>
      </c>
      <c r="C201" s="27" t="s">
        <v>549</v>
      </c>
      <c r="D201" s="9" t="s">
        <v>550</v>
      </c>
      <c r="F201" s="9" t="s">
        <v>548</v>
      </c>
    </row>
    <row r="202" spans="1:6">
      <c r="A202" s="16" t="str">
        <f t="shared" ca="1" si="3"/>
        <v>Gestión de programas</v>
      </c>
      <c r="B202" s="27" t="s">
        <v>529</v>
      </c>
      <c r="C202" s="27" t="s">
        <v>439</v>
      </c>
      <c r="D202" s="9" t="s">
        <v>440</v>
      </c>
      <c r="F202" s="9" t="s">
        <v>529</v>
      </c>
    </row>
    <row r="203" spans="1:6">
      <c r="A203" s="16" t="str">
        <f t="shared" ca="1" si="3"/>
        <v>Otros</v>
      </c>
      <c r="B203" s="27" t="s">
        <v>441</v>
      </c>
      <c r="C203" s="27" t="s">
        <v>442</v>
      </c>
      <c r="D203" s="9" t="s">
        <v>443</v>
      </c>
      <c r="F203" s="9" t="s">
        <v>441</v>
      </c>
    </row>
    <row r="204" spans="1:6">
      <c r="A204" s="16" t="str">
        <f t="shared" ca="1" si="3"/>
        <v>Control de vectores</v>
      </c>
      <c r="B204" s="27" t="s">
        <v>551</v>
      </c>
      <c r="C204" s="27" t="s">
        <v>552</v>
      </c>
      <c r="D204" s="9" t="s">
        <v>553</v>
      </c>
      <c r="F204" s="9" t="s">
        <v>551</v>
      </c>
    </row>
    <row r="205" spans="1:6">
      <c r="A205" s="16" t="str">
        <f t="shared" ca="1" si="3"/>
        <v>Gestión de casos</v>
      </c>
      <c r="B205" s="27" t="s">
        <v>554</v>
      </c>
      <c r="C205" s="27" t="s">
        <v>555</v>
      </c>
      <c r="D205" s="9" t="s">
        <v>556</v>
      </c>
      <c r="F205" s="9" t="s">
        <v>554</v>
      </c>
    </row>
    <row r="206" spans="1:6">
      <c r="A206" s="16" t="str">
        <f t="shared" ca="1" si="3"/>
        <v>Intervenciones de prevención específicas</v>
      </c>
      <c r="B206" s="27" t="s">
        <v>557</v>
      </c>
      <c r="C206" s="27" t="s">
        <v>558</v>
      </c>
      <c r="D206" s="9" t="s">
        <v>559</v>
      </c>
      <c r="F206" s="9" t="s">
        <v>557</v>
      </c>
    </row>
    <row r="207" spans="1:6">
      <c r="A207" s="16" t="str">
        <f t="shared" ca="1" si="3"/>
        <v>Gestión de programas</v>
      </c>
      <c r="B207" s="27" t="s">
        <v>438</v>
      </c>
      <c r="C207" s="27" t="s">
        <v>439</v>
      </c>
      <c r="D207" s="9" t="s">
        <v>440</v>
      </c>
      <c r="F207" s="9" t="s">
        <v>438</v>
      </c>
    </row>
    <row r="208" spans="1:6">
      <c r="A208" s="16" t="str">
        <f t="shared" ca="1" si="3"/>
        <v>Otros</v>
      </c>
      <c r="B208" s="27" t="s">
        <v>441</v>
      </c>
      <c r="C208" s="27" t="s">
        <v>442</v>
      </c>
      <c r="D208" s="9" t="s">
        <v>443</v>
      </c>
      <c r="F208" s="9" t="s">
        <v>441</v>
      </c>
    </row>
    <row r="209" spans="1:6">
      <c r="A209" s="16" t="str">
        <f t="shared" ca="1" si="3"/>
        <v>Productos sanitarios</v>
      </c>
      <c r="B209" s="27" t="s">
        <v>23</v>
      </c>
      <c r="C209" s="27" t="s">
        <v>24</v>
      </c>
      <c r="D209" s="9" t="s">
        <v>25</v>
      </c>
      <c r="F209" s="9" t="s">
        <v>23</v>
      </c>
    </row>
    <row r="210" spans="1:6">
      <c r="A210" s="16" t="str">
        <f t="shared" ca="1" si="3"/>
        <v>Fuentes de datos</v>
      </c>
      <c r="B210" s="27" t="s">
        <v>560</v>
      </c>
      <c r="C210" s="27" t="s">
        <v>561</v>
      </c>
      <c r="D210" s="9" t="s">
        <v>562</v>
      </c>
      <c r="F210" s="9" t="s">
        <v>560</v>
      </c>
    </row>
    <row r="211" spans="1:6">
      <c r="A211" s="16" t="str">
        <f t="shared" ca="1" si="3"/>
        <v>Cantidad</v>
      </c>
      <c r="B211" s="27" t="s">
        <v>563</v>
      </c>
      <c r="C211" s="27" t="s">
        <v>564</v>
      </c>
      <c r="D211" s="9" t="s">
        <v>565</v>
      </c>
      <c r="F211" s="9" t="s">
        <v>563</v>
      </c>
    </row>
    <row r="212" spans="1:6">
      <c r="A212" s="16" t="str">
        <f t="shared" ca="1" si="3"/>
        <v>Cantidad</v>
      </c>
      <c r="B212" s="27" t="s">
        <v>563</v>
      </c>
      <c r="C212" s="27" t="s">
        <v>564</v>
      </c>
      <c r="D212" s="9" t="s">
        <v>565</v>
      </c>
      <c r="F212" s="9" t="s">
        <v>563</v>
      </c>
    </row>
    <row r="213" spans="1:6">
      <c r="A213" s="16" t="str">
        <f t="shared" ca="1" si="3"/>
        <v>Productos sanitarios - nacionales</v>
      </c>
      <c r="B213" s="27" t="s">
        <v>566</v>
      </c>
      <c r="C213" s="27" t="s">
        <v>567</v>
      </c>
      <c r="D213" s="9" t="s">
        <v>568</v>
      </c>
      <c r="F213" s="9" t="s">
        <v>566</v>
      </c>
    </row>
    <row r="214" spans="1:6">
      <c r="A214" s="16" t="str">
        <f t="shared" ca="1" si="3"/>
        <v>Cantidad (si se conoce)</v>
      </c>
      <c r="B214" s="27" t="s">
        <v>569</v>
      </c>
      <c r="C214" s="27" t="s">
        <v>570</v>
      </c>
      <c r="D214" s="9" t="s">
        <v>571</v>
      </c>
      <c r="F214" s="9" t="s">
        <v>569</v>
      </c>
    </row>
    <row r="215" spans="1:6" ht="28.5">
      <c r="A215" s="16" t="str">
        <f t="shared" ca="1" si="3"/>
        <v>Enumere lo que incluyen sus cifras de SSRS y qué fuentes de datos ha utilizado.</v>
      </c>
      <c r="B215" s="27" t="s">
        <v>572</v>
      </c>
      <c r="C215" s="27" t="s">
        <v>573</v>
      </c>
      <c r="D215" s="9" t="s">
        <v>574</v>
      </c>
    </row>
    <row r="216" spans="1:6">
      <c r="A216" s="16" t="str">
        <f t="shared" ca="1" si="3"/>
        <v>Plan de abastecimiento anual, coste</v>
      </c>
      <c r="B216" s="27" t="s">
        <v>575</v>
      </c>
      <c r="C216" s="27" t="s">
        <v>576</v>
      </c>
      <c r="D216" s="9" t="s">
        <v>577</v>
      </c>
    </row>
    <row r="217" spans="1:6">
      <c r="A217" s="16" t="str">
        <f t="shared" ca="1" si="3"/>
        <v>Financiación Nacional</v>
      </c>
      <c r="B217" s="27" t="s">
        <v>578</v>
      </c>
      <c r="C217" s="27" t="s">
        <v>579</v>
      </c>
      <c r="D217" s="9" t="s">
        <v>580</v>
      </c>
    </row>
    <row r="218" spans="1:6">
      <c r="A218" s="16" t="str">
        <f t="shared" ca="1" si="3"/>
        <v>Participación Nacional (%)</v>
      </c>
      <c r="B218" s="27" t="s">
        <v>581</v>
      </c>
      <c r="C218" s="27" t="s">
        <v>582</v>
      </c>
      <c r="D218" s="9" t="s">
        <v>583</v>
      </c>
    </row>
    <row r="219" spans="1:6">
      <c r="A219" s="16" t="str">
        <f t="shared" ca="1" si="3"/>
        <v>Fuente de datos</v>
      </c>
      <c r="B219" s="27" t="s">
        <v>584</v>
      </c>
      <c r="C219" s="27" t="s">
        <v>585</v>
      </c>
      <c r="D219" s="9" t="s">
        <v>586</v>
      </c>
    </row>
    <row r="220" spans="1:6">
      <c r="A220" s="16" t="str">
        <f t="shared" ca="1" si="3"/>
        <v>Especifique los otros productos básicos (si es aplicable)</v>
      </c>
      <c r="B220" s="27" t="s">
        <v>587</v>
      </c>
      <c r="C220" s="27" t="s">
        <v>588</v>
      </c>
      <c r="D220" s="9" t="s">
        <v>589</v>
      </c>
    </row>
    <row r="221" spans="1:6" ht="28.5">
      <c r="A221" s="33" t="str">
        <f t="shared" ca="1" si="3"/>
        <v>Seleccione todos los valores en USD o EUR, según la divisa seleccionada en la pestaña Cover Sheet.</v>
      </c>
      <c r="B221" s="27" t="s">
        <v>2238</v>
      </c>
      <c r="C221" s="27" t="s">
        <v>2239</v>
      </c>
      <c r="D221" s="155" t="s">
        <v>2240</v>
      </c>
    </row>
    <row r="222" spans="1:6">
      <c r="A222" s="33" t="str">
        <f t="shared" ca="1" si="3"/>
        <v>Instrucciones generales:</v>
      </c>
      <c r="B222" s="27" t="s">
        <v>590</v>
      </c>
      <c r="C222" s="27" t="s">
        <v>591</v>
      </c>
      <c r="D222" s="9" t="s">
        <v>592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BA966"/>
  <sheetViews>
    <sheetView topLeftCell="AP1" workbookViewId="0">
      <selection activeCell="AZ24" sqref="AZ24"/>
    </sheetView>
  </sheetViews>
  <sheetFormatPr baseColWidth="10" defaultColWidth="8.85546875" defaultRowHeight="15"/>
  <cols>
    <col min="1" max="1" width="19.28515625" bestFit="1" customWidth="1"/>
    <col min="2" max="2" width="14.28515625" bestFit="1" customWidth="1"/>
    <col min="3" max="3" width="27.7109375" bestFit="1" customWidth="1"/>
    <col min="4" max="4" width="18.5703125" bestFit="1" customWidth="1"/>
    <col min="5" max="5" width="50.7109375" bestFit="1" customWidth="1"/>
    <col min="6" max="6" width="34.28515625" bestFit="1" customWidth="1"/>
    <col min="8" max="9" width="34.28515625" style="8" bestFit="1" customWidth="1"/>
    <col min="10" max="10" width="12.28515625" style="8" customWidth="1"/>
    <col min="11" max="11" width="41.7109375" style="8" bestFit="1" customWidth="1"/>
    <col min="12" max="12" width="8" style="8" bestFit="1" customWidth="1"/>
    <col min="13" max="13" width="9.28515625" style="8"/>
    <col min="14" max="15" width="18.7109375" style="8" bestFit="1" customWidth="1"/>
    <col min="16" max="16" width="23.7109375" style="8" bestFit="1" customWidth="1"/>
    <col min="17" max="17" width="8.28515625" style="8" bestFit="1" customWidth="1"/>
    <col min="18" max="18" width="8" style="8" bestFit="1" customWidth="1"/>
    <col min="19" max="20" width="9.28515625" style="8"/>
    <col min="21" max="23" width="31.7109375" style="8" bestFit="1" customWidth="1"/>
    <col min="24" max="24" width="8.28515625" style="8" bestFit="1" customWidth="1"/>
    <col min="25" max="25" width="8" style="8" bestFit="1" customWidth="1"/>
    <col min="26" max="26" width="9.28515625" style="8"/>
    <col min="27" max="28" width="50.5703125" style="8" bestFit="1" customWidth="1"/>
    <col min="29" max="29" width="7.28515625" style="8" bestFit="1" customWidth="1"/>
    <col min="30" max="30" width="8.28515625" style="8" bestFit="1" customWidth="1"/>
    <col min="31" max="31" width="63" style="8" customWidth="1"/>
    <col min="33" max="33" width="29.28515625" customWidth="1"/>
    <col min="34" max="34" width="32.7109375" customWidth="1"/>
    <col min="35" max="35" width="50.42578125" bestFit="1" customWidth="1"/>
    <col min="36" max="36" width="42.7109375" bestFit="1" customWidth="1"/>
    <col min="40" max="40" width="22.28515625" bestFit="1" customWidth="1"/>
    <col min="44" max="44" width="16.42578125" customWidth="1"/>
    <col min="45" max="45" width="16.7109375" customWidth="1"/>
    <col min="46" max="46" width="13.7109375" customWidth="1"/>
    <col min="47" max="47" width="16" customWidth="1"/>
    <col min="48" max="48" width="14.7109375" customWidth="1"/>
    <col min="50" max="50" width="25.28515625" bestFit="1" customWidth="1"/>
    <col min="51" max="51" width="20.28515625" bestFit="1" customWidth="1"/>
    <col min="52" max="52" width="29.7109375" bestFit="1" customWidth="1"/>
    <col min="53" max="53" width="25.28515625" bestFit="1" customWidth="1"/>
  </cols>
  <sheetData>
    <row r="1" spans="1:53">
      <c r="AG1" s="64" t="s">
        <v>593</v>
      </c>
    </row>
    <row r="2" spans="1:53" s="8" customFormat="1" ht="12.75">
      <c r="I2" s="11" t="s">
        <v>1</v>
      </c>
      <c r="J2" s="12" t="s">
        <v>2</v>
      </c>
      <c r="K2" s="13" t="s">
        <v>3</v>
      </c>
      <c r="L2" s="14" t="s">
        <v>594</v>
      </c>
      <c r="O2" s="11" t="s">
        <v>1</v>
      </c>
      <c r="P2" s="12" t="s">
        <v>2</v>
      </c>
      <c r="Q2" s="13" t="s">
        <v>3</v>
      </c>
      <c r="R2" s="14" t="s">
        <v>594</v>
      </c>
      <c r="V2" s="11" t="s">
        <v>1</v>
      </c>
      <c r="W2" s="12" t="s">
        <v>2</v>
      </c>
      <c r="X2" s="13" t="s">
        <v>3</v>
      </c>
      <c r="Y2" s="14" t="s">
        <v>594</v>
      </c>
      <c r="AB2" s="11" t="s">
        <v>1</v>
      </c>
      <c r="AC2" s="12" t="s">
        <v>2</v>
      </c>
      <c r="AD2" s="13" t="s">
        <v>3</v>
      </c>
      <c r="AE2" s="14" t="s">
        <v>594</v>
      </c>
      <c r="AH2" s="11" t="s">
        <v>1</v>
      </c>
      <c r="AI2" s="12" t="s">
        <v>2</v>
      </c>
      <c r="AJ2" s="13" t="s">
        <v>3</v>
      </c>
      <c r="AK2" s="14" t="s">
        <v>594</v>
      </c>
      <c r="AO2" s="11" t="s">
        <v>1</v>
      </c>
      <c r="AP2" s="12" t="s">
        <v>2</v>
      </c>
      <c r="AQ2" s="13" t="s">
        <v>3</v>
      </c>
      <c r="AT2" s="11" t="s">
        <v>1</v>
      </c>
      <c r="AU2" s="12" t="s">
        <v>2</v>
      </c>
      <c r="AV2" s="13" t="s">
        <v>3</v>
      </c>
      <c r="AY2" s="11" t="s">
        <v>1</v>
      </c>
      <c r="AZ2" s="12" t="s">
        <v>2</v>
      </c>
      <c r="BA2" s="13" t="s">
        <v>3</v>
      </c>
    </row>
    <row r="3" spans="1:53" ht="26.25">
      <c r="A3" s="8" t="s">
        <v>595</v>
      </c>
      <c r="B3" s="8" t="s">
        <v>595</v>
      </c>
      <c r="C3" s="8" t="s">
        <v>596</v>
      </c>
      <c r="D3" s="8" t="s">
        <v>596</v>
      </c>
      <c r="E3" s="8" t="s">
        <v>597</v>
      </c>
      <c r="F3" s="8" t="s">
        <v>597</v>
      </c>
      <c r="H3" s="8" t="str">
        <f t="shared" ref="H3:H66" ca="1" si="0">IF(I3="","",OFFSET($I3,0,LangOffset,1,1))</f>
        <v>Seleccionar el país</v>
      </c>
      <c r="I3" s="8" t="s">
        <v>597</v>
      </c>
      <c r="J3" s="35" t="s">
        <v>598</v>
      </c>
      <c r="K3" s="8" t="s">
        <v>599</v>
      </c>
      <c r="N3" s="8" t="str">
        <f ca="1">OFFSET($O3,0,LangOffset,1,1)</f>
        <v>Seleccionar ciclo fiscal</v>
      </c>
      <c r="O3" s="8" t="s">
        <v>596</v>
      </c>
      <c r="P3" s="8" t="s">
        <v>600</v>
      </c>
      <c r="Q3" s="8" t="s">
        <v>601</v>
      </c>
      <c r="U3" s="8" t="str">
        <f ca="1">OFFSET($V3,0,LangOffset,1,1)</f>
        <v>Seleccionar enfermedad</v>
      </c>
      <c r="V3" s="8" t="s">
        <v>602</v>
      </c>
      <c r="W3" s="8" t="s">
        <v>603</v>
      </c>
      <c r="X3" s="8" t="s">
        <v>604</v>
      </c>
      <c r="AA3" s="8" t="str">
        <f t="shared" ref="AA3:AA50" ca="1" si="1">OFFSET($AB3,0,LangOffset,1,1)</f>
        <v>Seleccionar fuente externa</v>
      </c>
      <c r="AB3" s="8" t="s">
        <v>605</v>
      </c>
      <c r="AC3" s="8" t="s">
        <v>606</v>
      </c>
      <c r="AD3" s="8" t="s">
        <v>607</v>
      </c>
      <c r="AG3" s="8" t="str">
        <f t="shared" ref="AG3:AG15" ca="1" si="2">OFFSET($AH3,0,LangOffset,1,1)</f>
        <v>Seleccione el producto sanitario</v>
      </c>
      <c r="AH3" s="8" t="s">
        <v>608</v>
      </c>
      <c r="AI3" t="s">
        <v>609</v>
      </c>
      <c r="AJ3" t="s">
        <v>610</v>
      </c>
      <c r="AN3" t="s">
        <v>611</v>
      </c>
      <c r="AO3" t="s">
        <v>611</v>
      </c>
      <c r="AP3" t="s">
        <v>612</v>
      </c>
      <c r="AQ3" t="s">
        <v>613</v>
      </c>
      <c r="AS3" t="s">
        <v>614</v>
      </c>
      <c r="AT3" t="s">
        <v>614</v>
      </c>
      <c r="AU3" t="s">
        <v>615</v>
      </c>
      <c r="AV3" t="s">
        <v>616</v>
      </c>
      <c r="AX3" t="str">
        <f ca="1">OFFSET($AY3,0,LangOffset,1,1)</f>
        <v>Seleccione la fuente de datos</v>
      </c>
      <c r="AY3" t="s">
        <v>617</v>
      </c>
      <c r="AZ3" t="s">
        <v>618</v>
      </c>
      <c r="BA3" t="s">
        <v>619</v>
      </c>
    </row>
    <row r="4" spans="1:53">
      <c r="A4" s="8" t="s">
        <v>620</v>
      </c>
      <c r="B4" s="8" t="s">
        <v>595</v>
      </c>
      <c r="C4" s="8" t="s">
        <v>621</v>
      </c>
      <c r="D4" s="8" t="s">
        <v>621</v>
      </c>
      <c r="E4" s="8" t="s">
        <v>622</v>
      </c>
      <c r="F4" s="8" t="s">
        <v>622</v>
      </c>
      <c r="H4" s="8" t="str">
        <f t="shared" ca="1" si="0"/>
        <v>Afganistán</v>
      </c>
      <c r="I4" s="8" t="s">
        <v>622</v>
      </c>
      <c r="J4" s="8" t="s">
        <v>622</v>
      </c>
      <c r="K4" s="8" t="s">
        <v>623</v>
      </c>
      <c r="N4" s="8" t="str">
        <f ca="1">OFFSET($O4,0,LangOffset,1,1)</f>
        <v>Enero - Diciembre</v>
      </c>
      <c r="O4" s="8" t="s">
        <v>621</v>
      </c>
      <c r="P4" s="8" t="s">
        <v>624</v>
      </c>
      <c r="Q4" s="8" t="s">
        <v>625</v>
      </c>
      <c r="U4" s="8" t="str">
        <f ca="1">OFFSET($V4,0,LangOffset,1,1)</f>
        <v>VIH/Sida</v>
      </c>
      <c r="V4" s="8" t="s">
        <v>298</v>
      </c>
      <c r="W4" s="8" t="s">
        <v>299</v>
      </c>
      <c r="X4" s="8" t="s">
        <v>300</v>
      </c>
      <c r="AA4" s="8" t="str">
        <f t="shared" ca="1" si="1"/>
        <v>Banco Africano de Desarrollo (BAD)</v>
      </c>
      <c r="AB4" s="8" t="s">
        <v>626</v>
      </c>
      <c r="AC4" s="8" t="s">
        <v>627</v>
      </c>
      <c r="AD4" s="8" t="s">
        <v>628</v>
      </c>
      <c r="AG4" s="8" t="str">
        <f t="shared" ca="1" si="2"/>
        <v>Antirretrovirales - primera línea</v>
      </c>
      <c r="AH4" s="8" t="s">
        <v>629</v>
      </c>
      <c r="AI4" t="s">
        <v>630</v>
      </c>
      <c r="AJ4" t="s">
        <v>631</v>
      </c>
      <c r="AN4" t="s">
        <v>632</v>
      </c>
      <c r="AO4" t="s">
        <v>632</v>
      </c>
      <c r="AP4" t="s">
        <v>633</v>
      </c>
      <c r="AQ4" t="s">
        <v>634</v>
      </c>
      <c r="AX4" t="s">
        <v>635</v>
      </c>
      <c r="AY4" t="s">
        <v>635</v>
      </c>
      <c r="AZ4" t="s">
        <v>636</v>
      </c>
      <c r="BA4" t="s">
        <v>637</v>
      </c>
    </row>
    <row r="5" spans="1:53">
      <c r="A5" s="8" t="s">
        <v>638</v>
      </c>
      <c r="B5" s="8" t="s">
        <v>595</v>
      </c>
      <c r="C5" s="8" t="s">
        <v>639</v>
      </c>
      <c r="D5" s="8" t="s">
        <v>639</v>
      </c>
      <c r="E5" s="8" t="s">
        <v>640</v>
      </c>
      <c r="F5" s="8" t="s">
        <v>640</v>
      </c>
      <c r="H5" s="8" t="str">
        <f t="shared" ca="1" si="0"/>
        <v>Albania</v>
      </c>
      <c r="I5" s="8" t="s">
        <v>641</v>
      </c>
      <c r="J5" s="8" t="s">
        <v>642</v>
      </c>
      <c r="K5" s="8" t="s">
        <v>641</v>
      </c>
      <c r="N5" s="8" t="str">
        <f ca="1">OFFSET($O5,0,LangOffset,1,1)</f>
        <v>Abril - Marzo</v>
      </c>
      <c r="O5" s="8" t="s">
        <v>639</v>
      </c>
      <c r="P5" s="8" t="s">
        <v>643</v>
      </c>
      <c r="Q5" s="8" t="s">
        <v>644</v>
      </c>
      <c r="U5" s="8" t="str">
        <f ca="1">OFFSET($V5,0,LangOffset,1,1)</f>
        <v>Tuberculosis</v>
      </c>
      <c r="V5" s="8" t="s">
        <v>301</v>
      </c>
      <c r="W5" s="8" t="s">
        <v>302</v>
      </c>
      <c r="X5" s="8" t="s">
        <v>303</v>
      </c>
      <c r="AA5" s="8" t="str">
        <f t="shared" ca="1" si="1"/>
        <v>Banco Asiático de Desarrollo (BAD)</v>
      </c>
      <c r="AB5" s="8" t="s">
        <v>645</v>
      </c>
      <c r="AC5" s="8" t="s">
        <v>646</v>
      </c>
      <c r="AD5" s="8" t="s">
        <v>647</v>
      </c>
      <c r="AG5" s="8" t="str">
        <f t="shared" ca="1" si="2"/>
        <v>Antirretrovirales - segunda línea</v>
      </c>
      <c r="AH5" s="8" t="s">
        <v>648</v>
      </c>
      <c r="AI5" t="s">
        <v>649</v>
      </c>
      <c r="AJ5" t="s">
        <v>650</v>
      </c>
      <c r="AN5" t="s">
        <v>441</v>
      </c>
      <c r="AO5" t="s">
        <v>441</v>
      </c>
      <c r="AP5" t="s">
        <v>442</v>
      </c>
      <c r="AQ5" t="s">
        <v>443</v>
      </c>
      <c r="AX5" t="str">
        <f ca="1">OFFSET($AY5,0,LangOffset,1,1)</f>
        <v>Cuantificación nacional</v>
      </c>
      <c r="AY5" t="s">
        <v>489</v>
      </c>
      <c r="AZ5" t="s">
        <v>490</v>
      </c>
      <c r="BA5" t="s">
        <v>491</v>
      </c>
    </row>
    <row r="6" spans="1:53">
      <c r="A6" s="8" t="s">
        <v>651</v>
      </c>
      <c r="B6" s="8" t="s">
        <v>595</v>
      </c>
      <c r="C6" s="8" t="s">
        <v>652</v>
      </c>
      <c r="D6" s="8" t="s">
        <v>652</v>
      </c>
      <c r="E6" s="8" t="s">
        <v>641</v>
      </c>
      <c r="F6" s="8" t="s">
        <v>641</v>
      </c>
      <c r="H6" s="8" t="str">
        <f t="shared" ca="1" si="0"/>
        <v>Argelia</v>
      </c>
      <c r="I6" s="8" t="s">
        <v>653</v>
      </c>
      <c r="J6" s="8" t="s">
        <v>654</v>
      </c>
      <c r="K6" s="8" t="s">
        <v>655</v>
      </c>
      <c r="N6" s="8" t="str">
        <f ca="1">OFFSET($O6,0,LangOffset,1,1)</f>
        <v>Julio - Junio</v>
      </c>
      <c r="O6" s="8" t="s">
        <v>652</v>
      </c>
      <c r="P6" s="8" t="s">
        <v>656</v>
      </c>
      <c r="Q6" s="8" t="s">
        <v>657</v>
      </c>
      <c r="U6" s="8" t="str">
        <f ca="1">OFFSET($V6,0,LangOffset,1,1)</f>
        <v>Malaria</v>
      </c>
      <c r="V6" s="8" t="s">
        <v>304</v>
      </c>
      <c r="W6" s="8" t="s">
        <v>305</v>
      </c>
      <c r="X6" s="8" t="s">
        <v>304</v>
      </c>
      <c r="AA6" s="8" t="str">
        <f t="shared" ca="1" si="1"/>
        <v>Australia</v>
      </c>
      <c r="AB6" s="8" t="s">
        <v>658</v>
      </c>
      <c r="AC6" s="8" t="s">
        <v>659</v>
      </c>
      <c r="AD6" s="8" t="s">
        <v>658</v>
      </c>
      <c r="AG6" s="8" t="str">
        <f t="shared" ca="1" si="2"/>
        <v>Prueba rápida del VIH</v>
      </c>
      <c r="AH6" s="8" t="s">
        <v>660</v>
      </c>
      <c r="AI6" t="s">
        <v>661</v>
      </c>
      <c r="AJ6" t="s">
        <v>662</v>
      </c>
    </row>
    <row r="7" spans="1:53">
      <c r="A7" s="8" t="s">
        <v>663</v>
      </c>
      <c r="B7" s="8" t="s">
        <v>663</v>
      </c>
      <c r="C7" s="8" t="s">
        <v>664</v>
      </c>
      <c r="D7" s="8" t="s">
        <v>664</v>
      </c>
      <c r="E7" s="8" t="s">
        <v>653</v>
      </c>
      <c r="F7" s="8" t="s">
        <v>653</v>
      </c>
      <c r="H7" s="8" t="str">
        <f t="shared" ca="1" si="0"/>
        <v>Andorra</v>
      </c>
      <c r="I7" s="8" t="s">
        <v>665</v>
      </c>
      <c r="J7" s="8" t="s">
        <v>666</v>
      </c>
      <c r="K7" s="8" t="s">
        <v>665</v>
      </c>
      <c r="N7" s="8" t="str">
        <f ca="1">OFFSET($O7,0,LangOffset,1,1)</f>
        <v>Octubre - Septiembre</v>
      </c>
      <c r="O7" s="8" t="s">
        <v>664</v>
      </c>
      <c r="P7" s="8" t="s">
        <v>667</v>
      </c>
      <c r="Q7" s="8" t="s">
        <v>668</v>
      </c>
      <c r="AA7" s="8" t="str">
        <f t="shared" ca="1" si="1"/>
        <v>Bélgica</v>
      </c>
      <c r="AB7" s="8" t="s">
        <v>669</v>
      </c>
      <c r="AC7" s="8" t="s">
        <v>670</v>
      </c>
      <c r="AD7" s="8" t="s">
        <v>671</v>
      </c>
      <c r="AG7" s="8" t="str">
        <f t="shared" ca="1" si="2"/>
        <v>Reactivos e insumos para el VIH</v>
      </c>
      <c r="AH7" s="8" t="s">
        <v>672</v>
      </c>
      <c r="AI7" t="s">
        <v>673</v>
      </c>
      <c r="AJ7" t="s">
        <v>674</v>
      </c>
    </row>
    <row r="8" spans="1:53">
      <c r="A8" s="8" t="s">
        <v>675</v>
      </c>
      <c r="B8" s="8" t="s">
        <v>675</v>
      </c>
      <c r="C8" s="8" t="s">
        <v>676</v>
      </c>
      <c r="D8" s="8" t="s">
        <v>596</v>
      </c>
      <c r="E8" s="8" t="s">
        <v>677</v>
      </c>
      <c r="F8" s="8" t="s">
        <v>677</v>
      </c>
      <c r="H8" s="8" t="str">
        <f t="shared" ca="1" si="0"/>
        <v>Angola</v>
      </c>
      <c r="I8" s="8" t="s">
        <v>678</v>
      </c>
      <c r="J8" s="8" t="s">
        <v>678</v>
      </c>
      <c r="K8" s="8" t="s">
        <v>678</v>
      </c>
      <c r="AA8" s="8" t="str">
        <f t="shared" ca="1" si="1"/>
        <v xml:space="preserve">Fundación Bill y Melinda Gates </v>
      </c>
      <c r="AB8" s="8" t="s">
        <v>679</v>
      </c>
      <c r="AC8" s="8" t="s">
        <v>680</v>
      </c>
      <c r="AD8" s="8" t="s">
        <v>681</v>
      </c>
      <c r="AG8" s="8" t="str">
        <f t="shared" ca="1" si="2"/>
        <v>Mosquiteros</v>
      </c>
      <c r="AH8" s="8" t="s">
        <v>682</v>
      </c>
      <c r="AI8" t="s">
        <v>683</v>
      </c>
      <c r="AJ8" t="s">
        <v>684</v>
      </c>
    </row>
    <row r="9" spans="1:53">
      <c r="A9" s="8" t="s">
        <v>685</v>
      </c>
      <c r="B9" s="8" t="s">
        <v>663</v>
      </c>
      <c r="C9" s="8" t="s">
        <v>686</v>
      </c>
      <c r="D9" s="8" t="s">
        <v>621</v>
      </c>
      <c r="E9" s="8" t="s">
        <v>665</v>
      </c>
      <c r="F9" s="8" t="s">
        <v>665</v>
      </c>
      <c r="H9" s="8" t="str">
        <f t="shared" ca="1" si="0"/>
        <v>Antigua y Barbuda</v>
      </c>
      <c r="I9" s="8" t="s">
        <v>687</v>
      </c>
      <c r="J9" s="8" t="s">
        <v>688</v>
      </c>
      <c r="K9" s="8" t="s">
        <v>689</v>
      </c>
      <c r="N9" s="8" t="str">
        <f ca="1">OFFSET($O9,0,LangOffset,1,1)</f>
        <v>Seleccionar categoría</v>
      </c>
      <c r="O9" s="8" t="s">
        <v>690</v>
      </c>
      <c r="P9" s="8" t="s">
        <v>691</v>
      </c>
      <c r="Q9" s="8" t="s">
        <v>692</v>
      </c>
      <c r="U9" s="8" t="str">
        <f ca="1">OFFSET($V9,0,LangOffset,1,1)</f>
        <v>Seleccionar nivel</v>
      </c>
      <c r="V9" s="8" t="s">
        <v>614</v>
      </c>
      <c r="W9" s="8" t="s">
        <v>615</v>
      </c>
      <c r="X9" s="8" t="s">
        <v>616</v>
      </c>
      <c r="AA9" s="8" t="str">
        <f t="shared" ca="1" si="1"/>
        <v>Brasil</v>
      </c>
      <c r="AB9" s="8" t="s">
        <v>693</v>
      </c>
      <c r="AC9" s="8" t="s">
        <v>694</v>
      </c>
      <c r="AD9" s="8" t="s">
        <v>695</v>
      </c>
      <c r="AG9" s="8" t="str">
        <f t="shared" ca="1" si="2"/>
        <v>TCAs</v>
      </c>
      <c r="AH9" s="8" t="s">
        <v>696</v>
      </c>
      <c r="AI9" t="s">
        <v>697</v>
      </c>
      <c r="AJ9" t="s">
        <v>698</v>
      </c>
    </row>
    <row r="10" spans="1:53">
      <c r="A10" s="8" t="s">
        <v>699</v>
      </c>
      <c r="B10" s="8" t="s">
        <v>675</v>
      </c>
      <c r="C10" s="8" t="s">
        <v>700</v>
      </c>
      <c r="D10" s="8" t="s">
        <v>639</v>
      </c>
      <c r="E10" s="8" t="s">
        <v>678</v>
      </c>
      <c r="F10" s="8" t="s">
        <v>678</v>
      </c>
      <c r="H10" s="8" t="str">
        <f t="shared" ca="1" si="0"/>
        <v>Argentina</v>
      </c>
      <c r="I10" s="8" t="s">
        <v>701</v>
      </c>
      <c r="J10" s="8" t="s">
        <v>702</v>
      </c>
      <c r="K10" s="8" t="s">
        <v>701</v>
      </c>
      <c r="N10" s="8" t="str">
        <f ca="1">OFFSET($O10,0,LangOffset,1,1)</f>
        <v>Módulos del Fondo Mundial</v>
      </c>
      <c r="O10" s="8" t="s">
        <v>703</v>
      </c>
      <c r="P10" s="8" t="s">
        <v>704</v>
      </c>
      <c r="Q10" s="8" t="s">
        <v>705</v>
      </c>
      <c r="U10" s="8" t="str">
        <f ca="1">OFFSET($V10,0,LangOffset,1,1)</f>
        <v>Gobierno central</v>
      </c>
      <c r="V10" s="8" t="s">
        <v>706</v>
      </c>
      <c r="W10" s="8" t="s">
        <v>707</v>
      </c>
      <c r="X10" s="8" t="s">
        <v>708</v>
      </c>
      <c r="AA10" s="8" t="str">
        <f t="shared" ca="1" si="1"/>
        <v>Canadá</v>
      </c>
      <c r="AB10" s="8" t="s">
        <v>709</v>
      </c>
      <c r="AC10" s="8" t="s">
        <v>709</v>
      </c>
      <c r="AD10" s="8" t="s">
        <v>710</v>
      </c>
      <c r="AG10" s="8" t="str">
        <f t="shared" ca="1" si="2"/>
        <v>Pruebas de diagnóstico rápido para la malaria</v>
      </c>
      <c r="AH10" s="8" t="s">
        <v>711</v>
      </c>
      <c r="AI10" t="s">
        <v>712</v>
      </c>
      <c r="AJ10" t="s">
        <v>713</v>
      </c>
    </row>
    <row r="11" spans="1:53">
      <c r="C11" s="8" t="s">
        <v>714</v>
      </c>
      <c r="D11" s="8" t="s">
        <v>652</v>
      </c>
      <c r="E11" s="8" t="s">
        <v>715</v>
      </c>
      <c r="F11" s="8" t="s">
        <v>715</v>
      </c>
      <c r="H11" s="8" t="str">
        <f t="shared" ca="1" si="0"/>
        <v>Armenia</v>
      </c>
      <c r="I11" s="8" t="s">
        <v>716</v>
      </c>
      <c r="J11" s="8" t="s">
        <v>717</v>
      </c>
      <c r="K11" s="8" t="s">
        <v>716</v>
      </c>
      <c r="N11" s="8" t="str">
        <f ca="1">OFFSET($O11,0,LangOffset,1,1)</f>
        <v>Categorías del PEN</v>
      </c>
      <c r="O11" s="8" t="s">
        <v>718</v>
      </c>
      <c r="P11" s="8" t="s">
        <v>719</v>
      </c>
      <c r="Q11" s="8" t="s">
        <v>720</v>
      </c>
      <c r="U11" s="8" t="str">
        <f ca="1">OFFSET($V11,0,LangOffset,1,1)</f>
        <v>Gobierno central y subnacional</v>
      </c>
      <c r="V11" s="8" t="s">
        <v>721</v>
      </c>
      <c r="W11" s="8" t="s">
        <v>722</v>
      </c>
      <c r="X11" s="8" t="s">
        <v>723</v>
      </c>
      <c r="AA11" s="8" t="str">
        <f t="shared" ca="1" si="1"/>
        <v>China</v>
      </c>
      <c r="AB11" s="8" t="s">
        <v>724</v>
      </c>
      <c r="AC11" s="8" t="s">
        <v>725</v>
      </c>
      <c r="AD11" s="8" t="s">
        <v>724</v>
      </c>
      <c r="AG11" s="8" t="str">
        <f t="shared" ca="1" si="2"/>
        <v>Medicamentos para la tuberculosis</v>
      </c>
      <c r="AH11" s="8" t="s">
        <v>726</v>
      </c>
      <c r="AI11" t="s">
        <v>727</v>
      </c>
      <c r="AJ11" t="s">
        <v>728</v>
      </c>
    </row>
    <row r="12" spans="1:53">
      <c r="C12" s="8" t="s">
        <v>729</v>
      </c>
      <c r="D12" s="8" t="s">
        <v>664</v>
      </c>
      <c r="E12" s="8" t="s">
        <v>687</v>
      </c>
      <c r="F12" s="8" t="s">
        <v>687</v>
      </c>
      <c r="H12" s="8" t="str">
        <f t="shared" ca="1" si="0"/>
        <v>Aruba</v>
      </c>
      <c r="I12" s="8" t="s">
        <v>730</v>
      </c>
      <c r="J12" s="8" t="s">
        <v>730</v>
      </c>
      <c r="K12" s="8" t="s">
        <v>730</v>
      </c>
      <c r="AA12" s="8" t="str">
        <f t="shared" ca="1" si="1"/>
        <v>Fundación Clinton</v>
      </c>
      <c r="AB12" s="8" t="s">
        <v>731</v>
      </c>
      <c r="AC12" s="8" t="s">
        <v>732</v>
      </c>
      <c r="AD12" s="8" t="s">
        <v>733</v>
      </c>
      <c r="AG12" s="8" t="str">
        <f t="shared" ca="1" si="2"/>
        <v>Otros productos básicos (especificar)</v>
      </c>
      <c r="AH12" t="s">
        <v>734</v>
      </c>
      <c r="AI12" t="s">
        <v>735</v>
      </c>
      <c r="AJ12" t="s">
        <v>736</v>
      </c>
    </row>
    <row r="13" spans="1:53">
      <c r="C13" s="8" t="s">
        <v>737</v>
      </c>
      <c r="D13" s="8" t="s">
        <v>596</v>
      </c>
      <c r="E13" s="8" t="s">
        <v>701</v>
      </c>
      <c r="F13" s="8" t="s">
        <v>701</v>
      </c>
      <c r="H13" s="8" t="str">
        <f t="shared" ca="1" si="0"/>
        <v>Australia</v>
      </c>
      <c r="I13" s="8" t="s">
        <v>658</v>
      </c>
      <c r="J13" s="8" t="s">
        <v>659</v>
      </c>
      <c r="K13" s="8" t="s">
        <v>658</v>
      </c>
      <c r="N13" s="8" t="str">
        <f ca="1">OFFSET($O13,0,LangOffset,1,1)</f>
        <v>Seleccionar moneda</v>
      </c>
      <c r="O13" s="8" t="s">
        <v>595</v>
      </c>
      <c r="P13" s="8" t="s">
        <v>738</v>
      </c>
      <c r="Q13" s="8" t="s">
        <v>739</v>
      </c>
      <c r="U13" s="8" t="str">
        <f ca="1">OFFSET($V13,0,LangOffset,1,1)</f>
        <v>Seleccionar</v>
      </c>
      <c r="V13" s="8" t="s">
        <v>740</v>
      </c>
      <c r="W13" s="8" t="s">
        <v>741</v>
      </c>
      <c r="X13" s="8" t="s">
        <v>742</v>
      </c>
      <c r="AA13" s="8" t="str">
        <f t="shared" ca="1" si="1"/>
        <v>Dinamarca</v>
      </c>
      <c r="AB13" s="8" t="s">
        <v>743</v>
      </c>
      <c r="AC13" s="8" t="s">
        <v>744</v>
      </c>
      <c r="AD13" s="8" t="s">
        <v>745</v>
      </c>
      <c r="AG13" s="8" t="str">
        <f t="shared" ca="1" si="2"/>
        <v>Pruebas moleculares para la tuberculosis</v>
      </c>
      <c r="AH13" t="s">
        <v>746</v>
      </c>
      <c r="AI13" t="s">
        <v>747</v>
      </c>
      <c r="AJ13" t="s">
        <v>748</v>
      </c>
    </row>
    <row r="14" spans="1:53">
      <c r="C14" s="8" t="s">
        <v>625</v>
      </c>
      <c r="D14" s="8" t="s">
        <v>621</v>
      </c>
      <c r="E14" s="8" t="s">
        <v>716</v>
      </c>
      <c r="F14" s="8" t="s">
        <v>716</v>
      </c>
      <c r="H14" s="8" t="str">
        <f t="shared" ca="1" si="0"/>
        <v>Austria</v>
      </c>
      <c r="I14" s="8" t="s">
        <v>749</v>
      </c>
      <c r="J14" s="8" t="s">
        <v>750</v>
      </c>
      <c r="K14" s="8" t="s">
        <v>749</v>
      </c>
      <c r="N14" s="8" t="str">
        <f ca="1">OFFSET($O14,0,LangOffset,1,1)</f>
        <v>USD</v>
      </c>
      <c r="O14" s="8" t="s">
        <v>663</v>
      </c>
      <c r="P14" s="8" t="s">
        <v>663</v>
      </c>
      <c r="Q14" s="8" t="s">
        <v>663</v>
      </c>
      <c r="U14" s="8" t="str">
        <f ca="1">OFFSET($V14,0,LangOffset,1,1)</f>
        <v>Sí</v>
      </c>
      <c r="V14" s="8" t="s">
        <v>751</v>
      </c>
      <c r="W14" s="8" t="s">
        <v>752</v>
      </c>
      <c r="X14" s="8" t="s">
        <v>753</v>
      </c>
      <c r="AA14" s="8" t="str">
        <f t="shared" ca="1" si="1"/>
        <v>Comunidad Económica de Estados de África Occidental (ECOWAS)</v>
      </c>
      <c r="AB14" s="8" t="s">
        <v>754</v>
      </c>
      <c r="AC14" s="8" t="s">
        <v>755</v>
      </c>
      <c r="AD14" s="8" t="s">
        <v>756</v>
      </c>
      <c r="AG14" s="8" t="str">
        <f t="shared" ca="1" si="2"/>
        <v>Material sanitario</v>
      </c>
      <c r="AH14" t="s">
        <v>757</v>
      </c>
      <c r="AI14" t="s">
        <v>758</v>
      </c>
      <c r="AJ14" t="s">
        <v>759</v>
      </c>
    </row>
    <row r="15" spans="1:53">
      <c r="C15" s="8" t="s">
        <v>644</v>
      </c>
      <c r="D15" s="8" t="s">
        <v>639</v>
      </c>
      <c r="E15" s="8" t="s">
        <v>730</v>
      </c>
      <c r="F15" s="8" t="s">
        <v>730</v>
      </c>
      <c r="H15" s="8" t="str">
        <f t="shared" ca="1" si="0"/>
        <v>Azerbaiyán</v>
      </c>
      <c r="I15" s="8" t="s">
        <v>760</v>
      </c>
      <c r="J15" s="8" t="s">
        <v>761</v>
      </c>
      <c r="K15" s="8" t="s">
        <v>762</v>
      </c>
      <c r="N15" s="8" t="str">
        <f ca="1">OFFSET($O15,0,LangOffset,1,1)</f>
        <v>EUR</v>
      </c>
      <c r="O15" s="8" t="s">
        <v>675</v>
      </c>
      <c r="P15" s="8" t="s">
        <v>675</v>
      </c>
      <c r="Q15" s="8" t="s">
        <v>675</v>
      </c>
      <c r="U15" s="8" t="str">
        <f ca="1">OFFSET($V15,0,LangOffset,1,1)</f>
        <v>No</v>
      </c>
      <c r="V15" s="8" t="s">
        <v>763</v>
      </c>
      <c r="W15" s="8" t="s">
        <v>764</v>
      </c>
      <c r="X15" s="8" t="s">
        <v>763</v>
      </c>
      <c r="AA15" s="8" t="str">
        <f t="shared" ca="1" si="1"/>
        <v>Unión Europea/Comisión Europea</v>
      </c>
      <c r="AB15" s="8" t="s">
        <v>765</v>
      </c>
      <c r="AC15" s="8" t="s">
        <v>766</v>
      </c>
      <c r="AD15" s="8" t="s">
        <v>767</v>
      </c>
      <c r="AG15" s="8" t="str">
        <f t="shared" ca="1" si="2"/>
        <v>Material contra el VIH, la tuberculosis o la malaria</v>
      </c>
      <c r="AH15" t="s">
        <v>768</v>
      </c>
      <c r="AI15" t="s">
        <v>769</v>
      </c>
      <c r="AJ15" t="s">
        <v>770</v>
      </c>
    </row>
    <row r="16" spans="1:53">
      <c r="C16" s="8" t="s">
        <v>657</v>
      </c>
      <c r="D16" s="8" t="s">
        <v>652</v>
      </c>
      <c r="E16" s="8" t="s">
        <v>658</v>
      </c>
      <c r="F16" s="8" t="s">
        <v>658</v>
      </c>
      <c r="H16" s="8" t="str">
        <f t="shared" ca="1" si="0"/>
        <v>Bahamas</v>
      </c>
      <c r="I16" s="8" t="s">
        <v>771</v>
      </c>
      <c r="J16" s="8" t="s">
        <v>771</v>
      </c>
      <c r="K16" s="8" t="s">
        <v>771</v>
      </c>
      <c r="AA16" s="8" t="str">
        <f t="shared" ca="1" si="1"/>
        <v>Finlandia</v>
      </c>
      <c r="AB16" s="8" t="s">
        <v>772</v>
      </c>
      <c r="AC16" s="8" t="s">
        <v>773</v>
      </c>
      <c r="AD16" s="8" t="s">
        <v>774</v>
      </c>
    </row>
    <row r="17" spans="3:30">
      <c r="C17" s="8" t="s">
        <v>668</v>
      </c>
      <c r="D17" s="8" t="s">
        <v>664</v>
      </c>
      <c r="E17" s="8" t="s">
        <v>749</v>
      </c>
      <c r="F17" s="8" t="s">
        <v>749</v>
      </c>
      <c r="H17" s="8" t="str">
        <f t="shared" ca="1" si="0"/>
        <v>Bahrein</v>
      </c>
      <c r="I17" s="8" t="s">
        <v>775</v>
      </c>
      <c r="J17" s="8" t="s">
        <v>776</v>
      </c>
      <c r="K17" s="8" t="s">
        <v>777</v>
      </c>
      <c r="N17" s="8" t="str">
        <f ca="1">OFFSET($O17,0,LangOffset,1,1)</f>
        <v>Seleccionar año</v>
      </c>
      <c r="O17" s="8" t="s">
        <v>778</v>
      </c>
      <c r="P17" s="8" t="s">
        <v>779</v>
      </c>
      <c r="Q17" s="8" t="s">
        <v>780</v>
      </c>
      <c r="AA17" s="8" t="str">
        <f t="shared" ca="1" si="1"/>
        <v>Organización para la Alimentación y la Agricultura (FAO)</v>
      </c>
      <c r="AB17" s="8" t="s">
        <v>781</v>
      </c>
      <c r="AC17" s="8" t="s">
        <v>782</v>
      </c>
      <c r="AD17" s="8" t="s">
        <v>783</v>
      </c>
    </row>
    <row r="18" spans="3:30">
      <c r="C18" s="8" t="s">
        <v>784</v>
      </c>
      <c r="D18" s="8" t="s">
        <v>596</v>
      </c>
      <c r="E18" s="8" t="s">
        <v>760</v>
      </c>
      <c r="F18" s="8" t="s">
        <v>760</v>
      </c>
      <c r="H18" s="8" t="str">
        <f t="shared" ca="1" si="0"/>
        <v>Bangladesh</v>
      </c>
      <c r="I18" s="8" t="s">
        <v>785</v>
      </c>
      <c r="J18" s="8" t="s">
        <v>785</v>
      </c>
      <c r="K18" s="8" t="s">
        <v>785</v>
      </c>
      <c r="N18" s="8">
        <v>2021</v>
      </c>
      <c r="O18" s="8">
        <v>2021</v>
      </c>
      <c r="P18" s="8">
        <v>2021</v>
      </c>
      <c r="Q18" s="8">
        <v>2021</v>
      </c>
      <c r="AA18" s="8" t="str">
        <f t="shared" ca="1" si="1"/>
        <v>Francia</v>
      </c>
      <c r="AB18" s="8" t="s">
        <v>786</v>
      </c>
      <c r="AC18" s="8" t="s">
        <v>786</v>
      </c>
      <c r="AD18" s="8" t="s">
        <v>787</v>
      </c>
    </row>
    <row r="19" spans="3:30">
      <c r="C19" s="8" t="s">
        <v>788</v>
      </c>
      <c r="D19" s="8" t="s">
        <v>621</v>
      </c>
      <c r="E19" s="8" t="s">
        <v>771</v>
      </c>
      <c r="F19" s="8" t="s">
        <v>771</v>
      </c>
      <c r="H19" s="8" t="str">
        <f t="shared" ca="1" si="0"/>
        <v>Barbados</v>
      </c>
      <c r="I19" s="8" t="s">
        <v>789</v>
      </c>
      <c r="J19" s="8" t="s">
        <v>790</v>
      </c>
      <c r="K19" s="8" t="s">
        <v>789</v>
      </c>
      <c r="N19" s="8">
        <f t="shared" ref="N19:N24" si="3">N18+1</f>
        <v>2022</v>
      </c>
      <c r="O19" s="8">
        <v>2022</v>
      </c>
      <c r="P19" s="8">
        <v>2022</v>
      </c>
      <c r="Q19" s="8">
        <v>2022</v>
      </c>
      <c r="AA19" s="8" t="str">
        <f t="shared" ca="1" si="1"/>
        <v>Alemania</v>
      </c>
      <c r="AB19" s="8" t="s">
        <v>791</v>
      </c>
      <c r="AC19" s="8" t="s">
        <v>792</v>
      </c>
      <c r="AD19" s="8" t="s">
        <v>793</v>
      </c>
    </row>
    <row r="20" spans="3:30">
      <c r="C20" s="8" t="s">
        <v>794</v>
      </c>
      <c r="D20" s="8" t="s">
        <v>639</v>
      </c>
      <c r="E20" s="8" t="s">
        <v>775</v>
      </c>
      <c r="F20" s="8" t="s">
        <v>775</v>
      </c>
      <c r="H20" s="8" t="str">
        <f t="shared" ca="1" si="0"/>
        <v>Belarús</v>
      </c>
      <c r="I20" s="8" t="s">
        <v>795</v>
      </c>
      <c r="J20" s="8" t="s">
        <v>796</v>
      </c>
      <c r="K20" s="8" t="s">
        <v>797</v>
      </c>
      <c r="N20" s="8">
        <f t="shared" si="3"/>
        <v>2023</v>
      </c>
      <c r="O20" s="8">
        <v>2023</v>
      </c>
      <c r="P20" s="8">
        <v>2023</v>
      </c>
      <c r="Q20" s="8">
        <v>2023</v>
      </c>
      <c r="AA20" s="8" t="str">
        <f t="shared" ca="1" si="1"/>
        <v>Comité Internacional de la Cruz Roja (CICR)</v>
      </c>
      <c r="AB20" s="8" t="s">
        <v>798</v>
      </c>
      <c r="AC20" s="8" t="s">
        <v>799</v>
      </c>
      <c r="AD20" s="8" t="s">
        <v>800</v>
      </c>
    </row>
    <row r="21" spans="3:30">
      <c r="C21" s="8" t="s">
        <v>801</v>
      </c>
      <c r="D21" s="8" t="s">
        <v>652</v>
      </c>
      <c r="E21" s="8" t="s">
        <v>785</v>
      </c>
      <c r="F21" s="8" t="s">
        <v>785</v>
      </c>
      <c r="H21" s="8" t="str">
        <f t="shared" ca="1" si="0"/>
        <v>Bélgica</v>
      </c>
      <c r="I21" s="8" t="s">
        <v>669</v>
      </c>
      <c r="J21" s="8" t="s">
        <v>670</v>
      </c>
      <c r="K21" s="8" t="s">
        <v>671</v>
      </c>
      <c r="N21" s="8">
        <f t="shared" si="3"/>
        <v>2024</v>
      </c>
      <c r="O21" s="8">
        <v>2024</v>
      </c>
      <c r="P21" s="8">
        <v>2024</v>
      </c>
      <c r="Q21" s="8">
        <v>2024</v>
      </c>
      <c r="AA21" s="8" t="str">
        <f t="shared" ca="1" si="1"/>
        <v>Mecanismo Internacional de Compra de Medicamentos (UNITAID)</v>
      </c>
      <c r="AB21" s="8" t="s">
        <v>802</v>
      </c>
      <c r="AC21" s="8" t="s">
        <v>803</v>
      </c>
      <c r="AD21" s="8" t="s">
        <v>804</v>
      </c>
    </row>
    <row r="22" spans="3:30">
      <c r="C22" s="8" t="s">
        <v>805</v>
      </c>
      <c r="D22" s="8" t="s">
        <v>664</v>
      </c>
      <c r="E22" s="8" t="s">
        <v>789</v>
      </c>
      <c r="F22" s="8" t="s">
        <v>789</v>
      </c>
      <c r="H22" s="8" t="str">
        <f t="shared" ca="1" si="0"/>
        <v>Belice</v>
      </c>
      <c r="I22" s="8" t="s">
        <v>806</v>
      </c>
      <c r="J22" s="8" t="s">
        <v>806</v>
      </c>
      <c r="K22" s="8" t="s">
        <v>807</v>
      </c>
      <c r="N22" s="8">
        <f t="shared" si="3"/>
        <v>2025</v>
      </c>
      <c r="O22" s="8">
        <v>2025</v>
      </c>
      <c r="P22" s="8">
        <v>2025</v>
      </c>
      <c r="Q22" s="8">
        <v>2025</v>
      </c>
      <c r="AA22" s="8" t="str">
        <f t="shared" ca="1" si="1"/>
        <v>Organización Internacional del Trabajo (OIT)</v>
      </c>
      <c r="AB22" s="8" t="s">
        <v>808</v>
      </c>
      <c r="AC22" s="8" t="s">
        <v>809</v>
      </c>
      <c r="AD22" s="8" t="s">
        <v>810</v>
      </c>
    </row>
    <row r="23" spans="3:30">
      <c r="E23" s="8" t="s">
        <v>795</v>
      </c>
      <c r="F23" s="8" t="s">
        <v>795</v>
      </c>
      <c r="H23" s="8" t="str">
        <f t="shared" ca="1" si="0"/>
        <v>Benin</v>
      </c>
      <c r="I23" s="8" t="s">
        <v>811</v>
      </c>
      <c r="J23" s="8" t="s">
        <v>812</v>
      </c>
      <c r="K23" s="8" t="s">
        <v>811</v>
      </c>
      <c r="N23" s="8">
        <f t="shared" si="3"/>
        <v>2026</v>
      </c>
      <c r="O23" s="8">
        <v>2026</v>
      </c>
      <c r="P23" s="8">
        <v>2026</v>
      </c>
      <c r="Q23" s="8">
        <v>2026</v>
      </c>
      <c r="AA23" s="8" t="str">
        <f t="shared" ca="1" si="1"/>
        <v>Organización Internacional para las Migraciones (OIM)</v>
      </c>
      <c r="AB23" s="8" t="s">
        <v>813</v>
      </c>
      <c r="AC23" s="8" t="s">
        <v>814</v>
      </c>
      <c r="AD23" s="8" t="s">
        <v>815</v>
      </c>
    </row>
    <row r="24" spans="3:30">
      <c r="E24" s="8" t="s">
        <v>669</v>
      </c>
      <c r="F24" s="8" t="s">
        <v>669</v>
      </c>
      <c r="H24" s="8" t="str">
        <f t="shared" ca="1" si="0"/>
        <v>Bhután</v>
      </c>
      <c r="I24" s="8" t="s">
        <v>816</v>
      </c>
      <c r="J24" s="8" t="s">
        <v>817</v>
      </c>
      <c r="K24" s="8" t="s">
        <v>818</v>
      </c>
      <c r="N24" s="8">
        <f t="shared" si="3"/>
        <v>2027</v>
      </c>
      <c r="O24" s="8">
        <v>2027</v>
      </c>
      <c r="P24" s="8">
        <v>2027</v>
      </c>
      <c r="Q24" s="8">
        <v>2027</v>
      </c>
      <c r="AA24" s="8" t="str">
        <f t="shared" ca="1" si="1"/>
        <v>Irlanda</v>
      </c>
      <c r="AB24" s="8" t="s">
        <v>819</v>
      </c>
      <c r="AC24" s="8" t="s">
        <v>820</v>
      </c>
      <c r="AD24" s="8" t="s">
        <v>821</v>
      </c>
    </row>
    <row r="25" spans="3:30">
      <c r="E25" s="8" t="s">
        <v>806</v>
      </c>
      <c r="F25" s="8" t="s">
        <v>806</v>
      </c>
      <c r="H25" s="8" t="str">
        <f t="shared" ca="1" si="0"/>
        <v>Bolivia (Estado Plurinacional)</v>
      </c>
      <c r="I25" s="8" t="s">
        <v>822</v>
      </c>
      <c r="J25" s="8" t="s">
        <v>823</v>
      </c>
      <c r="K25" s="8" t="s">
        <v>824</v>
      </c>
      <c r="AA25" s="8" t="str">
        <f t="shared" ca="1" si="1"/>
        <v>Italia</v>
      </c>
      <c r="AB25" s="8" t="s">
        <v>825</v>
      </c>
      <c r="AC25" s="8" t="s">
        <v>826</v>
      </c>
      <c r="AD25" s="8" t="s">
        <v>827</v>
      </c>
    </row>
    <row r="26" spans="3:30">
      <c r="E26" s="8" t="s">
        <v>811</v>
      </c>
      <c r="F26" s="8" t="s">
        <v>811</v>
      </c>
      <c r="H26" s="8" t="str">
        <f t="shared" ca="1" si="0"/>
        <v>Bosnia y Herzegovina</v>
      </c>
      <c r="I26" s="8" t="s">
        <v>828</v>
      </c>
      <c r="J26" s="8" t="s">
        <v>829</v>
      </c>
      <c r="K26" s="8" t="s">
        <v>830</v>
      </c>
      <c r="AA26" s="8" t="str">
        <f t="shared" ca="1" si="1"/>
        <v>Japón</v>
      </c>
      <c r="AB26" s="8" t="s">
        <v>831</v>
      </c>
      <c r="AC26" s="8" t="s">
        <v>832</v>
      </c>
      <c r="AD26" s="8" t="s">
        <v>833</v>
      </c>
    </row>
    <row r="27" spans="3:30">
      <c r="E27" s="8" t="s">
        <v>834</v>
      </c>
      <c r="F27" s="8" t="s">
        <v>834</v>
      </c>
      <c r="H27" s="8" t="str">
        <f t="shared" ca="1" si="0"/>
        <v>Botswana</v>
      </c>
      <c r="I27" s="8" t="s">
        <v>835</v>
      </c>
      <c r="J27" s="8" t="s">
        <v>835</v>
      </c>
      <c r="K27" s="8" t="s">
        <v>835</v>
      </c>
      <c r="AA27" s="8" t="str">
        <f t="shared" ca="1" si="1"/>
        <v>Programa Conjunto de las Naciones Unidas sobre el VIH/Sida (ONUSIDA)</v>
      </c>
      <c r="AB27" s="8" t="s">
        <v>836</v>
      </c>
      <c r="AC27" s="8" t="s">
        <v>837</v>
      </c>
      <c r="AD27" s="8" t="s">
        <v>838</v>
      </c>
    </row>
    <row r="28" spans="3:30">
      <c r="E28" s="8" t="s">
        <v>816</v>
      </c>
      <c r="F28" s="8" t="s">
        <v>816</v>
      </c>
      <c r="H28" s="8" t="str">
        <f t="shared" ca="1" si="0"/>
        <v>Brasil</v>
      </c>
      <c r="I28" s="8" t="s">
        <v>693</v>
      </c>
      <c r="J28" s="8" t="s">
        <v>694</v>
      </c>
      <c r="K28" s="8" t="s">
        <v>695</v>
      </c>
      <c r="AA28" s="8" t="str">
        <f t="shared" ca="1" si="1"/>
        <v>Corea</v>
      </c>
      <c r="AB28" s="8" t="s">
        <v>839</v>
      </c>
      <c r="AC28" s="8" t="s">
        <v>840</v>
      </c>
      <c r="AD28" s="8" t="s">
        <v>841</v>
      </c>
    </row>
    <row r="29" spans="3:30">
      <c r="E29" s="8" t="s">
        <v>822</v>
      </c>
      <c r="F29" s="8" t="s">
        <v>822</v>
      </c>
      <c r="H29" s="8" t="str">
        <f t="shared" ca="1" si="0"/>
        <v>Brunei Darussalam</v>
      </c>
      <c r="I29" s="8" t="s">
        <v>842</v>
      </c>
      <c r="J29" s="8" t="s">
        <v>843</v>
      </c>
      <c r="K29" s="8" t="s">
        <v>842</v>
      </c>
      <c r="AA29" s="8" t="str">
        <f t="shared" ca="1" si="1"/>
        <v>Luxemburgo</v>
      </c>
      <c r="AB29" s="8" t="s">
        <v>844</v>
      </c>
      <c r="AC29" s="8" t="s">
        <v>844</v>
      </c>
      <c r="AD29" s="8" t="s">
        <v>845</v>
      </c>
    </row>
    <row r="30" spans="3:30">
      <c r="E30" s="8" t="s">
        <v>846</v>
      </c>
      <c r="F30" s="8" t="s">
        <v>846</v>
      </c>
      <c r="H30" s="8" t="str">
        <f t="shared" ca="1" si="0"/>
        <v>Bulgaria</v>
      </c>
      <c r="I30" s="8" t="s">
        <v>847</v>
      </c>
      <c r="J30" s="8" t="s">
        <v>848</v>
      </c>
      <c r="K30" s="8" t="s">
        <v>847</v>
      </c>
      <c r="AA30" s="8" t="str">
        <f t="shared" ca="1" si="1"/>
        <v xml:space="preserve">Consorcio de la Malaria </v>
      </c>
      <c r="AB30" s="8" t="s">
        <v>849</v>
      </c>
      <c r="AC30" s="8" t="s">
        <v>849</v>
      </c>
      <c r="AD30" s="8" t="s">
        <v>850</v>
      </c>
    </row>
    <row r="31" spans="3:30">
      <c r="E31" s="8" t="s">
        <v>828</v>
      </c>
      <c r="F31" s="8" t="s">
        <v>828</v>
      </c>
      <c r="H31" s="8" t="str">
        <f t="shared" ca="1" si="0"/>
        <v>Burkina Faso</v>
      </c>
      <c r="I31" s="8" t="s">
        <v>851</v>
      </c>
      <c r="J31" s="8" t="s">
        <v>852</v>
      </c>
      <c r="K31" s="8" t="s">
        <v>851</v>
      </c>
      <c r="AA31" s="8" t="str">
        <f t="shared" ca="1" si="1"/>
        <v>Médicos Sin Fronteras (MSF)</v>
      </c>
      <c r="AB31" s="8" t="s">
        <v>853</v>
      </c>
      <c r="AC31" s="8" t="s">
        <v>854</v>
      </c>
      <c r="AD31" s="8" t="s">
        <v>855</v>
      </c>
    </row>
    <row r="32" spans="3:30">
      <c r="E32" s="8" t="s">
        <v>835</v>
      </c>
      <c r="F32" s="8" t="s">
        <v>835</v>
      </c>
      <c r="H32" s="8" t="str">
        <f t="shared" ca="1" si="0"/>
        <v>Burundi</v>
      </c>
      <c r="I32" s="8" t="s">
        <v>856</v>
      </c>
      <c r="J32" s="8" t="s">
        <v>856</v>
      </c>
      <c r="K32" s="8" t="s">
        <v>856</v>
      </c>
      <c r="AA32" s="8" t="str">
        <f t="shared" ca="1" si="1"/>
        <v>Mónaco</v>
      </c>
      <c r="AB32" s="8" t="s">
        <v>857</v>
      </c>
      <c r="AC32" s="8" t="s">
        <v>857</v>
      </c>
      <c r="AD32" s="8" t="s">
        <v>858</v>
      </c>
    </row>
    <row r="33" spans="5:30">
      <c r="E33" s="8" t="s">
        <v>693</v>
      </c>
      <c r="F33" s="8" t="s">
        <v>693</v>
      </c>
      <c r="H33" s="8" t="str">
        <f t="shared" ca="1" si="0"/>
        <v>Cabo Verde</v>
      </c>
      <c r="I33" s="8" t="s">
        <v>859</v>
      </c>
      <c r="J33" s="8" t="s">
        <v>860</v>
      </c>
      <c r="K33" s="8" t="s">
        <v>859</v>
      </c>
      <c r="AA33" s="8" t="str">
        <f t="shared" ca="1" si="1"/>
        <v>Países Bajos</v>
      </c>
      <c r="AB33" s="8" t="s">
        <v>861</v>
      </c>
      <c r="AC33" s="8" t="s">
        <v>862</v>
      </c>
      <c r="AD33" s="8" t="s">
        <v>863</v>
      </c>
    </row>
    <row r="34" spans="5:30">
      <c r="E34" s="8" t="s">
        <v>864</v>
      </c>
      <c r="F34" s="8" t="s">
        <v>864</v>
      </c>
      <c r="H34" s="8" t="str">
        <f t="shared" ca="1" si="0"/>
        <v>Camboya</v>
      </c>
      <c r="I34" s="8" t="s">
        <v>865</v>
      </c>
      <c r="J34" s="8" t="s">
        <v>866</v>
      </c>
      <c r="K34" s="8" t="s">
        <v>867</v>
      </c>
      <c r="AA34" s="8" t="str">
        <f t="shared" ca="1" si="1"/>
        <v>Noruega</v>
      </c>
      <c r="AB34" s="8" t="s">
        <v>868</v>
      </c>
      <c r="AC34" s="8" t="s">
        <v>869</v>
      </c>
      <c r="AD34" s="8" t="s">
        <v>870</v>
      </c>
    </row>
    <row r="35" spans="5:30">
      <c r="E35" s="8" t="s">
        <v>842</v>
      </c>
      <c r="F35" s="8" t="s">
        <v>842</v>
      </c>
      <c r="H35" s="8" t="str">
        <f t="shared" ca="1" si="0"/>
        <v>Camerún</v>
      </c>
      <c r="I35" s="8" t="s">
        <v>871</v>
      </c>
      <c r="J35" s="8" t="s">
        <v>872</v>
      </c>
      <c r="K35" s="8" t="s">
        <v>873</v>
      </c>
      <c r="AA35" s="8" t="str">
        <f t="shared" ca="1" si="1"/>
        <v>Portugal</v>
      </c>
      <c r="AB35" s="8" t="s">
        <v>874</v>
      </c>
      <c r="AC35" s="8" t="s">
        <v>874</v>
      </c>
      <c r="AD35" s="8" t="s">
        <v>874</v>
      </c>
    </row>
    <row r="36" spans="5:30">
      <c r="E36" s="8" t="s">
        <v>847</v>
      </c>
      <c r="F36" s="8" t="s">
        <v>847</v>
      </c>
      <c r="H36" s="8" t="str">
        <f t="shared" ca="1" si="0"/>
        <v>Canadá</v>
      </c>
      <c r="I36" s="8" t="s">
        <v>709</v>
      </c>
      <c r="J36" s="8" t="s">
        <v>709</v>
      </c>
      <c r="K36" s="8" t="s">
        <v>710</v>
      </c>
      <c r="AA36" s="8" t="str">
        <f t="shared" ca="1" si="1"/>
        <v>España</v>
      </c>
      <c r="AB36" s="8" t="s">
        <v>875</v>
      </c>
      <c r="AC36" s="8" t="s">
        <v>876</v>
      </c>
      <c r="AD36" s="8" t="s">
        <v>877</v>
      </c>
    </row>
    <row r="37" spans="5:30">
      <c r="E37" s="8" t="s">
        <v>851</v>
      </c>
      <c r="F37" s="8" t="s">
        <v>851</v>
      </c>
      <c r="H37" s="8" t="str">
        <f t="shared" ca="1" si="0"/>
        <v>República Centroafricana</v>
      </c>
      <c r="I37" s="8" t="s">
        <v>878</v>
      </c>
      <c r="J37" s="8" t="s">
        <v>879</v>
      </c>
      <c r="K37" s="8" t="s">
        <v>880</v>
      </c>
      <c r="AA37" s="8" t="str">
        <f t="shared" ca="1" si="1"/>
        <v>Alianza Alto a la Tuberculosis</v>
      </c>
      <c r="AB37" s="8" t="s">
        <v>881</v>
      </c>
      <c r="AC37" s="8" t="s">
        <v>882</v>
      </c>
      <c r="AD37" s="8" t="s">
        <v>883</v>
      </c>
    </row>
    <row r="38" spans="5:30">
      <c r="E38" s="8" t="s">
        <v>856</v>
      </c>
      <c r="F38" s="8" t="s">
        <v>856</v>
      </c>
      <c r="H38" s="8" t="str">
        <f t="shared" ca="1" si="0"/>
        <v>Chad</v>
      </c>
      <c r="I38" s="8" t="s">
        <v>884</v>
      </c>
      <c r="J38" s="8" t="s">
        <v>885</v>
      </c>
      <c r="K38" s="8" t="s">
        <v>884</v>
      </c>
      <c r="AA38" s="8" t="str">
        <f t="shared" ca="1" si="1"/>
        <v>Suecia</v>
      </c>
      <c r="AB38" s="8" t="s">
        <v>886</v>
      </c>
      <c r="AC38" s="8" t="s">
        <v>887</v>
      </c>
      <c r="AD38" s="8" t="s">
        <v>888</v>
      </c>
    </row>
    <row r="39" spans="5:30">
      <c r="E39" s="8" t="s">
        <v>865</v>
      </c>
      <c r="F39" s="8" t="s">
        <v>865</v>
      </c>
      <c r="H39" s="8" t="str">
        <f t="shared" ca="1" si="0"/>
        <v>Chile</v>
      </c>
      <c r="I39" s="8" t="s">
        <v>889</v>
      </c>
      <c r="J39" s="8" t="s">
        <v>890</v>
      </c>
      <c r="K39" s="8" t="s">
        <v>889</v>
      </c>
      <c r="AA39" s="8" t="str">
        <f t="shared" ca="1" si="1"/>
        <v>Suiza</v>
      </c>
      <c r="AB39" s="8" t="s">
        <v>891</v>
      </c>
      <c r="AC39" s="8" t="s">
        <v>892</v>
      </c>
      <c r="AD39" s="8" t="s">
        <v>893</v>
      </c>
    </row>
    <row r="40" spans="5:30">
      <c r="E40" s="8" t="s">
        <v>871</v>
      </c>
      <c r="F40" s="8" t="s">
        <v>871</v>
      </c>
      <c r="H40" s="8" t="str">
        <f t="shared" ca="1" si="0"/>
        <v>China</v>
      </c>
      <c r="I40" s="8" t="s">
        <v>724</v>
      </c>
      <c r="J40" s="8" t="s">
        <v>725</v>
      </c>
      <c r="K40" s="8" t="s">
        <v>724</v>
      </c>
      <c r="AA40" s="8" t="str">
        <f t="shared" ca="1" si="1"/>
        <v>Fondo de las Naciones Unidas para la Infancia (UNICEF)</v>
      </c>
      <c r="AB40" s="8" t="s">
        <v>894</v>
      </c>
      <c r="AC40" s="8" t="s">
        <v>895</v>
      </c>
      <c r="AD40" s="8" t="s">
        <v>896</v>
      </c>
    </row>
    <row r="41" spans="5:30">
      <c r="E41" s="8" t="s">
        <v>709</v>
      </c>
      <c r="F41" s="8" t="s">
        <v>709</v>
      </c>
      <c r="H41" s="8" t="str">
        <f t="shared" ca="1" si="0"/>
        <v>Colombia</v>
      </c>
      <c r="I41" s="8" t="s">
        <v>897</v>
      </c>
      <c r="J41" s="8" t="s">
        <v>898</v>
      </c>
      <c r="K41" s="8" t="s">
        <v>897</v>
      </c>
      <c r="AA41" s="8" t="str">
        <f t="shared" ca="1" si="1"/>
        <v>Reino Unido</v>
      </c>
      <c r="AB41" s="8" t="s">
        <v>899</v>
      </c>
      <c r="AC41" s="8" t="s">
        <v>900</v>
      </c>
      <c r="AD41" s="8" t="s">
        <v>901</v>
      </c>
    </row>
    <row r="42" spans="5:30">
      <c r="E42" s="8" t="s">
        <v>902</v>
      </c>
      <c r="F42" s="8" t="s">
        <v>902</v>
      </c>
      <c r="H42" s="8" t="str">
        <f t="shared" ca="1" si="0"/>
        <v>Comoras</v>
      </c>
      <c r="I42" s="8" t="s">
        <v>903</v>
      </c>
      <c r="J42" s="8" t="s">
        <v>904</v>
      </c>
      <c r="K42" s="8" t="s">
        <v>905</v>
      </c>
      <c r="AA42" s="8" t="str">
        <f t="shared" ca="1" si="1"/>
        <v>Fondo de Desarrollo de las Naciones Unidas para la Mujer (UNIFEM)</v>
      </c>
      <c r="AB42" s="8" t="s">
        <v>906</v>
      </c>
      <c r="AC42" s="8" t="s">
        <v>907</v>
      </c>
      <c r="AD42" s="8" t="s">
        <v>908</v>
      </c>
    </row>
    <row r="43" spans="5:30">
      <c r="E43" s="8" t="s">
        <v>909</v>
      </c>
      <c r="F43" s="8" t="s">
        <v>909</v>
      </c>
      <c r="H43" s="8" t="str">
        <f t="shared" ca="1" si="0"/>
        <v>Congo</v>
      </c>
      <c r="I43" s="8" t="s">
        <v>910</v>
      </c>
      <c r="J43" s="8" t="s">
        <v>910</v>
      </c>
      <c r="K43" s="8" t="s">
        <v>910</v>
      </c>
      <c r="AA43" s="8" t="str">
        <f t="shared" ca="1" si="1"/>
        <v>Programa de las Naciones Unidas para el Desarrollo (PNUD)</v>
      </c>
      <c r="AB43" s="8" t="s">
        <v>911</v>
      </c>
      <c r="AC43" s="8" t="s">
        <v>912</v>
      </c>
      <c r="AD43" s="8" t="s">
        <v>913</v>
      </c>
    </row>
    <row r="44" spans="5:30">
      <c r="E44" s="8" t="s">
        <v>878</v>
      </c>
      <c r="F44" s="8" t="s">
        <v>878</v>
      </c>
      <c r="H44" s="8" t="str">
        <f t="shared" ca="1" si="0"/>
        <v>Congo (República Democrática)</v>
      </c>
      <c r="I44" s="8" t="s">
        <v>914</v>
      </c>
      <c r="J44" s="8" t="s">
        <v>915</v>
      </c>
      <c r="K44" s="8" t="s">
        <v>916</v>
      </c>
      <c r="AA44" s="8" t="str">
        <f t="shared" ca="1" si="1"/>
        <v>Alto Comisionado de las Naciones Unidas para los Refugiados (ACNUR)</v>
      </c>
      <c r="AB44" s="8" t="s">
        <v>917</v>
      </c>
      <c r="AC44" s="8" t="s">
        <v>918</v>
      </c>
      <c r="AD44" s="8" t="s">
        <v>919</v>
      </c>
    </row>
    <row r="45" spans="5:30">
      <c r="E45" s="8" t="s">
        <v>884</v>
      </c>
      <c r="F45" s="8" t="s">
        <v>884</v>
      </c>
      <c r="H45" s="8" t="str">
        <f t="shared" ca="1" si="0"/>
        <v>Islas Cook</v>
      </c>
      <c r="I45" s="8" t="s">
        <v>920</v>
      </c>
      <c r="J45" s="8" t="s">
        <v>921</v>
      </c>
      <c r="K45" s="8" t="s">
        <v>922</v>
      </c>
      <c r="AA45" s="8" t="str">
        <f t="shared" ca="1" si="1"/>
        <v>Fondo de Población de las Naciones Unidas (UNFPA)</v>
      </c>
      <c r="AB45" s="8" t="s">
        <v>923</v>
      </c>
      <c r="AC45" s="8" t="s">
        <v>924</v>
      </c>
      <c r="AD45" s="8" t="s">
        <v>925</v>
      </c>
    </row>
    <row r="46" spans="5:30">
      <c r="E46" s="8" t="s">
        <v>889</v>
      </c>
      <c r="F46" s="8" t="s">
        <v>889</v>
      </c>
      <c r="H46" s="8" t="str">
        <f t="shared" ca="1" si="0"/>
        <v>Costa Rica</v>
      </c>
      <c r="I46" s="8" t="s">
        <v>926</v>
      </c>
      <c r="J46" s="8" t="s">
        <v>926</v>
      </c>
      <c r="K46" s="8" t="s">
        <v>926</v>
      </c>
      <c r="AA46" s="8" t="str">
        <f t="shared" ca="1" si="1"/>
        <v>Gobierno de los Estados Unidos (USG)</v>
      </c>
      <c r="AB46" s="8" t="s">
        <v>927</v>
      </c>
      <c r="AC46" s="8" t="s">
        <v>928</v>
      </c>
      <c r="AD46" s="8" t="s">
        <v>929</v>
      </c>
    </row>
    <row r="47" spans="5:30">
      <c r="E47" s="8" t="s">
        <v>724</v>
      </c>
      <c r="F47" s="8" t="s">
        <v>724</v>
      </c>
      <c r="H47" s="8" t="str">
        <f t="shared" ca="1" si="0"/>
        <v>Côte d'Ivoire</v>
      </c>
      <c r="I47" s="8" t="s">
        <v>930</v>
      </c>
      <c r="J47" s="8" t="s">
        <v>931</v>
      </c>
      <c r="K47" s="8" t="s">
        <v>930</v>
      </c>
      <c r="AA47" s="8" t="str">
        <f t="shared" ca="1" si="1"/>
        <v>Banco Mundial</v>
      </c>
      <c r="AB47" s="8" t="s">
        <v>932</v>
      </c>
      <c r="AC47" s="8" t="s">
        <v>933</v>
      </c>
      <c r="AD47" s="8" t="s">
        <v>934</v>
      </c>
    </row>
    <row r="48" spans="5:30">
      <c r="E48" s="8" t="s">
        <v>897</v>
      </c>
      <c r="F48" s="8" t="s">
        <v>897</v>
      </c>
      <c r="H48" s="8" t="str">
        <f t="shared" ca="1" si="0"/>
        <v>Croacia</v>
      </c>
      <c r="I48" s="8" t="s">
        <v>935</v>
      </c>
      <c r="J48" s="8" t="s">
        <v>936</v>
      </c>
      <c r="K48" s="8" t="s">
        <v>937</v>
      </c>
      <c r="AA48" s="8" t="str">
        <f t="shared" ca="1" si="1"/>
        <v>Programa Mundial de Alimentos (PMA)</v>
      </c>
      <c r="AB48" s="8" t="s">
        <v>938</v>
      </c>
      <c r="AC48" s="8" t="s">
        <v>939</v>
      </c>
      <c r="AD48" s="8" t="s">
        <v>940</v>
      </c>
    </row>
    <row r="49" spans="5:30">
      <c r="E49" s="8" t="s">
        <v>903</v>
      </c>
      <c r="F49" s="8" t="s">
        <v>903</v>
      </c>
      <c r="H49" s="8" t="str">
        <f t="shared" ca="1" si="0"/>
        <v>Cuba</v>
      </c>
      <c r="I49" s="8" t="s">
        <v>941</v>
      </c>
      <c r="J49" s="8" t="s">
        <v>941</v>
      </c>
      <c r="K49" s="8" t="s">
        <v>941</v>
      </c>
      <c r="AA49" s="8" t="str">
        <f t="shared" ca="1" si="1"/>
        <v>Organización Mundial de la Salud (OMS)</v>
      </c>
      <c r="AB49" s="8" t="s">
        <v>942</v>
      </c>
      <c r="AC49" s="8" t="s">
        <v>943</v>
      </c>
      <c r="AD49" s="8" t="s">
        <v>944</v>
      </c>
    </row>
    <row r="50" spans="5:30">
      <c r="E50" s="8" t="s">
        <v>910</v>
      </c>
      <c r="F50" s="8" t="s">
        <v>910</v>
      </c>
      <c r="H50" s="8" t="str">
        <f t="shared" ca="1" si="0"/>
        <v>Curaçao</v>
      </c>
      <c r="I50" s="8" t="s">
        <v>945</v>
      </c>
      <c r="J50" s="8" t="s">
        <v>946</v>
      </c>
      <c r="K50" s="8" t="s">
        <v>946</v>
      </c>
      <c r="AA50" s="8" t="str">
        <f t="shared" ca="1" si="1"/>
        <v xml:space="preserve">No especificado - no desglosado por fuentes </v>
      </c>
      <c r="AB50" s="8" t="s">
        <v>947</v>
      </c>
      <c r="AC50" s="8" t="s">
        <v>948</v>
      </c>
      <c r="AD50" s="8" t="s">
        <v>949</v>
      </c>
    </row>
    <row r="51" spans="5:30">
      <c r="E51" s="8" t="s">
        <v>914</v>
      </c>
      <c r="F51" s="8" t="s">
        <v>914</v>
      </c>
      <c r="H51" s="8" t="str">
        <f t="shared" ca="1" si="0"/>
        <v>Chipre</v>
      </c>
      <c r="I51" s="8" t="s">
        <v>950</v>
      </c>
      <c r="J51" s="8" t="s">
        <v>951</v>
      </c>
      <c r="K51" s="8" t="s">
        <v>952</v>
      </c>
    </row>
    <row r="52" spans="5:30">
      <c r="E52" s="8" t="s">
        <v>920</v>
      </c>
      <c r="F52" s="8" t="s">
        <v>920</v>
      </c>
      <c r="H52" s="8" t="str">
        <f t="shared" ca="1" si="0"/>
        <v>República Checa</v>
      </c>
      <c r="I52" s="8" t="s">
        <v>953</v>
      </c>
      <c r="J52" s="8" t="s">
        <v>954</v>
      </c>
      <c r="K52" s="8" t="s">
        <v>955</v>
      </c>
    </row>
    <row r="53" spans="5:30">
      <c r="E53" s="8" t="s">
        <v>926</v>
      </c>
      <c r="F53" s="8" t="s">
        <v>926</v>
      </c>
      <c r="H53" s="8" t="str">
        <f t="shared" ca="1" si="0"/>
        <v>Dinamarca</v>
      </c>
      <c r="I53" s="8" t="s">
        <v>743</v>
      </c>
      <c r="J53" s="8" t="s">
        <v>744</v>
      </c>
      <c r="K53" s="8" t="s">
        <v>745</v>
      </c>
    </row>
    <row r="54" spans="5:30">
      <c r="E54" s="8" t="s">
        <v>930</v>
      </c>
      <c r="F54" s="8" t="s">
        <v>930</v>
      </c>
      <c r="H54" s="8" t="str">
        <f t="shared" ca="1" si="0"/>
        <v>Djibouti</v>
      </c>
      <c r="I54" s="8" t="s">
        <v>956</v>
      </c>
      <c r="J54" s="8" t="s">
        <v>956</v>
      </c>
      <c r="K54" s="8" t="s">
        <v>956</v>
      </c>
    </row>
    <row r="55" spans="5:30">
      <c r="E55" s="8" t="s">
        <v>935</v>
      </c>
      <c r="F55" s="8" t="s">
        <v>935</v>
      </c>
      <c r="H55" s="8" t="str">
        <f t="shared" ca="1" si="0"/>
        <v>Dominica</v>
      </c>
      <c r="I55" s="8" t="s">
        <v>957</v>
      </c>
      <c r="J55" s="8" t="s">
        <v>958</v>
      </c>
      <c r="K55" s="8" t="s">
        <v>957</v>
      </c>
    </row>
    <row r="56" spans="5:30">
      <c r="E56" s="8" t="s">
        <v>941</v>
      </c>
      <c r="F56" s="8" t="s">
        <v>941</v>
      </c>
      <c r="H56" s="8" t="str">
        <f t="shared" ca="1" si="0"/>
        <v>República Dominicana</v>
      </c>
      <c r="I56" s="8" t="s">
        <v>959</v>
      </c>
      <c r="J56" s="8" t="s">
        <v>960</v>
      </c>
      <c r="K56" s="8" t="s">
        <v>961</v>
      </c>
    </row>
    <row r="57" spans="5:30">
      <c r="E57" s="8" t="s">
        <v>945</v>
      </c>
      <c r="F57" s="8" t="s">
        <v>945</v>
      </c>
      <c r="H57" s="8" t="str">
        <f t="shared" ca="1" si="0"/>
        <v>Ecuador</v>
      </c>
      <c r="I57" s="8" t="s">
        <v>962</v>
      </c>
      <c r="J57" s="8" t="s">
        <v>963</v>
      </c>
      <c r="K57" s="8" t="s">
        <v>962</v>
      </c>
    </row>
    <row r="58" spans="5:30">
      <c r="E58" s="8" t="s">
        <v>950</v>
      </c>
      <c r="F58" s="8" t="s">
        <v>950</v>
      </c>
      <c r="H58" s="8" t="str">
        <f t="shared" ca="1" si="0"/>
        <v>Egipto</v>
      </c>
      <c r="I58" s="8" t="s">
        <v>964</v>
      </c>
      <c r="J58" s="8" t="s">
        <v>965</v>
      </c>
      <c r="K58" s="8" t="s">
        <v>966</v>
      </c>
    </row>
    <row r="59" spans="5:30">
      <c r="E59" s="8" t="s">
        <v>953</v>
      </c>
      <c r="F59" s="8" t="s">
        <v>953</v>
      </c>
      <c r="H59" s="8" t="str">
        <f t="shared" ca="1" si="0"/>
        <v>El Salvador</v>
      </c>
      <c r="I59" s="8" t="s">
        <v>967</v>
      </c>
      <c r="J59" s="8" t="s">
        <v>967</v>
      </c>
      <c r="K59" s="8" t="s">
        <v>967</v>
      </c>
    </row>
    <row r="60" spans="5:30">
      <c r="E60" s="8" t="s">
        <v>743</v>
      </c>
      <c r="F60" s="8" t="s">
        <v>743</v>
      </c>
      <c r="H60" s="8" t="str">
        <f t="shared" ca="1" si="0"/>
        <v>Guinea Ecuatorial</v>
      </c>
      <c r="I60" s="8" t="s">
        <v>968</v>
      </c>
      <c r="J60" s="8" t="s">
        <v>969</v>
      </c>
      <c r="K60" s="8" t="s">
        <v>970</v>
      </c>
    </row>
    <row r="61" spans="5:30">
      <c r="E61" s="8" t="s">
        <v>956</v>
      </c>
      <c r="F61" s="8" t="s">
        <v>956</v>
      </c>
      <c r="H61" s="8" t="str">
        <f t="shared" ca="1" si="0"/>
        <v>Eritrea</v>
      </c>
      <c r="I61" s="8" t="s">
        <v>971</v>
      </c>
      <c r="J61" s="8" t="s">
        <v>972</v>
      </c>
      <c r="K61" s="8" t="s">
        <v>971</v>
      </c>
    </row>
    <row r="62" spans="5:30">
      <c r="E62" s="8" t="s">
        <v>957</v>
      </c>
      <c r="F62" s="8" t="s">
        <v>957</v>
      </c>
      <c r="H62" s="8" t="str">
        <f t="shared" ca="1" si="0"/>
        <v>Estonia</v>
      </c>
      <c r="I62" s="8" t="s">
        <v>973</v>
      </c>
      <c r="J62" s="8" t="s">
        <v>974</v>
      </c>
      <c r="K62" s="8" t="s">
        <v>973</v>
      </c>
    </row>
    <row r="63" spans="5:30">
      <c r="E63" s="8" t="s">
        <v>959</v>
      </c>
      <c r="F63" s="8" t="s">
        <v>959</v>
      </c>
      <c r="H63" s="8" t="str">
        <f t="shared" ca="1" si="0"/>
        <v>Eswatini</v>
      </c>
      <c r="I63" s="8" t="s">
        <v>975</v>
      </c>
      <c r="J63" s="8" t="s">
        <v>975</v>
      </c>
      <c r="K63" s="8" t="s">
        <v>975</v>
      </c>
    </row>
    <row r="64" spans="5:30">
      <c r="E64" s="8" t="s">
        <v>962</v>
      </c>
      <c r="F64" s="8" t="s">
        <v>962</v>
      </c>
      <c r="H64" s="8" t="str">
        <f t="shared" ca="1" si="0"/>
        <v>Etiopía</v>
      </c>
      <c r="I64" s="8" t="s">
        <v>976</v>
      </c>
      <c r="J64" s="8" t="s">
        <v>977</v>
      </c>
      <c r="K64" s="8" t="s">
        <v>978</v>
      </c>
    </row>
    <row r="65" spans="5:11">
      <c r="E65" s="8" t="s">
        <v>964</v>
      </c>
      <c r="F65" s="8" t="s">
        <v>964</v>
      </c>
      <c r="H65" s="8" t="str">
        <f t="shared" ca="1" si="0"/>
        <v>Islas Feroe</v>
      </c>
      <c r="I65" s="8" t="s">
        <v>979</v>
      </c>
      <c r="J65" s="8" t="s">
        <v>980</v>
      </c>
      <c r="K65" s="8" t="s">
        <v>981</v>
      </c>
    </row>
    <row r="66" spans="5:11">
      <c r="E66" s="8" t="s">
        <v>967</v>
      </c>
      <c r="F66" s="8" t="s">
        <v>967</v>
      </c>
      <c r="H66" s="8" t="str">
        <f t="shared" ca="1" si="0"/>
        <v>Fiji</v>
      </c>
      <c r="I66" s="8" t="s">
        <v>982</v>
      </c>
      <c r="J66" s="8" t="s">
        <v>982</v>
      </c>
      <c r="K66" s="8" t="s">
        <v>982</v>
      </c>
    </row>
    <row r="67" spans="5:11">
      <c r="E67" s="8" t="s">
        <v>968</v>
      </c>
      <c r="F67" s="8" t="s">
        <v>968</v>
      </c>
      <c r="H67" s="8" t="str">
        <f t="shared" ref="H67:H130" ca="1" si="4">IF(I67="","",OFFSET($I67,0,LangOffset,1,1))</f>
        <v>Finlandia</v>
      </c>
      <c r="I67" s="8" t="s">
        <v>772</v>
      </c>
      <c r="J67" s="8" t="s">
        <v>773</v>
      </c>
      <c r="K67" s="8" t="s">
        <v>774</v>
      </c>
    </row>
    <row r="68" spans="5:11">
      <c r="E68" s="8" t="s">
        <v>971</v>
      </c>
      <c r="F68" s="8" t="s">
        <v>971</v>
      </c>
      <c r="H68" s="8" t="str">
        <f t="shared" ca="1" si="4"/>
        <v>Francia</v>
      </c>
      <c r="I68" s="8" t="s">
        <v>786</v>
      </c>
      <c r="J68" s="8" t="s">
        <v>786</v>
      </c>
      <c r="K68" s="8" t="s">
        <v>787</v>
      </c>
    </row>
    <row r="69" spans="5:11">
      <c r="E69" s="8" t="s">
        <v>973</v>
      </c>
      <c r="F69" s="8" t="s">
        <v>973</v>
      </c>
      <c r="H69" s="8" t="str">
        <f t="shared" ca="1" si="4"/>
        <v>Gabón</v>
      </c>
      <c r="I69" s="8" t="s">
        <v>983</v>
      </c>
      <c r="J69" s="8" t="s">
        <v>983</v>
      </c>
      <c r="K69" s="8" t="s">
        <v>984</v>
      </c>
    </row>
    <row r="70" spans="5:11">
      <c r="E70" s="8" t="s">
        <v>976</v>
      </c>
      <c r="F70" s="8" t="s">
        <v>976</v>
      </c>
      <c r="H70" s="8" t="str">
        <f t="shared" ca="1" si="4"/>
        <v>Gambia</v>
      </c>
      <c r="I70" s="8" t="s">
        <v>985</v>
      </c>
      <c r="J70" s="8" t="s">
        <v>986</v>
      </c>
      <c r="K70" s="8" t="s">
        <v>985</v>
      </c>
    </row>
    <row r="71" spans="5:11">
      <c r="E71" s="8" t="s">
        <v>979</v>
      </c>
      <c r="F71" s="8" t="s">
        <v>979</v>
      </c>
      <c r="H71" s="8" t="str">
        <f t="shared" ca="1" si="4"/>
        <v>Georgia</v>
      </c>
      <c r="I71" s="8" t="s">
        <v>987</v>
      </c>
      <c r="J71" s="8" t="s">
        <v>988</v>
      </c>
      <c r="K71" s="8" t="s">
        <v>987</v>
      </c>
    </row>
    <row r="72" spans="5:11">
      <c r="E72" s="8" t="s">
        <v>989</v>
      </c>
      <c r="F72" s="8" t="s">
        <v>989</v>
      </c>
      <c r="H72" s="8" t="str">
        <f t="shared" ca="1" si="4"/>
        <v>Alemania</v>
      </c>
      <c r="I72" s="8" t="s">
        <v>791</v>
      </c>
      <c r="J72" s="8" t="s">
        <v>792</v>
      </c>
      <c r="K72" s="8" t="s">
        <v>793</v>
      </c>
    </row>
    <row r="73" spans="5:11">
      <c r="E73" s="8" t="s">
        <v>982</v>
      </c>
      <c r="F73" s="8" t="s">
        <v>982</v>
      </c>
      <c r="H73" s="8" t="str">
        <f t="shared" ca="1" si="4"/>
        <v>Ghana</v>
      </c>
      <c r="I73" s="8" t="s">
        <v>990</v>
      </c>
      <c r="J73" s="8" t="s">
        <v>990</v>
      </c>
      <c r="K73" s="8" t="s">
        <v>990</v>
      </c>
    </row>
    <row r="74" spans="5:11">
      <c r="E74" s="8" t="s">
        <v>772</v>
      </c>
      <c r="F74" s="8" t="s">
        <v>772</v>
      </c>
      <c r="H74" s="8" t="str">
        <f t="shared" ca="1" si="4"/>
        <v>Grecia</v>
      </c>
      <c r="I74" s="8" t="s">
        <v>991</v>
      </c>
      <c r="J74" s="8" t="s">
        <v>992</v>
      </c>
      <c r="K74" s="8" t="s">
        <v>993</v>
      </c>
    </row>
    <row r="75" spans="5:11">
      <c r="E75" s="8" t="s">
        <v>786</v>
      </c>
      <c r="F75" s="8" t="s">
        <v>786</v>
      </c>
      <c r="H75" s="8" t="str">
        <f t="shared" ca="1" si="4"/>
        <v>Groenlandia</v>
      </c>
      <c r="I75" s="8" t="s">
        <v>994</v>
      </c>
      <c r="J75" s="8" t="s">
        <v>995</v>
      </c>
      <c r="K75" s="8" t="s">
        <v>996</v>
      </c>
    </row>
    <row r="76" spans="5:11">
      <c r="E76" s="8" t="s">
        <v>997</v>
      </c>
      <c r="F76" s="8" t="s">
        <v>997</v>
      </c>
      <c r="H76" s="8" t="str">
        <f t="shared" ca="1" si="4"/>
        <v>Granada</v>
      </c>
      <c r="I76" s="8" t="s">
        <v>998</v>
      </c>
      <c r="J76" s="8" t="s">
        <v>999</v>
      </c>
      <c r="K76" s="8" t="s">
        <v>1000</v>
      </c>
    </row>
    <row r="77" spans="5:11">
      <c r="E77" s="8" t="s">
        <v>1001</v>
      </c>
      <c r="F77" s="8" t="s">
        <v>1001</v>
      </c>
      <c r="H77" s="8" t="str">
        <f t="shared" ca="1" si="4"/>
        <v>Guatemala</v>
      </c>
      <c r="I77" s="8" t="s">
        <v>1002</v>
      </c>
      <c r="J77" s="8" t="s">
        <v>1002</v>
      </c>
      <c r="K77" s="8" t="s">
        <v>1002</v>
      </c>
    </row>
    <row r="78" spans="5:11">
      <c r="E78" s="8" t="s">
        <v>983</v>
      </c>
      <c r="F78" s="8" t="s">
        <v>983</v>
      </c>
      <c r="H78" s="8" t="str">
        <f t="shared" ca="1" si="4"/>
        <v>Guinea</v>
      </c>
      <c r="I78" s="8" t="s">
        <v>1003</v>
      </c>
      <c r="J78" s="8" t="s">
        <v>1004</v>
      </c>
      <c r="K78" s="8" t="s">
        <v>1003</v>
      </c>
    </row>
    <row r="79" spans="5:11">
      <c r="E79" s="8" t="s">
        <v>985</v>
      </c>
      <c r="F79" s="8" t="s">
        <v>985</v>
      </c>
      <c r="H79" s="8" t="str">
        <f t="shared" ca="1" si="4"/>
        <v>Guinea Bissau</v>
      </c>
      <c r="I79" s="8" t="s">
        <v>1005</v>
      </c>
      <c r="J79" s="8" t="s">
        <v>1006</v>
      </c>
      <c r="K79" s="8" t="s">
        <v>1007</v>
      </c>
    </row>
    <row r="80" spans="5:11">
      <c r="E80" s="8" t="s">
        <v>987</v>
      </c>
      <c r="F80" s="8" t="s">
        <v>987</v>
      </c>
      <c r="H80" s="8" t="str">
        <f t="shared" ca="1" si="4"/>
        <v>Guyana</v>
      </c>
      <c r="I80" s="8" t="s">
        <v>1008</v>
      </c>
      <c r="J80" s="8" t="s">
        <v>1008</v>
      </c>
      <c r="K80" s="8" t="s">
        <v>1008</v>
      </c>
    </row>
    <row r="81" spans="5:11">
      <c r="E81" s="8" t="s">
        <v>791</v>
      </c>
      <c r="F81" s="8" t="s">
        <v>791</v>
      </c>
      <c r="H81" s="8" t="str">
        <f t="shared" ca="1" si="4"/>
        <v>Haití</v>
      </c>
      <c r="I81" s="8" t="s">
        <v>1009</v>
      </c>
      <c r="J81" s="8" t="s">
        <v>1010</v>
      </c>
      <c r="K81" s="8" t="s">
        <v>1011</v>
      </c>
    </row>
    <row r="82" spans="5:11">
      <c r="E82" s="8" t="s">
        <v>990</v>
      </c>
      <c r="F82" s="8" t="s">
        <v>990</v>
      </c>
      <c r="H82" s="8" t="str">
        <f t="shared" ca="1" si="4"/>
        <v>Santa Sede</v>
      </c>
      <c r="I82" s="8" t="s">
        <v>1012</v>
      </c>
      <c r="J82" s="8" t="s">
        <v>1013</v>
      </c>
      <c r="K82" s="8" t="s">
        <v>1014</v>
      </c>
    </row>
    <row r="83" spans="5:11">
      <c r="E83" s="8" t="s">
        <v>1015</v>
      </c>
      <c r="F83" s="8" t="s">
        <v>1015</v>
      </c>
      <c r="H83" s="8" t="str">
        <f t="shared" ca="1" si="4"/>
        <v>Honduras</v>
      </c>
      <c r="I83" s="8" t="s">
        <v>1016</v>
      </c>
      <c r="J83" s="8" t="s">
        <v>1016</v>
      </c>
      <c r="K83" s="8" t="s">
        <v>1016</v>
      </c>
    </row>
    <row r="84" spans="5:11">
      <c r="E84" s="8" t="s">
        <v>991</v>
      </c>
      <c r="F84" s="8" t="s">
        <v>991</v>
      </c>
      <c r="H84" s="8" t="str">
        <f t="shared" ca="1" si="4"/>
        <v>Hungría</v>
      </c>
      <c r="I84" s="8" t="s">
        <v>1017</v>
      </c>
      <c r="J84" s="8" t="s">
        <v>1018</v>
      </c>
      <c r="K84" s="8" t="s">
        <v>1019</v>
      </c>
    </row>
    <row r="85" spans="5:11">
      <c r="E85" s="8" t="s">
        <v>994</v>
      </c>
      <c r="F85" s="8" t="s">
        <v>994</v>
      </c>
      <c r="H85" s="8" t="str">
        <f t="shared" ca="1" si="4"/>
        <v>Islandia</v>
      </c>
      <c r="I85" s="8" t="s">
        <v>1020</v>
      </c>
      <c r="J85" s="8" t="s">
        <v>1021</v>
      </c>
      <c r="K85" s="8" t="s">
        <v>1022</v>
      </c>
    </row>
    <row r="86" spans="5:11">
      <c r="E86" s="8" t="s">
        <v>998</v>
      </c>
      <c r="F86" s="8" t="s">
        <v>998</v>
      </c>
      <c r="H86" s="8" t="str">
        <f t="shared" ca="1" si="4"/>
        <v>India</v>
      </c>
      <c r="I86" s="8" t="s">
        <v>1023</v>
      </c>
      <c r="J86" s="8" t="s">
        <v>1024</v>
      </c>
      <c r="K86" s="8" t="s">
        <v>1023</v>
      </c>
    </row>
    <row r="87" spans="5:11">
      <c r="E87" s="8" t="s">
        <v>1025</v>
      </c>
      <c r="F87" s="8" t="s">
        <v>1025</v>
      </c>
      <c r="H87" s="8" t="str">
        <f t="shared" ca="1" si="4"/>
        <v>Indonesia</v>
      </c>
      <c r="I87" s="8" t="s">
        <v>1026</v>
      </c>
      <c r="J87" s="8" t="s">
        <v>1027</v>
      </c>
      <c r="K87" s="8" t="s">
        <v>1026</v>
      </c>
    </row>
    <row r="88" spans="5:11">
      <c r="E88" s="8" t="s">
        <v>1028</v>
      </c>
      <c r="F88" s="8" t="s">
        <v>1028</v>
      </c>
      <c r="H88" s="8" t="str">
        <f t="shared" ca="1" si="4"/>
        <v>Irán (República Islámica)</v>
      </c>
      <c r="I88" s="8" t="s">
        <v>1029</v>
      </c>
      <c r="J88" s="8" t="s">
        <v>1030</v>
      </c>
      <c r="K88" s="8" t="s">
        <v>1031</v>
      </c>
    </row>
    <row r="89" spans="5:11">
      <c r="E89" s="8" t="s">
        <v>1002</v>
      </c>
      <c r="F89" s="8" t="s">
        <v>1002</v>
      </c>
      <c r="H89" s="8" t="str">
        <f t="shared" ca="1" si="4"/>
        <v>Iraq</v>
      </c>
      <c r="I89" s="8" t="s">
        <v>1032</v>
      </c>
      <c r="J89" s="8" t="s">
        <v>1033</v>
      </c>
      <c r="K89" s="8" t="s">
        <v>1032</v>
      </c>
    </row>
    <row r="90" spans="5:11">
      <c r="E90" s="8" t="s">
        <v>1034</v>
      </c>
      <c r="F90" s="8" t="s">
        <v>1034</v>
      </c>
      <c r="H90" s="8" t="str">
        <f t="shared" ca="1" si="4"/>
        <v>Irlanda</v>
      </c>
      <c r="I90" s="8" t="s">
        <v>819</v>
      </c>
      <c r="J90" s="8" t="s">
        <v>820</v>
      </c>
      <c r="K90" s="8" t="s">
        <v>821</v>
      </c>
    </row>
    <row r="91" spans="5:11">
      <c r="E91" s="8" t="s">
        <v>1003</v>
      </c>
      <c r="F91" s="8" t="s">
        <v>1003</v>
      </c>
      <c r="H91" s="8" t="str">
        <f t="shared" ca="1" si="4"/>
        <v>Israel</v>
      </c>
      <c r="I91" s="8" t="s">
        <v>1035</v>
      </c>
      <c r="J91" s="8" t="s">
        <v>1036</v>
      </c>
      <c r="K91" s="8" t="s">
        <v>1035</v>
      </c>
    </row>
    <row r="92" spans="5:11">
      <c r="E92" s="8" t="s">
        <v>1005</v>
      </c>
      <c r="F92" s="8" t="s">
        <v>1005</v>
      </c>
      <c r="H92" s="8" t="str">
        <f t="shared" ca="1" si="4"/>
        <v>Italia</v>
      </c>
      <c r="I92" s="8" t="s">
        <v>825</v>
      </c>
      <c r="J92" s="8" t="s">
        <v>826</v>
      </c>
      <c r="K92" s="8" t="s">
        <v>827</v>
      </c>
    </row>
    <row r="93" spans="5:11">
      <c r="E93" s="8" t="s">
        <v>1008</v>
      </c>
      <c r="F93" s="8" t="s">
        <v>1008</v>
      </c>
      <c r="H93" s="8" t="str">
        <f t="shared" ca="1" si="4"/>
        <v>Jamaica</v>
      </c>
      <c r="I93" s="8" t="s">
        <v>1037</v>
      </c>
      <c r="J93" s="8" t="s">
        <v>1038</v>
      </c>
      <c r="K93" s="8" t="s">
        <v>1037</v>
      </c>
    </row>
    <row r="94" spans="5:11">
      <c r="E94" s="8" t="s">
        <v>1009</v>
      </c>
      <c r="F94" s="8" t="s">
        <v>1009</v>
      </c>
      <c r="H94" s="8" t="str">
        <f t="shared" ca="1" si="4"/>
        <v>Japón</v>
      </c>
      <c r="I94" s="8" t="s">
        <v>831</v>
      </c>
      <c r="J94" s="8" t="s">
        <v>832</v>
      </c>
      <c r="K94" s="8" t="s">
        <v>833</v>
      </c>
    </row>
    <row r="95" spans="5:11">
      <c r="E95" s="8" t="s">
        <v>1012</v>
      </c>
      <c r="F95" s="8" t="s">
        <v>1012</v>
      </c>
      <c r="H95" s="8" t="str">
        <f t="shared" ca="1" si="4"/>
        <v>Jordania</v>
      </c>
      <c r="I95" s="8" t="s">
        <v>1039</v>
      </c>
      <c r="J95" s="8" t="s">
        <v>1040</v>
      </c>
      <c r="K95" s="8" t="s">
        <v>1041</v>
      </c>
    </row>
    <row r="96" spans="5:11">
      <c r="E96" s="8" t="s">
        <v>1016</v>
      </c>
      <c r="F96" s="8" t="s">
        <v>1016</v>
      </c>
      <c r="H96" s="8" t="str">
        <f t="shared" ca="1" si="4"/>
        <v>Kazajstán</v>
      </c>
      <c r="I96" s="8" t="s">
        <v>1042</v>
      </c>
      <c r="J96" s="8" t="s">
        <v>1042</v>
      </c>
      <c r="K96" s="8" t="s">
        <v>1043</v>
      </c>
    </row>
    <row r="97" spans="5:11">
      <c r="E97" s="8" t="s">
        <v>1044</v>
      </c>
      <c r="F97" s="8" t="s">
        <v>1044</v>
      </c>
      <c r="H97" s="8" t="str">
        <f t="shared" ca="1" si="4"/>
        <v>Kenya</v>
      </c>
      <c r="I97" s="8" t="s">
        <v>1045</v>
      </c>
      <c r="J97" s="8" t="s">
        <v>1045</v>
      </c>
      <c r="K97" s="8" t="s">
        <v>1045</v>
      </c>
    </row>
    <row r="98" spans="5:11">
      <c r="E98" s="8" t="s">
        <v>1017</v>
      </c>
      <c r="F98" s="8" t="s">
        <v>1017</v>
      </c>
      <c r="H98" s="8" t="str">
        <f t="shared" ca="1" si="4"/>
        <v>Kiribati</v>
      </c>
      <c r="I98" s="8" t="s">
        <v>1046</v>
      </c>
      <c r="J98" s="8" t="s">
        <v>1046</v>
      </c>
      <c r="K98" s="8" t="s">
        <v>1046</v>
      </c>
    </row>
    <row r="99" spans="5:11">
      <c r="E99" s="8" t="s">
        <v>1020</v>
      </c>
      <c r="F99" s="8" t="s">
        <v>1020</v>
      </c>
      <c r="H99" s="8" t="str">
        <f t="shared" ca="1" si="4"/>
        <v>Corea (República Popular Democrática)</v>
      </c>
      <c r="I99" s="8" t="s">
        <v>1047</v>
      </c>
      <c r="J99" s="8" t="s">
        <v>1048</v>
      </c>
      <c r="K99" s="8" t="s">
        <v>1049</v>
      </c>
    </row>
    <row r="100" spans="5:11">
      <c r="E100" s="8" t="s">
        <v>1023</v>
      </c>
      <c r="F100" s="8" t="s">
        <v>1023</v>
      </c>
      <c r="H100" s="8" t="str">
        <f t="shared" ca="1" si="4"/>
        <v>Corea (República)</v>
      </c>
      <c r="I100" s="8" t="s">
        <v>1050</v>
      </c>
      <c r="J100" s="8" t="s">
        <v>1051</v>
      </c>
      <c r="K100" s="8" t="s">
        <v>1052</v>
      </c>
    </row>
    <row r="101" spans="5:11">
      <c r="E101" s="8" t="s">
        <v>1026</v>
      </c>
      <c r="F101" s="8" t="s">
        <v>1026</v>
      </c>
      <c r="H101" s="8" t="str">
        <f t="shared" ca="1" si="4"/>
        <v>Kosovo</v>
      </c>
      <c r="I101" s="8" t="s">
        <v>1053</v>
      </c>
      <c r="J101" s="8" t="s">
        <v>1053</v>
      </c>
      <c r="K101" s="8" t="s">
        <v>1053</v>
      </c>
    </row>
    <row r="102" spans="5:11">
      <c r="E102" s="8" t="s">
        <v>1029</v>
      </c>
      <c r="F102" s="8" t="s">
        <v>1029</v>
      </c>
      <c r="H102" s="8" t="str">
        <f t="shared" ca="1" si="4"/>
        <v>Kuwait</v>
      </c>
      <c r="I102" s="8" t="s">
        <v>1054</v>
      </c>
      <c r="J102" s="8" t="s">
        <v>1055</v>
      </c>
      <c r="K102" s="8" t="s">
        <v>1054</v>
      </c>
    </row>
    <row r="103" spans="5:11">
      <c r="E103" s="8" t="s">
        <v>1032</v>
      </c>
      <c r="F103" s="8" t="s">
        <v>1032</v>
      </c>
      <c r="H103" s="8" t="str">
        <f t="shared" ca="1" si="4"/>
        <v>Kirguistán</v>
      </c>
      <c r="I103" s="8" t="s">
        <v>1056</v>
      </c>
      <c r="J103" s="8" t="s">
        <v>1057</v>
      </c>
      <c r="K103" s="8" t="s">
        <v>1058</v>
      </c>
    </row>
    <row r="104" spans="5:11">
      <c r="E104" s="8" t="s">
        <v>819</v>
      </c>
      <c r="F104" s="8" t="s">
        <v>819</v>
      </c>
      <c r="H104" s="8" t="str">
        <f t="shared" ca="1" si="4"/>
        <v>Lao (República Democrática Popular)</v>
      </c>
      <c r="I104" s="8" t="s">
        <v>1059</v>
      </c>
      <c r="J104" s="8" t="s">
        <v>1060</v>
      </c>
      <c r="K104" s="8" t="s">
        <v>1061</v>
      </c>
    </row>
    <row r="105" spans="5:11">
      <c r="E105" s="8" t="s">
        <v>1062</v>
      </c>
      <c r="F105" s="8" t="s">
        <v>1062</v>
      </c>
      <c r="H105" s="8" t="str">
        <f t="shared" ca="1" si="4"/>
        <v>Letonia</v>
      </c>
      <c r="I105" s="8" t="s">
        <v>1063</v>
      </c>
      <c r="J105" s="8" t="s">
        <v>1064</v>
      </c>
      <c r="K105" s="8" t="s">
        <v>1065</v>
      </c>
    </row>
    <row r="106" spans="5:11">
      <c r="E106" s="8" t="s">
        <v>1035</v>
      </c>
      <c r="F106" s="8" t="s">
        <v>1035</v>
      </c>
      <c r="H106" s="8" t="str">
        <f t="shared" ca="1" si="4"/>
        <v>Líbano</v>
      </c>
      <c r="I106" s="8" t="s">
        <v>1066</v>
      </c>
      <c r="J106" s="8" t="s">
        <v>1067</v>
      </c>
      <c r="K106" s="8" t="s">
        <v>1068</v>
      </c>
    </row>
    <row r="107" spans="5:11">
      <c r="E107" s="8" t="s">
        <v>825</v>
      </c>
      <c r="F107" s="8" t="s">
        <v>825</v>
      </c>
      <c r="H107" s="8" t="str">
        <f t="shared" ca="1" si="4"/>
        <v>Lesotho</v>
      </c>
      <c r="I107" s="8" t="s">
        <v>1069</v>
      </c>
      <c r="J107" s="8" t="s">
        <v>1069</v>
      </c>
      <c r="K107" s="8" t="s">
        <v>1069</v>
      </c>
    </row>
    <row r="108" spans="5:11">
      <c r="E108" s="8" t="s">
        <v>1037</v>
      </c>
      <c r="F108" s="8" t="s">
        <v>1037</v>
      </c>
      <c r="H108" s="8" t="str">
        <f t="shared" ca="1" si="4"/>
        <v>Liberia</v>
      </c>
      <c r="I108" s="8" t="s">
        <v>1070</v>
      </c>
      <c r="J108" s="8" t="s">
        <v>1071</v>
      </c>
      <c r="K108" s="8" t="s">
        <v>1070</v>
      </c>
    </row>
    <row r="109" spans="5:11">
      <c r="E109" s="8" t="s">
        <v>831</v>
      </c>
      <c r="F109" s="8" t="s">
        <v>831</v>
      </c>
      <c r="H109" s="8" t="str">
        <f t="shared" ca="1" si="4"/>
        <v>Libia</v>
      </c>
      <c r="I109" s="8" t="s">
        <v>1072</v>
      </c>
      <c r="J109" s="8" t="s">
        <v>1073</v>
      </c>
      <c r="K109" s="8" t="s">
        <v>1074</v>
      </c>
    </row>
    <row r="110" spans="5:11">
      <c r="E110" s="8" t="s">
        <v>1075</v>
      </c>
      <c r="F110" s="8" t="s">
        <v>1075</v>
      </c>
      <c r="H110" s="8" t="str">
        <f t="shared" ca="1" si="4"/>
        <v>Liechtenstein</v>
      </c>
      <c r="I110" s="8" t="s">
        <v>1076</v>
      </c>
      <c r="J110" s="8" t="s">
        <v>1076</v>
      </c>
      <c r="K110" s="8" t="s">
        <v>1076</v>
      </c>
    </row>
    <row r="111" spans="5:11">
      <c r="E111" s="8" t="s">
        <v>1039</v>
      </c>
      <c r="F111" s="8" t="s">
        <v>1039</v>
      </c>
      <c r="H111" s="8" t="str">
        <f t="shared" ca="1" si="4"/>
        <v>Lituania</v>
      </c>
      <c r="I111" s="8" t="s">
        <v>1077</v>
      </c>
      <c r="J111" s="8" t="s">
        <v>1078</v>
      </c>
      <c r="K111" s="8" t="s">
        <v>1079</v>
      </c>
    </row>
    <row r="112" spans="5:11">
      <c r="E112" s="8" t="s">
        <v>1042</v>
      </c>
      <c r="F112" s="8" t="s">
        <v>1042</v>
      </c>
      <c r="H112" s="8" t="str">
        <f t="shared" ca="1" si="4"/>
        <v>Luxemburgo</v>
      </c>
      <c r="I112" s="8" t="s">
        <v>844</v>
      </c>
      <c r="J112" s="8" t="s">
        <v>844</v>
      </c>
      <c r="K112" s="8" t="s">
        <v>845</v>
      </c>
    </row>
    <row r="113" spans="5:11">
      <c r="E113" s="8" t="s">
        <v>1045</v>
      </c>
      <c r="F113" s="8" t="s">
        <v>1045</v>
      </c>
      <c r="H113" s="8" t="str">
        <f t="shared" ca="1" si="4"/>
        <v>Madagascar</v>
      </c>
      <c r="I113" s="8" t="s">
        <v>1080</v>
      </c>
      <c r="J113" s="8" t="s">
        <v>1080</v>
      </c>
      <c r="K113" s="8" t="s">
        <v>1080</v>
      </c>
    </row>
    <row r="114" spans="5:11">
      <c r="E114" s="8" t="s">
        <v>1046</v>
      </c>
      <c r="F114" s="8" t="s">
        <v>1046</v>
      </c>
      <c r="H114" s="8" t="str">
        <f t="shared" ca="1" si="4"/>
        <v>Malawi</v>
      </c>
      <c r="I114" s="8" t="s">
        <v>1081</v>
      </c>
      <c r="J114" s="8" t="s">
        <v>1081</v>
      </c>
      <c r="K114" s="8" t="s">
        <v>1081</v>
      </c>
    </row>
    <row r="115" spans="5:11">
      <c r="E115" s="8" t="s">
        <v>1047</v>
      </c>
      <c r="F115" s="8" t="s">
        <v>1047</v>
      </c>
      <c r="H115" s="8" t="str">
        <f t="shared" ca="1" si="4"/>
        <v>Malasia</v>
      </c>
      <c r="I115" s="8" t="s">
        <v>1082</v>
      </c>
      <c r="J115" s="8" t="s">
        <v>1083</v>
      </c>
      <c r="K115" s="8" t="s">
        <v>1084</v>
      </c>
    </row>
    <row r="116" spans="5:11">
      <c r="E116" s="8" t="s">
        <v>1050</v>
      </c>
      <c r="F116" s="8" t="s">
        <v>1050</v>
      </c>
      <c r="H116" s="8" t="str">
        <f t="shared" ca="1" si="4"/>
        <v>Maldivas</v>
      </c>
      <c r="I116" s="8" t="s">
        <v>1085</v>
      </c>
      <c r="J116" s="8" t="s">
        <v>1085</v>
      </c>
      <c r="K116" s="8" t="s">
        <v>1086</v>
      </c>
    </row>
    <row r="117" spans="5:11">
      <c r="E117" s="8" t="s">
        <v>1053</v>
      </c>
      <c r="F117" s="8" t="s">
        <v>1053</v>
      </c>
      <c r="H117" s="8" t="str">
        <f t="shared" ca="1" si="4"/>
        <v>Malí</v>
      </c>
      <c r="I117" s="8" t="s">
        <v>1087</v>
      </c>
      <c r="J117" s="8" t="s">
        <v>1087</v>
      </c>
      <c r="K117" s="8" t="s">
        <v>1088</v>
      </c>
    </row>
    <row r="118" spans="5:11">
      <c r="E118" s="8" t="s">
        <v>1054</v>
      </c>
      <c r="F118" s="8" t="s">
        <v>1054</v>
      </c>
      <c r="H118" s="8" t="str">
        <f t="shared" ca="1" si="4"/>
        <v>Malta</v>
      </c>
      <c r="I118" s="8" t="s">
        <v>1089</v>
      </c>
      <c r="J118" s="8" t="s">
        <v>1090</v>
      </c>
      <c r="K118" s="8" t="s">
        <v>1089</v>
      </c>
    </row>
    <row r="119" spans="5:11">
      <c r="E119" s="8" t="s">
        <v>1056</v>
      </c>
      <c r="F119" s="8" t="s">
        <v>1056</v>
      </c>
      <c r="H119" s="8" t="str">
        <f t="shared" ca="1" si="4"/>
        <v>Islas Marshall</v>
      </c>
      <c r="I119" s="8" t="s">
        <v>1091</v>
      </c>
      <c r="J119" s="8" t="s">
        <v>1092</v>
      </c>
      <c r="K119" s="8" t="s">
        <v>1093</v>
      </c>
    </row>
    <row r="120" spans="5:11">
      <c r="E120" s="8" t="s">
        <v>1059</v>
      </c>
      <c r="F120" s="8" t="s">
        <v>1059</v>
      </c>
      <c r="H120" s="8" t="str">
        <f t="shared" ca="1" si="4"/>
        <v>Mauritania</v>
      </c>
      <c r="I120" s="8" t="s">
        <v>1094</v>
      </c>
      <c r="J120" s="8" t="s">
        <v>1095</v>
      </c>
      <c r="K120" s="8" t="s">
        <v>1094</v>
      </c>
    </row>
    <row r="121" spans="5:11">
      <c r="E121" s="8" t="s">
        <v>1063</v>
      </c>
      <c r="F121" s="8" t="s">
        <v>1063</v>
      </c>
      <c r="H121" s="8" t="str">
        <f t="shared" ca="1" si="4"/>
        <v>Mauricio</v>
      </c>
      <c r="I121" s="8" t="s">
        <v>1096</v>
      </c>
      <c r="J121" s="8" t="s">
        <v>1097</v>
      </c>
      <c r="K121" s="8" t="s">
        <v>1098</v>
      </c>
    </row>
    <row r="122" spans="5:11">
      <c r="E122" s="8" t="s">
        <v>1066</v>
      </c>
      <c r="F122" s="8" t="s">
        <v>1066</v>
      </c>
      <c r="H122" s="8" t="str">
        <f t="shared" ca="1" si="4"/>
        <v>México</v>
      </c>
      <c r="I122" s="8" t="s">
        <v>1099</v>
      </c>
      <c r="J122" s="8" t="s">
        <v>1100</v>
      </c>
      <c r="K122" s="8" t="s">
        <v>1101</v>
      </c>
    </row>
    <row r="123" spans="5:11">
      <c r="E123" s="8" t="s">
        <v>1069</v>
      </c>
      <c r="F123" s="8" t="s">
        <v>1069</v>
      </c>
      <c r="H123" s="8" t="str">
        <f t="shared" ca="1" si="4"/>
        <v>Micronesia (Estados Federados)</v>
      </c>
      <c r="I123" s="8" t="s">
        <v>1102</v>
      </c>
      <c r="J123" s="8" t="s">
        <v>1103</v>
      </c>
      <c r="K123" s="8" t="s">
        <v>1104</v>
      </c>
    </row>
    <row r="124" spans="5:11">
      <c r="E124" s="8" t="s">
        <v>1070</v>
      </c>
      <c r="F124" s="8" t="s">
        <v>1070</v>
      </c>
      <c r="H124" s="8" t="str">
        <f t="shared" ca="1" si="4"/>
        <v>Moldova</v>
      </c>
      <c r="I124" s="8" t="s">
        <v>1105</v>
      </c>
      <c r="J124" s="8" t="s">
        <v>1106</v>
      </c>
      <c r="K124" s="8" t="s">
        <v>1105</v>
      </c>
    </row>
    <row r="125" spans="5:11">
      <c r="E125" s="8" t="s">
        <v>1072</v>
      </c>
      <c r="F125" s="8" t="s">
        <v>1072</v>
      </c>
      <c r="H125" s="8" t="str">
        <f t="shared" ca="1" si="4"/>
        <v>Mónaco</v>
      </c>
      <c r="I125" s="8" t="s">
        <v>857</v>
      </c>
      <c r="J125" s="8" t="s">
        <v>857</v>
      </c>
      <c r="K125" s="8" t="s">
        <v>858</v>
      </c>
    </row>
    <row r="126" spans="5:11">
      <c r="E126" s="8" t="s">
        <v>1076</v>
      </c>
      <c r="F126" s="8" t="s">
        <v>1076</v>
      </c>
      <c r="H126" s="8" t="str">
        <f t="shared" ca="1" si="4"/>
        <v>Mongolia</v>
      </c>
      <c r="I126" s="8" t="s">
        <v>1107</v>
      </c>
      <c r="J126" s="8" t="s">
        <v>1108</v>
      </c>
      <c r="K126" s="8" t="s">
        <v>1107</v>
      </c>
    </row>
    <row r="127" spans="5:11">
      <c r="E127" s="8" t="s">
        <v>1077</v>
      </c>
      <c r="F127" s="8" t="s">
        <v>1077</v>
      </c>
      <c r="H127" s="8" t="str">
        <f t="shared" ca="1" si="4"/>
        <v>Montenegro</v>
      </c>
      <c r="I127" s="8" t="s">
        <v>1109</v>
      </c>
      <c r="J127" s="8" t="s">
        <v>1110</v>
      </c>
      <c r="K127" s="8" t="s">
        <v>1109</v>
      </c>
    </row>
    <row r="128" spans="5:11">
      <c r="E128" s="8" t="s">
        <v>844</v>
      </c>
      <c r="F128" s="8" t="s">
        <v>844</v>
      </c>
      <c r="H128" s="8" t="str">
        <f t="shared" ca="1" si="4"/>
        <v>Marruecos</v>
      </c>
      <c r="I128" s="8" t="s">
        <v>1111</v>
      </c>
      <c r="J128" s="8" t="s">
        <v>1112</v>
      </c>
      <c r="K128" s="8" t="s">
        <v>1113</v>
      </c>
    </row>
    <row r="129" spans="5:11">
      <c r="E129" s="8" t="s">
        <v>1114</v>
      </c>
      <c r="F129" s="8" t="s">
        <v>1114</v>
      </c>
      <c r="H129" s="8" t="str">
        <f t="shared" ca="1" si="4"/>
        <v>Mozambique</v>
      </c>
      <c r="I129" s="8" t="s">
        <v>1115</v>
      </c>
      <c r="J129" s="8" t="s">
        <v>1115</v>
      </c>
      <c r="K129" s="8" t="s">
        <v>1115</v>
      </c>
    </row>
    <row r="130" spans="5:11">
      <c r="E130" s="8" t="s">
        <v>1116</v>
      </c>
      <c r="F130" s="8" t="s">
        <v>1116</v>
      </c>
      <c r="H130" s="8" t="str">
        <f t="shared" ca="1" si="4"/>
        <v>Myanmar</v>
      </c>
      <c r="I130" s="8" t="s">
        <v>1117</v>
      </c>
      <c r="J130" s="8" t="s">
        <v>1117</v>
      </c>
      <c r="K130" s="8" t="s">
        <v>1117</v>
      </c>
    </row>
    <row r="131" spans="5:11">
      <c r="E131" s="8" t="s">
        <v>1080</v>
      </c>
      <c r="F131" s="8" t="s">
        <v>1080</v>
      </c>
      <c r="H131" s="8" t="str">
        <f t="shared" ref="H131:H194" ca="1" si="5">IF(I131="","",OFFSET($I131,0,LangOffset,1,1))</f>
        <v>Namibia</v>
      </c>
      <c r="I131" s="8" t="s">
        <v>1118</v>
      </c>
      <c r="J131" s="8" t="s">
        <v>1119</v>
      </c>
      <c r="K131" s="8" t="s">
        <v>1118</v>
      </c>
    </row>
    <row r="132" spans="5:11">
      <c r="E132" s="8" t="s">
        <v>1081</v>
      </c>
      <c r="F132" s="8" t="s">
        <v>1081</v>
      </c>
      <c r="H132" s="8" t="str">
        <f t="shared" ca="1" si="5"/>
        <v>Nauru</v>
      </c>
      <c r="I132" s="8" t="s">
        <v>1120</v>
      </c>
      <c r="J132" s="8" t="s">
        <v>1120</v>
      </c>
      <c r="K132" s="8" t="s">
        <v>1120</v>
      </c>
    </row>
    <row r="133" spans="5:11">
      <c r="E133" s="8" t="s">
        <v>1082</v>
      </c>
      <c r="F133" s="8" t="s">
        <v>1082</v>
      </c>
      <c r="H133" s="8" t="str">
        <f t="shared" ca="1" si="5"/>
        <v>Nepal</v>
      </c>
      <c r="I133" s="8" t="s">
        <v>1121</v>
      </c>
      <c r="J133" s="8" t="s">
        <v>1122</v>
      </c>
      <c r="K133" s="8" t="s">
        <v>1121</v>
      </c>
    </row>
    <row r="134" spans="5:11">
      <c r="E134" s="8" t="s">
        <v>1085</v>
      </c>
      <c r="F134" s="8" t="s">
        <v>1085</v>
      </c>
      <c r="H134" s="8" t="str">
        <f t="shared" ca="1" si="5"/>
        <v>Países Bajos</v>
      </c>
      <c r="I134" s="8" t="s">
        <v>861</v>
      </c>
      <c r="J134" s="8" t="s">
        <v>862</v>
      </c>
      <c r="K134" s="8" t="s">
        <v>863</v>
      </c>
    </row>
    <row r="135" spans="5:11">
      <c r="E135" s="8" t="s">
        <v>1087</v>
      </c>
      <c r="F135" s="8" t="s">
        <v>1087</v>
      </c>
      <c r="H135" s="8" t="str">
        <f t="shared" ca="1" si="5"/>
        <v>Nueva Zelandia</v>
      </c>
      <c r="I135" s="8" t="s">
        <v>1123</v>
      </c>
      <c r="J135" s="8" t="s">
        <v>1124</v>
      </c>
      <c r="K135" s="8" t="s">
        <v>1125</v>
      </c>
    </row>
    <row r="136" spans="5:11">
      <c r="E136" s="8" t="s">
        <v>1089</v>
      </c>
      <c r="F136" s="8" t="s">
        <v>1089</v>
      </c>
      <c r="H136" s="8" t="str">
        <f t="shared" ca="1" si="5"/>
        <v>Nicaragua</v>
      </c>
      <c r="I136" s="8" t="s">
        <v>1126</v>
      </c>
      <c r="J136" s="8" t="s">
        <v>1126</v>
      </c>
      <c r="K136" s="8" t="s">
        <v>1126</v>
      </c>
    </row>
    <row r="137" spans="5:11">
      <c r="E137" s="8" t="s">
        <v>1091</v>
      </c>
      <c r="F137" s="8" t="s">
        <v>1091</v>
      </c>
      <c r="H137" s="8" t="str">
        <f t="shared" ca="1" si="5"/>
        <v>Níger</v>
      </c>
      <c r="I137" s="8" t="s">
        <v>1127</v>
      </c>
      <c r="J137" s="8" t="s">
        <v>1127</v>
      </c>
      <c r="K137" s="8" t="s">
        <v>1128</v>
      </c>
    </row>
    <row r="138" spans="5:11">
      <c r="E138" s="8" t="s">
        <v>1129</v>
      </c>
      <c r="F138" s="8" t="s">
        <v>1129</v>
      </c>
      <c r="H138" s="8" t="str">
        <f t="shared" ca="1" si="5"/>
        <v>Nigeria</v>
      </c>
      <c r="I138" s="8" t="s">
        <v>1130</v>
      </c>
      <c r="J138" s="8" t="s">
        <v>1130</v>
      </c>
      <c r="K138" s="8" t="s">
        <v>1130</v>
      </c>
    </row>
    <row r="139" spans="5:11">
      <c r="E139" s="8" t="s">
        <v>1094</v>
      </c>
      <c r="F139" s="8" t="s">
        <v>1094</v>
      </c>
      <c r="H139" s="8" t="str">
        <f t="shared" ca="1" si="5"/>
        <v>Niue</v>
      </c>
      <c r="I139" s="8" t="s">
        <v>1131</v>
      </c>
      <c r="J139" s="8" t="s">
        <v>1131</v>
      </c>
      <c r="K139" s="8" t="s">
        <v>1131</v>
      </c>
    </row>
    <row r="140" spans="5:11">
      <c r="E140" s="8" t="s">
        <v>1096</v>
      </c>
      <c r="F140" s="8" t="s">
        <v>1096</v>
      </c>
      <c r="H140" s="8" t="str">
        <f t="shared" ca="1" si="5"/>
        <v>Macedonia del Norte</v>
      </c>
      <c r="I140" s="8" t="s">
        <v>1132</v>
      </c>
      <c r="J140" s="8" t="s">
        <v>1133</v>
      </c>
      <c r="K140" s="8" t="s">
        <v>1134</v>
      </c>
    </row>
    <row r="141" spans="5:11">
      <c r="E141" s="8" t="s">
        <v>1135</v>
      </c>
      <c r="F141" s="8" t="s">
        <v>1135</v>
      </c>
      <c r="H141" s="8" t="str">
        <f t="shared" ca="1" si="5"/>
        <v>Noruega</v>
      </c>
      <c r="I141" s="8" t="s">
        <v>868</v>
      </c>
      <c r="J141" s="8" t="s">
        <v>869</v>
      </c>
      <c r="K141" s="8" t="s">
        <v>870</v>
      </c>
    </row>
    <row r="142" spans="5:11">
      <c r="E142" s="8" t="s">
        <v>1099</v>
      </c>
      <c r="F142" s="8" t="s">
        <v>1099</v>
      </c>
      <c r="H142" s="8" t="str">
        <f t="shared" ca="1" si="5"/>
        <v>Omán</v>
      </c>
      <c r="I142" s="8" t="s">
        <v>1136</v>
      </c>
      <c r="J142" s="8" t="s">
        <v>1136</v>
      </c>
      <c r="K142" s="8" t="s">
        <v>1137</v>
      </c>
    </row>
    <row r="143" spans="5:11">
      <c r="E143" s="8" t="s">
        <v>1102</v>
      </c>
      <c r="F143" s="8" t="s">
        <v>1102</v>
      </c>
      <c r="H143" s="8" t="str">
        <f t="shared" ca="1" si="5"/>
        <v>Pakistán</v>
      </c>
      <c r="I143" s="8" t="s">
        <v>1138</v>
      </c>
      <c r="J143" s="8" t="s">
        <v>1138</v>
      </c>
      <c r="K143" s="8" t="s">
        <v>1139</v>
      </c>
    </row>
    <row r="144" spans="5:11">
      <c r="E144" s="8" t="s">
        <v>1105</v>
      </c>
      <c r="F144" s="8" t="s">
        <v>1105</v>
      </c>
      <c r="H144" s="8" t="str">
        <f t="shared" ca="1" si="5"/>
        <v>Palau</v>
      </c>
      <c r="I144" s="8" t="s">
        <v>1140</v>
      </c>
      <c r="J144" s="8" t="s">
        <v>1141</v>
      </c>
      <c r="K144" s="8" t="s">
        <v>1140</v>
      </c>
    </row>
    <row r="145" spans="5:11">
      <c r="E145" s="8" t="s">
        <v>857</v>
      </c>
      <c r="F145" s="8" t="s">
        <v>857</v>
      </c>
      <c r="H145" s="8" t="str">
        <f t="shared" ca="1" si="5"/>
        <v>Palestina</v>
      </c>
      <c r="I145" s="8" t="s">
        <v>1142</v>
      </c>
      <c r="J145" s="8" t="s">
        <v>1142</v>
      </c>
      <c r="K145" s="8" t="s">
        <v>1143</v>
      </c>
    </row>
    <row r="146" spans="5:11">
      <c r="E146" s="8" t="s">
        <v>1107</v>
      </c>
      <c r="F146" s="8" t="s">
        <v>1107</v>
      </c>
      <c r="H146" s="8" t="str">
        <f t="shared" ca="1" si="5"/>
        <v>Panamá</v>
      </c>
      <c r="I146" s="8" t="s">
        <v>1144</v>
      </c>
      <c r="J146" s="8" t="s">
        <v>1144</v>
      </c>
      <c r="K146" s="8" t="s">
        <v>1145</v>
      </c>
    </row>
    <row r="147" spans="5:11">
      <c r="E147" s="8" t="s">
        <v>1109</v>
      </c>
      <c r="F147" s="8" t="s">
        <v>1109</v>
      </c>
      <c r="H147" s="8" t="str">
        <f t="shared" ca="1" si="5"/>
        <v>Papua Nueva Guinea</v>
      </c>
      <c r="I147" s="8" t="s">
        <v>1146</v>
      </c>
      <c r="J147" s="8" t="s">
        <v>1147</v>
      </c>
      <c r="K147" s="8" t="s">
        <v>1148</v>
      </c>
    </row>
    <row r="148" spans="5:11">
      <c r="E148" s="8" t="s">
        <v>1149</v>
      </c>
      <c r="F148" s="8" t="s">
        <v>1149</v>
      </c>
      <c r="H148" s="8" t="str">
        <f t="shared" ca="1" si="5"/>
        <v>Paraguay</v>
      </c>
      <c r="I148" s="8" t="s">
        <v>1150</v>
      </c>
      <c r="J148" s="8" t="s">
        <v>1150</v>
      </c>
      <c r="K148" s="8" t="s">
        <v>1150</v>
      </c>
    </row>
    <row r="149" spans="5:11">
      <c r="E149" s="8" t="s">
        <v>1111</v>
      </c>
      <c r="F149" s="8" t="s">
        <v>1111</v>
      </c>
      <c r="H149" s="8" t="str">
        <f t="shared" ca="1" si="5"/>
        <v>Perú</v>
      </c>
      <c r="I149" s="8" t="s">
        <v>1151</v>
      </c>
      <c r="J149" s="8" t="s">
        <v>1152</v>
      </c>
      <c r="K149" s="8" t="s">
        <v>1153</v>
      </c>
    </row>
    <row r="150" spans="5:11">
      <c r="E150" s="8" t="s">
        <v>1115</v>
      </c>
      <c r="F150" s="8" t="s">
        <v>1115</v>
      </c>
      <c r="H150" s="8" t="str">
        <f t="shared" ca="1" si="5"/>
        <v>Filipinas</v>
      </c>
      <c r="I150" s="8" t="s">
        <v>1154</v>
      </c>
      <c r="J150" s="8" t="s">
        <v>1154</v>
      </c>
      <c r="K150" s="8" t="s">
        <v>1155</v>
      </c>
    </row>
    <row r="151" spans="5:11">
      <c r="E151" s="8" t="s">
        <v>1117</v>
      </c>
      <c r="F151" s="8" t="s">
        <v>1117</v>
      </c>
      <c r="H151" s="8" t="str">
        <f t="shared" ca="1" si="5"/>
        <v>Polonia</v>
      </c>
      <c r="I151" s="8" t="s">
        <v>1156</v>
      </c>
      <c r="J151" s="8" t="s">
        <v>1157</v>
      </c>
      <c r="K151" s="8" t="s">
        <v>1158</v>
      </c>
    </row>
    <row r="152" spans="5:11">
      <c r="E152" s="8" t="s">
        <v>1118</v>
      </c>
      <c r="F152" s="8" t="s">
        <v>1118</v>
      </c>
      <c r="H152" s="8" t="str">
        <f t="shared" ca="1" si="5"/>
        <v>Portugal</v>
      </c>
      <c r="I152" s="8" t="s">
        <v>874</v>
      </c>
      <c r="J152" s="8" t="s">
        <v>874</v>
      </c>
      <c r="K152" s="8" t="s">
        <v>874</v>
      </c>
    </row>
    <row r="153" spans="5:11">
      <c r="E153" s="8" t="s">
        <v>1120</v>
      </c>
      <c r="F153" s="8" t="s">
        <v>1120</v>
      </c>
      <c r="H153" s="8" t="str">
        <f t="shared" ca="1" si="5"/>
        <v>Qatar</v>
      </c>
      <c r="I153" s="8" t="s">
        <v>1159</v>
      </c>
      <c r="J153" s="8" t="s">
        <v>1159</v>
      </c>
      <c r="K153" s="8" t="s">
        <v>1159</v>
      </c>
    </row>
    <row r="154" spans="5:11">
      <c r="E154" s="8" t="s">
        <v>1121</v>
      </c>
      <c r="F154" s="8" t="s">
        <v>1121</v>
      </c>
      <c r="H154" s="8" t="str">
        <f t="shared" ca="1" si="5"/>
        <v>Rumania</v>
      </c>
      <c r="I154" s="8" t="s">
        <v>1160</v>
      </c>
      <c r="J154" s="8" t="s">
        <v>1161</v>
      </c>
      <c r="K154" s="8" t="s">
        <v>1162</v>
      </c>
    </row>
    <row r="155" spans="5:11">
      <c r="E155" s="8" t="s">
        <v>861</v>
      </c>
      <c r="F155" s="8" t="s">
        <v>861</v>
      </c>
      <c r="H155" s="8" t="str">
        <f t="shared" ca="1" si="5"/>
        <v>Federación de Rusia</v>
      </c>
      <c r="I155" s="8" t="s">
        <v>1163</v>
      </c>
      <c r="J155" s="8" t="s">
        <v>1164</v>
      </c>
      <c r="K155" s="8" t="s">
        <v>1165</v>
      </c>
    </row>
    <row r="156" spans="5:11">
      <c r="E156" s="8" t="s">
        <v>1166</v>
      </c>
      <c r="F156" s="8" t="s">
        <v>1166</v>
      </c>
      <c r="H156" s="8" t="str">
        <f t="shared" ca="1" si="5"/>
        <v>Rwanda</v>
      </c>
      <c r="I156" s="8" t="s">
        <v>1167</v>
      </c>
      <c r="J156" s="8" t="s">
        <v>1167</v>
      </c>
      <c r="K156" s="8" t="s">
        <v>1167</v>
      </c>
    </row>
    <row r="157" spans="5:11">
      <c r="E157" s="8" t="s">
        <v>1123</v>
      </c>
      <c r="F157" s="8" t="s">
        <v>1123</v>
      </c>
      <c r="H157" s="8" t="str">
        <f t="shared" ca="1" si="5"/>
        <v>Saint Kitts y Nevis</v>
      </c>
      <c r="I157" s="8" t="s">
        <v>1168</v>
      </c>
      <c r="J157" s="8" t="s">
        <v>1169</v>
      </c>
      <c r="K157" s="8" t="s">
        <v>1170</v>
      </c>
    </row>
    <row r="158" spans="5:11">
      <c r="E158" s="8" t="s">
        <v>1126</v>
      </c>
      <c r="F158" s="8" t="s">
        <v>1126</v>
      </c>
      <c r="H158" s="8" t="str">
        <f t="shared" ca="1" si="5"/>
        <v>Santa Lucía</v>
      </c>
      <c r="I158" s="8" t="s">
        <v>1171</v>
      </c>
      <c r="J158" s="8" t="s">
        <v>1172</v>
      </c>
      <c r="K158" s="8" t="s">
        <v>1173</v>
      </c>
    </row>
    <row r="159" spans="5:11">
      <c r="E159" s="8" t="s">
        <v>1127</v>
      </c>
      <c r="F159" s="8" t="s">
        <v>1127</v>
      </c>
      <c r="H159" s="8" t="str">
        <f t="shared" ca="1" si="5"/>
        <v>San Vicente y las Granadinas</v>
      </c>
      <c r="I159" s="8" t="s">
        <v>1174</v>
      </c>
      <c r="J159" s="8" t="s">
        <v>1175</v>
      </c>
      <c r="K159" s="8" t="s">
        <v>1176</v>
      </c>
    </row>
    <row r="160" spans="5:11">
      <c r="E160" s="8" t="s">
        <v>1130</v>
      </c>
      <c r="F160" s="8" t="s">
        <v>1130</v>
      </c>
      <c r="H160" s="8" t="str">
        <f t="shared" ca="1" si="5"/>
        <v>Samoa</v>
      </c>
      <c r="I160" s="8" t="s">
        <v>1177</v>
      </c>
      <c r="J160" s="8" t="s">
        <v>1177</v>
      </c>
      <c r="K160" s="8" t="s">
        <v>1177</v>
      </c>
    </row>
    <row r="161" spans="5:11">
      <c r="E161" s="8" t="s">
        <v>1131</v>
      </c>
      <c r="F161" s="8" t="s">
        <v>1131</v>
      </c>
      <c r="H161" s="8" t="str">
        <f t="shared" ca="1" si="5"/>
        <v>San Marino</v>
      </c>
      <c r="I161" s="8" t="s">
        <v>1178</v>
      </c>
      <c r="J161" s="8" t="s">
        <v>1179</v>
      </c>
      <c r="K161" s="8" t="s">
        <v>1178</v>
      </c>
    </row>
    <row r="162" spans="5:11">
      <c r="E162" s="8" t="s">
        <v>1180</v>
      </c>
      <c r="F162" s="8" t="s">
        <v>1180</v>
      </c>
      <c r="H162" s="8" t="str">
        <f t="shared" ca="1" si="5"/>
        <v>Santo Tomé y Príncipe</v>
      </c>
      <c r="I162" s="8" t="s">
        <v>1181</v>
      </c>
      <c r="J162" s="8" t="s">
        <v>1182</v>
      </c>
      <c r="K162" s="8" t="s">
        <v>1183</v>
      </c>
    </row>
    <row r="163" spans="5:11">
      <c r="E163" s="8" t="s">
        <v>1184</v>
      </c>
      <c r="F163" s="8" t="s">
        <v>1184</v>
      </c>
      <c r="H163" s="8" t="str">
        <f t="shared" ca="1" si="5"/>
        <v>Arabia Saudita</v>
      </c>
      <c r="I163" s="8" t="s">
        <v>1185</v>
      </c>
      <c r="J163" s="8" t="s">
        <v>1186</v>
      </c>
      <c r="K163" s="8" t="s">
        <v>1187</v>
      </c>
    </row>
    <row r="164" spans="5:11">
      <c r="E164" s="8" t="s">
        <v>868</v>
      </c>
      <c r="F164" s="8" t="s">
        <v>868</v>
      </c>
      <c r="H164" s="8" t="str">
        <f t="shared" ca="1" si="5"/>
        <v>Senegal</v>
      </c>
      <c r="I164" s="8" t="s">
        <v>1188</v>
      </c>
      <c r="J164" s="8" t="s">
        <v>1189</v>
      </c>
      <c r="K164" s="8" t="s">
        <v>1188</v>
      </c>
    </row>
    <row r="165" spans="5:11">
      <c r="E165" s="8" t="s">
        <v>1136</v>
      </c>
      <c r="F165" s="8" t="s">
        <v>1136</v>
      </c>
      <c r="H165" s="8" t="str">
        <f t="shared" ca="1" si="5"/>
        <v>Serbia</v>
      </c>
      <c r="I165" s="8" t="s">
        <v>1190</v>
      </c>
      <c r="J165" s="8" t="s">
        <v>1191</v>
      </c>
      <c r="K165" s="8" t="s">
        <v>1190</v>
      </c>
    </row>
    <row r="166" spans="5:11">
      <c r="E166" s="8" t="s">
        <v>1138</v>
      </c>
      <c r="F166" s="8" t="s">
        <v>1138</v>
      </c>
      <c r="H166" s="8" t="str">
        <f t="shared" ca="1" si="5"/>
        <v>Seychelles</v>
      </c>
      <c r="I166" s="8" t="s">
        <v>1192</v>
      </c>
      <c r="J166" s="8" t="s">
        <v>1192</v>
      </c>
      <c r="K166" s="8" t="s">
        <v>1192</v>
      </c>
    </row>
    <row r="167" spans="5:11">
      <c r="E167" s="8" t="s">
        <v>1140</v>
      </c>
      <c r="F167" s="8" t="s">
        <v>1140</v>
      </c>
      <c r="H167" s="8" t="str">
        <f t="shared" ca="1" si="5"/>
        <v>Sierra Leona</v>
      </c>
      <c r="I167" s="8" t="s">
        <v>1193</v>
      </c>
      <c r="J167" s="8" t="s">
        <v>1193</v>
      </c>
      <c r="K167" s="8" t="s">
        <v>1194</v>
      </c>
    </row>
    <row r="168" spans="5:11">
      <c r="E168" s="8" t="s">
        <v>1142</v>
      </c>
      <c r="F168" s="8" t="s">
        <v>1142</v>
      </c>
      <c r="H168" s="8" t="str">
        <f t="shared" ca="1" si="5"/>
        <v>Singapur</v>
      </c>
      <c r="I168" s="8" t="s">
        <v>1195</v>
      </c>
      <c r="J168" s="8" t="s">
        <v>1196</v>
      </c>
      <c r="K168" s="8" t="s">
        <v>1197</v>
      </c>
    </row>
    <row r="169" spans="5:11">
      <c r="E169" s="8" t="s">
        <v>1144</v>
      </c>
      <c r="F169" s="8" t="s">
        <v>1144</v>
      </c>
      <c r="H169" s="8" t="str">
        <f t="shared" ca="1" si="5"/>
        <v>Sint Maarten (parte neerlandesa)</v>
      </c>
      <c r="I169" s="8" t="s">
        <v>1198</v>
      </c>
      <c r="J169" s="8" t="s">
        <v>1199</v>
      </c>
      <c r="K169" s="8" t="s">
        <v>1200</v>
      </c>
    </row>
    <row r="170" spans="5:11">
      <c r="E170" s="8" t="s">
        <v>1146</v>
      </c>
      <c r="F170" s="8" t="s">
        <v>1146</v>
      </c>
      <c r="H170" s="8" t="str">
        <f t="shared" ca="1" si="5"/>
        <v>Eslovaquia</v>
      </c>
      <c r="I170" s="8" t="s">
        <v>1201</v>
      </c>
      <c r="J170" s="8" t="s">
        <v>1202</v>
      </c>
      <c r="K170" s="8" t="s">
        <v>1203</v>
      </c>
    </row>
    <row r="171" spans="5:11">
      <c r="E171" s="8" t="s">
        <v>1150</v>
      </c>
      <c r="F171" s="8" t="s">
        <v>1150</v>
      </c>
      <c r="H171" s="8" t="str">
        <f t="shared" ca="1" si="5"/>
        <v>Eslovenia</v>
      </c>
      <c r="I171" s="8" t="s">
        <v>1204</v>
      </c>
      <c r="J171" s="8" t="s">
        <v>1205</v>
      </c>
      <c r="K171" s="8" t="s">
        <v>1206</v>
      </c>
    </row>
    <row r="172" spans="5:11">
      <c r="E172" s="8" t="s">
        <v>1151</v>
      </c>
      <c r="F172" s="8" t="s">
        <v>1151</v>
      </c>
      <c r="H172" s="8" t="str">
        <f t="shared" ca="1" si="5"/>
        <v>Islas Salomón</v>
      </c>
      <c r="I172" s="8" t="s">
        <v>1207</v>
      </c>
      <c r="J172" s="8" t="s">
        <v>1208</v>
      </c>
      <c r="K172" s="8" t="s">
        <v>1209</v>
      </c>
    </row>
    <row r="173" spans="5:11">
      <c r="E173" s="8" t="s">
        <v>1154</v>
      </c>
      <c r="F173" s="8" t="s">
        <v>1154</v>
      </c>
      <c r="H173" s="8" t="str">
        <f t="shared" ca="1" si="5"/>
        <v>Somalia</v>
      </c>
      <c r="I173" s="8" t="s">
        <v>1210</v>
      </c>
      <c r="J173" s="8" t="s">
        <v>1211</v>
      </c>
      <c r="K173" s="8" t="s">
        <v>1210</v>
      </c>
    </row>
    <row r="174" spans="5:11">
      <c r="E174" s="8" t="s">
        <v>1212</v>
      </c>
      <c r="F174" s="8" t="s">
        <v>1212</v>
      </c>
      <c r="H174" s="8" t="str">
        <f t="shared" ca="1" si="5"/>
        <v>Sudáfrica</v>
      </c>
      <c r="I174" s="8" t="s">
        <v>1213</v>
      </c>
      <c r="J174" s="8" t="s">
        <v>1214</v>
      </c>
      <c r="K174" s="8" t="s">
        <v>1215</v>
      </c>
    </row>
    <row r="175" spans="5:11">
      <c r="E175" s="8" t="s">
        <v>1156</v>
      </c>
      <c r="F175" s="8" t="s">
        <v>1156</v>
      </c>
      <c r="H175" s="8" t="str">
        <f t="shared" ca="1" si="5"/>
        <v>Sudán del Sur</v>
      </c>
      <c r="I175" s="8" t="s">
        <v>1216</v>
      </c>
      <c r="J175" s="8" t="s">
        <v>1217</v>
      </c>
      <c r="K175" s="8" t="s">
        <v>1218</v>
      </c>
    </row>
    <row r="176" spans="5:11">
      <c r="E176" s="8" t="s">
        <v>874</v>
      </c>
      <c r="F176" s="8" t="s">
        <v>874</v>
      </c>
      <c r="H176" s="8" t="str">
        <f t="shared" ca="1" si="5"/>
        <v>España</v>
      </c>
      <c r="I176" s="8" t="s">
        <v>875</v>
      </c>
      <c r="J176" s="8" t="s">
        <v>876</v>
      </c>
      <c r="K176" s="8" t="s">
        <v>877</v>
      </c>
    </row>
    <row r="177" spans="5:11">
      <c r="E177" s="8" t="s">
        <v>1219</v>
      </c>
      <c r="F177" s="8" t="s">
        <v>1219</v>
      </c>
      <c r="H177" s="8" t="str">
        <f t="shared" ca="1" si="5"/>
        <v>Sri Lanka</v>
      </c>
      <c r="I177" s="8" t="s">
        <v>1220</v>
      </c>
      <c r="J177" s="8" t="s">
        <v>1220</v>
      </c>
      <c r="K177" s="8" t="s">
        <v>1220</v>
      </c>
    </row>
    <row r="178" spans="5:11">
      <c r="E178" s="8" t="s">
        <v>1159</v>
      </c>
      <c r="F178" s="8" t="s">
        <v>1159</v>
      </c>
      <c r="H178" s="8" t="str">
        <f t="shared" ca="1" si="5"/>
        <v>Sudán</v>
      </c>
      <c r="I178" s="8" t="s">
        <v>1221</v>
      </c>
      <c r="J178" s="8" t="s">
        <v>1222</v>
      </c>
      <c r="K178" s="8" t="s">
        <v>1223</v>
      </c>
    </row>
    <row r="179" spans="5:11">
      <c r="E179" s="8" t="s">
        <v>1224</v>
      </c>
      <c r="F179" s="8" t="s">
        <v>1224</v>
      </c>
      <c r="H179" s="8" t="str">
        <f t="shared" ca="1" si="5"/>
        <v>Suriname</v>
      </c>
      <c r="I179" s="8" t="s">
        <v>1225</v>
      </c>
      <c r="J179" s="8" t="s">
        <v>1225</v>
      </c>
      <c r="K179" s="8" t="s">
        <v>1225</v>
      </c>
    </row>
    <row r="180" spans="5:11">
      <c r="E180" s="8" t="s">
        <v>1160</v>
      </c>
      <c r="F180" s="8" t="s">
        <v>1160</v>
      </c>
      <c r="H180" s="8" t="str">
        <f t="shared" ca="1" si="5"/>
        <v>Suecia</v>
      </c>
      <c r="I180" s="8" t="s">
        <v>886</v>
      </c>
      <c r="J180" s="8" t="s">
        <v>887</v>
      </c>
      <c r="K180" s="8" t="s">
        <v>888</v>
      </c>
    </row>
    <row r="181" spans="5:11">
      <c r="E181" s="8" t="s">
        <v>1163</v>
      </c>
      <c r="F181" s="8" t="s">
        <v>1163</v>
      </c>
      <c r="H181" s="8" t="str">
        <f t="shared" ca="1" si="5"/>
        <v>Suiza</v>
      </c>
      <c r="I181" s="8" t="s">
        <v>891</v>
      </c>
      <c r="J181" s="8" t="s">
        <v>892</v>
      </c>
      <c r="K181" s="8" t="s">
        <v>893</v>
      </c>
    </row>
    <row r="182" spans="5:11">
      <c r="E182" s="8" t="s">
        <v>1167</v>
      </c>
      <c r="F182" s="8" t="s">
        <v>1167</v>
      </c>
      <c r="H182" s="8" t="str">
        <f t="shared" ca="1" si="5"/>
        <v>Siria (República Árabe)</v>
      </c>
      <c r="I182" s="8" t="s">
        <v>1226</v>
      </c>
      <c r="J182" s="8" t="s">
        <v>1227</v>
      </c>
      <c r="K182" s="8" t="s">
        <v>1228</v>
      </c>
    </row>
    <row r="183" spans="5:11">
      <c r="E183" s="8" t="s">
        <v>1229</v>
      </c>
      <c r="F183" s="8" t="s">
        <v>1229</v>
      </c>
      <c r="H183" s="8" t="str">
        <f t="shared" ca="1" si="5"/>
        <v>Taiwán</v>
      </c>
      <c r="I183" s="8" t="s">
        <v>1230</v>
      </c>
      <c r="J183" s="8" t="s">
        <v>1231</v>
      </c>
      <c r="K183" s="8" t="s">
        <v>1232</v>
      </c>
    </row>
    <row r="184" spans="5:11">
      <c r="E184" s="8" t="s">
        <v>1168</v>
      </c>
      <c r="F184" s="8" t="s">
        <v>1168</v>
      </c>
      <c r="H184" s="8" t="str">
        <f t="shared" ca="1" si="5"/>
        <v>Tayikistán</v>
      </c>
      <c r="I184" s="8" t="s">
        <v>1233</v>
      </c>
      <c r="J184" s="8" t="s">
        <v>1234</v>
      </c>
      <c r="K184" s="8" t="s">
        <v>1235</v>
      </c>
    </row>
    <row r="185" spans="5:11">
      <c r="E185" s="8" t="s">
        <v>1171</v>
      </c>
      <c r="F185" s="8" t="s">
        <v>1171</v>
      </c>
      <c r="H185" s="8" t="str">
        <f t="shared" ca="1" si="5"/>
        <v>Tanzania (República Unida)</v>
      </c>
      <c r="I185" s="8" t="s">
        <v>1236</v>
      </c>
      <c r="J185" s="8" t="s">
        <v>1237</v>
      </c>
      <c r="K185" s="8" t="s">
        <v>1238</v>
      </c>
    </row>
    <row r="186" spans="5:11">
      <c r="E186" s="8" t="s">
        <v>1239</v>
      </c>
      <c r="F186" s="8" t="s">
        <v>1239</v>
      </c>
      <c r="H186" s="8" t="str">
        <f t="shared" ca="1" si="5"/>
        <v>Tailandia</v>
      </c>
      <c r="I186" s="8" t="s">
        <v>1240</v>
      </c>
      <c r="J186" s="8" t="s">
        <v>1241</v>
      </c>
      <c r="K186" s="8" t="s">
        <v>1242</v>
      </c>
    </row>
    <row r="187" spans="5:11">
      <c r="E187" s="8" t="s">
        <v>1174</v>
      </c>
      <c r="F187" s="8" t="s">
        <v>1174</v>
      </c>
      <c r="H187" s="8" t="str">
        <f t="shared" ca="1" si="5"/>
        <v>Timor-Leste</v>
      </c>
      <c r="I187" s="8" t="s">
        <v>1243</v>
      </c>
      <c r="J187" s="8" t="s">
        <v>1243</v>
      </c>
      <c r="K187" s="8" t="s">
        <v>1243</v>
      </c>
    </row>
    <row r="188" spans="5:11">
      <c r="E188" s="8" t="s">
        <v>1177</v>
      </c>
      <c r="F188" s="8" t="s">
        <v>1177</v>
      </c>
      <c r="H188" s="8" t="str">
        <f t="shared" ca="1" si="5"/>
        <v>Togo</v>
      </c>
      <c r="I188" s="8" t="s">
        <v>1244</v>
      </c>
      <c r="J188" s="8" t="s">
        <v>1244</v>
      </c>
      <c r="K188" s="8" t="s">
        <v>1244</v>
      </c>
    </row>
    <row r="189" spans="5:11">
      <c r="E189" s="8" t="s">
        <v>1178</v>
      </c>
      <c r="F189" s="8" t="s">
        <v>1178</v>
      </c>
      <c r="H189" s="8" t="str">
        <f t="shared" ca="1" si="5"/>
        <v>Tokelau</v>
      </c>
      <c r="I189" s="8" t="s">
        <v>1245</v>
      </c>
      <c r="J189" s="8" t="s">
        <v>1246</v>
      </c>
      <c r="K189" s="8" t="s">
        <v>1245</v>
      </c>
    </row>
    <row r="190" spans="5:11">
      <c r="E190" s="8" t="s">
        <v>1181</v>
      </c>
      <c r="F190" s="8" t="s">
        <v>1181</v>
      </c>
      <c r="H190" s="8" t="str">
        <f t="shared" ca="1" si="5"/>
        <v>Tonga</v>
      </c>
      <c r="I190" s="8" t="s">
        <v>1247</v>
      </c>
      <c r="J190" s="8" t="s">
        <v>1247</v>
      </c>
      <c r="K190" s="8" t="s">
        <v>1247</v>
      </c>
    </row>
    <row r="191" spans="5:11">
      <c r="E191" s="8" t="s">
        <v>1185</v>
      </c>
      <c r="F191" s="8" t="s">
        <v>1185</v>
      </c>
      <c r="H191" s="8" t="str">
        <f t="shared" ca="1" si="5"/>
        <v>Trinidad y Tabago</v>
      </c>
      <c r="I191" s="8" t="s">
        <v>1248</v>
      </c>
      <c r="J191" s="8" t="s">
        <v>1249</v>
      </c>
      <c r="K191" s="8" t="s">
        <v>1250</v>
      </c>
    </row>
    <row r="192" spans="5:11">
      <c r="E192" s="8" t="s">
        <v>1188</v>
      </c>
      <c r="F192" s="8" t="s">
        <v>1188</v>
      </c>
      <c r="H192" s="8" t="str">
        <f t="shared" ca="1" si="5"/>
        <v>Túnez</v>
      </c>
      <c r="I192" s="8" t="s">
        <v>1251</v>
      </c>
      <c r="J192" s="8" t="s">
        <v>1252</v>
      </c>
      <c r="K192" s="8" t="s">
        <v>1253</v>
      </c>
    </row>
    <row r="193" spans="5:11">
      <c r="E193" s="8" t="s">
        <v>1190</v>
      </c>
      <c r="F193" s="8" t="s">
        <v>1190</v>
      </c>
      <c r="H193" s="8" t="str">
        <f t="shared" ca="1" si="5"/>
        <v>Turquía</v>
      </c>
      <c r="I193" s="8" t="s">
        <v>1254</v>
      </c>
      <c r="J193" s="8" t="s">
        <v>1255</v>
      </c>
      <c r="K193" s="8" t="s">
        <v>1256</v>
      </c>
    </row>
    <row r="194" spans="5:11">
      <c r="E194" s="8" t="s">
        <v>1192</v>
      </c>
      <c r="F194" s="8" t="s">
        <v>1192</v>
      </c>
      <c r="H194" s="8" t="str">
        <f t="shared" ca="1" si="5"/>
        <v>Turkmenistán</v>
      </c>
      <c r="I194" s="8" t="s">
        <v>1257</v>
      </c>
      <c r="J194" s="8" t="s">
        <v>1258</v>
      </c>
      <c r="K194" s="8" t="s">
        <v>1259</v>
      </c>
    </row>
    <row r="195" spans="5:11">
      <c r="E195" s="8" t="s">
        <v>1193</v>
      </c>
      <c r="F195" s="8" t="s">
        <v>1193</v>
      </c>
      <c r="H195" s="8" t="str">
        <f t="shared" ref="H195:H243" ca="1" si="6">IF(I195="","",OFFSET($I195,0,LangOffset,1,1))</f>
        <v>Tuvalu</v>
      </c>
      <c r="I195" s="8" t="s">
        <v>1260</v>
      </c>
      <c r="J195" s="8" t="s">
        <v>1260</v>
      </c>
      <c r="K195" s="8" t="s">
        <v>1260</v>
      </c>
    </row>
    <row r="196" spans="5:11">
      <c r="E196" s="8" t="s">
        <v>1195</v>
      </c>
      <c r="F196" s="8" t="s">
        <v>1195</v>
      </c>
      <c r="H196" s="8" t="str">
        <f t="shared" ca="1" si="6"/>
        <v>Uganda</v>
      </c>
      <c r="I196" s="8" t="s">
        <v>1261</v>
      </c>
      <c r="J196" s="8" t="s">
        <v>1262</v>
      </c>
      <c r="K196" s="8" t="s">
        <v>1261</v>
      </c>
    </row>
    <row r="197" spans="5:11">
      <c r="E197" s="8" t="s">
        <v>1198</v>
      </c>
      <c r="F197" s="8" t="s">
        <v>1198</v>
      </c>
      <c r="H197" s="8" t="str">
        <f t="shared" ca="1" si="6"/>
        <v>Ucrania</v>
      </c>
      <c r="I197" s="8" t="s">
        <v>1263</v>
      </c>
      <c r="J197" s="8" t="s">
        <v>1263</v>
      </c>
      <c r="K197" s="8" t="s">
        <v>1264</v>
      </c>
    </row>
    <row r="198" spans="5:11">
      <c r="E198" s="8" t="s">
        <v>1201</v>
      </c>
      <c r="F198" s="8" t="s">
        <v>1201</v>
      </c>
      <c r="H198" s="8" t="str">
        <f t="shared" ca="1" si="6"/>
        <v>Emiratos Árabes Unidos</v>
      </c>
      <c r="I198" s="8" t="s">
        <v>1265</v>
      </c>
      <c r="J198" s="8" t="s">
        <v>1266</v>
      </c>
      <c r="K198" s="8" t="s">
        <v>1267</v>
      </c>
    </row>
    <row r="199" spans="5:11">
      <c r="E199" s="8" t="s">
        <v>1204</v>
      </c>
      <c r="F199" s="8" t="s">
        <v>1204</v>
      </c>
      <c r="H199" s="8" t="str">
        <f t="shared" ca="1" si="6"/>
        <v>Reino Unido</v>
      </c>
      <c r="I199" s="8" t="s">
        <v>899</v>
      </c>
      <c r="J199" s="8" t="s">
        <v>900</v>
      </c>
      <c r="K199" s="8" t="s">
        <v>901</v>
      </c>
    </row>
    <row r="200" spans="5:11">
      <c r="E200" s="8" t="s">
        <v>1207</v>
      </c>
      <c r="F200" s="8" t="s">
        <v>1207</v>
      </c>
      <c r="H200" s="8" t="str">
        <f t="shared" ca="1" si="6"/>
        <v>Estados Unidos de América</v>
      </c>
      <c r="I200" s="8" t="s">
        <v>1268</v>
      </c>
      <c r="J200" s="8" t="s">
        <v>1269</v>
      </c>
      <c r="K200" s="8" t="s">
        <v>1270</v>
      </c>
    </row>
    <row r="201" spans="5:11">
      <c r="E201" s="8" t="s">
        <v>1210</v>
      </c>
      <c r="F201" s="8" t="s">
        <v>1210</v>
      </c>
      <c r="H201" s="8" t="str">
        <f t="shared" ca="1" si="6"/>
        <v>Uruguay</v>
      </c>
      <c r="I201" s="8" t="s">
        <v>1271</v>
      </c>
      <c r="J201" s="8" t="s">
        <v>1271</v>
      </c>
      <c r="K201" s="8" t="s">
        <v>1271</v>
      </c>
    </row>
    <row r="202" spans="5:11">
      <c r="E202" s="8" t="s">
        <v>1213</v>
      </c>
      <c r="F202" s="8" t="s">
        <v>1213</v>
      </c>
      <c r="H202" s="8" t="str">
        <f t="shared" ca="1" si="6"/>
        <v>Uzbekistán</v>
      </c>
      <c r="I202" s="8" t="s">
        <v>1272</v>
      </c>
      <c r="J202" s="8" t="s">
        <v>1273</v>
      </c>
      <c r="K202" s="8" t="s">
        <v>1274</v>
      </c>
    </row>
    <row r="203" spans="5:11">
      <c r="E203" s="8" t="s">
        <v>1216</v>
      </c>
      <c r="F203" s="8" t="s">
        <v>1216</v>
      </c>
      <c r="H203" s="8" t="str">
        <f t="shared" ca="1" si="6"/>
        <v>Vanuatu</v>
      </c>
      <c r="I203" s="8" t="s">
        <v>1275</v>
      </c>
      <c r="J203" s="8" t="s">
        <v>1275</v>
      </c>
      <c r="K203" s="8" t="s">
        <v>1275</v>
      </c>
    </row>
    <row r="204" spans="5:11">
      <c r="E204" s="8" t="s">
        <v>875</v>
      </c>
      <c r="F204" s="8" t="s">
        <v>875</v>
      </c>
      <c r="H204" s="8" t="str">
        <f t="shared" ca="1" si="6"/>
        <v>Venezuela</v>
      </c>
      <c r="I204" s="8" t="s">
        <v>1276</v>
      </c>
      <c r="J204" s="8" t="s">
        <v>1276</v>
      </c>
      <c r="K204" s="8" t="s">
        <v>1276</v>
      </c>
    </row>
    <row r="205" spans="5:11">
      <c r="E205" s="8" t="s">
        <v>1220</v>
      </c>
      <c r="F205" s="8" t="s">
        <v>1220</v>
      </c>
      <c r="H205" s="8" t="str">
        <f t="shared" ca="1" si="6"/>
        <v>Viet Nam</v>
      </c>
      <c r="I205" s="8" t="s">
        <v>1277</v>
      </c>
      <c r="J205" s="8" t="s">
        <v>1278</v>
      </c>
      <c r="K205" s="8" t="s">
        <v>1277</v>
      </c>
    </row>
    <row r="206" spans="5:11">
      <c r="E206" s="8" t="s">
        <v>1221</v>
      </c>
      <c r="F206" s="8" t="s">
        <v>1221</v>
      </c>
      <c r="H206" s="8" t="str">
        <f t="shared" ca="1" si="6"/>
        <v>Sahara Occidental</v>
      </c>
      <c r="I206" s="8" t="s">
        <v>1279</v>
      </c>
      <c r="J206" s="8" t="s">
        <v>1280</v>
      </c>
      <c r="K206" s="8" t="s">
        <v>1281</v>
      </c>
    </row>
    <row r="207" spans="5:11">
      <c r="E207" s="8" t="s">
        <v>1225</v>
      </c>
      <c r="F207" s="8" t="s">
        <v>1225</v>
      </c>
      <c r="H207" s="8" t="str">
        <f t="shared" ca="1" si="6"/>
        <v>Yemen</v>
      </c>
      <c r="I207" s="8" t="s">
        <v>1282</v>
      </c>
      <c r="J207" s="8" t="s">
        <v>1283</v>
      </c>
      <c r="K207" s="8" t="s">
        <v>1282</v>
      </c>
    </row>
    <row r="208" spans="5:11">
      <c r="E208" s="8" t="s">
        <v>1284</v>
      </c>
      <c r="F208" s="8" t="s">
        <v>1284</v>
      </c>
      <c r="H208" s="8" t="str">
        <f t="shared" ca="1" si="6"/>
        <v>Zambia</v>
      </c>
      <c r="I208" s="8" t="s">
        <v>1285</v>
      </c>
      <c r="J208" s="8" t="s">
        <v>1286</v>
      </c>
      <c r="K208" s="8" t="s">
        <v>1285</v>
      </c>
    </row>
    <row r="209" spans="5:11">
      <c r="E209" s="8" t="s">
        <v>1287</v>
      </c>
      <c r="F209" s="8" t="s">
        <v>1287</v>
      </c>
      <c r="H209" s="8" t="str">
        <f t="shared" ca="1" si="6"/>
        <v>Zimbabwe</v>
      </c>
      <c r="I209" s="8" t="s">
        <v>1288</v>
      </c>
      <c r="J209" s="8" t="s">
        <v>1288</v>
      </c>
      <c r="K209" s="8" t="s">
        <v>1288</v>
      </c>
    </row>
    <row r="210" spans="5:11">
      <c r="E210" s="8" t="s">
        <v>886</v>
      </c>
      <c r="F210" s="8" t="s">
        <v>886</v>
      </c>
      <c r="H210" s="8" t="s">
        <v>1289</v>
      </c>
      <c r="I210" s="8" t="s">
        <v>1289</v>
      </c>
      <c r="J210" s="8" t="s">
        <v>1289</v>
      </c>
      <c r="K210" s="8" t="s">
        <v>1290</v>
      </c>
    </row>
    <row r="211" spans="5:11">
      <c r="E211" s="8" t="s">
        <v>891</v>
      </c>
      <c r="F211" s="8" t="s">
        <v>891</v>
      </c>
      <c r="H211" s="8" t="str">
        <f t="shared" ca="1" si="6"/>
        <v/>
      </c>
    </row>
    <row r="212" spans="5:11">
      <c r="E212" s="8" t="s">
        <v>1226</v>
      </c>
      <c r="F212" s="8" t="s">
        <v>1226</v>
      </c>
      <c r="H212" s="8" t="str">
        <f t="shared" ca="1" si="6"/>
        <v/>
      </c>
    </row>
    <row r="213" spans="5:11">
      <c r="E213" s="8" t="s">
        <v>1230</v>
      </c>
      <c r="F213" s="8" t="s">
        <v>1230</v>
      </c>
      <c r="H213" s="8" t="str">
        <f t="shared" ca="1" si="6"/>
        <v/>
      </c>
    </row>
    <row r="214" spans="5:11">
      <c r="E214" s="8" t="s">
        <v>1233</v>
      </c>
      <c r="F214" s="8" t="s">
        <v>1233</v>
      </c>
      <c r="H214" s="8" t="str">
        <f t="shared" ca="1" si="6"/>
        <v/>
      </c>
    </row>
    <row r="215" spans="5:11">
      <c r="E215" s="8" t="s">
        <v>1236</v>
      </c>
      <c r="F215" s="8" t="s">
        <v>1236</v>
      </c>
      <c r="H215" s="8" t="str">
        <f t="shared" ca="1" si="6"/>
        <v/>
      </c>
    </row>
    <row r="216" spans="5:11">
      <c r="E216" s="8" t="s">
        <v>1240</v>
      </c>
      <c r="F216" s="8" t="s">
        <v>1240</v>
      </c>
      <c r="H216" s="8" t="str">
        <f t="shared" ca="1" si="6"/>
        <v/>
      </c>
    </row>
    <row r="217" spans="5:11">
      <c r="E217" s="8" t="s">
        <v>1243</v>
      </c>
      <c r="F217" s="8" t="s">
        <v>1243</v>
      </c>
      <c r="H217" s="8" t="str">
        <f t="shared" ca="1" si="6"/>
        <v/>
      </c>
    </row>
    <row r="218" spans="5:11">
      <c r="E218" s="8" t="s">
        <v>1244</v>
      </c>
      <c r="F218" s="8" t="s">
        <v>1244</v>
      </c>
      <c r="H218" s="8" t="str">
        <f t="shared" ca="1" si="6"/>
        <v/>
      </c>
    </row>
    <row r="219" spans="5:11">
      <c r="E219" s="8" t="s">
        <v>1245</v>
      </c>
      <c r="F219" s="8" t="s">
        <v>1245</v>
      </c>
      <c r="H219" s="8" t="str">
        <f t="shared" ca="1" si="6"/>
        <v/>
      </c>
    </row>
    <row r="220" spans="5:11">
      <c r="E220" s="8" t="s">
        <v>1247</v>
      </c>
      <c r="F220" s="8" t="s">
        <v>1247</v>
      </c>
      <c r="H220" s="8" t="str">
        <f t="shared" ca="1" si="6"/>
        <v/>
      </c>
    </row>
    <row r="221" spans="5:11">
      <c r="E221" s="8" t="s">
        <v>1248</v>
      </c>
      <c r="F221" s="8" t="s">
        <v>1248</v>
      </c>
      <c r="H221" s="8" t="str">
        <f t="shared" ca="1" si="6"/>
        <v/>
      </c>
    </row>
    <row r="222" spans="5:11">
      <c r="E222" s="8" t="s">
        <v>1251</v>
      </c>
      <c r="F222" s="8" t="s">
        <v>1251</v>
      </c>
      <c r="H222" s="8" t="str">
        <f t="shared" ca="1" si="6"/>
        <v/>
      </c>
    </row>
    <row r="223" spans="5:11">
      <c r="E223" s="8" t="s">
        <v>1254</v>
      </c>
      <c r="F223" s="8" t="s">
        <v>1254</v>
      </c>
      <c r="H223" s="8" t="str">
        <f t="shared" ca="1" si="6"/>
        <v/>
      </c>
    </row>
    <row r="224" spans="5:11">
      <c r="E224" s="8" t="s">
        <v>1257</v>
      </c>
      <c r="F224" s="8" t="s">
        <v>1257</v>
      </c>
      <c r="H224" s="8" t="str">
        <f t="shared" ca="1" si="6"/>
        <v/>
      </c>
    </row>
    <row r="225" spans="5:8">
      <c r="E225" s="8" t="s">
        <v>1291</v>
      </c>
      <c r="F225" s="8" t="s">
        <v>1291</v>
      </c>
      <c r="H225" s="8" t="str">
        <f t="shared" ca="1" si="6"/>
        <v/>
      </c>
    </row>
    <row r="226" spans="5:8">
      <c r="E226" s="8" t="s">
        <v>1260</v>
      </c>
      <c r="F226" s="8" t="s">
        <v>1260</v>
      </c>
      <c r="H226" s="8" t="str">
        <f t="shared" ca="1" si="6"/>
        <v/>
      </c>
    </row>
    <row r="227" spans="5:8">
      <c r="E227" s="8" t="s">
        <v>1261</v>
      </c>
      <c r="F227" s="8" t="s">
        <v>1261</v>
      </c>
      <c r="H227" s="8" t="str">
        <f t="shared" ca="1" si="6"/>
        <v/>
      </c>
    </row>
    <row r="228" spans="5:8">
      <c r="E228" s="8" t="s">
        <v>1263</v>
      </c>
      <c r="F228" s="8" t="s">
        <v>1263</v>
      </c>
      <c r="H228" s="8" t="str">
        <f t="shared" ca="1" si="6"/>
        <v/>
      </c>
    </row>
    <row r="229" spans="5:8">
      <c r="E229" s="8" t="s">
        <v>1265</v>
      </c>
      <c r="F229" s="8" t="s">
        <v>1265</v>
      </c>
      <c r="H229" s="8" t="str">
        <f t="shared" ca="1" si="6"/>
        <v/>
      </c>
    </row>
    <row r="230" spans="5:8">
      <c r="E230" s="8" t="s">
        <v>899</v>
      </c>
      <c r="F230" s="8" t="s">
        <v>899</v>
      </c>
      <c r="H230" s="8" t="str">
        <f t="shared" ca="1" si="6"/>
        <v/>
      </c>
    </row>
    <row r="231" spans="5:8">
      <c r="E231" s="8" t="s">
        <v>1268</v>
      </c>
      <c r="F231" s="8" t="s">
        <v>1268</v>
      </c>
      <c r="H231" s="8" t="str">
        <f t="shared" ca="1" si="6"/>
        <v/>
      </c>
    </row>
    <row r="232" spans="5:8">
      <c r="E232" s="8" t="s">
        <v>1292</v>
      </c>
      <c r="F232" s="8" t="s">
        <v>1292</v>
      </c>
      <c r="H232" s="8" t="str">
        <f t="shared" ca="1" si="6"/>
        <v/>
      </c>
    </row>
    <row r="233" spans="5:8">
      <c r="E233" s="8" t="s">
        <v>1271</v>
      </c>
      <c r="F233" s="8" t="s">
        <v>1271</v>
      </c>
      <c r="H233" s="8" t="str">
        <f t="shared" ca="1" si="6"/>
        <v/>
      </c>
    </row>
    <row r="234" spans="5:8">
      <c r="E234" s="8" t="s">
        <v>1272</v>
      </c>
      <c r="F234" s="8" t="s">
        <v>1272</v>
      </c>
      <c r="H234" s="8" t="str">
        <f t="shared" ca="1" si="6"/>
        <v/>
      </c>
    </row>
    <row r="235" spans="5:8">
      <c r="E235" s="8" t="s">
        <v>1275</v>
      </c>
      <c r="F235" s="8" t="s">
        <v>1275</v>
      </c>
      <c r="H235" s="8" t="str">
        <f t="shared" ca="1" si="6"/>
        <v/>
      </c>
    </row>
    <row r="236" spans="5:8">
      <c r="E236" s="8" t="s">
        <v>1276</v>
      </c>
      <c r="F236" s="8" t="s">
        <v>1276</v>
      </c>
      <c r="H236" s="8" t="str">
        <f t="shared" ca="1" si="6"/>
        <v/>
      </c>
    </row>
    <row r="237" spans="5:8">
      <c r="E237" s="8" t="s">
        <v>1277</v>
      </c>
      <c r="F237" s="8" t="s">
        <v>1277</v>
      </c>
      <c r="H237" s="8" t="str">
        <f t="shared" ca="1" si="6"/>
        <v/>
      </c>
    </row>
    <row r="238" spans="5:8">
      <c r="E238" s="8" t="s">
        <v>1293</v>
      </c>
      <c r="F238" s="8" t="s">
        <v>1293</v>
      </c>
      <c r="H238" s="8" t="str">
        <f t="shared" ca="1" si="6"/>
        <v/>
      </c>
    </row>
    <row r="239" spans="5:8">
      <c r="E239" s="8" t="s">
        <v>1279</v>
      </c>
      <c r="F239" s="8" t="s">
        <v>1279</v>
      </c>
      <c r="H239" s="8" t="str">
        <f t="shared" ca="1" si="6"/>
        <v/>
      </c>
    </row>
    <row r="240" spans="5:8">
      <c r="E240" s="8" t="s">
        <v>1282</v>
      </c>
      <c r="F240" s="8" t="s">
        <v>1282</v>
      </c>
      <c r="H240" s="8" t="str">
        <f t="shared" ca="1" si="6"/>
        <v/>
      </c>
    </row>
    <row r="241" spans="5:8">
      <c r="E241" s="8" t="s">
        <v>1285</v>
      </c>
      <c r="F241" s="8" t="s">
        <v>1285</v>
      </c>
      <c r="H241" s="8" t="str">
        <f t="shared" ca="1" si="6"/>
        <v/>
      </c>
    </row>
    <row r="242" spans="5:8">
      <c r="E242" s="8" t="s">
        <v>1289</v>
      </c>
      <c r="F242" s="8" t="s">
        <v>1289</v>
      </c>
      <c r="H242" s="8" t="str">
        <f t="shared" ca="1" si="6"/>
        <v/>
      </c>
    </row>
    <row r="243" spans="5:8">
      <c r="E243" s="8" t="s">
        <v>1288</v>
      </c>
      <c r="F243" s="8" t="s">
        <v>1288</v>
      </c>
      <c r="H243" s="8" t="str">
        <f t="shared" ca="1" si="6"/>
        <v/>
      </c>
    </row>
    <row r="244" spans="5:8">
      <c r="E244" s="8" t="s">
        <v>1294</v>
      </c>
      <c r="F244" s="8" t="s">
        <v>597</v>
      </c>
    </row>
    <row r="245" spans="5:8">
      <c r="E245" s="8" t="s">
        <v>622</v>
      </c>
      <c r="F245" s="8" t="s">
        <v>622</v>
      </c>
    </row>
    <row r="246" spans="5:8">
      <c r="E246" s="8" t="s">
        <v>1295</v>
      </c>
      <c r="F246" s="8" t="s">
        <v>640</v>
      </c>
    </row>
    <row r="247" spans="5:8">
      <c r="E247" s="8" t="s">
        <v>642</v>
      </c>
      <c r="F247" s="8" t="s">
        <v>641</v>
      </c>
    </row>
    <row r="248" spans="5:8">
      <c r="E248" s="8" t="s">
        <v>654</v>
      </c>
      <c r="F248" s="8" t="s">
        <v>653</v>
      </c>
    </row>
    <row r="249" spans="5:8">
      <c r="E249" s="8" t="s">
        <v>1296</v>
      </c>
      <c r="F249" s="8" t="s">
        <v>677</v>
      </c>
    </row>
    <row r="250" spans="5:8">
      <c r="E250" s="8" t="s">
        <v>666</v>
      </c>
      <c r="F250" s="8" t="s">
        <v>665</v>
      </c>
    </row>
    <row r="251" spans="5:8">
      <c r="E251" s="8" t="s">
        <v>678</v>
      </c>
      <c r="F251" s="8" t="s">
        <v>678</v>
      </c>
    </row>
    <row r="252" spans="5:8">
      <c r="E252" s="8" t="s">
        <v>715</v>
      </c>
      <c r="F252" s="8" t="s">
        <v>715</v>
      </c>
    </row>
    <row r="253" spans="5:8">
      <c r="E253" s="8" t="s">
        <v>688</v>
      </c>
      <c r="F253" s="8" t="s">
        <v>687</v>
      </c>
    </row>
    <row r="254" spans="5:8">
      <c r="E254" s="8" t="s">
        <v>702</v>
      </c>
      <c r="F254" s="8" t="s">
        <v>701</v>
      </c>
    </row>
    <row r="255" spans="5:8">
      <c r="E255" s="8" t="s">
        <v>717</v>
      </c>
      <c r="F255" s="8" t="s">
        <v>716</v>
      </c>
    </row>
    <row r="256" spans="5:8">
      <c r="E256" s="8" t="s">
        <v>730</v>
      </c>
      <c r="F256" s="8" t="s">
        <v>730</v>
      </c>
    </row>
    <row r="257" spans="5:6">
      <c r="E257" s="8" t="s">
        <v>659</v>
      </c>
      <c r="F257" s="8" t="s">
        <v>658</v>
      </c>
    </row>
    <row r="258" spans="5:6">
      <c r="E258" s="8" t="s">
        <v>750</v>
      </c>
      <c r="F258" s="8" t="s">
        <v>749</v>
      </c>
    </row>
    <row r="259" spans="5:6">
      <c r="E259" s="8" t="s">
        <v>761</v>
      </c>
      <c r="F259" s="8" t="s">
        <v>760</v>
      </c>
    </row>
    <row r="260" spans="5:6">
      <c r="E260" s="8" t="s">
        <v>771</v>
      </c>
      <c r="F260" s="8" t="s">
        <v>771</v>
      </c>
    </row>
    <row r="261" spans="5:6">
      <c r="E261" s="8" t="s">
        <v>776</v>
      </c>
      <c r="F261" s="8" t="s">
        <v>775</v>
      </c>
    </row>
    <row r="262" spans="5:6">
      <c r="E262" s="8" t="s">
        <v>785</v>
      </c>
      <c r="F262" s="8" t="s">
        <v>785</v>
      </c>
    </row>
    <row r="263" spans="5:6">
      <c r="E263" s="8" t="s">
        <v>790</v>
      </c>
      <c r="F263" s="8" t="s">
        <v>789</v>
      </c>
    </row>
    <row r="264" spans="5:6">
      <c r="E264" s="8" t="s">
        <v>1297</v>
      </c>
      <c r="F264" s="8" t="s">
        <v>795</v>
      </c>
    </row>
    <row r="265" spans="5:6">
      <c r="E265" s="8" t="s">
        <v>670</v>
      </c>
      <c r="F265" s="8" t="s">
        <v>669</v>
      </c>
    </row>
    <row r="266" spans="5:6">
      <c r="E266" s="8" t="s">
        <v>806</v>
      </c>
      <c r="F266" s="8" t="s">
        <v>806</v>
      </c>
    </row>
    <row r="267" spans="5:6">
      <c r="E267" s="8" t="s">
        <v>812</v>
      </c>
      <c r="F267" s="8" t="s">
        <v>811</v>
      </c>
    </row>
    <row r="268" spans="5:6">
      <c r="E268" s="8" t="s">
        <v>1298</v>
      </c>
      <c r="F268" s="8" t="s">
        <v>834</v>
      </c>
    </row>
    <row r="269" spans="5:6">
      <c r="E269" s="8" t="s">
        <v>817</v>
      </c>
      <c r="F269" s="8" t="s">
        <v>816</v>
      </c>
    </row>
    <row r="270" spans="5:6">
      <c r="E270" s="8" t="s">
        <v>1299</v>
      </c>
      <c r="F270" s="8" t="s">
        <v>822</v>
      </c>
    </row>
    <row r="271" spans="5:6">
      <c r="E271" s="8" t="s">
        <v>1300</v>
      </c>
      <c r="F271" s="8" t="s">
        <v>846</v>
      </c>
    </row>
    <row r="272" spans="5:6">
      <c r="E272" s="8" t="s">
        <v>829</v>
      </c>
      <c r="F272" s="8" t="s">
        <v>828</v>
      </c>
    </row>
    <row r="273" spans="5:6">
      <c r="E273" s="8" t="s">
        <v>835</v>
      </c>
      <c r="F273" s="8" t="s">
        <v>835</v>
      </c>
    </row>
    <row r="274" spans="5:6">
      <c r="E274" s="8" t="s">
        <v>694</v>
      </c>
      <c r="F274" s="8" t="s">
        <v>693</v>
      </c>
    </row>
    <row r="275" spans="5:6">
      <c r="E275" s="8" t="s">
        <v>1301</v>
      </c>
      <c r="F275" s="8" t="s">
        <v>864</v>
      </c>
    </row>
    <row r="276" spans="5:6">
      <c r="E276" s="8" t="s">
        <v>843</v>
      </c>
      <c r="F276" s="8" t="s">
        <v>842</v>
      </c>
    </row>
    <row r="277" spans="5:6">
      <c r="E277" s="8" t="s">
        <v>848</v>
      </c>
      <c r="F277" s="8" t="s">
        <v>847</v>
      </c>
    </row>
    <row r="278" spans="5:6">
      <c r="E278" s="8" t="s">
        <v>851</v>
      </c>
      <c r="F278" s="8" t="s">
        <v>851</v>
      </c>
    </row>
    <row r="279" spans="5:6">
      <c r="E279" s="8" t="s">
        <v>856</v>
      </c>
      <c r="F279" s="8" t="s">
        <v>856</v>
      </c>
    </row>
    <row r="280" spans="5:6">
      <c r="E280" s="8" t="s">
        <v>866</v>
      </c>
      <c r="F280" s="8" t="s">
        <v>865</v>
      </c>
    </row>
    <row r="281" spans="5:6">
      <c r="E281" s="8" t="s">
        <v>872</v>
      </c>
      <c r="F281" s="8" t="s">
        <v>871</v>
      </c>
    </row>
    <row r="282" spans="5:6">
      <c r="E282" s="8" t="s">
        <v>709</v>
      </c>
      <c r="F282" s="8" t="s">
        <v>709</v>
      </c>
    </row>
    <row r="283" spans="5:6">
      <c r="E283" s="8" t="s">
        <v>860</v>
      </c>
      <c r="F283" s="8" t="s">
        <v>902</v>
      </c>
    </row>
    <row r="284" spans="5:6">
      <c r="E284" s="8" t="s">
        <v>1302</v>
      </c>
      <c r="F284" s="8" t="s">
        <v>909</v>
      </c>
    </row>
    <row r="285" spans="5:6">
      <c r="E285" s="8" t="s">
        <v>879</v>
      </c>
      <c r="F285" s="8" t="s">
        <v>878</v>
      </c>
    </row>
    <row r="286" spans="5:6">
      <c r="E286" s="8" t="s">
        <v>885</v>
      </c>
      <c r="F286" s="8" t="s">
        <v>884</v>
      </c>
    </row>
    <row r="287" spans="5:6">
      <c r="E287" s="8" t="s">
        <v>890</v>
      </c>
      <c r="F287" s="8" t="s">
        <v>889</v>
      </c>
    </row>
    <row r="288" spans="5:6">
      <c r="E288" s="8" t="s">
        <v>725</v>
      </c>
      <c r="F288" s="8" t="s">
        <v>724</v>
      </c>
    </row>
    <row r="289" spans="5:6">
      <c r="E289" s="8" t="s">
        <v>898</v>
      </c>
      <c r="F289" s="8" t="s">
        <v>897</v>
      </c>
    </row>
    <row r="290" spans="5:6">
      <c r="E290" s="8" t="s">
        <v>904</v>
      </c>
      <c r="F290" s="8" t="s">
        <v>903</v>
      </c>
    </row>
    <row r="291" spans="5:6">
      <c r="E291" s="8" t="s">
        <v>910</v>
      </c>
      <c r="F291" s="8" t="s">
        <v>910</v>
      </c>
    </row>
    <row r="292" spans="5:6">
      <c r="E292" s="8" t="s">
        <v>1303</v>
      </c>
      <c r="F292" s="8" t="s">
        <v>914</v>
      </c>
    </row>
    <row r="293" spans="5:6">
      <c r="E293" s="8" t="s">
        <v>921</v>
      </c>
      <c r="F293" s="8" t="s">
        <v>920</v>
      </c>
    </row>
    <row r="294" spans="5:6">
      <c r="E294" s="8" t="s">
        <v>926</v>
      </c>
      <c r="F294" s="8" t="s">
        <v>926</v>
      </c>
    </row>
    <row r="295" spans="5:6">
      <c r="E295" s="8" t="s">
        <v>930</v>
      </c>
      <c r="F295" s="8" t="s">
        <v>930</v>
      </c>
    </row>
    <row r="296" spans="5:6">
      <c r="E296" s="8" t="s">
        <v>936</v>
      </c>
      <c r="F296" s="8" t="s">
        <v>935</v>
      </c>
    </row>
    <row r="297" spans="5:6">
      <c r="E297" s="8" t="s">
        <v>941</v>
      </c>
      <c r="F297" s="8" t="s">
        <v>941</v>
      </c>
    </row>
    <row r="298" spans="5:6">
      <c r="E298" s="8" t="s">
        <v>946</v>
      </c>
      <c r="F298" s="8" t="s">
        <v>945</v>
      </c>
    </row>
    <row r="299" spans="5:6">
      <c r="E299" s="8" t="s">
        <v>951</v>
      </c>
      <c r="F299" s="8" t="s">
        <v>950</v>
      </c>
    </row>
    <row r="300" spans="5:6">
      <c r="E300" s="8" t="s">
        <v>1304</v>
      </c>
      <c r="F300" s="8" t="s">
        <v>953</v>
      </c>
    </row>
    <row r="301" spans="5:6">
      <c r="E301" s="8" t="s">
        <v>744</v>
      </c>
      <c r="F301" s="8" t="s">
        <v>743</v>
      </c>
    </row>
    <row r="302" spans="5:6">
      <c r="E302" s="8" t="s">
        <v>956</v>
      </c>
      <c r="F302" s="8" t="s">
        <v>956</v>
      </c>
    </row>
    <row r="303" spans="5:6">
      <c r="E303" s="8" t="s">
        <v>958</v>
      </c>
      <c r="F303" s="8" t="s">
        <v>957</v>
      </c>
    </row>
    <row r="304" spans="5:6">
      <c r="E304" s="8" t="s">
        <v>960</v>
      </c>
      <c r="F304" s="8" t="s">
        <v>959</v>
      </c>
    </row>
    <row r="305" spans="5:6">
      <c r="E305" s="8" t="s">
        <v>963</v>
      </c>
      <c r="F305" s="8" t="s">
        <v>962</v>
      </c>
    </row>
    <row r="306" spans="5:6">
      <c r="E306" s="8" t="s">
        <v>965</v>
      </c>
      <c r="F306" s="8" t="s">
        <v>964</v>
      </c>
    </row>
    <row r="307" spans="5:6">
      <c r="E307" s="8" t="s">
        <v>1305</v>
      </c>
      <c r="F307" s="8" t="s">
        <v>967</v>
      </c>
    </row>
    <row r="308" spans="5:6">
      <c r="E308" s="8" t="s">
        <v>1306</v>
      </c>
      <c r="F308" s="8" t="s">
        <v>968</v>
      </c>
    </row>
    <row r="309" spans="5:6">
      <c r="E309" s="8" t="s">
        <v>972</v>
      </c>
      <c r="F309" s="8" t="s">
        <v>971</v>
      </c>
    </row>
    <row r="310" spans="5:6">
      <c r="E310" s="8" t="s">
        <v>974</v>
      </c>
      <c r="F310" s="8" t="s">
        <v>973</v>
      </c>
    </row>
    <row r="311" spans="5:6">
      <c r="E311" s="8" t="s">
        <v>977</v>
      </c>
      <c r="F311" s="8" t="s">
        <v>976</v>
      </c>
    </row>
    <row r="312" spans="5:6">
      <c r="E312" s="8" t="s">
        <v>980</v>
      </c>
      <c r="F312" s="8" t="s">
        <v>979</v>
      </c>
    </row>
    <row r="313" spans="5:6">
      <c r="E313" s="8" t="s">
        <v>1307</v>
      </c>
      <c r="F313" s="8" t="s">
        <v>989</v>
      </c>
    </row>
    <row r="314" spans="5:6">
      <c r="E314" s="8" t="s">
        <v>969</v>
      </c>
      <c r="F314" s="8" t="s">
        <v>982</v>
      </c>
    </row>
    <row r="315" spans="5:6">
      <c r="E315" s="8" t="s">
        <v>773</v>
      </c>
      <c r="F315" s="8" t="s">
        <v>772</v>
      </c>
    </row>
    <row r="316" spans="5:6">
      <c r="E316" s="8" t="s">
        <v>786</v>
      </c>
      <c r="F316" s="8" t="s">
        <v>786</v>
      </c>
    </row>
    <row r="317" spans="5:6">
      <c r="E317" s="8" t="s">
        <v>1308</v>
      </c>
      <c r="F317" s="8" t="s">
        <v>997</v>
      </c>
    </row>
    <row r="318" spans="5:6">
      <c r="E318" s="8" t="s">
        <v>1309</v>
      </c>
      <c r="F318" s="8" t="s">
        <v>1001</v>
      </c>
    </row>
    <row r="319" spans="5:6">
      <c r="E319" s="8" t="s">
        <v>983</v>
      </c>
      <c r="F319" s="8" t="s">
        <v>983</v>
      </c>
    </row>
    <row r="320" spans="5:6">
      <c r="E320" s="8" t="s">
        <v>986</v>
      </c>
      <c r="F320" s="8" t="s">
        <v>985</v>
      </c>
    </row>
    <row r="321" spans="5:6">
      <c r="E321" s="8" t="s">
        <v>988</v>
      </c>
      <c r="F321" s="8" t="s">
        <v>987</v>
      </c>
    </row>
    <row r="322" spans="5:6">
      <c r="E322" s="8" t="s">
        <v>792</v>
      </c>
      <c r="F322" s="8" t="s">
        <v>791</v>
      </c>
    </row>
    <row r="323" spans="5:6">
      <c r="E323" s="8" t="s">
        <v>990</v>
      </c>
      <c r="F323" s="8" t="s">
        <v>990</v>
      </c>
    </row>
    <row r="324" spans="5:6">
      <c r="E324" s="8" t="s">
        <v>1015</v>
      </c>
      <c r="F324" s="8" t="s">
        <v>1015</v>
      </c>
    </row>
    <row r="325" spans="5:6">
      <c r="E325" s="8" t="s">
        <v>992</v>
      </c>
      <c r="F325" s="8" t="s">
        <v>991</v>
      </c>
    </row>
    <row r="326" spans="5:6">
      <c r="E326" s="8" t="s">
        <v>995</v>
      </c>
      <c r="F326" s="8" t="s">
        <v>994</v>
      </c>
    </row>
    <row r="327" spans="5:6">
      <c r="E327" s="8" t="s">
        <v>999</v>
      </c>
      <c r="F327" s="8" t="s">
        <v>998</v>
      </c>
    </row>
    <row r="328" spans="5:6">
      <c r="E328" s="8" t="s">
        <v>1025</v>
      </c>
      <c r="F328" s="8" t="s">
        <v>1025</v>
      </c>
    </row>
    <row r="329" spans="5:6">
      <c r="E329" s="8" t="s">
        <v>1028</v>
      </c>
      <c r="F329" s="8" t="s">
        <v>1028</v>
      </c>
    </row>
    <row r="330" spans="5:6">
      <c r="E330" s="8" t="s">
        <v>1002</v>
      </c>
      <c r="F330" s="8" t="s">
        <v>1002</v>
      </c>
    </row>
    <row r="331" spans="5:6">
      <c r="E331" s="8" t="s">
        <v>1310</v>
      </c>
      <c r="F331" s="8" t="s">
        <v>1034</v>
      </c>
    </row>
    <row r="332" spans="5:6">
      <c r="E332" s="8" t="s">
        <v>1004</v>
      </c>
      <c r="F332" s="8" t="s">
        <v>1003</v>
      </c>
    </row>
    <row r="333" spans="5:6">
      <c r="E333" s="8" t="s">
        <v>1006</v>
      </c>
      <c r="F333" s="8" t="s">
        <v>1005</v>
      </c>
    </row>
    <row r="334" spans="5:6">
      <c r="E334" s="8" t="s">
        <v>1008</v>
      </c>
      <c r="F334" s="8" t="s">
        <v>1008</v>
      </c>
    </row>
    <row r="335" spans="5:6">
      <c r="E335" s="8" t="s">
        <v>1010</v>
      </c>
      <c r="F335" s="8" t="s">
        <v>1009</v>
      </c>
    </row>
    <row r="336" spans="5:6">
      <c r="E336" s="8" t="s">
        <v>1311</v>
      </c>
      <c r="F336" s="8" t="s">
        <v>1012</v>
      </c>
    </row>
    <row r="337" spans="5:6">
      <c r="E337" s="8" t="s">
        <v>1016</v>
      </c>
      <c r="F337" s="8" t="s">
        <v>1016</v>
      </c>
    </row>
    <row r="338" spans="5:6">
      <c r="E338" s="8" t="s">
        <v>1044</v>
      </c>
      <c r="F338" s="8" t="s">
        <v>1044</v>
      </c>
    </row>
    <row r="339" spans="5:6">
      <c r="E339" s="8" t="s">
        <v>1018</v>
      </c>
      <c r="F339" s="8" t="s">
        <v>1017</v>
      </c>
    </row>
    <row r="340" spans="5:6">
      <c r="E340" s="8" t="s">
        <v>1021</v>
      </c>
      <c r="F340" s="8" t="s">
        <v>1020</v>
      </c>
    </row>
    <row r="341" spans="5:6">
      <c r="E341" s="8" t="s">
        <v>1024</v>
      </c>
      <c r="F341" s="8" t="s">
        <v>1023</v>
      </c>
    </row>
    <row r="342" spans="5:6">
      <c r="E342" s="8" t="s">
        <v>1027</v>
      </c>
      <c r="F342" s="8" t="s">
        <v>1026</v>
      </c>
    </row>
    <row r="343" spans="5:6">
      <c r="E343" s="8" t="s">
        <v>1312</v>
      </c>
      <c r="F343" s="8" t="s">
        <v>1029</v>
      </c>
    </row>
    <row r="344" spans="5:6">
      <c r="E344" s="8" t="s">
        <v>1033</v>
      </c>
      <c r="F344" s="8" t="s">
        <v>1032</v>
      </c>
    </row>
    <row r="345" spans="5:6">
      <c r="E345" s="8" t="s">
        <v>820</v>
      </c>
      <c r="F345" s="8" t="s">
        <v>819</v>
      </c>
    </row>
    <row r="346" spans="5:6">
      <c r="E346" s="8" t="s">
        <v>1313</v>
      </c>
      <c r="F346" s="8" t="s">
        <v>1062</v>
      </c>
    </row>
    <row r="347" spans="5:6">
      <c r="E347" s="8" t="s">
        <v>1036</v>
      </c>
      <c r="F347" s="8" t="s">
        <v>1035</v>
      </c>
    </row>
    <row r="348" spans="5:6">
      <c r="E348" s="8" t="s">
        <v>826</v>
      </c>
      <c r="F348" s="8" t="s">
        <v>825</v>
      </c>
    </row>
    <row r="349" spans="5:6">
      <c r="E349" s="8" t="s">
        <v>1038</v>
      </c>
      <c r="F349" s="8" t="s">
        <v>1037</v>
      </c>
    </row>
    <row r="350" spans="5:6">
      <c r="E350" s="8" t="s">
        <v>832</v>
      </c>
      <c r="F350" s="8" t="s">
        <v>831</v>
      </c>
    </row>
    <row r="351" spans="5:6">
      <c r="E351" s="8" t="s">
        <v>1075</v>
      </c>
      <c r="F351" s="8" t="s">
        <v>1075</v>
      </c>
    </row>
    <row r="352" spans="5:6">
      <c r="E352" s="8" t="s">
        <v>1040</v>
      </c>
      <c r="F352" s="8" t="s">
        <v>1039</v>
      </c>
    </row>
    <row r="353" spans="5:6">
      <c r="E353" s="8" t="s">
        <v>1042</v>
      </c>
      <c r="F353" s="8" t="s">
        <v>1042</v>
      </c>
    </row>
    <row r="354" spans="5:6">
      <c r="E354" s="8" t="s">
        <v>1045</v>
      </c>
      <c r="F354" s="8" t="s">
        <v>1045</v>
      </c>
    </row>
    <row r="355" spans="5:6">
      <c r="E355" s="8" t="s">
        <v>1046</v>
      </c>
      <c r="F355" s="8" t="s">
        <v>1046</v>
      </c>
    </row>
    <row r="356" spans="5:6">
      <c r="E356" s="8" t="s">
        <v>1314</v>
      </c>
      <c r="F356" s="8" t="s">
        <v>1047</v>
      </c>
    </row>
    <row r="357" spans="5:6">
      <c r="E357" s="8" t="s">
        <v>1315</v>
      </c>
      <c r="F357" s="8" t="s">
        <v>1050</v>
      </c>
    </row>
    <row r="358" spans="5:6">
      <c r="E358" s="8" t="s">
        <v>1053</v>
      </c>
      <c r="F358" s="8" t="s">
        <v>1053</v>
      </c>
    </row>
    <row r="359" spans="5:6">
      <c r="E359" s="8" t="s">
        <v>1055</v>
      </c>
      <c r="F359" s="8" t="s">
        <v>1054</v>
      </c>
    </row>
    <row r="360" spans="5:6">
      <c r="E360" s="8" t="s">
        <v>1057</v>
      </c>
      <c r="F360" s="8" t="s">
        <v>1056</v>
      </c>
    </row>
    <row r="361" spans="5:6">
      <c r="E361" s="8" t="s">
        <v>1316</v>
      </c>
      <c r="F361" s="8" t="s">
        <v>1059</v>
      </c>
    </row>
    <row r="362" spans="5:6">
      <c r="E362" s="8" t="s">
        <v>1064</v>
      </c>
      <c r="F362" s="8" t="s">
        <v>1063</v>
      </c>
    </row>
    <row r="363" spans="5:6">
      <c r="E363" s="8" t="s">
        <v>1067</v>
      </c>
      <c r="F363" s="8" t="s">
        <v>1066</v>
      </c>
    </row>
    <row r="364" spans="5:6">
      <c r="E364" s="8" t="s">
        <v>1069</v>
      </c>
      <c r="F364" s="8" t="s">
        <v>1069</v>
      </c>
    </row>
    <row r="365" spans="5:6">
      <c r="E365" s="8" t="s">
        <v>1070</v>
      </c>
      <c r="F365" s="8" t="s">
        <v>1070</v>
      </c>
    </row>
    <row r="366" spans="5:6">
      <c r="E366" s="8" t="s">
        <v>1073</v>
      </c>
      <c r="F366" s="8" t="s">
        <v>1072</v>
      </c>
    </row>
    <row r="367" spans="5:6">
      <c r="E367" s="8" t="s">
        <v>1076</v>
      </c>
      <c r="F367" s="8" t="s">
        <v>1076</v>
      </c>
    </row>
    <row r="368" spans="5:6">
      <c r="E368" s="8" t="s">
        <v>1317</v>
      </c>
      <c r="F368" s="8" t="s">
        <v>1077</v>
      </c>
    </row>
    <row r="369" spans="5:6">
      <c r="E369" s="8" t="s">
        <v>844</v>
      </c>
      <c r="F369" s="8" t="s">
        <v>844</v>
      </c>
    </row>
    <row r="370" spans="5:6">
      <c r="E370" s="8" t="s">
        <v>1114</v>
      </c>
      <c r="F370" s="8" t="s">
        <v>1114</v>
      </c>
    </row>
    <row r="371" spans="5:6">
      <c r="E371" s="8" t="s">
        <v>1318</v>
      </c>
      <c r="F371" s="8" t="s">
        <v>1116</v>
      </c>
    </row>
    <row r="372" spans="5:6">
      <c r="E372" s="8" t="s">
        <v>1080</v>
      </c>
      <c r="F372" s="8" t="s">
        <v>1080</v>
      </c>
    </row>
    <row r="373" spans="5:6">
      <c r="E373" s="8" t="s">
        <v>1081</v>
      </c>
      <c r="F373" s="8" t="s">
        <v>1081</v>
      </c>
    </row>
    <row r="374" spans="5:6">
      <c r="E374" s="8" t="s">
        <v>1083</v>
      </c>
      <c r="F374" s="8" t="s">
        <v>1082</v>
      </c>
    </row>
    <row r="375" spans="5:6">
      <c r="E375" s="8" t="s">
        <v>1085</v>
      </c>
      <c r="F375" s="8" t="s">
        <v>1085</v>
      </c>
    </row>
    <row r="376" spans="5:6">
      <c r="E376" s="8" t="s">
        <v>1087</v>
      </c>
      <c r="F376" s="8" t="s">
        <v>1087</v>
      </c>
    </row>
    <row r="377" spans="5:6">
      <c r="E377" s="8" t="s">
        <v>1090</v>
      </c>
      <c r="F377" s="8" t="s">
        <v>1089</v>
      </c>
    </row>
    <row r="378" spans="5:6">
      <c r="E378" s="8" t="s">
        <v>1092</v>
      </c>
      <c r="F378" s="8" t="s">
        <v>1091</v>
      </c>
    </row>
    <row r="379" spans="5:6">
      <c r="E379" s="8" t="s">
        <v>1129</v>
      </c>
      <c r="F379" s="8" t="s">
        <v>1129</v>
      </c>
    </row>
    <row r="380" spans="5:6">
      <c r="E380" s="8" t="s">
        <v>1095</v>
      </c>
      <c r="F380" s="8" t="s">
        <v>1094</v>
      </c>
    </row>
    <row r="381" spans="5:6">
      <c r="E381" s="8" t="s">
        <v>1097</v>
      </c>
      <c r="F381" s="8" t="s">
        <v>1096</v>
      </c>
    </row>
    <row r="382" spans="5:6">
      <c r="E382" s="8" t="s">
        <v>1135</v>
      </c>
      <c r="F382" s="8" t="s">
        <v>1135</v>
      </c>
    </row>
    <row r="383" spans="5:6">
      <c r="E383" s="8" t="s">
        <v>1100</v>
      </c>
      <c r="F383" s="8" t="s">
        <v>1099</v>
      </c>
    </row>
    <row r="384" spans="5:6">
      <c r="E384" s="8" t="s">
        <v>1319</v>
      </c>
      <c r="F384" s="8" t="s">
        <v>1102</v>
      </c>
    </row>
    <row r="385" spans="5:6">
      <c r="E385" s="8" t="s">
        <v>1106</v>
      </c>
      <c r="F385" s="8" t="s">
        <v>1105</v>
      </c>
    </row>
    <row r="386" spans="5:6">
      <c r="E386" s="8" t="s">
        <v>857</v>
      </c>
      <c r="F386" s="8" t="s">
        <v>857</v>
      </c>
    </row>
    <row r="387" spans="5:6">
      <c r="E387" s="8" t="s">
        <v>1108</v>
      </c>
      <c r="F387" s="8" t="s">
        <v>1107</v>
      </c>
    </row>
    <row r="388" spans="5:6">
      <c r="E388" s="8" t="s">
        <v>1110</v>
      </c>
      <c r="F388" s="8" t="s">
        <v>1109</v>
      </c>
    </row>
    <row r="389" spans="5:6">
      <c r="E389" s="8" t="s">
        <v>1149</v>
      </c>
      <c r="F389" s="8" t="s">
        <v>1149</v>
      </c>
    </row>
    <row r="390" spans="5:6">
      <c r="E390" s="8" t="s">
        <v>1112</v>
      </c>
      <c r="F390" s="8" t="s">
        <v>1111</v>
      </c>
    </row>
    <row r="391" spans="5:6">
      <c r="E391" s="8" t="s">
        <v>1115</v>
      </c>
      <c r="F391" s="8" t="s">
        <v>1115</v>
      </c>
    </row>
    <row r="392" spans="5:6">
      <c r="E392" s="8" t="s">
        <v>1320</v>
      </c>
      <c r="F392" s="8" t="s">
        <v>1117</v>
      </c>
    </row>
    <row r="393" spans="5:6">
      <c r="E393" s="8" t="s">
        <v>1119</v>
      </c>
      <c r="F393" s="8" t="s">
        <v>1118</v>
      </c>
    </row>
    <row r="394" spans="5:6">
      <c r="E394" s="8" t="s">
        <v>1120</v>
      </c>
      <c r="F394" s="8" t="s">
        <v>1120</v>
      </c>
    </row>
    <row r="395" spans="5:6">
      <c r="E395" s="8" t="s">
        <v>1122</v>
      </c>
      <c r="F395" s="8" t="s">
        <v>1121</v>
      </c>
    </row>
    <row r="396" spans="5:6">
      <c r="E396" s="8" t="s">
        <v>862</v>
      </c>
      <c r="F396" s="8" t="s">
        <v>861</v>
      </c>
    </row>
    <row r="397" spans="5:6">
      <c r="E397" s="8" t="s">
        <v>1321</v>
      </c>
      <c r="F397" s="8" t="s">
        <v>1166</v>
      </c>
    </row>
    <row r="398" spans="5:6">
      <c r="E398" s="8" t="s">
        <v>1124</v>
      </c>
      <c r="F398" s="8" t="s">
        <v>1123</v>
      </c>
    </row>
    <row r="399" spans="5:6">
      <c r="E399" s="8" t="s">
        <v>1126</v>
      </c>
      <c r="F399" s="8" t="s">
        <v>1126</v>
      </c>
    </row>
    <row r="400" spans="5:6">
      <c r="E400" s="8" t="s">
        <v>1127</v>
      </c>
      <c r="F400" s="8" t="s">
        <v>1127</v>
      </c>
    </row>
    <row r="401" spans="5:6">
      <c r="E401" s="8" t="s">
        <v>1130</v>
      </c>
      <c r="F401" s="8" t="s">
        <v>1130</v>
      </c>
    </row>
    <row r="402" spans="5:6">
      <c r="E402" s="8" t="s">
        <v>1131</v>
      </c>
      <c r="F402" s="8" t="s">
        <v>1131</v>
      </c>
    </row>
    <row r="403" spans="5:6">
      <c r="E403" s="8" t="s">
        <v>1322</v>
      </c>
      <c r="F403" s="8" t="s">
        <v>1180</v>
      </c>
    </row>
    <row r="404" spans="5:6">
      <c r="E404" s="8" t="s">
        <v>1323</v>
      </c>
      <c r="F404" s="8" t="s">
        <v>1184</v>
      </c>
    </row>
    <row r="405" spans="5:6">
      <c r="E405" s="8" t="s">
        <v>869</v>
      </c>
      <c r="F405" s="8" t="s">
        <v>868</v>
      </c>
    </row>
    <row r="406" spans="5:6">
      <c r="E406" s="8" t="s">
        <v>1136</v>
      </c>
      <c r="F406" s="8" t="s">
        <v>1136</v>
      </c>
    </row>
    <row r="407" spans="5:6">
      <c r="E407" s="8" t="s">
        <v>1138</v>
      </c>
      <c r="F407" s="8" t="s">
        <v>1138</v>
      </c>
    </row>
    <row r="408" spans="5:6">
      <c r="E408" s="8" t="s">
        <v>1141</v>
      </c>
      <c r="F408" s="8" t="s">
        <v>1140</v>
      </c>
    </row>
    <row r="409" spans="5:6">
      <c r="E409" s="8" t="s">
        <v>1142</v>
      </c>
      <c r="F409" s="8" t="s">
        <v>1142</v>
      </c>
    </row>
    <row r="410" spans="5:6">
      <c r="E410" s="8" t="s">
        <v>1144</v>
      </c>
      <c r="F410" s="8" t="s">
        <v>1144</v>
      </c>
    </row>
    <row r="411" spans="5:6">
      <c r="E411" s="8" t="s">
        <v>1324</v>
      </c>
      <c r="F411" s="8" t="s">
        <v>1146</v>
      </c>
    </row>
    <row r="412" spans="5:6">
      <c r="E412" s="8" t="s">
        <v>1150</v>
      </c>
      <c r="F412" s="8" t="s">
        <v>1150</v>
      </c>
    </row>
    <row r="413" spans="5:6">
      <c r="E413" s="8" t="s">
        <v>1152</v>
      </c>
      <c r="F413" s="8" t="s">
        <v>1151</v>
      </c>
    </row>
    <row r="414" spans="5:6">
      <c r="E414" s="8" t="s">
        <v>1154</v>
      </c>
      <c r="F414" s="8" t="s">
        <v>1154</v>
      </c>
    </row>
    <row r="415" spans="5:6">
      <c r="E415" s="8" t="s">
        <v>1325</v>
      </c>
      <c r="F415" s="8" t="s">
        <v>1212</v>
      </c>
    </row>
    <row r="416" spans="5:6">
      <c r="E416" s="8" t="s">
        <v>1157</v>
      </c>
      <c r="F416" s="8" t="s">
        <v>1156</v>
      </c>
    </row>
    <row r="417" spans="5:6">
      <c r="E417" s="8" t="s">
        <v>874</v>
      </c>
      <c r="F417" s="8" t="s">
        <v>874</v>
      </c>
    </row>
    <row r="418" spans="5:6">
      <c r="E418" s="8" t="s">
        <v>1326</v>
      </c>
      <c r="F418" s="8" t="s">
        <v>1219</v>
      </c>
    </row>
    <row r="419" spans="5:6">
      <c r="E419" s="8" t="s">
        <v>1159</v>
      </c>
      <c r="F419" s="8" t="s">
        <v>1159</v>
      </c>
    </row>
    <row r="420" spans="5:6">
      <c r="E420" s="8" t="s">
        <v>1224</v>
      </c>
      <c r="F420" s="8" t="s">
        <v>1224</v>
      </c>
    </row>
    <row r="421" spans="5:6">
      <c r="E421" s="8" t="s">
        <v>1161</v>
      </c>
      <c r="F421" s="8" t="s">
        <v>1160</v>
      </c>
    </row>
    <row r="422" spans="5:6">
      <c r="E422" s="8" t="s">
        <v>1327</v>
      </c>
      <c r="F422" s="8" t="s">
        <v>1163</v>
      </c>
    </row>
    <row r="423" spans="5:6">
      <c r="E423" s="8" t="s">
        <v>1167</v>
      </c>
      <c r="F423" s="8" t="s">
        <v>1167</v>
      </c>
    </row>
    <row r="424" spans="5:6">
      <c r="E424" s="8" t="s">
        <v>1328</v>
      </c>
      <c r="F424" s="8" t="s">
        <v>1229</v>
      </c>
    </row>
    <row r="425" spans="5:6">
      <c r="E425" s="8" t="s">
        <v>1329</v>
      </c>
      <c r="F425" s="8" t="s">
        <v>1168</v>
      </c>
    </row>
    <row r="426" spans="5:6">
      <c r="E426" s="8" t="s">
        <v>1172</v>
      </c>
      <c r="F426" s="8" t="s">
        <v>1171</v>
      </c>
    </row>
    <row r="427" spans="5:6">
      <c r="E427" s="8" t="s">
        <v>1330</v>
      </c>
      <c r="F427" s="8" t="s">
        <v>1239</v>
      </c>
    </row>
    <row r="428" spans="5:6">
      <c r="E428" s="8" t="s">
        <v>1175</v>
      </c>
      <c r="F428" s="8" t="s">
        <v>1174</v>
      </c>
    </row>
    <row r="429" spans="5:6">
      <c r="E429" s="8" t="s">
        <v>1177</v>
      </c>
      <c r="F429" s="8" t="s">
        <v>1177</v>
      </c>
    </row>
    <row r="430" spans="5:6">
      <c r="E430" s="8" t="s">
        <v>1179</v>
      </c>
      <c r="F430" s="8" t="s">
        <v>1178</v>
      </c>
    </row>
    <row r="431" spans="5:6">
      <c r="E431" s="8" t="s">
        <v>1182</v>
      </c>
      <c r="F431" s="8" t="s">
        <v>1181</v>
      </c>
    </row>
    <row r="432" spans="5:6">
      <c r="E432" s="8" t="s">
        <v>1186</v>
      </c>
      <c r="F432" s="8" t="s">
        <v>1185</v>
      </c>
    </row>
    <row r="433" spans="5:6">
      <c r="E433" s="8" t="s">
        <v>1189</v>
      </c>
      <c r="F433" s="8" t="s">
        <v>1188</v>
      </c>
    </row>
    <row r="434" spans="5:6">
      <c r="E434" s="8" t="s">
        <v>1191</v>
      </c>
      <c r="F434" s="8" t="s">
        <v>1190</v>
      </c>
    </row>
    <row r="435" spans="5:6">
      <c r="E435" s="8" t="s">
        <v>1192</v>
      </c>
      <c r="F435" s="8" t="s">
        <v>1192</v>
      </c>
    </row>
    <row r="436" spans="5:6">
      <c r="E436" s="8" t="s">
        <v>1193</v>
      </c>
      <c r="F436" s="8" t="s">
        <v>1193</v>
      </c>
    </row>
    <row r="437" spans="5:6">
      <c r="E437" s="8" t="s">
        <v>1196</v>
      </c>
      <c r="F437" s="8" t="s">
        <v>1195</v>
      </c>
    </row>
    <row r="438" spans="5:6">
      <c r="E438" s="8" t="s">
        <v>1331</v>
      </c>
      <c r="F438" s="8" t="s">
        <v>1198</v>
      </c>
    </row>
    <row r="439" spans="5:6">
      <c r="E439" s="8" t="s">
        <v>1202</v>
      </c>
      <c r="F439" s="8" t="s">
        <v>1201</v>
      </c>
    </row>
    <row r="440" spans="5:6">
      <c r="E440" s="8" t="s">
        <v>1205</v>
      </c>
      <c r="F440" s="8" t="s">
        <v>1204</v>
      </c>
    </row>
    <row r="441" spans="5:6">
      <c r="E441" s="8" t="s">
        <v>1332</v>
      </c>
      <c r="F441" s="8" t="s">
        <v>1207</v>
      </c>
    </row>
    <row r="442" spans="5:6">
      <c r="E442" s="8" t="s">
        <v>1211</v>
      </c>
      <c r="F442" s="8" t="s">
        <v>1210</v>
      </c>
    </row>
    <row r="443" spans="5:6">
      <c r="E443" s="8" t="s">
        <v>1214</v>
      </c>
      <c r="F443" s="8" t="s">
        <v>1213</v>
      </c>
    </row>
    <row r="444" spans="5:6">
      <c r="E444" s="8" t="s">
        <v>1217</v>
      </c>
      <c r="F444" s="8" t="s">
        <v>1216</v>
      </c>
    </row>
    <row r="445" spans="5:6">
      <c r="E445" s="8" t="s">
        <v>876</v>
      </c>
      <c r="F445" s="8" t="s">
        <v>875</v>
      </c>
    </row>
    <row r="446" spans="5:6">
      <c r="E446" s="8" t="s">
        <v>1220</v>
      </c>
      <c r="F446" s="8" t="s">
        <v>1220</v>
      </c>
    </row>
    <row r="447" spans="5:6">
      <c r="E447" s="8" t="s">
        <v>1222</v>
      </c>
      <c r="F447" s="8" t="s">
        <v>1221</v>
      </c>
    </row>
    <row r="448" spans="5:6">
      <c r="E448" s="8" t="s">
        <v>1225</v>
      </c>
      <c r="F448" s="8" t="s">
        <v>1225</v>
      </c>
    </row>
    <row r="449" spans="5:6">
      <c r="E449" s="8" t="s">
        <v>1333</v>
      </c>
      <c r="F449" s="8" t="s">
        <v>1284</v>
      </c>
    </row>
    <row r="450" spans="5:6">
      <c r="E450" s="8" t="s">
        <v>1287</v>
      </c>
      <c r="F450" s="8" t="s">
        <v>1287</v>
      </c>
    </row>
    <row r="451" spans="5:6">
      <c r="E451" s="8" t="s">
        <v>887</v>
      </c>
      <c r="F451" s="8" t="s">
        <v>886</v>
      </c>
    </row>
    <row r="452" spans="5:6">
      <c r="E452" s="8" t="s">
        <v>892</v>
      </c>
      <c r="F452" s="8" t="s">
        <v>891</v>
      </c>
    </row>
    <row r="453" spans="5:6">
      <c r="E453" s="8" t="s">
        <v>1334</v>
      </c>
      <c r="F453" s="8" t="s">
        <v>1226</v>
      </c>
    </row>
    <row r="454" spans="5:6">
      <c r="E454" s="8" t="s">
        <v>1231</v>
      </c>
      <c r="F454" s="8" t="s">
        <v>1230</v>
      </c>
    </row>
    <row r="455" spans="5:6">
      <c r="E455" s="8" t="s">
        <v>1234</v>
      </c>
      <c r="F455" s="8" t="s">
        <v>1233</v>
      </c>
    </row>
    <row r="456" spans="5:6">
      <c r="E456" s="8" t="s">
        <v>1335</v>
      </c>
      <c r="F456" s="8" t="s">
        <v>1236</v>
      </c>
    </row>
    <row r="457" spans="5:6">
      <c r="E457" s="8" t="s">
        <v>1241</v>
      </c>
      <c r="F457" s="8" t="s">
        <v>1240</v>
      </c>
    </row>
    <row r="458" spans="5:6">
      <c r="E458" s="8" t="s">
        <v>1336</v>
      </c>
      <c r="F458" s="8" t="s">
        <v>1243</v>
      </c>
    </row>
    <row r="459" spans="5:6">
      <c r="E459" s="8" t="s">
        <v>1244</v>
      </c>
      <c r="F459" s="8" t="s">
        <v>1244</v>
      </c>
    </row>
    <row r="460" spans="5:6">
      <c r="E460" s="8" t="s">
        <v>1245</v>
      </c>
      <c r="F460" s="8" t="s">
        <v>1245</v>
      </c>
    </row>
    <row r="461" spans="5:6">
      <c r="E461" s="8" t="s">
        <v>1247</v>
      </c>
      <c r="F461" s="8" t="s">
        <v>1247</v>
      </c>
    </row>
    <row r="462" spans="5:6">
      <c r="E462" s="8" t="s">
        <v>1249</v>
      </c>
      <c r="F462" s="8" t="s">
        <v>1248</v>
      </c>
    </row>
    <row r="463" spans="5:6">
      <c r="E463" s="8" t="s">
        <v>1252</v>
      </c>
      <c r="F463" s="8" t="s">
        <v>1251</v>
      </c>
    </row>
    <row r="464" spans="5:6">
      <c r="E464" s="8" t="s">
        <v>1337</v>
      </c>
      <c r="F464" s="8" t="s">
        <v>1254</v>
      </c>
    </row>
    <row r="465" spans="5:6">
      <c r="E465" s="8" t="s">
        <v>1258</v>
      </c>
      <c r="F465" s="8" t="s">
        <v>1257</v>
      </c>
    </row>
    <row r="466" spans="5:6">
      <c r="E466" s="8" t="s">
        <v>1338</v>
      </c>
      <c r="F466" s="8" t="s">
        <v>1291</v>
      </c>
    </row>
    <row r="467" spans="5:6">
      <c r="E467" s="8" t="s">
        <v>1260</v>
      </c>
      <c r="F467" s="8" t="s">
        <v>1260</v>
      </c>
    </row>
    <row r="468" spans="5:6">
      <c r="E468" s="8" t="s">
        <v>1262</v>
      </c>
      <c r="F468" s="8" t="s">
        <v>1261</v>
      </c>
    </row>
    <row r="469" spans="5:6">
      <c r="E469" s="8" t="s">
        <v>1263</v>
      </c>
      <c r="F469" s="8" t="s">
        <v>1263</v>
      </c>
    </row>
    <row r="470" spans="5:6">
      <c r="E470" s="8" t="s">
        <v>1266</v>
      </c>
      <c r="F470" s="8" t="s">
        <v>1265</v>
      </c>
    </row>
    <row r="471" spans="5:6">
      <c r="E471" s="8" t="s">
        <v>900</v>
      </c>
      <c r="F471" s="8" t="s">
        <v>899</v>
      </c>
    </row>
    <row r="472" spans="5:6">
      <c r="E472" s="8" t="s">
        <v>1339</v>
      </c>
      <c r="F472" s="8" t="s">
        <v>1268</v>
      </c>
    </row>
    <row r="473" spans="5:6">
      <c r="E473" s="8" t="s">
        <v>1340</v>
      </c>
      <c r="F473" s="8" t="s">
        <v>1292</v>
      </c>
    </row>
    <row r="474" spans="5:6">
      <c r="E474" s="8" t="s">
        <v>1271</v>
      </c>
      <c r="F474" s="8" t="s">
        <v>1271</v>
      </c>
    </row>
    <row r="475" spans="5:6">
      <c r="E475" s="8" t="s">
        <v>1273</v>
      </c>
      <c r="F475" s="8" t="s">
        <v>1272</v>
      </c>
    </row>
    <row r="476" spans="5:6">
      <c r="E476" s="8" t="s">
        <v>1275</v>
      </c>
      <c r="F476" s="8" t="s">
        <v>1275</v>
      </c>
    </row>
    <row r="477" spans="5:6">
      <c r="E477" s="8" t="s">
        <v>1276</v>
      </c>
      <c r="F477" s="8" t="s">
        <v>1276</v>
      </c>
    </row>
    <row r="478" spans="5:6">
      <c r="E478" s="8" t="s">
        <v>1341</v>
      </c>
      <c r="F478" s="8" t="s">
        <v>1277</v>
      </c>
    </row>
    <row r="479" spans="5:6">
      <c r="E479" s="8" t="s">
        <v>1342</v>
      </c>
      <c r="F479" s="8" t="s">
        <v>1293</v>
      </c>
    </row>
    <row r="480" spans="5:6">
      <c r="E480" s="8" t="s">
        <v>1280</v>
      </c>
      <c r="F480" s="8" t="s">
        <v>1279</v>
      </c>
    </row>
    <row r="481" spans="5:6">
      <c r="E481" s="8" t="s">
        <v>1283</v>
      </c>
      <c r="F481" s="8" t="s">
        <v>1282</v>
      </c>
    </row>
    <row r="482" spans="5:6">
      <c r="E482" s="8" t="s">
        <v>1286</v>
      </c>
      <c r="F482" s="8" t="s">
        <v>1285</v>
      </c>
    </row>
    <row r="483" spans="5:6">
      <c r="E483" s="8" t="s">
        <v>1289</v>
      </c>
      <c r="F483" s="8" t="s">
        <v>1289</v>
      </c>
    </row>
    <row r="484" spans="5:6">
      <c r="E484" s="8" t="s">
        <v>1288</v>
      </c>
      <c r="F484" s="8" t="s">
        <v>1288</v>
      </c>
    </row>
    <row r="485" spans="5:6">
      <c r="E485" s="8" t="s">
        <v>1343</v>
      </c>
      <c r="F485" s="8" t="s">
        <v>597</v>
      </c>
    </row>
    <row r="486" spans="5:6">
      <c r="E486" s="8" t="s">
        <v>623</v>
      </c>
      <c r="F486" s="8" t="s">
        <v>622</v>
      </c>
    </row>
    <row r="487" spans="5:6">
      <c r="E487" s="8" t="s">
        <v>1344</v>
      </c>
      <c r="F487" s="8" t="s">
        <v>640</v>
      </c>
    </row>
    <row r="488" spans="5:6">
      <c r="E488" s="8" t="s">
        <v>641</v>
      </c>
      <c r="F488" s="8" t="s">
        <v>641</v>
      </c>
    </row>
    <row r="489" spans="5:6">
      <c r="E489" s="8" t="s">
        <v>653</v>
      </c>
      <c r="F489" s="8" t="s">
        <v>653</v>
      </c>
    </row>
    <row r="490" spans="5:6">
      <c r="E490" s="8" t="s">
        <v>1345</v>
      </c>
      <c r="F490" s="8" t="s">
        <v>677</v>
      </c>
    </row>
    <row r="491" spans="5:6">
      <c r="E491" s="8" t="s">
        <v>665</v>
      </c>
      <c r="F491" s="8" t="s">
        <v>665</v>
      </c>
    </row>
    <row r="492" spans="5:6">
      <c r="E492" s="8" t="s">
        <v>678</v>
      </c>
      <c r="F492" s="8" t="s">
        <v>678</v>
      </c>
    </row>
    <row r="493" spans="5:6">
      <c r="E493" s="8" t="s">
        <v>1346</v>
      </c>
      <c r="F493" s="8" t="s">
        <v>715</v>
      </c>
    </row>
    <row r="494" spans="5:6">
      <c r="E494" s="8" t="s">
        <v>689</v>
      </c>
      <c r="F494" s="8" t="s">
        <v>687</v>
      </c>
    </row>
    <row r="495" spans="5:6">
      <c r="E495" s="8" t="s">
        <v>701</v>
      </c>
      <c r="F495" s="8" t="s">
        <v>701</v>
      </c>
    </row>
    <row r="496" spans="5:6">
      <c r="E496" s="8" t="s">
        <v>716</v>
      </c>
      <c r="F496" s="8" t="s">
        <v>716</v>
      </c>
    </row>
    <row r="497" spans="5:6">
      <c r="E497" s="8" t="s">
        <v>730</v>
      </c>
      <c r="F497" s="8" t="s">
        <v>730</v>
      </c>
    </row>
    <row r="498" spans="5:6">
      <c r="E498" s="8" t="s">
        <v>658</v>
      </c>
      <c r="F498" s="8" t="s">
        <v>658</v>
      </c>
    </row>
    <row r="499" spans="5:6">
      <c r="E499" s="8" t="s">
        <v>749</v>
      </c>
      <c r="F499" s="8" t="s">
        <v>749</v>
      </c>
    </row>
    <row r="500" spans="5:6">
      <c r="E500" s="8" t="s">
        <v>762</v>
      </c>
      <c r="F500" s="8" t="s">
        <v>760</v>
      </c>
    </row>
    <row r="501" spans="5:6">
      <c r="E501" s="8" t="s">
        <v>1347</v>
      </c>
      <c r="F501" s="8" t="s">
        <v>771</v>
      </c>
    </row>
    <row r="502" spans="5:6">
      <c r="E502" s="8" t="s">
        <v>777</v>
      </c>
      <c r="F502" s="8" t="s">
        <v>775</v>
      </c>
    </row>
    <row r="503" spans="5:6">
      <c r="E503" s="8" t="s">
        <v>785</v>
      </c>
      <c r="F503" s="8" t="s">
        <v>785</v>
      </c>
    </row>
    <row r="504" spans="5:6">
      <c r="E504" s="8" t="s">
        <v>789</v>
      </c>
      <c r="F504" s="8" t="s">
        <v>789</v>
      </c>
    </row>
    <row r="505" spans="5:6">
      <c r="E505" s="8" t="s">
        <v>797</v>
      </c>
      <c r="F505" s="8" t="s">
        <v>795</v>
      </c>
    </row>
    <row r="506" spans="5:6">
      <c r="E506" s="8" t="s">
        <v>671</v>
      </c>
      <c r="F506" s="8" t="s">
        <v>669</v>
      </c>
    </row>
    <row r="507" spans="5:6">
      <c r="E507" s="8" t="s">
        <v>807</v>
      </c>
      <c r="F507" s="8" t="s">
        <v>806</v>
      </c>
    </row>
    <row r="508" spans="5:6">
      <c r="E508" s="8" t="s">
        <v>811</v>
      </c>
      <c r="F508" s="8" t="s">
        <v>811</v>
      </c>
    </row>
    <row r="509" spans="5:6">
      <c r="E509" s="8" t="s">
        <v>1348</v>
      </c>
      <c r="F509" s="8" t="s">
        <v>834</v>
      </c>
    </row>
    <row r="510" spans="5:6">
      <c r="E510" s="8" t="s">
        <v>818</v>
      </c>
      <c r="F510" s="8" t="s">
        <v>816</v>
      </c>
    </row>
    <row r="511" spans="5:6">
      <c r="E511" s="8" t="s">
        <v>824</v>
      </c>
      <c r="F511" s="8" t="s">
        <v>822</v>
      </c>
    </row>
    <row r="512" spans="5:6">
      <c r="E512" s="8" t="s">
        <v>1349</v>
      </c>
      <c r="F512" s="8" t="s">
        <v>846</v>
      </c>
    </row>
    <row r="513" spans="5:6">
      <c r="E513" s="8" t="s">
        <v>830</v>
      </c>
      <c r="F513" s="8" t="s">
        <v>828</v>
      </c>
    </row>
    <row r="514" spans="5:6">
      <c r="E514" s="8" t="s">
        <v>835</v>
      </c>
      <c r="F514" s="8" t="s">
        <v>835</v>
      </c>
    </row>
    <row r="515" spans="5:6">
      <c r="E515" s="8" t="s">
        <v>695</v>
      </c>
      <c r="F515" s="8" t="s">
        <v>693</v>
      </c>
    </row>
    <row r="516" spans="5:6">
      <c r="E516" s="8" t="s">
        <v>1350</v>
      </c>
      <c r="F516" s="8" t="s">
        <v>864</v>
      </c>
    </row>
    <row r="517" spans="5:6">
      <c r="E517" s="8" t="s">
        <v>842</v>
      </c>
      <c r="F517" s="8" t="s">
        <v>842</v>
      </c>
    </row>
    <row r="518" spans="5:6">
      <c r="E518" s="8" t="s">
        <v>847</v>
      </c>
      <c r="F518" s="8" t="s">
        <v>847</v>
      </c>
    </row>
    <row r="519" spans="5:6">
      <c r="E519" s="8" t="s">
        <v>851</v>
      </c>
      <c r="F519" s="8" t="s">
        <v>851</v>
      </c>
    </row>
    <row r="520" spans="5:6">
      <c r="E520" s="8" t="s">
        <v>856</v>
      </c>
      <c r="F520" s="8" t="s">
        <v>856</v>
      </c>
    </row>
    <row r="521" spans="5:6">
      <c r="E521" s="8" t="s">
        <v>867</v>
      </c>
      <c r="F521" s="8" t="s">
        <v>865</v>
      </c>
    </row>
    <row r="522" spans="5:6">
      <c r="E522" s="8" t="s">
        <v>873</v>
      </c>
      <c r="F522" s="8" t="s">
        <v>871</v>
      </c>
    </row>
    <row r="523" spans="5:6">
      <c r="E523" s="8" t="s">
        <v>710</v>
      </c>
      <c r="F523" s="8" t="s">
        <v>709</v>
      </c>
    </row>
    <row r="524" spans="5:6">
      <c r="E524" s="8" t="s">
        <v>859</v>
      </c>
      <c r="F524" s="8" t="s">
        <v>902</v>
      </c>
    </row>
    <row r="525" spans="5:6">
      <c r="E525" s="8" t="s">
        <v>1351</v>
      </c>
      <c r="F525" s="8" t="s">
        <v>909</v>
      </c>
    </row>
    <row r="526" spans="5:6">
      <c r="E526" s="8" t="s">
        <v>880</v>
      </c>
      <c r="F526" s="8" t="s">
        <v>878</v>
      </c>
    </row>
    <row r="527" spans="5:6">
      <c r="E527" s="8" t="s">
        <v>884</v>
      </c>
      <c r="F527" s="8" t="s">
        <v>884</v>
      </c>
    </row>
    <row r="528" spans="5:6">
      <c r="E528" s="8" t="s">
        <v>889</v>
      </c>
      <c r="F528" s="8" t="s">
        <v>889</v>
      </c>
    </row>
    <row r="529" spans="5:6">
      <c r="E529" s="8" t="s">
        <v>724</v>
      </c>
      <c r="F529" s="8" t="s">
        <v>724</v>
      </c>
    </row>
    <row r="530" spans="5:6">
      <c r="E530" s="8" t="s">
        <v>897</v>
      </c>
      <c r="F530" s="8" t="s">
        <v>897</v>
      </c>
    </row>
    <row r="531" spans="5:6">
      <c r="E531" s="8" t="s">
        <v>905</v>
      </c>
      <c r="F531" s="8" t="s">
        <v>903</v>
      </c>
    </row>
    <row r="532" spans="5:6">
      <c r="E532" s="8" t="s">
        <v>910</v>
      </c>
      <c r="F532" s="8" t="s">
        <v>910</v>
      </c>
    </row>
    <row r="533" spans="5:6">
      <c r="E533" s="8" t="s">
        <v>916</v>
      </c>
      <c r="F533" s="8" t="s">
        <v>914</v>
      </c>
    </row>
    <row r="534" spans="5:6">
      <c r="E534" s="8" t="s">
        <v>922</v>
      </c>
      <c r="F534" s="8" t="s">
        <v>920</v>
      </c>
    </row>
    <row r="535" spans="5:6">
      <c r="E535" s="8" t="s">
        <v>926</v>
      </c>
      <c r="F535" s="8" t="s">
        <v>926</v>
      </c>
    </row>
    <row r="536" spans="5:6">
      <c r="E536" s="8" t="s">
        <v>930</v>
      </c>
      <c r="F536" s="8" t="s">
        <v>930</v>
      </c>
    </row>
    <row r="537" spans="5:6">
      <c r="E537" s="8" t="s">
        <v>937</v>
      </c>
      <c r="F537" s="8" t="s">
        <v>935</v>
      </c>
    </row>
    <row r="538" spans="5:6">
      <c r="E538" s="8" t="s">
        <v>941</v>
      </c>
      <c r="F538" s="8" t="s">
        <v>941</v>
      </c>
    </row>
    <row r="539" spans="5:6">
      <c r="E539" s="8" t="s">
        <v>946</v>
      </c>
      <c r="F539" s="8" t="s">
        <v>945</v>
      </c>
    </row>
    <row r="540" spans="5:6">
      <c r="E540" s="8" t="s">
        <v>952</v>
      </c>
      <c r="F540" s="8" t="s">
        <v>950</v>
      </c>
    </row>
    <row r="541" spans="5:6">
      <c r="E541" s="8" t="s">
        <v>955</v>
      </c>
      <c r="F541" s="8" t="s">
        <v>953</v>
      </c>
    </row>
    <row r="542" spans="5:6">
      <c r="E542" s="8" t="s">
        <v>745</v>
      </c>
      <c r="F542" s="8" t="s">
        <v>743</v>
      </c>
    </row>
    <row r="543" spans="5:6">
      <c r="E543" s="8" t="s">
        <v>956</v>
      </c>
      <c r="F543" s="8" t="s">
        <v>956</v>
      </c>
    </row>
    <row r="544" spans="5:6">
      <c r="E544" s="8" t="s">
        <v>957</v>
      </c>
      <c r="F544" s="8" t="s">
        <v>957</v>
      </c>
    </row>
    <row r="545" spans="5:6">
      <c r="E545" s="8" t="s">
        <v>961</v>
      </c>
      <c r="F545" s="8" t="s">
        <v>959</v>
      </c>
    </row>
    <row r="546" spans="5:6">
      <c r="E546" s="8" t="s">
        <v>962</v>
      </c>
      <c r="F546" s="8" t="s">
        <v>962</v>
      </c>
    </row>
    <row r="547" spans="5:6">
      <c r="E547" s="8" t="s">
        <v>966</v>
      </c>
      <c r="F547" s="8" t="s">
        <v>964</v>
      </c>
    </row>
    <row r="548" spans="5:6">
      <c r="E548" s="8" t="s">
        <v>967</v>
      </c>
      <c r="F548" s="8" t="s">
        <v>967</v>
      </c>
    </row>
    <row r="549" spans="5:6">
      <c r="E549" s="8" t="s">
        <v>970</v>
      </c>
      <c r="F549" s="8" t="s">
        <v>968</v>
      </c>
    </row>
    <row r="550" spans="5:6">
      <c r="E550" s="8" t="s">
        <v>971</v>
      </c>
      <c r="F550" s="8" t="s">
        <v>971</v>
      </c>
    </row>
    <row r="551" spans="5:6">
      <c r="E551" s="8" t="s">
        <v>973</v>
      </c>
      <c r="F551" s="8" t="s">
        <v>973</v>
      </c>
    </row>
    <row r="552" spans="5:6">
      <c r="E552" s="8" t="s">
        <v>978</v>
      </c>
      <c r="F552" s="8" t="s">
        <v>976</v>
      </c>
    </row>
    <row r="553" spans="5:6">
      <c r="E553" s="8" t="s">
        <v>981</v>
      </c>
      <c r="F553" s="8" t="s">
        <v>979</v>
      </c>
    </row>
    <row r="554" spans="5:6">
      <c r="E554" s="8" t="s">
        <v>1352</v>
      </c>
      <c r="F554" s="8" t="s">
        <v>989</v>
      </c>
    </row>
    <row r="555" spans="5:6">
      <c r="E555" s="8" t="s">
        <v>982</v>
      </c>
      <c r="F555" s="8" t="s">
        <v>982</v>
      </c>
    </row>
    <row r="556" spans="5:6">
      <c r="E556" s="8" t="s">
        <v>774</v>
      </c>
      <c r="F556" s="8" t="s">
        <v>772</v>
      </c>
    </row>
    <row r="557" spans="5:6">
      <c r="E557" s="8" t="s">
        <v>787</v>
      </c>
      <c r="F557" s="8" t="s">
        <v>786</v>
      </c>
    </row>
    <row r="558" spans="5:6">
      <c r="E558" s="8" t="s">
        <v>1353</v>
      </c>
      <c r="F558" s="8" t="s">
        <v>997</v>
      </c>
    </row>
    <row r="559" spans="5:6">
      <c r="E559" s="8" t="s">
        <v>1354</v>
      </c>
      <c r="F559" s="8" t="s">
        <v>1001</v>
      </c>
    </row>
    <row r="560" spans="5:6">
      <c r="E560" s="8" t="s">
        <v>984</v>
      </c>
      <c r="F560" s="8" t="s">
        <v>983</v>
      </c>
    </row>
    <row r="561" spans="5:6">
      <c r="E561" s="8" t="s">
        <v>985</v>
      </c>
      <c r="F561" s="8" t="s">
        <v>985</v>
      </c>
    </row>
    <row r="562" spans="5:6">
      <c r="E562" s="8" t="s">
        <v>987</v>
      </c>
      <c r="F562" s="8" t="s">
        <v>987</v>
      </c>
    </row>
    <row r="563" spans="5:6">
      <c r="E563" s="8" t="s">
        <v>793</v>
      </c>
      <c r="F563" s="8" t="s">
        <v>791</v>
      </c>
    </row>
    <row r="564" spans="5:6">
      <c r="E564" s="8" t="s">
        <v>990</v>
      </c>
      <c r="F564" s="8" t="s">
        <v>990</v>
      </c>
    </row>
    <row r="565" spans="5:6">
      <c r="E565" s="8" t="s">
        <v>1015</v>
      </c>
      <c r="F565" s="8" t="s">
        <v>1015</v>
      </c>
    </row>
    <row r="566" spans="5:6">
      <c r="E566" s="8" t="s">
        <v>993</v>
      </c>
      <c r="F566" s="8" t="s">
        <v>991</v>
      </c>
    </row>
    <row r="567" spans="5:6">
      <c r="E567" s="8" t="s">
        <v>996</v>
      </c>
      <c r="F567" s="8" t="s">
        <v>994</v>
      </c>
    </row>
    <row r="568" spans="5:6">
      <c r="E568" s="8" t="s">
        <v>1000</v>
      </c>
      <c r="F568" s="8" t="s">
        <v>998</v>
      </c>
    </row>
    <row r="569" spans="5:6">
      <c r="E569" s="8" t="s">
        <v>1025</v>
      </c>
      <c r="F569" s="8" t="s">
        <v>1025</v>
      </c>
    </row>
    <row r="570" spans="5:6">
      <c r="E570" s="8" t="s">
        <v>1028</v>
      </c>
      <c r="F570" s="8" t="s">
        <v>1028</v>
      </c>
    </row>
    <row r="571" spans="5:6">
      <c r="E571" s="8" t="s">
        <v>1002</v>
      </c>
      <c r="F571" s="8" t="s">
        <v>1002</v>
      </c>
    </row>
    <row r="572" spans="5:6">
      <c r="E572" s="8" t="s">
        <v>1034</v>
      </c>
      <c r="F572" s="8" t="s">
        <v>1034</v>
      </c>
    </row>
    <row r="573" spans="5:6">
      <c r="E573" s="8" t="s">
        <v>1003</v>
      </c>
      <c r="F573" s="8" t="s">
        <v>1003</v>
      </c>
    </row>
    <row r="574" spans="5:6">
      <c r="E574" s="8" t="s">
        <v>1007</v>
      </c>
      <c r="F574" s="8" t="s">
        <v>1005</v>
      </c>
    </row>
    <row r="575" spans="5:6">
      <c r="E575" s="8" t="s">
        <v>1008</v>
      </c>
      <c r="F575" s="8" t="s">
        <v>1008</v>
      </c>
    </row>
    <row r="576" spans="5:6">
      <c r="E576" s="8" t="s">
        <v>1011</v>
      </c>
      <c r="F576" s="8" t="s">
        <v>1009</v>
      </c>
    </row>
    <row r="577" spans="5:6">
      <c r="E577" s="8" t="s">
        <v>1014</v>
      </c>
      <c r="F577" s="8" t="s">
        <v>1012</v>
      </c>
    </row>
    <row r="578" spans="5:6">
      <c r="E578" s="8" t="s">
        <v>1016</v>
      </c>
      <c r="F578" s="8" t="s">
        <v>1016</v>
      </c>
    </row>
    <row r="579" spans="5:6">
      <c r="E579" s="8" t="s">
        <v>1044</v>
      </c>
      <c r="F579" s="8" t="s">
        <v>1044</v>
      </c>
    </row>
    <row r="580" spans="5:6">
      <c r="E580" s="8" t="s">
        <v>1019</v>
      </c>
      <c r="F580" s="8" t="s">
        <v>1017</v>
      </c>
    </row>
    <row r="581" spans="5:6">
      <c r="E581" s="8" t="s">
        <v>1022</v>
      </c>
      <c r="F581" s="8" t="s">
        <v>1020</v>
      </c>
    </row>
    <row r="582" spans="5:6">
      <c r="E582" s="8" t="s">
        <v>1023</v>
      </c>
      <c r="F582" s="8" t="s">
        <v>1023</v>
      </c>
    </row>
    <row r="583" spans="5:6">
      <c r="E583" s="8" t="s">
        <v>1026</v>
      </c>
      <c r="F583" s="8" t="s">
        <v>1026</v>
      </c>
    </row>
    <row r="584" spans="5:6">
      <c r="E584" s="8" t="s">
        <v>1031</v>
      </c>
      <c r="F584" s="8" t="s">
        <v>1029</v>
      </c>
    </row>
    <row r="585" spans="5:6">
      <c r="E585" s="8" t="s">
        <v>1032</v>
      </c>
      <c r="F585" s="8" t="s">
        <v>1032</v>
      </c>
    </row>
    <row r="586" spans="5:6">
      <c r="E586" s="8" t="s">
        <v>821</v>
      </c>
      <c r="F586" s="8" t="s">
        <v>819</v>
      </c>
    </row>
    <row r="587" spans="5:6">
      <c r="E587" s="8" t="s">
        <v>1355</v>
      </c>
      <c r="F587" s="8" t="s">
        <v>1062</v>
      </c>
    </row>
    <row r="588" spans="5:6">
      <c r="E588" s="8" t="s">
        <v>1035</v>
      </c>
      <c r="F588" s="8" t="s">
        <v>1035</v>
      </c>
    </row>
    <row r="589" spans="5:6">
      <c r="E589" s="8" t="s">
        <v>827</v>
      </c>
      <c r="F589" s="8" t="s">
        <v>825</v>
      </c>
    </row>
    <row r="590" spans="5:6">
      <c r="E590" s="8" t="s">
        <v>1037</v>
      </c>
      <c r="F590" s="8" t="s">
        <v>1037</v>
      </c>
    </row>
    <row r="591" spans="5:6">
      <c r="E591" s="8" t="s">
        <v>833</v>
      </c>
      <c r="F591" s="8" t="s">
        <v>831</v>
      </c>
    </row>
    <row r="592" spans="5:6">
      <c r="E592" s="8" t="s">
        <v>1075</v>
      </c>
      <c r="F592" s="8" t="s">
        <v>1075</v>
      </c>
    </row>
    <row r="593" spans="5:6">
      <c r="E593" s="8" t="s">
        <v>1041</v>
      </c>
      <c r="F593" s="8" t="s">
        <v>1039</v>
      </c>
    </row>
    <row r="594" spans="5:6">
      <c r="E594" s="8" t="s">
        <v>1043</v>
      </c>
      <c r="F594" s="8" t="s">
        <v>1042</v>
      </c>
    </row>
    <row r="595" spans="5:6">
      <c r="E595" s="8" t="s">
        <v>1045</v>
      </c>
      <c r="F595" s="8" t="s">
        <v>1045</v>
      </c>
    </row>
    <row r="596" spans="5:6">
      <c r="E596" s="8" t="s">
        <v>1046</v>
      </c>
      <c r="F596" s="8" t="s">
        <v>1046</v>
      </c>
    </row>
    <row r="597" spans="5:6">
      <c r="E597" s="8" t="s">
        <v>1049</v>
      </c>
      <c r="F597" s="8" t="s">
        <v>1047</v>
      </c>
    </row>
    <row r="598" spans="5:6">
      <c r="E598" s="8" t="s">
        <v>1356</v>
      </c>
      <c r="F598" s="8" t="s">
        <v>1050</v>
      </c>
    </row>
    <row r="599" spans="5:6">
      <c r="E599" s="8" t="s">
        <v>1053</v>
      </c>
      <c r="F599" s="8" t="s">
        <v>1053</v>
      </c>
    </row>
    <row r="600" spans="5:6">
      <c r="E600" s="8" t="s">
        <v>1054</v>
      </c>
      <c r="F600" s="8" t="s">
        <v>1054</v>
      </c>
    </row>
    <row r="601" spans="5:6">
      <c r="E601" s="8" t="s">
        <v>1058</v>
      </c>
      <c r="F601" s="8" t="s">
        <v>1056</v>
      </c>
    </row>
    <row r="602" spans="5:6">
      <c r="E602" s="8" t="s">
        <v>1357</v>
      </c>
      <c r="F602" s="8" t="s">
        <v>1059</v>
      </c>
    </row>
    <row r="603" spans="5:6">
      <c r="E603" s="8" t="s">
        <v>1065</v>
      </c>
      <c r="F603" s="8" t="s">
        <v>1063</v>
      </c>
    </row>
    <row r="604" spans="5:6">
      <c r="E604" s="8" t="s">
        <v>1068</v>
      </c>
      <c r="F604" s="8" t="s">
        <v>1066</v>
      </c>
    </row>
    <row r="605" spans="5:6">
      <c r="E605" s="8" t="s">
        <v>1069</v>
      </c>
      <c r="F605" s="8" t="s">
        <v>1069</v>
      </c>
    </row>
    <row r="606" spans="5:6">
      <c r="E606" s="8" t="s">
        <v>1070</v>
      </c>
      <c r="F606" s="8" t="s">
        <v>1070</v>
      </c>
    </row>
    <row r="607" spans="5:6">
      <c r="E607" s="8" t="s">
        <v>1074</v>
      </c>
      <c r="F607" s="8" t="s">
        <v>1072</v>
      </c>
    </row>
    <row r="608" spans="5:6">
      <c r="E608" s="8" t="s">
        <v>1076</v>
      </c>
      <c r="F608" s="8" t="s">
        <v>1076</v>
      </c>
    </row>
    <row r="609" spans="5:6">
      <c r="E609" s="8" t="s">
        <v>1079</v>
      </c>
      <c r="F609" s="8" t="s">
        <v>1077</v>
      </c>
    </row>
    <row r="610" spans="5:6">
      <c r="E610" s="8" t="s">
        <v>845</v>
      </c>
      <c r="F610" s="8" t="s">
        <v>844</v>
      </c>
    </row>
    <row r="611" spans="5:6">
      <c r="E611" s="8" t="s">
        <v>1114</v>
      </c>
      <c r="F611" s="8" t="s">
        <v>1114</v>
      </c>
    </row>
    <row r="612" spans="5:6">
      <c r="E612" s="8" t="s">
        <v>1358</v>
      </c>
      <c r="F612" s="8" t="s">
        <v>1116</v>
      </c>
    </row>
    <row r="613" spans="5:6">
      <c r="E613" s="8" t="s">
        <v>1080</v>
      </c>
      <c r="F613" s="8" t="s">
        <v>1080</v>
      </c>
    </row>
    <row r="614" spans="5:6">
      <c r="E614" s="8" t="s">
        <v>1081</v>
      </c>
      <c r="F614" s="8" t="s">
        <v>1081</v>
      </c>
    </row>
    <row r="615" spans="5:6">
      <c r="E615" s="8" t="s">
        <v>1084</v>
      </c>
      <c r="F615" s="8" t="s">
        <v>1082</v>
      </c>
    </row>
    <row r="616" spans="5:6">
      <c r="E616" s="8" t="s">
        <v>1086</v>
      </c>
      <c r="F616" s="8" t="s">
        <v>1085</v>
      </c>
    </row>
    <row r="617" spans="5:6">
      <c r="E617" s="8" t="s">
        <v>1088</v>
      </c>
      <c r="F617" s="8" t="s">
        <v>1087</v>
      </c>
    </row>
    <row r="618" spans="5:6">
      <c r="E618" s="8" t="s">
        <v>1089</v>
      </c>
      <c r="F618" s="8" t="s">
        <v>1089</v>
      </c>
    </row>
    <row r="619" spans="5:6">
      <c r="E619" s="8" t="s">
        <v>1093</v>
      </c>
      <c r="F619" s="8" t="s">
        <v>1091</v>
      </c>
    </row>
    <row r="620" spans="5:6">
      <c r="E620" s="8" t="s">
        <v>1129</v>
      </c>
      <c r="F620" s="8" t="s">
        <v>1129</v>
      </c>
    </row>
    <row r="621" spans="5:6">
      <c r="E621" s="8" t="s">
        <v>1094</v>
      </c>
      <c r="F621" s="8" t="s">
        <v>1094</v>
      </c>
    </row>
    <row r="622" spans="5:6">
      <c r="E622" s="8" t="s">
        <v>1098</v>
      </c>
      <c r="F622" s="8" t="s">
        <v>1096</v>
      </c>
    </row>
    <row r="623" spans="5:6">
      <c r="E623" s="8" t="s">
        <v>1135</v>
      </c>
      <c r="F623" s="8" t="s">
        <v>1135</v>
      </c>
    </row>
    <row r="624" spans="5:6">
      <c r="E624" s="8" t="s">
        <v>1101</v>
      </c>
      <c r="F624" s="8" t="s">
        <v>1099</v>
      </c>
    </row>
    <row r="625" spans="5:6">
      <c r="E625" s="8" t="s">
        <v>1104</v>
      </c>
      <c r="F625" s="8" t="s">
        <v>1102</v>
      </c>
    </row>
    <row r="626" spans="5:6">
      <c r="E626" s="8" t="s">
        <v>1359</v>
      </c>
      <c r="F626" s="8" t="s">
        <v>1105</v>
      </c>
    </row>
    <row r="627" spans="5:6">
      <c r="E627" s="8" t="s">
        <v>858</v>
      </c>
      <c r="F627" s="8" t="s">
        <v>857</v>
      </c>
    </row>
    <row r="628" spans="5:6">
      <c r="E628" s="8" t="s">
        <v>1107</v>
      </c>
      <c r="F628" s="8" t="s">
        <v>1107</v>
      </c>
    </row>
    <row r="629" spans="5:6">
      <c r="E629" s="8" t="s">
        <v>1109</v>
      </c>
      <c r="F629" s="8" t="s">
        <v>1109</v>
      </c>
    </row>
    <row r="630" spans="5:6">
      <c r="E630" s="8" t="s">
        <v>1149</v>
      </c>
      <c r="F630" s="8" t="s">
        <v>1149</v>
      </c>
    </row>
    <row r="631" spans="5:6">
      <c r="E631" s="8" t="s">
        <v>1113</v>
      </c>
      <c r="F631" s="8" t="s">
        <v>1111</v>
      </c>
    </row>
    <row r="632" spans="5:6">
      <c r="E632" s="8" t="s">
        <v>1115</v>
      </c>
      <c r="F632" s="8" t="s">
        <v>1115</v>
      </c>
    </row>
    <row r="633" spans="5:6">
      <c r="E633" s="8" t="s">
        <v>1117</v>
      </c>
      <c r="F633" s="8" t="s">
        <v>1117</v>
      </c>
    </row>
    <row r="634" spans="5:6">
      <c r="E634" s="8" t="s">
        <v>1118</v>
      </c>
      <c r="F634" s="8" t="s">
        <v>1118</v>
      </c>
    </row>
    <row r="635" spans="5:6">
      <c r="E635" s="8" t="s">
        <v>1120</v>
      </c>
      <c r="F635" s="8" t="s">
        <v>1120</v>
      </c>
    </row>
    <row r="636" spans="5:6">
      <c r="E636" s="8" t="s">
        <v>1121</v>
      </c>
      <c r="F636" s="8" t="s">
        <v>1121</v>
      </c>
    </row>
    <row r="637" spans="5:6">
      <c r="E637" s="8" t="s">
        <v>863</v>
      </c>
      <c r="F637" s="8" t="s">
        <v>861</v>
      </c>
    </row>
    <row r="638" spans="5:6">
      <c r="E638" s="8" t="s">
        <v>1360</v>
      </c>
      <c r="F638" s="8" t="s">
        <v>1166</v>
      </c>
    </row>
    <row r="639" spans="5:6">
      <c r="E639" s="8" t="s">
        <v>1125</v>
      </c>
      <c r="F639" s="8" t="s">
        <v>1123</v>
      </c>
    </row>
    <row r="640" spans="5:6">
      <c r="E640" s="8" t="s">
        <v>1126</v>
      </c>
      <c r="F640" s="8" t="s">
        <v>1126</v>
      </c>
    </row>
    <row r="641" spans="5:6">
      <c r="E641" s="8" t="s">
        <v>1128</v>
      </c>
      <c r="F641" s="8" t="s">
        <v>1127</v>
      </c>
    </row>
    <row r="642" spans="5:6">
      <c r="E642" s="8" t="s">
        <v>1130</v>
      </c>
      <c r="F642" s="8" t="s">
        <v>1130</v>
      </c>
    </row>
    <row r="643" spans="5:6">
      <c r="E643" s="8" t="s">
        <v>1131</v>
      </c>
      <c r="F643" s="8" t="s">
        <v>1131</v>
      </c>
    </row>
    <row r="644" spans="5:6">
      <c r="E644" s="8" t="s">
        <v>1361</v>
      </c>
      <c r="F644" s="8" t="s">
        <v>1180</v>
      </c>
    </row>
    <row r="645" spans="5:6">
      <c r="E645" s="8" t="s">
        <v>1362</v>
      </c>
      <c r="F645" s="8" t="s">
        <v>1184</v>
      </c>
    </row>
    <row r="646" spans="5:6">
      <c r="E646" s="8" t="s">
        <v>870</v>
      </c>
      <c r="F646" s="8" t="s">
        <v>868</v>
      </c>
    </row>
    <row r="647" spans="5:6">
      <c r="E647" s="8" t="s">
        <v>1137</v>
      </c>
      <c r="F647" s="8" t="s">
        <v>1136</v>
      </c>
    </row>
    <row r="648" spans="5:6">
      <c r="E648" s="8" t="s">
        <v>1139</v>
      </c>
      <c r="F648" s="8" t="s">
        <v>1138</v>
      </c>
    </row>
    <row r="649" spans="5:6">
      <c r="E649" s="8" t="s">
        <v>1140</v>
      </c>
      <c r="F649" s="8" t="s">
        <v>1140</v>
      </c>
    </row>
    <row r="650" spans="5:6">
      <c r="E650" s="8" t="s">
        <v>1363</v>
      </c>
      <c r="F650" s="8" t="s">
        <v>1142</v>
      </c>
    </row>
    <row r="651" spans="5:6">
      <c r="E651" s="8" t="s">
        <v>1145</v>
      </c>
      <c r="F651" s="8" t="s">
        <v>1144</v>
      </c>
    </row>
    <row r="652" spans="5:6">
      <c r="E652" s="8" t="s">
        <v>1148</v>
      </c>
      <c r="F652" s="8" t="s">
        <v>1146</v>
      </c>
    </row>
    <row r="653" spans="5:6">
      <c r="E653" s="8" t="s">
        <v>1150</v>
      </c>
      <c r="F653" s="8" t="s">
        <v>1150</v>
      </c>
    </row>
    <row r="654" spans="5:6">
      <c r="E654" s="8" t="s">
        <v>1153</v>
      </c>
      <c r="F654" s="8" t="s">
        <v>1151</v>
      </c>
    </row>
    <row r="655" spans="5:6">
      <c r="E655" s="8" t="s">
        <v>1155</v>
      </c>
      <c r="F655" s="8" t="s">
        <v>1154</v>
      </c>
    </row>
    <row r="656" spans="5:6">
      <c r="E656" s="8" t="s">
        <v>1212</v>
      </c>
      <c r="F656" s="8" t="s">
        <v>1212</v>
      </c>
    </row>
    <row r="657" spans="5:6">
      <c r="E657" s="8" t="s">
        <v>1158</v>
      </c>
      <c r="F657" s="8" t="s">
        <v>1156</v>
      </c>
    </row>
    <row r="658" spans="5:6">
      <c r="E658" s="8" t="s">
        <v>874</v>
      </c>
      <c r="F658" s="8" t="s">
        <v>874</v>
      </c>
    </row>
    <row r="659" spans="5:6">
      <c r="E659" s="8" t="s">
        <v>1219</v>
      </c>
      <c r="F659" s="8" t="s">
        <v>1219</v>
      </c>
    </row>
    <row r="660" spans="5:6">
      <c r="E660" s="8" t="s">
        <v>1159</v>
      </c>
      <c r="F660" s="8" t="s">
        <v>1159</v>
      </c>
    </row>
    <row r="661" spans="5:6">
      <c r="E661" s="8" t="s">
        <v>1364</v>
      </c>
      <c r="F661" s="8" t="s">
        <v>1224</v>
      </c>
    </row>
    <row r="662" spans="5:6">
      <c r="E662" s="8" t="s">
        <v>1162</v>
      </c>
      <c r="F662" s="8" t="s">
        <v>1160</v>
      </c>
    </row>
    <row r="663" spans="5:6">
      <c r="E663" s="8" t="s">
        <v>1365</v>
      </c>
      <c r="F663" s="8" t="s">
        <v>1163</v>
      </c>
    </row>
    <row r="664" spans="5:6">
      <c r="E664" s="8" t="s">
        <v>1167</v>
      </c>
      <c r="F664" s="8" t="s">
        <v>1167</v>
      </c>
    </row>
    <row r="665" spans="5:6">
      <c r="E665" s="8" t="s">
        <v>1366</v>
      </c>
      <c r="F665" s="8" t="s">
        <v>1229</v>
      </c>
    </row>
    <row r="666" spans="5:6">
      <c r="E666" s="8" t="s">
        <v>1170</v>
      </c>
      <c r="F666" s="8" t="s">
        <v>1168</v>
      </c>
    </row>
    <row r="667" spans="5:6">
      <c r="E667" s="8" t="s">
        <v>1173</v>
      </c>
      <c r="F667" s="8" t="s">
        <v>1171</v>
      </c>
    </row>
    <row r="668" spans="5:6">
      <c r="E668" s="8" t="s">
        <v>1367</v>
      </c>
      <c r="F668" s="8" t="s">
        <v>1239</v>
      </c>
    </row>
    <row r="669" spans="5:6">
      <c r="E669" s="8" t="s">
        <v>1176</v>
      </c>
      <c r="F669" s="8" t="s">
        <v>1174</v>
      </c>
    </row>
    <row r="670" spans="5:6">
      <c r="E670" s="8" t="s">
        <v>1177</v>
      </c>
      <c r="F670" s="8" t="s">
        <v>1177</v>
      </c>
    </row>
    <row r="671" spans="5:6">
      <c r="E671" s="8" t="s">
        <v>1178</v>
      </c>
      <c r="F671" s="8" t="s">
        <v>1178</v>
      </c>
    </row>
    <row r="672" spans="5:6">
      <c r="E672" s="8" t="s">
        <v>1183</v>
      </c>
      <c r="F672" s="8" t="s">
        <v>1181</v>
      </c>
    </row>
    <row r="673" spans="5:6">
      <c r="E673" s="8" t="s">
        <v>1187</v>
      </c>
      <c r="F673" s="8" t="s">
        <v>1185</v>
      </c>
    </row>
    <row r="674" spans="5:6">
      <c r="E674" s="8" t="s">
        <v>1188</v>
      </c>
      <c r="F674" s="8" t="s">
        <v>1188</v>
      </c>
    </row>
    <row r="675" spans="5:6">
      <c r="E675" s="8" t="s">
        <v>1190</v>
      </c>
      <c r="F675" s="8" t="s">
        <v>1190</v>
      </c>
    </row>
    <row r="676" spans="5:6">
      <c r="E676" s="8" t="s">
        <v>1192</v>
      </c>
      <c r="F676" s="8" t="s">
        <v>1192</v>
      </c>
    </row>
    <row r="677" spans="5:6">
      <c r="E677" s="8" t="s">
        <v>1368</v>
      </c>
      <c r="F677" s="8" t="s">
        <v>1193</v>
      </c>
    </row>
    <row r="678" spans="5:6">
      <c r="E678" s="8" t="s">
        <v>1197</v>
      </c>
      <c r="F678" s="8" t="s">
        <v>1195</v>
      </c>
    </row>
    <row r="679" spans="5:6">
      <c r="E679" s="8" t="s">
        <v>1200</v>
      </c>
      <c r="F679" s="8" t="s">
        <v>1198</v>
      </c>
    </row>
    <row r="680" spans="5:6">
      <c r="E680" s="8" t="s">
        <v>1203</v>
      </c>
      <c r="F680" s="8" t="s">
        <v>1201</v>
      </c>
    </row>
    <row r="681" spans="5:6">
      <c r="E681" s="8" t="s">
        <v>1206</v>
      </c>
      <c r="F681" s="8" t="s">
        <v>1204</v>
      </c>
    </row>
    <row r="682" spans="5:6">
      <c r="E682" s="8" t="s">
        <v>1209</v>
      </c>
      <c r="F682" s="8" t="s">
        <v>1207</v>
      </c>
    </row>
    <row r="683" spans="5:6">
      <c r="E683" s="8" t="s">
        <v>1210</v>
      </c>
      <c r="F683" s="8" t="s">
        <v>1210</v>
      </c>
    </row>
    <row r="684" spans="5:6">
      <c r="E684" s="8" t="s">
        <v>1215</v>
      </c>
      <c r="F684" s="8" t="s">
        <v>1213</v>
      </c>
    </row>
    <row r="685" spans="5:6">
      <c r="E685" s="8" t="s">
        <v>1218</v>
      </c>
      <c r="F685" s="8" t="s">
        <v>1216</v>
      </c>
    </row>
    <row r="686" spans="5:6">
      <c r="E686" s="8" t="s">
        <v>877</v>
      </c>
      <c r="F686" s="8" t="s">
        <v>875</v>
      </c>
    </row>
    <row r="687" spans="5:6">
      <c r="E687" s="8" t="s">
        <v>1220</v>
      </c>
      <c r="F687" s="8" t="s">
        <v>1220</v>
      </c>
    </row>
    <row r="688" spans="5:6">
      <c r="E688" s="8" t="s">
        <v>1223</v>
      </c>
      <c r="F688" s="8" t="s">
        <v>1221</v>
      </c>
    </row>
    <row r="689" spans="5:6">
      <c r="E689" s="8" t="s">
        <v>1225</v>
      </c>
      <c r="F689" s="8" t="s">
        <v>1225</v>
      </c>
    </row>
    <row r="690" spans="5:6">
      <c r="E690" s="8" t="s">
        <v>1369</v>
      </c>
      <c r="F690" s="8" t="s">
        <v>1284</v>
      </c>
    </row>
    <row r="691" spans="5:6">
      <c r="E691" s="8" t="s">
        <v>1370</v>
      </c>
      <c r="F691" s="8" t="s">
        <v>1287</v>
      </c>
    </row>
    <row r="692" spans="5:6">
      <c r="E692" s="8" t="s">
        <v>888</v>
      </c>
      <c r="F692" s="8" t="s">
        <v>886</v>
      </c>
    </row>
    <row r="693" spans="5:6">
      <c r="E693" s="8" t="s">
        <v>893</v>
      </c>
      <c r="F693" s="8" t="s">
        <v>891</v>
      </c>
    </row>
    <row r="694" spans="5:6">
      <c r="E694" s="8" t="s">
        <v>1228</v>
      </c>
      <c r="F694" s="8" t="s">
        <v>1226</v>
      </c>
    </row>
    <row r="695" spans="5:6">
      <c r="E695" s="8" t="s">
        <v>1232</v>
      </c>
      <c r="F695" s="8" t="s">
        <v>1230</v>
      </c>
    </row>
    <row r="696" spans="5:6">
      <c r="E696" s="8" t="s">
        <v>1235</v>
      </c>
      <c r="F696" s="8" t="s">
        <v>1233</v>
      </c>
    </row>
    <row r="697" spans="5:6">
      <c r="E697" s="8" t="s">
        <v>1238</v>
      </c>
      <c r="F697" s="8" t="s">
        <v>1236</v>
      </c>
    </row>
    <row r="698" spans="5:6">
      <c r="E698" s="8" t="s">
        <v>1242</v>
      </c>
      <c r="F698" s="8" t="s">
        <v>1240</v>
      </c>
    </row>
    <row r="699" spans="5:6">
      <c r="E699" s="8" t="s">
        <v>1243</v>
      </c>
      <c r="F699" s="8" t="s">
        <v>1243</v>
      </c>
    </row>
    <row r="700" spans="5:6">
      <c r="E700" s="8" t="s">
        <v>1244</v>
      </c>
      <c r="F700" s="8" t="s">
        <v>1244</v>
      </c>
    </row>
    <row r="701" spans="5:6">
      <c r="E701" s="8" t="s">
        <v>1245</v>
      </c>
      <c r="F701" s="8" t="s">
        <v>1245</v>
      </c>
    </row>
    <row r="702" spans="5:6">
      <c r="E702" s="8" t="s">
        <v>1247</v>
      </c>
      <c r="F702" s="8" t="s">
        <v>1247</v>
      </c>
    </row>
    <row r="703" spans="5:6">
      <c r="E703" s="8" t="s">
        <v>1250</v>
      </c>
      <c r="F703" s="8" t="s">
        <v>1248</v>
      </c>
    </row>
    <row r="704" spans="5:6">
      <c r="E704" s="8" t="s">
        <v>1253</v>
      </c>
      <c r="F704" s="8" t="s">
        <v>1251</v>
      </c>
    </row>
    <row r="705" spans="5:6">
      <c r="E705" s="8" t="s">
        <v>1256</v>
      </c>
      <c r="F705" s="8" t="s">
        <v>1254</v>
      </c>
    </row>
    <row r="706" spans="5:6">
      <c r="E706" s="8" t="s">
        <v>1259</v>
      </c>
      <c r="F706" s="8" t="s">
        <v>1257</v>
      </c>
    </row>
    <row r="707" spans="5:6">
      <c r="E707" s="8" t="s">
        <v>1371</v>
      </c>
      <c r="F707" s="8" t="s">
        <v>1291</v>
      </c>
    </row>
    <row r="708" spans="5:6">
      <c r="E708" s="8" t="s">
        <v>1260</v>
      </c>
      <c r="F708" s="8" t="s">
        <v>1260</v>
      </c>
    </row>
    <row r="709" spans="5:6">
      <c r="E709" s="8" t="s">
        <v>1261</v>
      </c>
      <c r="F709" s="8" t="s">
        <v>1261</v>
      </c>
    </row>
    <row r="710" spans="5:6">
      <c r="E710" s="8" t="s">
        <v>1264</v>
      </c>
      <c r="F710" s="8" t="s">
        <v>1263</v>
      </c>
    </row>
    <row r="711" spans="5:6">
      <c r="E711" s="8" t="s">
        <v>1267</v>
      </c>
      <c r="F711" s="8" t="s">
        <v>1265</v>
      </c>
    </row>
    <row r="712" spans="5:6">
      <c r="E712" s="8" t="s">
        <v>1372</v>
      </c>
      <c r="F712" s="8" t="s">
        <v>899</v>
      </c>
    </row>
    <row r="713" spans="5:6">
      <c r="E713" s="8" t="s">
        <v>1270</v>
      </c>
      <c r="F713" s="8" t="s">
        <v>1268</v>
      </c>
    </row>
    <row r="714" spans="5:6">
      <c r="E714" s="8" t="s">
        <v>1373</v>
      </c>
      <c r="F714" s="8" t="s">
        <v>1292</v>
      </c>
    </row>
    <row r="715" spans="5:6">
      <c r="E715" s="8" t="s">
        <v>1271</v>
      </c>
      <c r="F715" s="8" t="s">
        <v>1271</v>
      </c>
    </row>
    <row r="716" spans="5:6">
      <c r="E716" s="8" t="s">
        <v>1274</v>
      </c>
      <c r="F716" s="8" t="s">
        <v>1272</v>
      </c>
    </row>
    <row r="717" spans="5:6">
      <c r="E717" s="8" t="s">
        <v>1275</v>
      </c>
      <c r="F717" s="8" t="s">
        <v>1275</v>
      </c>
    </row>
    <row r="718" spans="5:6">
      <c r="E718" s="8" t="s">
        <v>1276</v>
      </c>
      <c r="F718" s="8" t="s">
        <v>1276</v>
      </c>
    </row>
    <row r="719" spans="5:6">
      <c r="E719" s="8" t="s">
        <v>1277</v>
      </c>
      <c r="F719" s="8" t="s">
        <v>1277</v>
      </c>
    </row>
    <row r="720" spans="5:6">
      <c r="E720" s="8" t="s">
        <v>1374</v>
      </c>
      <c r="F720" s="8" t="s">
        <v>1293</v>
      </c>
    </row>
    <row r="721" spans="5:6">
      <c r="E721" s="8" t="s">
        <v>1281</v>
      </c>
      <c r="F721" s="8" t="s">
        <v>1279</v>
      </c>
    </row>
    <row r="722" spans="5:6">
      <c r="E722" s="8" t="s">
        <v>1282</v>
      </c>
      <c r="F722" s="8" t="s">
        <v>1282</v>
      </c>
    </row>
    <row r="723" spans="5:6">
      <c r="E723" s="8" t="s">
        <v>1285</v>
      </c>
      <c r="F723" s="8" t="s">
        <v>1285</v>
      </c>
    </row>
    <row r="724" spans="5:6">
      <c r="E724" s="8" t="s">
        <v>1289</v>
      </c>
      <c r="F724" s="8" t="s">
        <v>1289</v>
      </c>
    </row>
    <row r="725" spans="5:6">
      <c r="E725" s="8" t="s">
        <v>1288</v>
      </c>
      <c r="F725" s="8" t="s">
        <v>1288</v>
      </c>
    </row>
    <row r="726" spans="5:6">
      <c r="E726" s="8" t="s">
        <v>1375</v>
      </c>
      <c r="F726" s="8" t="s">
        <v>597</v>
      </c>
    </row>
    <row r="727" spans="5:6">
      <c r="E727" s="8" t="s">
        <v>1376</v>
      </c>
      <c r="F727" s="8" t="s">
        <v>622</v>
      </c>
    </row>
    <row r="728" spans="5:6">
      <c r="E728" s="8" t="s">
        <v>1377</v>
      </c>
      <c r="F728" s="8" t="s">
        <v>640</v>
      </c>
    </row>
    <row r="729" spans="5:6">
      <c r="E729" s="8" t="s">
        <v>1378</v>
      </c>
      <c r="F729" s="8" t="s">
        <v>641</v>
      </c>
    </row>
    <row r="730" spans="5:6">
      <c r="E730" s="8" t="s">
        <v>1379</v>
      </c>
      <c r="F730" s="8" t="s">
        <v>653</v>
      </c>
    </row>
    <row r="731" spans="5:6">
      <c r="E731" s="8" t="s">
        <v>1380</v>
      </c>
      <c r="F731" s="8" t="s">
        <v>677</v>
      </c>
    </row>
    <row r="732" spans="5:6">
      <c r="E732" s="8" t="s">
        <v>1381</v>
      </c>
      <c r="F732" s="8" t="s">
        <v>665</v>
      </c>
    </row>
    <row r="733" spans="5:6">
      <c r="E733" s="8" t="s">
        <v>1382</v>
      </c>
      <c r="F733" s="8" t="s">
        <v>678</v>
      </c>
    </row>
    <row r="734" spans="5:6">
      <c r="E734" s="8" t="s">
        <v>1383</v>
      </c>
      <c r="F734" s="8" t="s">
        <v>715</v>
      </c>
    </row>
    <row r="735" spans="5:6">
      <c r="E735" s="8" t="s">
        <v>1384</v>
      </c>
      <c r="F735" s="8" t="s">
        <v>687</v>
      </c>
    </row>
    <row r="736" spans="5:6">
      <c r="E736" s="8" t="s">
        <v>1385</v>
      </c>
      <c r="F736" s="8" t="s">
        <v>701</v>
      </c>
    </row>
    <row r="737" spans="5:6">
      <c r="E737" s="8" t="s">
        <v>1386</v>
      </c>
      <c r="F737" s="8" t="s">
        <v>716</v>
      </c>
    </row>
    <row r="738" spans="5:6">
      <c r="E738" s="8" t="s">
        <v>1387</v>
      </c>
      <c r="F738" s="8" t="s">
        <v>730</v>
      </c>
    </row>
    <row r="739" spans="5:6">
      <c r="E739" s="8" t="s">
        <v>1388</v>
      </c>
      <c r="F739" s="8" t="s">
        <v>658</v>
      </c>
    </row>
    <row r="740" spans="5:6">
      <c r="E740" s="8" t="s">
        <v>1389</v>
      </c>
      <c r="F740" s="8" t="s">
        <v>749</v>
      </c>
    </row>
    <row r="741" spans="5:6">
      <c r="E741" s="8" t="s">
        <v>1390</v>
      </c>
      <c r="F741" s="8" t="s">
        <v>760</v>
      </c>
    </row>
    <row r="742" spans="5:6">
      <c r="E742" s="8" t="s">
        <v>1391</v>
      </c>
      <c r="F742" s="8" t="s">
        <v>771</v>
      </c>
    </row>
    <row r="743" spans="5:6">
      <c r="E743" s="8" t="s">
        <v>1392</v>
      </c>
      <c r="F743" s="8" t="s">
        <v>775</v>
      </c>
    </row>
    <row r="744" spans="5:6">
      <c r="E744" s="8" t="s">
        <v>1393</v>
      </c>
      <c r="F744" s="8" t="s">
        <v>785</v>
      </c>
    </row>
    <row r="745" spans="5:6">
      <c r="E745" s="8" t="s">
        <v>1394</v>
      </c>
      <c r="F745" s="8" t="s">
        <v>789</v>
      </c>
    </row>
    <row r="746" spans="5:6">
      <c r="E746" s="8" t="s">
        <v>1395</v>
      </c>
      <c r="F746" s="8" t="s">
        <v>795</v>
      </c>
    </row>
    <row r="747" spans="5:6">
      <c r="E747" s="8" t="s">
        <v>1396</v>
      </c>
      <c r="F747" s="8" t="s">
        <v>669</v>
      </c>
    </row>
    <row r="748" spans="5:6">
      <c r="E748" s="8" t="s">
        <v>1397</v>
      </c>
      <c r="F748" s="8" t="s">
        <v>806</v>
      </c>
    </row>
    <row r="749" spans="5:6">
      <c r="E749" s="8" t="s">
        <v>1398</v>
      </c>
      <c r="F749" s="8" t="s">
        <v>811</v>
      </c>
    </row>
    <row r="750" spans="5:6">
      <c r="E750" s="8" t="s">
        <v>1399</v>
      </c>
      <c r="F750" s="8" t="s">
        <v>834</v>
      </c>
    </row>
    <row r="751" spans="5:6">
      <c r="E751" s="8" t="s">
        <v>1400</v>
      </c>
      <c r="F751" s="8" t="s">
        <v>816</v>
      </c>
    </row>
    <row r="752" spans="5:6">
      <c r="E752" s="8" t="s">
        <v>1401</v>
      </c>
      <c r="F752" s="8" t="s">
        <v>822</v>
      </c>
    </row>
    <row r="753" spans="5:6">
      <c r="E753" s="8" t="s">
        <v>1402</v>
      </c>
      <c r="F753" s="8" t="s">
        <v>846</v>
      </c>
    </row>
    <row r="754" spans="5:6">
      <c r="E754" s="8" t="s">
        <v>1403</v>
      </c>
      <c r="F754" s="8" t="s">
        <v>828</v>
      </c>
    </row>
    <row r="755" spans="5:6">
      <c r="E755" s="8" t="s">
        <v>1404</v>
      </c>
      <c r="F755" s="8" t="s">
        <v>835</v>
      </c>
    </row>
    <row r="756" spans="5:6">
      <c r="E756" s="8" t="s">
        <v>1405</v>
      </c>
      <c r="F756" s="8" t="s">
        <v>693</v>
      </c>
    </row>
    <row r="757" spans="5:6">
      <c r="E757" s="8" t="s">
        <v>1406</v>
      </c>
      <c r="F757" s="8" t="s">
        <v>864</v>
      </c>
    </row>
    <row r="758" spans="5:6">
      <c r="E758" s="8" t="s">
        <v>1407</v>
      </c>
      <c r="F758" s="8" t="s">
        <v>842</v>
      </c>
    </row>
    <row r="759" spans="5:6">
      <c r="E759" s="8" t="s">
        <v>1408</v>
      </c>
      <c r="F759" s="8" t="s">
        <v>847</v>
      </c>
    </row>
    <row r="760" spans="5:6">
      <c r="E760" s="8" t="s">
        <v>1409</v>
      </c>
      <c r="F760" s="8" t="s">
        <v>851</v>
      </c>
    </row>
    <row r="761" spans="5:6">
      <c r="E761" s="8" t="s">
        <v>1410</v>
      </c>
      <c r="F761" s="8" t="s">
        <v>856</v>
      </c>
    </row>
    <row r="762" spans="5:6">
      <c r="E762" s="8" t="s">
        <v>1411</v>
      </c>
      <c r="F762" s="8" t="s">
        <v>865</v>
      </c>
    </row>
    <row r="763" spans="5:6">
      <c r="E763" s="8" t="s">
        <v>1412</v>
      </c>
      <c r="F763" s="8" t="s">
        <v>871</v>
      </c>
    </row>
    <row r="764" spans="5:6">
      <c r="E764" s="8" t="s">
        <v>1413</v>
      </c>
      <c r="F764" s="8" t="s">
        <v>709</v>
      </c>
    </row>
    <row r="765" spans="5:6">
      <c r="E765" s="8" t="s">
        <v>1414</v>
      </c>
      <c r="F765" s="8" t="s">
        <v>902</v>
      </c>
    </row>
    <row r="766" spans="5:6">
      <c r="E766" s="8" t="s">
        <v>1415</v>
      </c>
      <c r="F766" s="8" t="s">
        <v>909</v>
      </c>
    </row>
    <row r="767" spans="5:6">
      <c r="E767" s="8" t="s">
        <v>1416</v>
      </c>
      <c r="F767" s="8" t="s">
        <v>878</v>
      </c>
    </row>
    <row r="768" spans="5:6">
      <c r="E768" s="8" t="s">
        <v>1417</v>
      </c>
      <c r="F768" s="8" t="s">
        <v>884</v>
      </c>
    </row>
    <row r="769" spans="5:6">
      <c r="E769" s="8" t="s">
        <v>1418</v>
      </c>
      <c r="F769" s="8" t="s">
        <v>889</v>
      </c>
    </row>
    <row r="770" spans="5:6">
      <c r="E770" s="8" t="s">
        <v>1419</v>
      </c>
      <c r="F770" s="8" t="s">
        <v>724</v>
      </c>
    </row>
    <row r="771" spans="5:6">
      <c r="E771" s="8" t="s">
        <v>1420</v>
      </c>
      <c r="F771" s="8" t="s">
        <v>897</v>
      </c>
    </row>
    <row r="772" spans="5:6">
      <c r="E772" s="8" t="s">
        <v>1421</v>
      </c>
      <c r="F772" s="8" t="s">
        <v>903</v>
      </c>
    </row>
    <row r="773" spans="5:6">
      <c r="E773" s="8" t="s">
        <v>1422</v>
      </c>
      <c r="F773" s="8" t="s">
        <v>910</v>
      </c>
    </row>
    <row r="774" spans="5:6">
      <c r="E774" s="8" t="s">
        <v>1423</v>
      </c>
      <c r="F774" s="8" t="s">
        <v>914</v>
      </c>
    </row>
    <row r="775" spans="5:6">
      <c r="E775" s="8" t="s">
        <v>1424</v>
      </c>
      <c r="F775" s="8" t="s">
        <v>920</v>
      </c>
    </row>
    <row r="776" spans="5:6">
      <c r="E776" s="8" t="s">
        <v>1425</v>
      </c>
      <c r="F776" s="8" t="s">
        <v>926</v>
      </c>
    </row>
    <row r="777" spans="5:6">
      <c r="E777" s="8" t="s">
        <v>1426</v>
      </c>
      <c r="F777" s="8" t="s">
        <v>930</v>
      </c>
    </row>
    <row r="778" spans="5:6">
      <c r="E778" s="8" t="s">
        <v>1427</v>
      </c>
      <c r="F778" s="8" t="s">
        <v>935</v>
      </c>
    </row>
    <row r="779" spans="5:6">
      <c r="E779" s="8" t="s">
        <v>1428</v>
      </c>
      <c r="F779" s="8" t="s">
        <v>941</v>
      </c>
    </row>
    <row r="780" spans="5:6">
      <c r="E780" s="8" t="s">
        <v>1429</v>
      </c>
      <c r="F780" s="8" t="s">
        <v>945</v>
      </c>
    </row>
    <row r="781" spans="5:6">
      <c r="E781" s="8" t="s">
        <v>1430</v>
      </c>
      <c r="F781" s="8" t="s">
        <v>950</v>
      </c>
    </row>
    <row r="782" spans="5:6">
      <c r="E782" s="8" t="s">
        <v>1431</v>
      </c>
      <c r="F782" s="8" t="s">
        <v>953</v>
      </c>
    </row>
    <row r="783" spans="5:6">
      <c r="E783" s="8" t="s">
        <v>1432</v>
      </c>
      <c r="F783" s="8" t="s">
        <v>743</v>
      </c>
    </row>
    <row r="784" spans="5:6">
      <c r="E784" s="8" t="s">
        <v>1433</v>
      </c>
      <c r="F784" s="8" t="s">
        <v>956</v>
      </c>
    </row>
    <row r="785" spans="5:6">
      <c r="E785" s="8" t="s">
        <v>1434</v>
      </c>
      <c r="F785" s="8" t="s">
        <v>957</v>
      </c>
    </row>
    <row r="786" spans="5:6">
      <c r="E786" s="8" t="s">
        <v>1435</v>
      </c>
      <c r="F786" s="8" t="s">
        <v>959</v>
      </c>
    </row>
    <row r="787" spans="5:6">
      <c r="E787" s="8" t="s">
        <v>1436</v>
      </c>
      <c r="F787" s="8" t="s">
        <v>962</v>
      </c>
    </row>
    <row r="788" spans="5:6">
      <c r="E788" s="8" t="s">
        <v>1437</v>
      </c>
      <c r="F788" s="8" t="s">
        <v>964</v>
      </c>
    </row>
    <row r="789" spans="5:6">
      <c r="E789" s="8" t="s">
        <v>1438</v>
      </c>
      <c r="F789" s="8" t="s">
        <v>967</v>
      </c>
    </row>
    <row r="790" spans="5:6">
      <c r="E790" s="8" t="s">
        <v>1439</v>
      </c>
      <c r="F790" s="8" t="s">
        <v>968</v>
      </c>
    </row>
    <row r="791" spans="5:6">
      <c r="E791" s="8" t="s">
        <v>1440</v>
      </c>
      <c r="F791" s="8" t="s">
        <v>971</v>
      </c>
    </row>
    <row r="792" spans="5:6">
      <c r="E792" s="8" t="s">
        <v>1441</v>
      </c>
      <c r="F792" s="8" t="s">
        <v>973</v>
      </c>
    </row>
    <row r="793" spans="5:6">
      <c r="E793" s="8" t="s">
        <v>1442</v>
      </c>
      <c r="F793" s="8" t="s">
        <v>976</v>
      </c>
    </row>
    <row r="794" spans="5:6">
      <c r="E794" s="8" t="s">
        <v>1443</v>
      </c>
      <c r="F794" s="8" t="s">
        <v>979</v>
      </c>
    </row>
    <row r="795" spans="5:6">
      <c r="E795" s="8" t="s">
        <v>1444</v>
      </c>
      <c r="F795" s="8" t="s">
        <v>989</v>
      </c>
    </row>
    <row r="796" spans="5:6">
      <c r="E796" s="8" t="s">
        <v>1445</v>
      </c>
      <c r="F796" s="8" t="s">
        <v>982</v>
      </c>
    </row>
    <row r="797" spans="5:6">
      <c r="E797" s="8" t="s">
        <v>1446</v>
      </c>
      <c r="F797" s="8" t="s">
        <v>772</v>
      </c>
    </row>
    <row r="798" spans="5:6">
      <c r="E798" s="8" t="s">
        <v>1447</v>
      </c>
      <c r="F798" s="8" t="s">
        <v>786</v>
      </c>
    </row>
    <row r="799" spans="5:6">
      <c r="E799" s="8" t="s">
        <v>1448</v>
      </c>
      <c r="F799" s="8" t="s">
        <v>997</v>
      </c>
    </row>
    <row r="800" spans="5:6">
      <c r="E800" s="8" t="s">
        <v>1449</v>
      </c>
      <c r="F800" s="8" t="s">
        <v>1001</v>
      </c>
    </row>
    <row r="801" spans="5:6">
      <c r="E801" s="8" t="s">
        <v>1450</v>
      </c>
      <c r="F801" s="8" t="s">
        <v>983</v>
      </c>
    </row>
    <row r="802" spans="5:6">
      <c r="E802" s="8" t="s">
        <v>1451</v>
      </c>
      <c r="F802" s="8" t="s">
        <v>985</v>
      </c>
    </row>
    <row r="803" spans="5:6">
      <c r="E803" s="8" t="s">
        <v>1452</v>
      </c>
      <c r="F803" s="8" t="s">
        <v>987</v>
      </c>
    </row>
    <row r="804" spans="5:6">
      <c r="E804" s="8" t="s">
        <v>1453</v>
      </c>
      <c r="F804" s="8" t="s">
        <v>791</v>
      </c>
    </row>
    <row r="805" spans="5:6">
      <c r="E805" s="8" t="s">
        <v>1454</v>
      </c>
      <c r="F805" s="8" t="s">
        <v>990</v>
      </c>
    </row>
    <row r="806" spans="5:6">
      <c r="E806" s="8" t="s">
        <v>1455</v>
      </c>
      <c r="F806" s="8" t="s">
        <v>1015</v>
      </c>
    </row>
    <row r="807" spans="5:6">
      <c r="E807" s="8" t="s">
        <v>1456</v>
      </c>
      <c r="F807" s="8" t="s">
        <v>991</v>
      </c>
    </row>
    <row r="808" spans="5:6">
      <c r="E808" s="8" t="s">
        <v>1457</v>
      </c>
      <c r="F808" s="8" t="s">
        <v>994</v>
      </c>
    </row>
    <row r="809" spans="5:6">
      <c r="E809" s="8" t="s">
        <v>1458</v>
      </c>
      <c r="F809" s="8" t="s">
        <v>998</v>
      </c>
    </row>
    <row r="810" spans="5:6">
      <c r="E810" s="8" t="s">
        <v>1459</v>
      </c>
      <c r="F810" s="8" t="s">
        <v>1025</v>
      </c>
    </row>
    <row r="811" spans="5:6">
      <c r="E811" s="8" t="s">
        <v>1460</v>
      </c>
      <c r="F811" s="8" t="s">
        <v>1028</v>
      </c>
    </row>
    <row r="812" spans="5:6">
      <c r="E812" s="8" t="s">
        <v>1461</v>
      </c>
      <c r="F812" s="8" t="s">
        <v>1002</v>
      </c>
    </row>
    <row r="813" spans="5:6">
      <c r="E813" s="8" t="s">
        <v>1462</v>
      </c>
      <c r="F813" s="8" t="s">
        <v>1034</v>
      </c>
    </row>
    <row r="814" spans="5:6">
      <c r="E814" s="8" t="s">
        <v>1463</v>
      </c>
      <c r="F814" s="8" t="s">
        <v>1003</v>
      </c>
    </row>
    <row r="815" spans="5:6">
      <c r="E815" s="8" t="s">
        <v>1464</v>
      </c>
      <c r="F815" s="8" t="s">
        <v>1005</v>
      </c>
    </row>
    <row r="816" spans="5:6">
      <c r="E816" s="8" t="s">
        <v>1465</v>
      </c>
      <c r="F816" s="8" t="s">
        <v>1008</v>
      </c>
    </row>
    <row r="817" spans="5:6">
      <c r="E817" s="8" t="s">
        <v>1466</v>
      </c>
      <c r="F817" s="8" t="s">
        <v>1009</v>
      </c>
    </row>
    <row r="818" spans="5:6">
      <c r="E818" s="8" t="s">
        <v>1467</v>
      </c>
      <c r="F818" s="8" t="s">
        <v>1012</v>
      </c>
    </row>
    <row r="819" spans="5:6">
      <c r="E819" s="8" t="s">
        <v>1468</v>
      </c>
      <c r="F819" s="8" t="s">
        <v>1016</v>
      </c>
    </row>
    <row r="820" spans="5:6">
      <c r="E820" s="8" t="s">
        <v>1469</v>
      </c>
      <c r="F820" s="8" t="s">
        <v>1044</v>
      </c>
    </row>
    <row r="821" spans="5:6">
      <c r="E821" s="8" t="s">
        <v>1470</v>
      </c>
      <c r="F821" s="8" t="s">
        <v>1017</v>
      </c>
    </row>
    <row r="822" spans="5:6">
      <c r="E822" s="8" t="s">
        <v>1471</v>
      </c>
      <c r="F822" s="8" t="s">
        <v>1020</v>
      </c>
    </row>
    <row r="823" spans="5:6">
      <c r="E823" s="8" t="s">
        <v>1472</v>
      </c>
      <c r="F823" s="8" t="s">
        <v>1023</v>
      </c>
    </row>
    <row r="824" spans="5:6">
      <c r="E824" s="8" t="s">
        <v>1473</v>
      </c>
      <c r="F824" s="8" t="s">
        <v>1026</v>
      </c>
    </row>
    <row r="825" spans="5:6">
      <c r="E825" s="8" t="s">
        <v>1474</v>
      </c>
      <c r="F825" s="8" t="s">
        <v>1029</v>
      </c>
    </row>
    <row r="826" spans="5:6">
      <c r="E826" s="8" t="s">
        <v>1475</v>
      </c>
      <c r="F826" s="8" t="s">
        <v>1032</v>
      </c>
    </row>
    <row r="827" spans="5:6">
      <c r="E827" s="8" t="s">
        <v>1476</v>
      </c>
      <c r="F827" s="8" t="s">
        <v>819</v>
      </c>
    </row>
    <row r="828" spans="5:6">
      <c r="E828" s="8" t="s">
        <v>1477</v>
      </c>
      <c r="F828" s="8" t="s">
        <v>1062</v>
      </c>
    </row>
    <row r="829" spans="5:6">
      <c r="E829" s="8" t="s">
        <v>1478</v>
      </c>
      <c r="F829" s="8" t="s">
        <v>1035</v>
      </c>
    </row>
    <row r="830" spans="5:6">
      <c r="E830" s="8" t="s">
        <v>1479</v>
      </c>
      <c r="F830" s="8" t="s">
        <v>825</v>
      </c>
    </row>
    <row r="831" spans="5:6">
      <c r="E831" s="8" t="s">
        <v>1480</v>
      </c>
      <c r="F831" s="8" t="s">
        <v>1037</v>
      </c>
    </row>
    <row r="832" spans="5:6">
      <c r="E832" s="8" t="s">
        <v>1481</v>
      </c>
      <c r="F832" s="8" t="s">
        <v>831</v>
      </c>
    </row>
    <row r="833" spans="5:6">
      <c r="E833" s="8" t="s">
        <v>1482</v>
      </c>
      <c r="F833" s="8" t="s">
        <v>1075</v>
      </c>
    </row>
    <row r="834" spans="5:6">
      <c r="E834" s="8" t="s">
        <v>1483</v>
      </c>
      <c r="F834" s="8" t="s">
        <v>1039</v>
      </c>
    </row>
    <row r="835" spans="5:6">
      <c r="E835" s="8" t="s">
        <v>1484</v>
      </c>
      <c r="F835" s="8" t="s">
        <v>1042</v>
      </c>
    </row>
    <row r="836" spans="5:6">
      <c r="E836" s="8" t="s">
        <v>1485</v>
      </c>
      <c r="F836" s="8" t="s">
        <v>1045</v>
      </c>
    </row>
    <row r="837" spans="5:6">
      <c r="E837" s="8" t="s">
        <v>1486</v>
      </c>
      <c r="F837" s="8" t="s">
        <v>1046</v>
      </c>
    </row>
    <row r="838" spans="5:6">
      <c r="E838" s="8" t="s">
        <v>1487</v>
      </c>
      <c r="F838" s="8" t="s">
        <v>1047</v>
      </c>
    </row>
    <row r="839" spans="5:6">
      <c r="E839" s="8" t="s">
        <v>1488</v>
      </c>
      <c r="F839" s="8" t="s">
        <v>1050</v>
      </c>
    </row>
    <row r="840" spans="5:6">
      <c r="E840" s="8" t="s">
        <v>1489</v>
      </c>
      <c r="F840" s="8" t="s">
        <v>1053</v>
      </c>
    </row>
    <row r="841" spans="5:6">
      <c r="E841" s="8" t="s">
        <v>1490</v>
      </c>
      <c r="F841" s="8" t="s">
        <v>1054</v>
      </c>
    </row>
    <row r="842" spans="5:6">
      <c r="E842" s="8" t="s">
        <v>1491</v>
      </c>
      <c r="F842" s="8" t="s">
        <v>1056</v>
      </c>
    </row>
    <row r="843" spans="5:6">
      <c r="E843" s="8" t="s">
        <v>1492</v>
      </c>
      <c r="F843" s="8" t="s">
        <v>1059</v>
      </c>
    </row>
    <row r="844" spans="5:6">
      <c r="E844" s="8" t="s">
        <v>1493</v>
      </c>
      <c r="F844" s="8" t="s">
        <v>1063</v>
      </c>
    </row>
    <row r="845" spans="5:6">
      <c r="E845" s="8" t="s">
        <v>1494</v>
      </c>
      <c r="F845" s="8" t="s">
        <v>1066</v>
      </c>
    </row>
    <row r="846" spans="5:6">
      <c r="E846" s="8" t="s">
        <v>1495</v>
      </c>
      <c r="F846" s="8" t="s">
        <v>1069</v>
      </c>
    </row>
    <row r="847" spans="5:6">
      <c r="E847" s="8" t="s">
        <v>1496</v>
      </c>
      <c r="F847" s="8" t="s">
        <v>1070</v>
      </c>
    </row>
    <row r="848" spans="5:6">
      <c r="E848" s="8" t="s">
        <v>1497</v>
      </c>
      <c r="F848" s="8" t="s">
        <v>1072</v>
      </c>
    </row>
    <row r="849" spans="5:6">
      <c r="E849" s="8" t="s">
        <v>1498</v>
      </c>
      <c r="F849" s="8" t="s">
        <v>1076</v>
      </c>
    </row>
    <row r="850" spans="5:6">
      <c r="E850" s="8" t="s">
        <v>1499</v>
      </c>
      <c r="F850" s="8" t="s">
        <v>1077</v>
      </c>
    </row>
    <row r="851" spans="5:6">
      <c r="E851" s="8" t="s">
        <v>1500</v>
      </c>
      <c r="F851" s="8" t="s">
        <v>844</v>
      </c>
    </row>
    <row r="852" spans="5:6">
      <c r="E852" s="8" t="s">
        <v>1501</v>
      </c>
      <c r="F852" s="8" t="s">
        <v>1114</v>
      </c>
    </row>
    <row r="853" spans="5:6">
      <c r="E853" s="8" t="s">
        <v>1502</v>
      </c>
      <c r="F853" s="8" t="s">
        <v>1116</v>
      </c>
    </row>
    <row r="854" spans="5:6">
      <c r="E854" s="8" t="s">
        <v>1503</v>
      </c>
      <c r="F854" s="8" t="s">
        <v>1080</v>
      </c>
    </row>
    <row r="855" spans="5:6">
      <c r="E855" s="8" t="s">
        <v>1504</v>
      </c>
      <c r="F855" s="8" t="s">
        <v>1081</v>
      </c>
    </row>
    <row r="856" spans="5:6">
      <c r="E856" s="8" t="s">
        <v>1505</v>
      </c>
      <c r="F856" s="8" t="s">
        <v>1082</v>
      </c>
    </row>
    <row r="857" spans="5:6">
      <c r="E857" s="8" t="s">
        <v>1506</v>
      </c>
      <c r="F857" s="8" t="s">
        <v>1085</v>
      </c>
    </row>
    <row r="858" spans="5:6">
      <c r="E858" s="8" t="s">
        <v>1507</v>
      </c>
      <c r="F858" s="8" t="s">
        <v>1087</v>
      </c>
    </row>
    <row r="859" spans="5:6">
      <c r="E859" s="8" t="s">
        <v>1508</v>
      </c>
      <c r="F859" s="8" t="s">
        <v>1089</v>
      </c>
    </row>
    <row r="860" spans="5:6">
      <c r="E860" s="8" t="s">
        <v>1509</v>
      </c>
      <c r="F860" s="8" t="s">
        <v>1091</v>
      </c>
    </row>
    <row r="861" spans="5:6">
      <c r="E861" s="8" t="s">
        <v>1510</v>
      </c>
      <c r="F861" s="8" t="s">
        <v>1129</v>
      </c>
    </row>
    <row r="862" spans="5:6">
      <c r="E862" s="8" t="s">
        <v>1511</v>
      </c>
      <c r="F862" s="8" t="s">
        <v>1094</v>
      </c>
    </row>
    <row r="863" spans="5:6">
      <c r="E863" s="8" t="s">
        <v>1512</v>
      </c>
      <c r="F863" s="8" t="s">
        <v>1096</v>
      </c>
    </row>
    <row r="864" spans="5:6">
      <c r="E864" s="8" t="s">
        <v>1513</v>
      </c>
      <c r="F864" s="8" t="s">
        <v>1135</v>
      </c>
    </row>
    <row r="865" spans="5:6">
      <c r="E865" s="8" t="s">
        <v>1514</v>
      </c>
      <c r="F865" s="8" t="s">
        <v>1099</v>
      </c>
    </row>
    <row r="866" spans="5:6">
      <c r="E866" s="8" t="s">
        <v>1515</v>
      </c>
      <c r="F866" s="8" t="s">
        <v>1102</v>
      </c>
    </row>
    <row r="867" spans="5:6">
      <c r="E867" s="8" t="s">
        <v>1516</v>
      </c>
      <c r="F867" s="8" t="s">
        <v>1105</v>
      </c>
    </row>
    <row r="868" spans="5:6">
      <c r="E868" s="8" t="s">
        <v>1517</v>
      </c>
      <c r="F868" s="8" t="s">
        <v>857</v>
      </c>
    </row>
    <row r="869" spans="5:6">
      <c r="E869" s="8" t="s">
        <v>1518</v>
      </c>
      <c r="F869" s="8" t="s">
        <v>1107</v>
      </c>
    </row>
    <row r="870" spans="5:6">
      <c r="E870" s="8" t="s">
        <v>1519</v>
      </c>
      <c r="F870" s="8" t="s">
        <v>1109</v>
      </c>
    </row>
    <row r="871" spans="5:6">
      <c r="E871" s="8" t="s">
        <v>1520</v>
      </c>
      <c r="F871" s="8" t="s">
        <v>1149</v>
      </c>
    </row>
    <row r="872" spans="5:6">
      <c r="E872" s="8" t="s">
        <v>1521</v>
      </c>
      <c r="F872" s="8" t="s">
        <v>1111</v>
      </c>
    </row>
    <row r="873" spans="5:6">
      <c r="E873" s="8" t="s">
        <v>1522</v>
      </c>
      <c r="F873" s="8" t="s">
        <v>1115</v>
      </c>
    </row>
    <row r="874" spans="5:6">
      <c r="E874" s="8" t="s">
        <v>1523</v>
      </c>
      <c r="F874" s="8" t="s">
        <v>1117</v>
      </c>
    </row>
    <row r="875" spans="5:6">
      <c r="E875" s="8" t="s">
        <v>1524</v>
      </c>
      <c r="F875" s="8" t="s">
        <v>1118</v>
      </c>
    </row>
    <row r="876" spans="5:6">
      <c r="E876" s="8" t="s">
        <v>1525</v>
      </c>
      <c r="F876" s="8" t="s">
        <v>1120</v>
      </c>
    </row>
    <row r="877" spans="5:6">
      <c r="E877" s="8" t="s">
        <v>1526</v>
      </c>
      <c r="F877" s="8" t="s">
        <v>1121</v>
      </c>
    </row>
    <row r="878" spans="5:6">
      <c r="E878" s="8" t="s">
        <v>1527</v>
      </c>
      <c r="F878" s="8" t="s">
        <v>861</v>
      </c>
    </row>
    <row r="879" spans="5:6">
      <c r="E879" s="8" t="s">
        <v>1528</v>
      </c>
      <c r="F879" s="8" t="s">
        <v>1166</v>
      </c>
    </row>
    <row r="880" spans="5:6">
      <c r="E880" s="8" t="s">
        <v>1529</v>
      </c>
      <c r="F880" s="8" t="s">
        <v>1123</v>
      </c>
    </row>
    <row r="881" spans="5:6">
      <c r="E881" s="8" t="s">
        <v>1530</v>
      </c>
      <c r="F881" s="8" t="s">
        <v>1126</v>
      </c>
    </row>
    <row r="882" spans="5:6">
      <c r="E882" s="8" t="s">
        <v>1531</v>
      </c>
      <c r="F882" s="8" t="s">
        <v>1127</v>
      </c>
    </row>
    <row r="883" spans="5:6">
      <c r="E883" s="8" t="s">
        <v>1532</v>
      </c>
      <c r="F883" s="8" t="s">
        <v>1130</v>
      </c>
    </row>
    <row r="884" spans="5:6">
      <c r="E884" s="8" t="s">
        <v>1533</v>
      </c>
      <c r="F884" s="8" t="s">
        <v>1131</v>
      </c>
    </row>
    <row r="885" spans="5:6">
      <c r="E885" s="8" t="s">
        <v>1534</v>
      </c>
      <c r="F885" s="8" t="s">
        <v>1180</v>
      </c>
    </row>
    <row r="886" spans="5:6">
      <c r="E886" s="8" t="s">
        <v>1535</v>
      </c>
      <c r="F886" s="8" t="s">
        <v>1184</v>
      </c>
    </row>
    <row r="887" spans="5:6">
      <c r="E887" s="8" t="s">
        <v>1536</v>
      </c>
      <c r="F887" s="8" t="s">
        <v>868</v>
      </c>
    </row>
    <row r="888" spans="5:6">
      <c r="E888" s="8" t="s">
        <v>1537</v>
      </c>
      <c r="F888" s="8" t="s">
        <v>1136</v>
      </c>
    </row>
    <row r="889" spans="5:6">
      <c r="E889" s="8" t="s">
        <v>1538</v>
      </c>
      <c r="F889" s="8" t="s">
        <v>1138</v>
      </c>
    </row>
    <row r="890" spans="5:6">
      <c r="E890" s="8" t="s">
        <v>1539</v>
      </c>
      <c r="F890" s="8" t="s">
        <v>1140</v>
      </c>
    </row>
    <row r="891" spans="5:6">
      <c r="E891" s="8" t="s">
        <v>1540</v>
      </c>
      <c r="F891" s="8" t="s">
        <v>1142</v>
      </c>
    </row>
    <row r="892" spans="5:6">
      <c r="E892" s="8" t="s">
        <v>1541</v>
      </c>
      <c r="F892" s="8" t="s">
        <v>1144</v>
      </c>
    </row>
    <row r="893" spans="5:6">
      <c r="E893" s="8" t="s">
        <v>1542</v>
      </c>
      <c r="F893" s="8" t="s">
        <v>1146</v>
      </c>
    </row>
    <row r="894" spans="5:6">
      <c r="E894" s="8" t="s">
        <v>1543</v>
      </c>
      <c r="F894" s="8" t="s">
        <v>1150</v>
      </c>
    </row>
    <row r="895" spans="5:6">
      <c r="E895" s="8" t="s">
        <v>1544</v>
      </c>
      <c r="F895" s="8" t="s">
        <v>1151</v>
      </c>
    </row>
    <row r="896" spans="5:6">
      <c r="E896" s="8" t="s">
        <v>1545</v>
      </c>
      <c r="F896" s="8" t="s">
        <v>1154</v>
      </c>
    </row>
    <row r="897" spans="5:6">
      <c r="E897" s="8" t="s">
        <v>1546</v>
      </c>
      <c r="F897" s="8" t="s">
        <v>1212</v>
      </c>
    </row>
    <row r="898" spans="5:6">
      <c r="E898" s="8" t="s">
        <v>1547</v>
      </c>
      <c r="F898" s="8" t="s">
        <v>1156</v>
      </c>
    </row>
    <row r="899" spans="5:6">
      <c r="E899" s="8" t="s">
        <v>1548</v>
      </c>
      <c r="F899" s="8" t="s">
        <v>874</v>
      </c>
    </row>
    <row r="900" spans="5:6">
      <c r="E900" s="8" t="s">
        <v>1549</v>
      </c>
      <c r="F900" s="8" t="s">
        <v>1219</v>
      </c>
    </row>
    <row r="901" spans="5:6">
      <c r="E901" s="8" t="s">
        <v>1550</v>
      </c>
      <c r="F901" s="8" t="s">
        <v>1159</v>
      </c>
    </row>
    <row r="902" spans="5:6">
      <c r="E902" s="8" t="s">
        <v>1551</v>
      </c>
      <c r="F902" s="8" t="s">
        <v>1224</v>
      </c>
    </row>
    <row r="903" spans="5:6">
      <c r="E903" s="8" t="s">
        <v>1552</v>
      </c>
      <c r="F903" s="8" t="s">
        <v>1160</v>
      </c>
    </row>
    <row r="904" spans="5:6">
      <c r="E904" s="8" t="s">
        <v>1553</v>
      </c>
      <c r="F904" s="8" t="s">
        <v>1163</v>
      </c>
    </row>
    <row r="905" spans="5:6">
      <c r="E905" s="8" t="s">
        <v>1554</v>
      </c>
      <c r="F905" s="8" t="s">
        <v>1167</v>
      </c>
    </row>
    <row r="906" spans="5:6">
      <c r="E906" s="8" t="s">
        <v>1555</v>
      </c>
      <c r="F906" s="8" t="s">
        <v>1229</v>
      </c>
    </row>
    <row r="907" spans="5:6">
      <c r="E907" s="8" t="s">
        <v>1556</v>
      </c>
      <c r="F907" s="8" t="s">
        <v>1168</v>
      </c>
    </row>
    <row r="908" spans="5:6">
      <c r="E908" s="8" t="s">
        <v>1557</v>
      </c>
      <c r="F908" s="8" t="s">
        <v>1171</v>
      </c>
    </row>
    <row r="909" spans="5:6">
      <c r="E909" s="8" t="s">
        <v>1558</v>
      </c>
      <c r="F909" s="8" t="s">
        <v>1239</v>
      </c>
    </row>
    <row r="910" spans="5:6">
      <c r="E910" s="8" t="s">
        <v>1559</v>
      </c>
      <c r="F910" s="8" t="s">
        <v>1174</v>
      </c>
    </row>
    <row r="911" spans="5:6">
      <c r="E911" s="8" t="s">
        <v>1560</v>
      </c>
      <c r="F911" s="8" t="s">
        <v>1177</v>
      </c>
    </row>
    <row r="912" spans="5:6">
      <c r="E912" s="8" t="s">
        <v>1561</v>
      </c>
      <c r="F912" s="8" t="s">
        <v>1178</v>
      </c>
    </row>
    <row r="913" spans="5:6">
      <c r="E913" s="8" t="s">
        <v>1562</v>
      </c>
      <c r="F913" s="8" t="s">
        <v>1181</v>
      </c>
    </row>
    <row r="914" spans="5:6">
      <c r="E914" s="8" t="s">
        <v>1563</v>
      </c>
      <c r="F914" s="8" t="s">
        <v>1185</v>
      </c>
    </row>
    <row r="915" spans="5:6">
      <c r="E915" s="8" t="s">
        <v>1564</v>
      </c>
      <c r="F915" s="8" t="s">
        <v>1188</v>
      </c>
    </row>
    <row r="916" spans="5:6">
      <c r="E916" s="8" t="s">
        <v>1565</v>
      </c>
      <c r="F916" s="8" t="s">
        <v>1190</v>
      </c>
    </row>
    <row r="917" spans="5:6">
      <c r="E917" s="8" t="s">
        <v>1566</v>
      </c>
      <c r="F917" s="8" t="s">
        <v>1192</v>
      </c>
    </row>
    <row r="918" spans="5:6">
      <c r="E918" s="8" t="s">
        <v>1567</v>
      </c>
      <c r="F918" s="8" t="s">
        <v>1193</v>
      </c>
    </row>
    <row r="919" spans="5:6">
      <c r="E919" s="8" t="s">
        <v>1568</v>
      </c>
      <c r="F919" s="8" t="s">
        <v>1195</v>
      </c>
    </row>
    <row r="920" spans="5:6">
      <c r="E920" s="8" t="s">
        <v>1569</v>
      </c>
      <c r="F920" s="8" t="s">
        <v>1198</v>
      </c>
    </row>
    <row r="921" spans="5:6">
      <c r="E921" s="8" t="s">
        <v>1570</v>
      </c>
      <c r="F921" s="8" t="s">
        <v>1201</v>
      </c>
    </row>
    <row r="922" spans="5:6">
      <c r="E922" s="8" t="s">
        <v>1571</v>
      </c>
      <c r="F922" s="8" t="s">
        <v>1204</v>
      </c>
    </row>
    <row r="923" spans="5:6">
      <c r="E923" s="8" t="s">
        <v>1572</v>
      </c>
      <c r="F923" s="8" t="s">
        <v>1207</v>
      </c>
    </row>
    <row r="924" spans="5:6">
      <c r="E924" s="8" t="s">
        <v>1573</v>
      </c>
      <c r="F924" s="8" t="s">
        <v>1210</v>
      </c>
    </row>
    <row r="925" spans="5:6">
      <c r="E925" s="8" t="s">
        <v>1574</v>
      </c>
      <c r="F925" s="8" t="s">
        <v>1213</v>
      </c>
    </row>
    <row r="926" spans="5:6">
      <c r="E926" s="8" t="s">
        <v>1575</v>
      </c>
      <c r="F926" s="8" t="s">
        <v>1216</v>
      </c>
    </row>
    <row r="927" spans="5:6">
      <c r="E927" s="8" t="s">
        <v>1576</v>
      </c>
      <c r="F927" s="8" t="s">
        <v>875</v>
      </c>
    </row>
    <row r="928" spans="5:6">
      <c r="E928" s="8" t="s">
        <v>1577</v>
      </c>
      <c r="F928" s="8" t="s">
        <v>1220</v>
      </c>
    </row>
    <row r="929" spans="5:6">
      <c r="E929" s="8" t="s">
        <v>1578</v>
      </c>
      <c r="F929" s="8" t="s">
        <v>1221</v>
      </c>
    </row>
    <row r="930" spans="5:6">
      <c r="E930" s="8" t="s">
        <v>1579</v>
      </c>
      <c r="F930" s="8" t="s">
        <v>1225</v>
      </c>
    </row>
    <row r="931" spans="5:6">
      <c r="E931" s="8" t="s">
        <v>1580</v>
      </c>
      <c r="F931" s="8" t="s">
        <v>1284</v>
      </c>
    </row>
    <row r="932" spans="5:6">
      <c r="E932" s="8" t="s">
        <v>1581</v>
      </c>
      <c r="F932" s="8" t="s">
        <v>1287</v>
      </c>
    </row>
    <row r="933" spans="5:6">
      <c r="E933" s="8" t="s">
        <v>1582</v>
      </c>
      <c r="F933" s="8" t="s">
        <v>886</v>
      </c>
    </row>
    <row r="934" spans="5:6">
      <c r="E934" s="8" t="s">
        <v>1583</v>
      </c>
      <c r="F934" s="8" t="s">
        <v>891</v>
      </c>
    </row>
    <row r="935" spans="5:6">
      <c r="E935" s="8" t="s">
        <v>1584</v>
      </c>
      <c r="F935" s="8" t="s">
        <v>1226</v>
      </c>
    </row>
    <row r="936" spans="5:6">
      <c r="E936" s="8" t="s">
        <v>1585</v>
      </c>
      <c r="F936" s="8" t="s">
        <v>1230</v>
      </c>
    </row>
    <row r="937" spans="5:6">
      <c r="E937" s="8" t="s">
        <v>1586</v>
      </c>
      <c r="F937" s="8" t="s">
        <v>1233</v>
      </c>
    </row>
    <row r="938" spans="5:6">
      <c r="E938" s="8" t="s">
        <v>1587</v>
      </c>
      <c r="F938" s="8" t="s">
        <v>1236</v>
      </c>
    </row>
    <row r="939" spans="5:6">
      <c r="E939" s="8" t="s">
        <v>1588</v>
      </c>
      <c r="F939" s="8" t="s">
        <v>1240</v>
      </c>
    </row>
    <row r="940" spans="5:6">
      <c r="E940" s="8" t="s">
        <v>1589</v>
      </c>
      <c r="F940" s="8" t="s">
        <v>1243</v>
      </c>
    </row>
    <row r="941" spans="5:6">
      <c r="E941" s="8" t="s">
        <v>1590</v>
      </c>
      <c r="F941" s="8" t="s">
        <v>1244</v>
      </c>
    </row>
    <row r="942" spans="5:6">
      <c r="E942" s="8" t="s">
        <v>1591</v>
      </c>
      <c r="F942" s="8" t="s">
        <v>1245</v>
      </c>
    </row>
    <row r="943" spans="5:6">
      <c r="E943" s="8" t="s">
        <v>1592</v>
      </c>
      <c r="F943" s="8" t="s">
        <v>1247</v>
      </c>
    </row>
    <row r="944" spans="5:6">
      <c r="E944" s="8" t="s">
        <v>1593</v>
      </c>
      <c r="F944" s="8" t="s">
        <v>1248</v>
      </c>
    </row>
    <row r="945" spans="5:6">
      <c r="E945" s="8" t="s">
        <v>1594</v>
      </c>
      <c r="F945" s="8" t="s">
        <v>1251</v>
      </c>
    </row>
    <row r="946" spans="5:6">
      <c r="E946" s="8" t="s">
        <v>1595</v>
      </c>
      <c r="F946" s="8" t="s">
        <v>1254</v>
      </c>
    </row>
    <row r="947" spans="5:6">
      <c r="E947" s="8" t="s">
        <v>1596</v>
      </c>
      <c r="F947" s="8" t="s">
        <v>1257</v>
      </c>
    </row>
    <row r="948" spans="5:6">
      <c r="E948" s="8" t="s">
        <v>1597</v>
      </c>
      <c r="F948" s="8" t="s">
        <v>1291</v>
      </c>
    </row>
    <row r="949" spans="5:6">
      <c r="E949" s="8" t="s">
        <v>1598</v>
      </c>
      <c r="F949" s="8" t="s">
        <v>1260</v>
      </c>
    </row>
    <row r="950" spans="5:6">
      <c r="E950" s="8" t="s">
        <v>1599</v>
      </c>
      <c r="F950" s="8" t="s">
        <v>1261</v>
      </c>
    </row>
    <row r="951" spans="5:6">
      <c r="E951" s="8" t="s">
        <v>1600</v>
      </c>
      <c r="F951" s="8" t="s">
        <v>1263</v>
      </c>
    </row>
    <row r="952" spans="5:6">
      <c r="E952" s="8" t="s">
        <v>1601</v>
      </c>
      <c r="F952" s="8" t="s">
        <v>1265</v>
      </c>
    </row>
    <row r="953" spans="5:6">
      <c r="E953" s="8" t="s">
        <v>1602</v>
      </c>
      <c r="F953" s="8" t="s">
        <v>899</v>
      </c>
    </row>
    <row r="954" spans="5:6">
      <c r="E954" s="8" t="s">
        <v>1603</v>
      </c>
      <c r="F954" s="8" t="s">
        <v>1268</v>
      </c>
    </row>
    <row r="955" spans="5:6">
      <c r="E955" s="8" t="s">
        <v>1604</v>
      </c>
      <c r="F955" s="8" t="s">
        <v>1292</v>
      </c>
    </row>
    <row r="956" spans="5:6">
      <c r="E956" s="8" t="s">
        <v>1605</v>
      </c>
      <c r="F956" s="8" t="s">
        <v>1271</v>
      </c>
    </row>
    <row r="957" spans="5:6">
      <c r="E957" s="8" t="s">
        <v>1606</v>
      </c>
      <c r="F957" s="8" t="s">
        <v>1272</v>
      </c>
    </row>
    <row r="958" spans="5:6">
      <c r="E958" s="8" t="s">
        <v>1607</v>
      </c>
      <c r="F958" s="8" t="s">
        <v>1275</v>
      </c>
    </row>
    <row r="959" spans="5:6">
      <c r="E959" s="8" t="s">
        <v>1608</v>
      </c>
      <c r="F959" s="8" t="s">
        <v>1276</v>
      </c>
    </row>
    <row r="960" spans="5:6">
      <c r="E960" s="8" t="s">
        <v>1609</v>
      </c>
      <c r="F960" s="8" t="s">
        <v>1277</v>
      </c>
    </row>
    <row r="961" spans="5:6">
      <c r="E961" s="8" t="s">
        <v>1610</v>
      </c>
      <c r="F961" s="8" t="s">
        <v>1293</v>
      </c>
    </row>
    <row r="962" spans="5:6">
      <c r="E962" s="8" t="s">
        <v>1611</v>
      </c>
      <c r="F962" s="8" t="s">
        <v>1279</v>
      </c>
    </row>
    <row r="963" spans="5:6">
      <c r="E963" s="8" t="s">
        <v>1612</v>
      </c>
      <c r="F963" s="8" t="s">
        <v>1282</v>
      </c>
    </row>
    <row r="964" spans="5:6">
      <c r="E964" s="8" t="s">
        <v>1613</v>
      </c>
      <c r="F964" s="8" t="s">
        <v>1285</v>
      </c>
    </row>
    <row r="965" spans="5:6">
      <c r="E965" s="8" t="s">
        <v>1614</v>
      </c>
      <c r="F965" s="8" t="s">
        <v>1289</v>
      </c>
    </row>
    <row r="966" spans="5:6">
      <c r="E966" s="8" t="s">
        <v>1615</v>
      </c>
      <c r="F966" s="8" t="s">
        <v>1288</v>
      </c>
    </row>
  </sheetData>
  <sortState xmlns:xlrd2="http://schemas.microsoft.com/office/spreadsheetml/2017/richdata2" ref="AE4:AE50">
    <sortCondition ref="AE4:AE5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4:D17"/>
  <sheetViews>
    <sheetView showGridLines="0" zoomScaleNormal="100" workbookViewId="0">
      <selection activeCell="B16" sqref="B16"/>
    </sheetView>
  </sheetViews>
  <sheetFormatPr baseColWidth="10" defaultColWidth="9.7109375" defaultRowHeight="14.25"/>
  <cols>
    <col min="1" max="1" width="46.7109375" style="5" customWidth="1"/>
    <col min="2" max="4" width="20.7109375" style="5" customWidth="1"/>
    <col min="5" max="16384" width="9.7109375" style="5"/>
  </cols>
  <sheetData>
    <row r="4" spans="1:4" ht="30.6" customHeight="1">
      <c r="A4" s="172" t="str">
        <f ca="1">Translations!$A$3</f>
        <v>Tabla del Panorama de Financiamiento</v>
      </c>
      <c r="B4" s="172"/>
      <c r="C4" s="173"/>
      <c r="D4" s="172"/>
    </row>
    <row r="5" spans="1:4" ht="20.100000000000001" customHeight="1">
      <c r="A5" s="227"/>
      <c r="B5" s="227"/>
      <c r="D5" s="174"/>
    </row>
    <row r="6" spans="1:4" ht="20.100000000000001" customHeight="1">
      <c r="A6" s="228" t="str">
        <f ca="1">Translations!$A$93</f>
        <v>Lea atentamente la hoja de instrucciones antes de rellenar este formulario</v>
      </c>
      <c r="B6" s="229"/>
      <c r="C6" s="229"/>
      <c r="D6" s="230"/>
    </row>
    <row r="7" spans="1:4" ht="15" customHeight="1"/>
    <row r="8" spans="1:4" ht="15" customHeight="1">
      <c r="A8" s="175" t="str">
        <f ca="1">Translations!$A$11</f>
        <v>País</v>
      </c>
      <c r="B8" s="223" t="s">
        <v>967</v>
      </c>
      <c r="C8" s="223"/>
      <c r="D8" s="176" t="str">
        <f>VLOOKUP(B8,Dropdowns!$E$3:$F$966,2,0)</f>
        <v>El Salvador</v>
      </c>
    </row>
    <row r="9" spans="1:4" ht="15" customHeight="1">
      <c r="A9" s="175" t="str">
        <f ca="1">Translations!$A$12</f>
        <v>Ciclo fiscal</v>
      </c>
      <c r="B9" s="224" t="s">
        <v>625</v>
      </c>
      <c r="C9" s="224"/>
      <c r="D9" s="176" t="str">
        <f>VLOOKUP(B9,Dropdowns!$C$3:$D$22,2,0)</f>
        <v>January - December</v>
      </c>
    </row>
    <row r="10" spans="1:4" ht="15" customHeight="1">
      <c r="A10" s="175" t="str">
        <f ca="1">Translations!$A$13</f>
        <v>Moneda</v>
      </c>
      <c r="B10" s="225" t="s">
        <v>663</v>
      </c>
      <c r="C10" s="226"/>
      <c r="D10" s="176" t="str">
        <f>VLOOKUP(B10,Dropdowns!$A$3:$B$10,2,0)</f>
        <v>USD</v>
      </c>
    </row>
    <row r="11" spans="1:4" ht="15" customHeight="1"/>
    <row r="12" spans="1:4" ht="15" customHeight="1">
      <c r="A12" s="175" t="str">
        <f ca="1">Translations!$A$94</f>
        <v>Componente</v>
      </c>
      <c r="B12" s="104" t="str">
        <f ca="1">Translations!$A$99</f>
        <v>VIH/Sida</v>
      </c>
      <c r="C12" s="104" t="str">
        <f ca="1">Translations!$A$100</f>
        <v>Tuberculosis</v>
      </c>
      <c r="D12" s="104" t="str">
        <f ca="1">Translations!$A$101</f>
        <v>Malaria</v>
      </c>
    </row>
    <row r="13" spans="1:4" ht="27.6" customHeight="1">
      <c r="A13" s="175" t="str">
        <f ca="1">Translations!$A$95</f>
        <v>Año fiscal en que comienza el período de ejecución</v>
      </c>
      <c r="B13" s="63">
        <v>2025</v>
      </c>
      <c r="C13" s="63" t="s">
        <v>778</v>
      </c>
      <c r="D13" s="63" t="s">
        <v>778</v>
      </c>
    </row>
    <row r="14" spans="1:4" ht="27.6" customHeight="1">
      <c r="A14" s="175" t="str">
        <f ca="1">Translations!$A$96</f>
        <v>Año fiscal en que termina el período de ejecución</v>
      </c>
      <c r="B14" s="63">
        <v>2027</v>
      </c>
      <c r="C14" s="63" t="s">
        <v>778</v>
      </c>
      <c r="D14" s="63" t="s">
        <v>778</v>
      </c>
    </row>
    <row r="15" spans="1:4" ht="27.6" customHeight="1">
      <c r="A15" s="175" t="str">
        <f ca="1">Translations!$A$97</f>
        <v>La solicitud de financiamiento actual se refiere a un programa:</v>
      </c>
      <c r="B15" s="168" t="s">
        <v>753</v>
      </c>
      <c r="C15" s="168" t="s">
        <v>740</v>
      </c>
      <c r="D15" s="168" t="s">
        <v>740</v>
      </c>
    </row>
    <row r="16" spans="1:4" ht="27.6" customHeight="1">
      <c r="A16" s="175" t="str">
        <f ca="1">Translations!$A$98</f>
        <v>Deficiencias financieras detalladas basadas en:</v>
      </c>
      <c r="B16" s="25" t="s">
        <v>720</v>
      </c>
      <c r="C16" s="25" t="s">
        <v>690</v>
      </c>
      <c r="D16" s="25" t="s">
        <v>690</v>
      </c>
    </row>
    <row r="17" spans="1:1" ht="15">
      <c r="A17" s="177"/>
    </row>
  </sheetData>
  <sheetProtection algorithmName="SHA-512" hashValue="su2w4d0Q1nnTGm0KJdRU+G8a7MGw/0lhR3CxNR8rfjXXACTZRWfhMusMWZjNc6/CUkQremE5Qt4tJA06JoHIEw==" saltValue="Vz0CHjmNyw9gkAnfPDLLhw==" spinCount="100000" sheet="1" objects="1" scenarios="1" formatColumns="0" formatRows="0" selectLockedCells="1"/>
  <mergeCells count="5">
    <mergeCell ref="B8:C8"/>
    <mergeCell ref="B9:C9"/>
    <mergeCell ref="B10:C10"/>
    <mergeCell ref="A5:B5"/>
    <mergeCell ref="A6:D6"/>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Dropdowns!$N$13:$N$15</xm:f>
          </x14:formula1>
          <xm:sqref>B10:C10</xm:sqref>
        </x14:dataValidation>
        <x14:dataValidation type="list" allowBlank="1" showInputMessage="1" showErrorMessage="1" xr:uid="{00000000-0002-0000-0300-000001000000}">
          <x14:formula1>
            <xm:f>Dropdowns!$H$3:$H$243</xm:f>
          </x14:formula1>
          <xm:sqref>B8:C8</xm:sqref>
        </x14:dataValidation>
        <x14:dataValidation type="list" allowBlank="1" showInputMessage="1" showErrorMessage="1" xr:uid="{00000000-0002-0000-0300-000002000000}">
          <x14:formula1>
            <xm:f>Dropdowns!$N$17:$N$24</xm:f>
          </x14:formula1>
          <xm:sqref>B13:D14</xm:sqref>
        </x14:dataValidation>
        <x14:dataValidation type="list" allowBlank="1" showInputMessage="1" showErrorMessage="1" xr:uid="{00000000-0002-0000-0300-000003000000}">
          <x14:formula1>
            <xm:f>Dropdowns!$U$13:$U$15</xm:f>
          </x14:formula1>
          <xm:sqref>B15:D15</xm:sqref>
        </x14:dataValidation>
        <x14:dataValidation type="list" allowBlank="1" showInputMessage="1" showErrorMessage="1" xr:uid="{00000000-0002-0000-0300-000004000000}">
          <x14:formula1>
            <xm:f>Dropdowns!$N$9:$N$11</xm:f>
          </x14:formula1>
          <xm:sqref>B16:D16</xm:sqref>
        </x14:dataValidation>
        <x14:dataValidation type="list" allowBlank="1" showInputMessage="1" showErrorMessage="1" xr:uid="{00000000-0002-0000-0300-000005000000}">
          <x14:formula1>
            <xm:f>Dropdowns!$N$3:$N$7</xm:f>
          </x14:formula1>
          <xm:sqref>B9:C9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DEEDF-640A-4776-B7A9-1AF93623E9EE}">
  <sheetPr codeName="Sheet7"/>
  <dimension ref="A1:L4060"/>
  <sheetViews>
    <sheetView topLeftCell="F1" workbookViewId="0">
      <selection activeCell="F4039" sqref="F4039"/>
    </sheetView>
  </sheetViews>
  <sheetFormatPr baseColWidth="10" defaultColWidth="8.85546875" defaultRowHeight="15"/>
  <cols>
    <col min="1" max="1" width="7.28515625" customWidth="1"/>
    <col min="2" max="2" width="32.28515625" bestFit="1" customWidth="1"/>
    <col min="3" max="3" width="13.5703125" customWidth="1"/>
    <col min="4" max="4" width="14" bestFit="1" customWidth="1"/>
    <col min="5" max="5" width="53.28515625" bestFit="1" customWidth="1"/>
    <col min="6" max="6" width="121.28515625" customWidth="1"/>
    <col min="7" max="7" width="7.28515625" customWidth="1"/>
    <col min="8" max="8" width="25.7109375" customWidth="1"/>
    <col min="9" max="9" width="20" customWidth="1"/>
    <col min="10" max="10" width="15.28515625" style="62" bestFit="1" customWidth="1"/>
    <col min="11" max="11" width="12" customWidth="1"/>
    <col min="12" max="12" width="93.28515625" bestFit="1" customWidth="1"/>
  </cols>
  <sheetData>
    <row r="1" spans="1:12">
      <c r="A1" s="45" t="s">
        <v>1616</v>
      </c>
      <c r="B1" s="46" t="s">
        <v>1617</v>
      </c>
      <c r="C1" s="46" t="s">
        <v>292</v>
      </c>
      <c r="D1" s="46" t="s">
        <v>1618</v>
      </c>
      <c r="E1" s="46" t="s">
        <v>1619</v>
      </c>
      <c r="F1" s="46" t="s">
        <v>54</v>
      </c>
      <c r="G1" s="46" t="s">
        <v>1620</v>
      </c>
      <c r="H1" s="46" t="s">
        <v>1621</v>
      </c>
      <c r="I1" s="46" t="s">
        <v>1622</v>
      </c>
      <c r="J1" s="58" t="s">
        <v>1623</v>
      </c>
      <c r="K1" s="46" t="s">
        <v>1624</v>
      </c>
      <c r="L1" s="54" t="s">
        <v>1625</v>
      </c>
    </row>
    <row r="2" spans="1:12">
      <c r="A2" s="48" t="s">
        <v>1626</v>
      </c>
      <c r="B2" s="49" t="s">
        <v>622</v>
      </c>
      <c r="C2" s="49" t="s">
        <v>304</v>
      </c>
      <c r="D2" s="49" t="s">
        <v>1627</v>
      </c>
      <c r="E2" s="49" t="s">
        <v>942</v>
      </c>
      <c r="F2" s="49"/>
      <c r="G2" s="49">
        <v>2018</v>
      </c>
      <c r="H2" s="49" t="s">
        <v>1628</v>
      </c>
      <c r="I2" s="49" t="s">
        <v>663</v>
      </c>
      <c r="J2" s="59">
        <v>79666</v>
      </c>
      <c r="K2" s="49">
        <v>79666</v>
      </c>
      <c r="L2" s="55" t="str">
        <f>_xlfn.CONCAT(NFM3External!$B2,"_",NFM3External!$C2,"_",NFM3External!$E2,"_",NFM3External!$G2)</f>
        <v>Afghanistan_Malaria_World Health Organization (WHO)_2018</v>
      </c>
    </row>
    <row r="3" spans="1:12">
      <c r="A3" s="51" t="s">
        <v>1626</v>
      </c>
      <c r="B3" s="52" t="s">
        <v>622</v>
      </c>
      <c r="C3" s="52" t="s">
        <v>304</v>
      </c>
      <c r="D3" s="52" t="s">
        <v>1627</v>
      </c>
      <c r="E3" s="52" t="s">
        <v>942</v>
      </c>
      <c r="F3" s="52"/>
      <c r="G3" s="52">
        <v>2019</v>
      </c>
      <c r="H3" s="52" t="s">
        <v>1628</v>
      </c>
      <c r="I3" s="52" t="s">
        <v>663</v>
      </c>
      <c r="J3" s="60">
        <v>80885</v>
      </c>
      <c r="K3" s="52">
        <v>80885</v>
      </c>
      <c r="L3" s="56" t="str">
        <f>_xlfn.CONCAT(NFM3External!$B3,"_",NFM3External!$C3,"_",NFM3External!$E3,"_",NFM3External!$G3)</f>
        <v>Afghanistan_Malaria_World Health Organization (WHO)_2019</v>
      </c>
    </row>
    <row r="4" spans="1:12">
      <c r="A4" s="48" t="s">
        <v>1626</v>
      </c>
      <c r="B4" s="49" t="s">
        <v>622</v>
      </c>
      <c r="C4" s="49" t="s">
        <v>304</v>
      </c>
      <c r="D4" s="49" t="s">
        <v>1627</v>
      </c>
      <c r="E4" s="49" t="s">
        <v>942</v>
      </c>
      <c r="F4" s="49"/>
      <c r="G4" s="49">
        <v>2020</v>
      </c>
      <c r="H4" s="49" t="s">
        <v>1628</v>
      </c>
      <c r="I4" s="49" t="s">
        <v>663</v>
      </c>
      <c r="J4" s="59">
        <v>35843</v>
      </c>
      <c r="K4" s="49">
        <v>35843</v>
      </c>
      <c r="L4" s="55" t="str">
        <f>_xlfn.CONCAT(NFM3External!$B4,"_",NFM3External!$C4,"_",NFM3External!$E4,"_",NFM3External!$G4)</f>
        <v>Afghanistan_Malaria_World Health Organization (WHO)_2020</v>
      </c>
    </row>
    <row r="5" spans="1:12">
      <c r="A5" s="51" t="s">
        <v>1626</v>
      </c>
      <c r="B5" s="52" t="s">
        <v>622</v>
      </c>
      <c r="C5" s="52" t="s">
        <v>301</v>
      </c>
      <c r="D5" s="52" t="s">
        <v>1627</v>
      </c>
      <c r="E5" s="52" t="s">
        <v>791</v>
      </c>
      <c r="F5" s="52" t="s">
        <v>1629</v>
      </c>
      <c r="G5" s="52">
        <v>2018</v>
      </c>
      <c r="H5" s="52" t="s">
        <v>1628</v>
      </c>
      <c r="I5" s="52" t="s">
        <v>663</v>
      </c>
      <c r="J5" s="60">
        <v>18200</v>
      </c>
      <c r="K5" s="52">
        <v>18200</v>
      </c>
      <c r="L5" s="56" t="str">
        <f>_xlfn.CONCAT(NFM3External!$B5,"_",NFM3External!$C5,"_",NFM3External!$E5,"_",NFM3External!$G5)</f>
        <v>Afghanistan_TB_Germany_2018</v>
      </c>
    </row>
    <row r="6" spans="1:12">
      <c r="A6" s="48" t="s">
        <v>1626</v>
      </c>
      <c r="B6" s="49" t="s">
        <v>622</v>
      </c>
      <c r="C6" s="49" t="s">
        <v>301</v>
      </c>
      <c r="D6" s="49" t="s">
        <v>1627</v>
      </c>
      <c r="E6" s="49" t="s">
        <v>791</v>
      </c>
      <c r="F6" s="49" t="s">
        <v>1629</v>
      </c>
      <c r="G6" s="49">
        <v>2019</v>
      </c>
      <c r="H6" s="49" t="s">
        <v>1628</v>
      </c>
      <c r="I6" s="49" t="s">
        <v>663</v>
      </c>
      <c r="J6" s="59">
        <v>18750</v>
      </c>
      <c r="K6" s="49">
        <v>18750</v>
      </c>
      <c r="L6" s="55" t="str">
        <f>_xlfn.CONCAT(NFM3External!$B6,"_",NFM3External!$C6,"_",NFM3External!$E6,"_",NFM3External!$G6)</f>
        <v>Afghanistan_TB_Germany_2019</v>
      </c>
    </row>
    <row r="7" spans="1:12">
      <c r="A7" s="51" t="s">
        <v>1626</v>
      </c>
      <c r="B7" s="52" t="s">
        <v>622</v>
      </c>
      <c r="C7" s="52" t="s">
        <v>301</v>
      </c>
      <c r="D7" s="52" t="s">
        <v>1627</v>
      </c>
      <c r="E7" s="52" t="s">
        <v>791</v>
      </c>
      <c r="F7" s="52" t="s">
        <v>1629</v>
      </c>
      <c r="G7" s="52">
        <v>2020</v>
      </c>
      <c r="H7" s="52" t="s">
        <v>1628</v>
      </c>
      <c r="I7" s="52" t="s">
        <v>663</v>
      </c>
      <c r="J7" s="60">
        <v>18750</v>
      </c>
      <c r="K7" s="52">
        <v>18750</v>
      </c>
      <c r="L7" s="56" t="str">
        <f>_xlfn.CONCAT(NFM3External!$B7,"_",NFM3External!$C7,"_",NFM3External!$E7,"_",NFM3External!$G7)</f>
        <v>Afghanistan_TB_Germany_2020</v>
      </c>
    </row>
    <row r="8" spans="1:12">
      <c r="A8" s="48" t="s">
        <v>1626</v>
      </c>
      <c r="B8" s="49" t="s">
        <v>622</v>
      </c>
      <c r="C8" s="49" t="s">
        <v>301</v>
      </c>
      <c r="D8" s="49" t="s">
        <v>1627</v>
      </c>
      <c r="E8" s="49" t="s">
        <v>831</v>
      </c>
      <c r="F8" s="49" t="s">
        <v>1630</v>
      </c>
      <c r="G8" s="49">
        <v>2018</v>
      </c>
      <c r="H8" s="49" t="s">
        <v>1628</v>
      </c>
      <c r="I8" s="49" t="s">
        <v>663</v>
      </c>
      <c r="J8" s="59">
        <v>2649066</v>
      </c>
      <c r="K8" s="49">
        <v>2649066</v>
      </c>
      <c r="L8" s="55" t="str">
        <f>_xlfn.CONCAT(NFM3External!$B8,"_",NFM3External!$C8,"_",NFM3External!$E8,"_",NFM3External!$G8)</f>
        <v>Afghanistan_TB_Japan_2018</v>
      </c>
    </row>
    <row r="9" spans="1:12">
      <c r="A9" s="51" t="s">
        <v>1626</v>
      </c>
      <c r="B9" s="52" t="s">
        <v>622</v>
      </c>
      <c r="C9" s="52" t="s">
        <v>301</v>
      </c>
      <c r="D9" s="52" t="s">
        <v>1627</v>
      </c>
      <c r="E9" s="52" t="s">
        <v>831</v>
      </c>
      <c r="F9" s="52" t="s">
        <v>1630</v>
      </c>
      <c r="G9" s="52">
        <v>2019</v>
      </c>
      <c r="H9" s="52" t="s">
        <v>1628</v>
      </c>
      <c r="I9" s="52" t="s">
        <v>663</v>
      </c>
      <c r="J9" s="60">
        <v>1201007</v>
      </c>
      <c r="K9" s="52">
        <v>1201007</v>
      </c>
      <c r="L9" s="56" t="str">
        <f>_xlfn.CONCAT(NFM3External!$B9,"_",NFM3External!$C9,"_",NFM3External!$E9,"_",NFM3External!$G9)</f>
        <v>Afghanistan_TB_Japan_2019</v>
      </c>
    </row>
    <row r="10" spans="1:12">
      <c r="A10" s="48" t="s">
        <v>1626</v>
      </c>
      <c r="B10" s="49" t="s">
        <v>622</v>
      </c>
      <c r="C10" s="49" t="s">
        <v>301</v>
      </c>
      <c r="D10" s="49" t="s">
        <v>1627</v>
      </c>
      <c r="E10" s="49" t="s">
        <v>831</v>
      </c>
      <c r="F10" s="49" t="s">
        <v>1630</v>
      </c>
      <c r="G10" s="49">
        <v>2020</v>
      </c>
      <c r="H10" s="49" t="s">
        <v>1628</v>
      </c>
      <c r="I10" s="49" t="s">
        <v>663</v>
      </c>
      <c r="J10" s="59">
        <v>3469751</v>
      </c>
      <c r="K10" s="49">
        <v>3469751</v>
      </c>
      <c r="L10" s="55" t="str">
        <f>_xlfn.CONCAT(NFM3External!$B10,"_",NFM3External!$C10,"_",NFM3External!$E10,"_",NFM3External!$G10)</f>
        <v>Afghanistan_TB_Japan_2020</v>
      </c>
    </row>
    <row r="11" spans="1:12">
      <c r="A11" s="51" t="s">
        <v>1626</v>
      </c>
      <c r="B11" s="52" t="s">
        <v>622</v>
      </c>
      <c r="C11" s="52" t="s">
        <v>301</v>
      </c>
      <c r="D11" s="52" t="s">
        <v>1627</v>
      </c>
      <c r="E11" s="52" t="s">
        <v>831</v>
      </c>
      <c r="F11" s="52" t="s">
        <v>1630</v>
      </c>
      <c r="G11" s="52">
        <v>2021</v>
      </c>
      <c r="H11" s="52" t="s">
        <v>357</v>
      </c>
      <c r="I11" s="52" t="s">
        <v>663</v>
      </c>
      <c r="J11" s="60">
        <v>1709510</v>
      </c>
      <c r="K11" s="52">
        <v>1709510</v>
      </c>
      <c r="L11" s="56" t="str">
        <f>_xlfn.CONCAT(NFM3External!$B11,"_",NFM3External!$C11,"_",NFM3External!$E11,"_",NFM3External!$G11)</f>
        <v>Afghanistan_TB_Japan_2021</v>
      </c>
    </row>
    <row r="12" spans="1:12">
      <c r="A12" s="48" t="s">
        <v>1626</v>
      </c>
      <c r="B12" s="49" t="s">
        <v>622</v>
      </c>
      <c r="C12" s="49" t="s">
        <v>301</v>
      </c>
      <c r="D12" s="49" t="s">
        <v>1627</v>
      </c>
      <c r="E12" s="49" t="s">
        <v>831</v>
      </c>
      <c r="F12" s="49" t="s">
        <v>1630</v>
      </c>
      <c r="G12" s="49">
        <v>2022</v>
      </c>
      <c r="H12" s="49" t="s">
        <v>357</v>
      </c>
      <c r="I12" s="49" t="s">
        <v>663</v>
      </c>
      <c r="J12" s="59">
        <v>1898028</v>
      </c>
      <c r="K12" s="49">
        <v>1898028</v>
      </c>
      <c r="L12" s="55" t="str">
        <f>_xlfn.CONCAT(NFM3External!$B12,"_",NFM3External!$C12,"_",NFM3External!$E12,"_",NFM3External!$G12)</f>
        <v>Afghanistan_TB_Japan_2022</v>
      </c>
    </row>
    <row r="13" spans="1:12">
      <c r="A13" s="51" t="s">
        <v>1626</v>
      </c>
      <c r="B13" s="52" t="s">
        <v>622</v>
      </c>
      <c r="C13" s="52" t="s">
        <v>301</v>
      </c>
      <c r="D13" s="52" t="s">
        <v>1627</v>
      </c>
      <c r="E13" s="52" t="s">
        <v>831</v>
      </c>
      <c r="F13" s="52" t="s">
        <v>1630</v>
      </c>
      <c r="G13" s="52">
        <v>2023</v>
      </c>
      <c r="H13" s="52" t="s">
        <v>357</v>
      </c>
      <c r="I13" s="52" t="s">
        <v>663</v>
      </c>
      <c r="J13" s="60">
        <v>2088283</v>
      </c>
      <c r="K13" s="52">
        <v>2088283</v>
      </c>
      <c r="L13" s="56" t="str">
        <f>_xlfn.CONCAT(NFM3External!$B13,"_",NFM3External!$C13,"_",NFM3External!$E13,"_",NFM3External!$G13)</f>
        <v>Afghanistan_TB_Japan_2023</v>
      </c>
    </row>
    <row r="14" spans="1:12">
      <c r="A14" s="48" t="s">
        <v>1626</v>
      </c>
      <c r="B14" s="49" t="s">
        <v>622</v>
      </c>
      <c r="C14" s="49" t="s">
        <v>301</v>
      </c>
      <c r="D14" s="49" t="s">
        <v>1627</v>
      </c>
      <c r="E14" s="49" t="s">
        <v>844</v>
      </c>
      <c r="F14" s="49" t="s">
        <v>1631</v>
      </c>
      <c r="G14" s="49">
        <v>2018</v>
      </c>
      <c r="H14" s="49" t="s">
        <v>1628</v>
      </c>
      <c r="I14" s="49" t="s">
        <v>663</v>
      </c>
      <c r="J14" s="59">
        <v>681218</v>
      </c>
      <c r="K14" s="49">
        <v>681218</v>
      </c>
      <c r="L14" s="55" t="str">
        <f>_xlfn.CONCAT(NFM3External!$B14,"_",NFM3External!$C14,"_",NFM3External!$E14,"_",NFM3External!$G14)</f>
        <v>Afghanistan_TB_Luxembourg_2018</v>
      </c>
    </row>
    <row r="15" spans="1:12">
      <c r="A15" s="51" t="s">
        <v>1626</v>
      </c>
      <c r="B15" s="52" t="s">
        <v>622</v>
      </c>
      <c r="C15" s="52" t="s">
        <v>301</v>
      </c>
      <c r="D15" s="52" t="s">
        <v>1627</v>
      </c>
      <c r="E15" s="52" t="s">
        <v>844</v>
      </c>
      <c r="F15" s="52" t="s">
        <v>1631</v>
      </c>
      <c r="G15" s="52">
        <v>2019</v>
      </c>
      <c r="H15" s="52" t="s">
        <v>1628</v>
      </c>
      <c r="I15" s="52" t="s">
        <v>663</v>
      </c>
      <c r="J15" s="60">
        <v>681218</v>
      </c>
      <c r="K15" s="52">
        <v>681218</v>
      </c>
      <c r="L15" s="56" t="str">
        <f>_xlfn.CONCAT(NFM3External!$B15,"_",NFM3External!$C15,"_",NFM3External!$E15,"_",NFM3External!$G15)</f>
        <v>Afghanistan_TB_Luxembourg_2019</v>
      </c>
    </row>
    <row r="16" spans="1:12">
      <c r="A16" s="48" t="s">
        <v>1626</v>
      </c>
      <c r="B16" s="49" t="s">
        <v>622</v>
      </c>
      <c r="C16" s="49" t="s">
        <v>301</v>
      </c>
      <c r="D16" s="49" t="s">
        <v>1627</v>
      </c>
      <c r="E16" s="49" t="s">
        <v>844</v>
      </c>
      <c r="F16" s="49" t="s">
        <v>1631</v>
      </c>
      <c r="G16" s="49">
        <v>2020</v>
      </c>
      <c r="H16" s="49" t="s">
        <v>1628</v>
      </c>
      <c r="I16" s="49" t="s">
        <v>663</v>
      </c>
      <c r="J16" s="59">
        <v>681218</v>
      </c>
      <c r="K16" s="49">
        <v>681218</v>
      </c>
      <c r="L16" s="55" t="str">
        <f>_xlfn.CONCAT(NFM3External!$B16,"_",NFM3External!$C16,"_",NFM3External!$E16,"_",NFM3External!$G16)</f>
        <v>Afghanistan_TB_Luxembourg_2020</v>
      </c>
    </row>
    <row r="17" spans="1:12">
      <c r="A17" s="51" t="s">
        <v>1626</v>
      </c>
      <c r="B17" s="52" t="s">
        <v>622</v>
      </c>
      <c r="C17" s="52" t="s">
        <v>301</v>
      </c>
      <c r="D17" s="52" t="s">
        <v>1627</v>
      </c>
      <c r="E17" s="52" t="s">
        <v>844</v>
      </c>
      <c r="F17" s="52" t="s">
        <v>1631</v>
      </c>
      <c r="G17" s="52">
        <v>2021</v>
      </c>
      <c r="H17" s="52" t="s">
        <v>357</v>
      </c>
      <c r="I17" s="52" t="s">
        <v>663</v>
      </c>
      <c r="J17" s="60">
        <v>340609</v>
      </c>
      <c r="K17" s="52">
        <v>340609</v>
      </c>
      <c r="L17" s="56" t="str">
        <f>_xlfn.CONCAT(NFM3External!$B17,"_",NFM3External!$C17,"_",NFM3External!$E17,"_",NFM3External!$G17)</f>
        <v>Afghanistan_TB_Luxembourg_2021</v>
      </c>
    </row>
    <row r="18" spans="1:12">
      <c r="A18" s="48" t="s">
        <v>1626</v>
      </c>
      <c r="B18" s="49" t="s">
        <v>622</v>
      </c>
      <c r="C18" s="49" t="s">
        <v>301</v>
      </c>
      <c r="D18" s="49" t="s">
        <v>1627</v>
      </c>
      <c r="E18" s="49" t="s">
        <v>853</v>
      </c>
      <c r="F18" s="49" t="s">
        <v>1632</v>
      </c>
      <c r="G18" s="49">
        <v>2018</v>
      </c>
      <c r="H18" s="49" t="s">
        <v>1628</v>
      </c>
      <c r="I18" s="49" t="s">
        <v>663</v>
      </c>
      <c r="J18" s="59">
        <v>554908</v>
      </c>
      <c r="K18" s="49">
        <v>554908</v>
      </c>
      <c r="L18" s="55" t="str">
        <f>_xlfn.CONCAT(NFM3External!$B18,"_",NFM3External!$C18,"_",NFM3External!$E18,"_",NFM3External!$G18)</f>
        <v>Afghanistan_TB_Medicins Sans Frontiers (MSF)_2018</v>
      </c>
    </row>
    <row r="19" spans="1:12">
      <c r="A19" s="51" t="s">
        <v>1626</v>
      </c>
      <c r="B19" s="52" t="s">
        <v>622</v>
      </c>
      <c r="C19" s="52" t="s">
        <v>301</v>
      </c>
      <c r="D19" s="52" t="s">
        <v>1627</v>
      </c>
      <c r="E19" s="52" t="s">
        <v>853</v>
      </c>
      <c r="F19" s="52" t="s">
        <v>1632</v>
      </c>
      <c r="G19" s="52">
        <v>2019</v>
      </c>
      <c r="H19" s="52" t="s">
        <v>1628</v>
      </c>
      <c r="I19" s="52" t="s">
        <v>663</v>
      </c>
      <c r="J19" s="60">
        <v>2655162</v>
      </c>
      <c r="K19" s="52">
        <v>2655162</v>
      </c>
      <c r="L19" s="56" t="str">
        <f>_xlfn.CONCAT(NFM3External!$B19,"_",NFM3External!$C19,"_",NFM3External!$E19,"_",NFM3External!$G19)</f>
        <v>Afghanistan_TB_Medicins Sans Frontiers (MSF)_2019</v>
      </c>
    </row>
    <row r="20" spans="1:12">
      <c r="A20" s="48" t="s">
        <v>1626</v>
      </c>
      <c r="B20" s="49" t="s">
        <v>622</v>
      </c>
      <c r="C20" s="49" t="s">
        <v>301</v>
      </c>
      <c r="D20" s="49" t="s">
        <v>1627</v>
      </c>
      <c r="E20" s="49" t="s">
        <v>853</v>
      </c>
      <c r="F20" s="49" t="s">
        <v>1632</v>
      </c>
      <c r="G20" s="49">
        <v>2020</v>
      </c>
      <c r="H20" s="49" t="s">
        <v>1628</v>
      </c>
      <c r="I20" s="49" t="s">
        <v>663</v>
      </c>
      <c r="J20" s="59">
        <v>2592000</v>
      </c>
      <c r="K20" s="49">
        <v>2592000</v>
      </c>
      <c r="L20" s="55" t="str">
        <f>_xlfn.CONCAT(NFM3External!$B20,"_",NFM3External!$C20,"_",NFM3External!$E20,"_",NFM3External!$G20)</f>
        <v>Afghanistan_TB_Medicins Sans Frontiers (MSF)_2020</v>
      </c>
    </row>
    <row r="21" spans="1:12">
      <c r="A21" s="51" t="s">
        <v>1626</v>
      </c>
      <c r="B21" s="52" t="s">
        <v>622</v>
      </c>
      <c r="C21" s="52" t="s">
        <v>301</v>
      </c>
      <c r="D21" s="52" t="s">
        <v>1627</v>
      </c>
      <c r="E21" s="52" t="s">
        <v>853</v>
      </c>
      <c r="F21" s="52" t="s">
        <v>1632</v>
      </c>
      <c r="G21" s="52">
        <v>2021</v>
      </c>
      <c r="H21" s="52" t="s">
        <v>357</v>
      </c>
      <c r="I21" s="52" t="s">
        <v>663</v>
      </c>
      <c r="J21" s="60">
        <v>2592000</v>
      </c>
      <c r="K21" s="52">
        <v>2592000</v>
      </c>
      <c r="L21" s="56" t="str">
        <f>_xlfn.CONCAT(NFM3External!$B21,"_",NFM3External!$C21,"_",NFM3External!$E21,"_",NFM3External!$G21)</f>
        <v>Afghanistan_TB_Medicins Sans Frontiers (MSF)_2021</v>
      </c>
    </row>
    <row r="22" spans="1:12">
      <c r="A22" s="48" t="s">
        <v>1626</v>
      </c>
      <c r="B22" s="49" t="s">
        <v>622</v>
      </c>
      <c r="C22" s="49" t="s">
        <v>301</v>
      </c>
      <c r="D22" s="49" t="s">
        <v>1627</v>
      </c>
      <c r="E22" s="49" t="s">
        <v>853</v>
      </c>
      <c r="F22" s="49" t="s">
        <v>1632</v>
      </c>
      <c r="G22" s="49">
        <v>2022</v>
      </c>
      <c r="H22" s="49" t="s">
        <v>357</v>
      </c>
      <c r="I22" s="49" t="s">
        <v>663</v>
      </c>
      <c r="J22" s="59">
        <v>2592000</v>
      </c>
      <c r="K22" s="49">
        <v>2592000</v>
      </c>
      <c r="L22" s="55" t="str">
        <f>_xlfn.CONCAT(NFM3External!$B22,"_",NFM3External!$C22,"_",NFM3External!$E22,"_",NFM3External!$G22)</f>
        <v>Afghanistan_TB_Medicins Sans Frontiers (MSF)_2022</v>
      </c>
    </row>
    <row r="23" spans="1:12">
      <c r="A23" s="51" t="s">
        <v>1626</v>
      </c>
      <c r="B23" s="52" t="s">
        <v>622</v>
      </c>
      <c r="C23" s="52" t="s">
        <v>301</v>
      </c>
      <c r="D23" s="52" t="s">
        <v>1627</v>
      </c>
      <c r="E23" s="52" t="s">
        <v>853</v>
      </c>
      <c r="F23" s="52" t="s">
        <v>1632</v>
      </c>
      <c r="G23" s="52">
        <v>2023</v>
      </c>
      <c r="H23" s="52" t="s">
        <v>357</v>
      </c>
      <c r="I23" s="52" t="s">
        <v>663</v>
      </c>
      <c r="J23" s="60">
        <v>2592000</v>
      </c>
      <c r="K23" s="52">
        <v>2592000</v>
      </c>
      <c r="L23" s="56" t="str">
        <f>_xlfn.CONCAT(NFM3External!$B23,"_",NFM3External!$C23,"_",NFM3External!$E23,"_",NFM3External!$G23)</f>
        <v>Afghanistan_TB_Medicins Sans Frontiers (MSF)_2023</v>
      </c>
    </row>
    <row r="24" spans="1:12">
      <c r="A24" s="48" t="s">
        <v>1626</v>
      </c>
      <c r="B24" s="49" t="s">
        <v>622</v>
      </c>
      <c r="C24" s="49" t="s">
        <v>301</v>
      </c>
      <c r="D24" s="49" t="s">
        <v>1627</v>
      </c>
      <c r="E24" s="49" t="s">
        <v>853</v>
      </c>
      <c r="F24" s="49" t="s">
        <v>1632</v>
      </c>
      <c r="G24" s="49">
        <v>2024</v>
      </c>
      <c r="H24" s="49" t="s">
        <v>357</v>
      </c>
      <c r="I24" s="49" t="s">
        <v>663</v>
      </c>
      <c r="J24" s="59">
        <v>2592000</v>
      </c>
      <c r="K24" s="49">
        <v>2592000</v>
      </c>
      <c r="L24" s="55" t="str">
        <f>_xlfn.CONCAT(NFM3External!$B24,"_",NFM3External!$C24,"_",NFM3External!$E24,"_",NFM3External!$G24)</f>
        <v>Afghanistan_TB_Medicins Sans Frontiers (MSF)_2024</v>
      </c>
    </row>
    <row r="25" spans="1:12">
      <c r="A25" s="51" t="s">
        <v>1626</v>
      </c>
      <c r="B25" s="52" t="s">
        <v>622</v>
      </c>
      <c r="C25" s="52" t="s">
        <v>301</v>
      </c>
      <c r="D25" s="52" t="s">
        <v>1627</v>
      </c>
      <c r="E25" s="52" t="s">
        <v>853</v>
      </c>
      <c r="F25" s="52" t="s">
        <v>1632</v>
      </c>
      <c r="G25" s="52">
        <v>2025</v>
      </c>
      <c r="H25" s="52" t="s">
        <v>357</v>
      </c>
      <c r="I25" s="52" t="s">
        <v>663</v>
      </c>
      <c r="J25" s="60">
        <v>2592000</v>
      </c>
      <c r="K25" s="52">
        <v>2592000</v>
      </c>
      <c r="L25" s="56" t="str">
        <f>_xlfn.CONCAT(NFM3External!$B25,"_",NFM3External!$C25,"_",NFM3External!$E25,"_",NFM3External!$G25)</f>
        <v>Afghanistan_TB_Medicins Sans Frontiers (MSF)_2025</v>
      </c>
    </row>
    <row r="26" spans="1:12">
      <c r="A26" s="48" t="s">
        <v>1626</v>
      </c>
      <c r="B26" s="49" t="s">
        <v>622</v>
      </c>
      <c r="C26" s="49" t="s">
        <v>301</v>
      </c>
      <c r="D26" s="49" t="s">
        <v>1627</v>
      </c>
      <c r="E26" s="49" t="s">
        <v>881</v>
      </c>
      <c r="F26" s="49" t="s">
        <v>1633</v>
      </c>
      <c r="G26" s="49">
        <v>2018</v>
      </c>
      <c r="H26" s="49" t="s">
        <v>1628</v>
      </c>
      <c r="I26" s="49" t="s">
        <v>663</v>
      </c>
      <c r="J26" s="59">
        <v>243312</v>
      </c>
      <c r="K26" s="49">
        <v>243312</v>
      </c>
      <c r="L26" s="55" t="str">
        <f>_xlfn.CONCAT(NFM3External!$B26,"_",NFM3External!$C26,"_",NFM3External!$E26,"_",NFM3External!$G26)</f>
        <v>Afghanistan_TB_STOP TB Partnership_2018</v>
      </c>
    </row>
    <row r="27" spans="1:12">
      <c r="A27" s="51" t="s">
        <v>1626</v>
      </c>
      <c r="B27" s="52" t="s">
        <v>622</v>
      </c>
      <c r="C27" s="52" t="s">
        <v>301</v>
      </c>
      <c r="D27" s="52" t="s">
        <v>1627</v>
      </c>
      <c r="E27" s="52" t="s">
        <v>899</v>
      </c>
      <c r="F27" s="52" t="s">
        <v>1634</v>
      </c>
      <c r="G27" s="52">
        <v>2019</v>
      </c>
      <c r="H27" s="52" t="s">
        <v>1628</v>
      </c>
      <c r="I27" s="52" t="s">
        <v>663</v>
      </c>
      <c r="J27" s="60">
        <v>249000</v>
      </c>
      <c r="K27" s="52">
        <v>249000</v>
      </c>
      <c r="L27" s="56" t="str">
        <f>_xlfn.CONCAT(NFM3External!$B27,"_",NFM3External!$C27,"_",NFM3External!$E27,"_",NFM3External!$G27)</f>
        <v>Afghanistan_TB_United Kingdom_2019</v>
      </c>
    </row>
    <row r="28" spans="1:12">
      <c r="A28" s="48" t="s">
        <v>1626</v>
      </c>
      <c r="B28" s="49" t="s">
        <v>622</v>
      </c>
      <c r="C28" s="49" t="s">
        <v>301</v>
      </c>
      <c r="D28" s="49" t="s">
        <v>1627</v>
      </c>
      <c r="E28" s="49" t="s">
        <v>899</v>
      </c>
      <c r="F28" s="49" t="s">
        <v>1634</v>
      </c>
      <c r="G28" s="49">
        <v>2020</v>
      </c>
      <c r="H28" s="49" t="s">
        <v>1628</v>
      </c>
      <c r="I28" s="49" t="s">
        <v>663</v>
      </c>
      <c r="J28" s="59">
        <v>109290</v>
      </c>
      <c r="K28" s="49">
        <v>109290</v>
      </c>
      <c r="L28" s="55" t="str">
        <f>_xlfn.CONCAT(NFM3External!$B28,"_",NFM3External!$C28,"_",NFM3External!$E28,"_",NFM3External!$G28)</f>
        <v>Afghanistan_TB_United Kingdom_2020</v>
      </c>
    </row>
    <row r="29" spans="1:12">
      <c r="A29" s="51" t="s">
        <v>1626</v>
      </c>
      <c r="B29" s="52" t="s">
        <v>622</v>
      </c>
      <c r="C29" s="52" t="s">
        <v>301</v>
      </c>
      <c r="D29" s="52" t="s">
        <v>1627</v>
      </c>
      <c r="E29" s="52" t="s">
        <v>927</v>
      </c>
      <c r="F29" s="52" t="s">
        <v>1635</v>
      </c>
      <c r="G29" s="52">
        <v>2018</v>
      </c>
      <c r="H29" s="52" t="s">
        <v>1628</v>
      </c>
      <c r="I29" s="52" t="s">
        <v>663</v>
      </c>
      <c r="J29" s="60">
        <v>3800000</v>
      </c>
      <c r="K29" s="52">
        <v>3800000</v>
      </c>
      <c r="L29" s="56" t="str">
        <f>_xlfn.CONCAT(NFM3External!$B29,"_",NFM3External!$C29,"_",NFM3External!$E29,"_",NFM3External!$G29)</f>
        <v>Afghanistan_TB_United States Government (USG)_2018</v>
      </c>
    </row>
    <row r="30" spans="1:12">
      <c r="A30" s="48" t="s">
        <v>1626</v>
      </c>
      <c r="B30" s="49" t="s">
        <v>622</v>
      </c>
      <c r="C30" s="49" t="s">
        <v>301</v>
      </c>
      <c r="D30" s="49" t="s">
        <v>1627</v>
      </c>
      <c r="E30" s="49" t="s">
        <v>927</v>
      </c>
      <c r="F30" s="49" t="s">
        <v>1635</v>
      </c>
      <c r="G30" s="49">
        <v>2019</v>
      </c>
      <c r="H30" s="49" t="s">
        <v>1628</v>
      </c>
      <c r="I30" s="49" t="s">
        <v>663</v>
      </c>
      <c r="J30" s="59">
        <v>3300000</v>
      </c>
      <c r="K30" s="49">
        <v>3300000</v>
      </c>
      <c r="L30" s="55" t="str">
        <f>_xlfn.CONCAT(NFM3External!$B30,"_",NFM3External!$C30,"_",NFM3External!$E30,"_",NFM3External!$G30)</f>
        <v>Afghanistan_TB_United States Government (USG)_2019</v>
      </c>
    </row>
    <row r="31" spans="1:12">
      <c r="A31" s="51" t="s">
        <v>1626</v>
      </c>
      <c r="B31" s="52" t="s">
        <v>622</v>
      </c>
      <c r="C31" s="52" t="s">
        <v>301</v>
      </c>
      <c r="D31" s="52" t="s">
        <v>1627</v>
      </c>
      <c r="E31" s="52" t="s">
        <v>927</v>
      </c>
      <c r="F31" s="52" t="s">
        <v>1635</v>
      </c>
      <c r="G31" s="52">
        <v>2020</v>
      </c>
      <c r="H31" s="52" t="s">
        <v>1628</v>
      </c>
      <c r="I31" s="52" t="s">
        <v>663</v>
      </c>
      <c r="J31" s="60">
        <v>3000000</v>
      </c>
      <c r="K31" s="52">
        <v>3000000</v>
      </c>
      <c r="L31" s="56" t="str">
        <f>_xlfn.CONCAT(NFM3External!$B31,"_",NFM3External!$C31,"_",NFM3External!$E31,"_",NFM3External!$G31)</f>
        <v>Afghanistan_TB_United States Government (USG)_2020</v>
      </c>
    </row>
    <row r="32" spans="1:12">
      <c r="A32" s="48" t="s">
        <v>1626</v>
      </c>
      <c r="B32" s="49" t="s">
        <v>622</v>
      </c>
      <c r="C32" s="49" t="s">
        <v>301</v>
      </c>
      <c r="D32" s="49" t="s">
        <v>1627</v>
      </c>
      <c r="E32" s="49" t="s">
        <v>927</v>
      </c>
      <c r="F32" s="49" t="s">
        <v>1635</v>
      </c>
      <c r="G32" s="49">
        <v>2021</v>
      </c>
      <c r="H32" s="49" t="s">
        <v>357</v>
      </c>
      <c r="I32" s="49" t="s">
        <v>663</v>
      </c>
      <c r="J32" s="59">
        <v>3000000</v>
      </c>
      <c r="K32" s="49">
        <v>3000000</v>
      </c>
      <c r="L32" s="55" t="str">
        <f>_xlfn.CONCAT(NFM3External!$B32,"_",NFM3External!$C32,"_",NFM3External!$E32,"_",NFM3External!$G32)</f>
        <v>Afghanistan_TB_United States Government (USG)_2021</v>
      </c>
    </row>
    <row r="33" spans="1:12">
      <c r="A33" s="51" t="s">
        <v>1626</v>
      </c>
      <c r="B33" s="52" t="s">
        <v>622</v>
      </c>
      <c r="C33" s="52" t="s">
        <v>301</v>
      </c>
      <c r="D33" s="52" t="s">
        <v>1627</v>
      </c>
      <c r="E33" s="52" t="s">
        <v>927</v>
      </c>
      <c r="F33" s="52" t="s">
        <v>1635</v>
      </c>
      <c r="G33" s="52">
        <v>2022</v>
      </c>
      <c r="H33" s="52" t="s">
        <v>357</v>
      </c>
      <c r="I33" s="52" t="s">
        <v>663</v>
      </c>
      <c r="J33" s="60">
        <v>3000000</v>
      </c>
      <c r="K33" s="52">
        <v>3000000</v>
      </c>
      <c r="L33" s="56" t="str">
        <f>_xlfn.CONCAT(NFM3External!$B33,"_",NFM3External!$C33,"_",NFM3External!$E33,"_",NFM3External!$G33)</f>
        <v>Afghanistan_TB_United States Government (USG)_2022</v>
      </c>
    </row>
    <row r="34" spans="1:12">
      <c r="A34" s="48" t="s">
        <v>1626</v>
      </c>
      <c r="B34" s="49" t="s">
        <v>622</v>
      </c>
      <c r="C34" s="49" t="s">
        <v>301</v>
      </c>
      <c r="D34" s="49" t="s">
        <v>1627</v>
      </c>
      <c r="E34" s="49" t="s">
        <v>927</v>
      </c>
      <c r="F34" s="49" t="s">
        <v>1635</v>
      </c>
      <c r="G34" s="49">
        <v>2023</v>
      </c>
      <c r="H34" s="49" t="s">
        <v>357</v>
      </c>
      <c r="I34" s="49" t="s">
        <v>663</v>
      </c>
      <c r="J34" s="59">
        <v>3000000</v>
      </c>
      <c r="K34" s="49">
        <v>3000000</v>
      </c>
      <c r="L34" s="55" t="str">
        <f>_xlfn.CONCAT(NFM3External!$B34,"_",NFM3External!$C34,"_",NFM3External!$E34,"_",NFM3External!$G34)</f>
        <v>Afghanistan_TB_United States Government (USG)_2023</v>
      </c>
    </row>
    <row r="35" spans="1:12">
      <c r="A35" s="51" t="s">
        <v>1626</v>
      </c>
      <c r="B35" s="52" t="s">
        <v>622</v>
      </c>
      <c r="C35" s="52" t="s">
        <v>301</v>
      </c>
      <c r="D35" s="52" t="s">
        <v>1627</v>
      </c>
      <c r="E35" s="52" t="s">
        <v>927</v>
      </c>
      <c r="F35" s="52" t="s">
        <v>1635</v>
      </c>
      <c r="G35" s="52">
        <v>2024</v>
      </c>
      <c r="H35" s="52" t="s">
        <v>357</v>
      </c>
      <c r="I35" s="52" t="s">
        <v>663</v>
      </c>
      <c r="J35" s="60">
        <v>3000000</v>
      </c>
      <c r="K35" s="52">
        <v>3000000</v>
      </c>
      <c r="L35" s="56" t="str">
        <f>_xlfn.CONCAT(NFM3External!$B35,"_",NFM3External!$C35,"_",NFM3External!$E35,"_",NFM3External!$G35)</f>
        <v>Afghanistan_TB_United States Government (USG)_2024</v>
      </c>
    </row>
    <row r="36" spans="1:12">
      <c r="A36" s="48" t="s">
        <v>1626</v>
      </c>
      <c r="B36" s="49" t="s">
        <v>622</v>
      </c>
      <c r="C36" s="49" t="s">
        <v>301</v>
      </c>
      <c r="D36" s="49" t="s">
        <v>1627</v>
      </c>
      <c r="E36" s="49" t="s">
        <v>942</v>
      </c>
      <c r="F36" s="49" t="s">
        <v>1636</v>
      </c>
      <c r="G36" s="49">
        <v>2018</v>
      </c>
      <c r="H36" s="49" t="s">
        <v>1628</v>
      </c>
      <c r="I36" s="49" t="s">
        <v>663</v>
      </c>
      <c r="J36" s="59">
        <v>1830</v>
      </c>
      <c r="K36" s="49">
        <v>1830</v>
      </c>
      <c r="L36" s="55" t="str">
        <f>_xlfn.CONCAT(NFM3External!$B36,"_",NFM3External!$C36,"_",NFM3External!$E36,"_",NFM3External!$G36)</f>
        <v>Afghanistan_TB_World Health Organization (WHO)_2018</v>
      </c>
    </row>
    <row r="37" spans="1:12">
      <c r="A37" s="51" t="s">
        <v>1626</v>
      </c>
      <c r="B37" s="52" t="s">
        <v>622</v>
      </c>
      <c r="C37" s="52" t="s">
        <v>301</v>
      </c>
      <c r="D37" s="52" t="s">
        <v>1627</v>
      </c>
      <c r="E37" s="52" t="s">
        <v>942</v>
      </c>
      <c r="F37" s="52" t="s">
        <v>1636</v>
      </c>
      <c r="G37" s="52">
        <v>2019</v>
      </c>
      <c r="H37" s="52" t="s">
        <v>1628</v>
      </c>
      <c r="I37" s="52" t="s">
        <v>663</v>
      </c>
      <c r="J37" s="60">
        <v>2123</v>
      </c>
      <c r="K37" s="52">
        <v>2123</v>
      </c>
      <c r="L37" s="56" t="str">
        <f>_xlfn.CONCAT(NFM3External!$B37,"_",NFM3External!$C37,"_",NFM3External!$E37,"_",NFM3External!$G37)</f>
        <v>Afghanistan_TB_World Health Organization (WHO)_2019</v>
      </c>
    </row>
    <row r="38" spans="1:12">
      <c r="A38" s="48" t="s">
        <v>1637</v>
      </c>
      <c r="B38" s="49" t="s">
        <v>678</v>
      </c>
      <c r="C38" s="49" t="s">
        <v>1638</v>
      </c>
      <c r="D38" s="49" t="s">
        <v>1627</v>
      </c>
      <c r="E38" s="49" t="s">
        <v>693</v>
      </c>
      <c r="F38" s="49" t="s">
        <v>1639</v>
      </c>
      <c r="G38" s="49">
        <v>2018</v>
      </c>
      <c r="H38" s="49" t="s">
        <v>1628</v>
      </c>
      <c r="I38" s="49" t="s">
        <v>663</v>
      </c>
      <c r="J38" s="59">
        <v>215541</v>
      </c>
      <c r="K38" s="49">
        <v>215541</v>
      </c>
      <c r="L38" s="55" t="str">
        <f>_xlfn.CONCAT(NFM3External!$B38,"_",NFM3External!$C38,"_",NFM3External!$E38,"_",NFM3External!$G38)</f>
        <v>Angola_HIV_Brazil_2018</v>
      </c>
    </row>
    <row r="39" spans="1:12">
      <c r="A39" s="51" t="s">
        <v>1637</v>
      </c>
      <c r="B39" s="52" t="s">
        <v>678</v>
      </c>
      <c r="C39" s="52" t="s">
        <v>1638</v>
      </c>
      <c r="D39" s="52" t="s">
        <v>1627</v>
      </c>
      <c r="E39" s="52" t="s">
        <v>693</v>
      </c>
      <c r="F39" s="52" t="s">
        <v>1639</v>
      </c>
      <c r="G39" s="52">
        <v>2019</v>
      </c>
      <c r="H39" s="52" t="s">
        <v>1628</v>
      </c>
      <c r="I39" s="52" t="s">
        <v>663</v>
      </c>
      <c r="J39" s="60">
        <v>0</v>
      </c>
      <c r="K39" s="52">
        <v>0</v>
      </c>
      <c r="L39" s="56" t="str">
        <f>_xlfn.CONCAT(NFM3External!$B39,"_",NFM3External!$C39,"_",NFM3External!$E39,"_",NFM3External!$G39)</f>
        <v>Angola_HIV_Brazil_2019</v>
      </c>
    </row>
    <row r="40" spans="1:12">
      <c r="A40" s="48" t="s">
        <v>1637</v>
      </c>
      <c r="B40" s="49" t="s">
        <v>678</v>
      </c>
      <c r="C40" s="49" t="s">
        <v>1638</v>
      </c>
      <c r="D40" s="49" t="s">
        <v>1627</v>
      </c>
      <c r="E40" s="49" t="s">
        <v>693</v>
      </c>
      <c r="F40" s="49" t="s">
        <v>1639</v>
      </c>
      <c r="G40" s="49">
        <v>2020</v>
      </c>
      <c r="H40" s="49" t="s">
        <v>1628</v>
      </c>
      <c r="I40" s="49" t="s">
        <v>663</v>
      </c>
      <c r="J40" s="59">
        <v>0</v>
      </c>
      <c r="K40" s="49">
        <v>0</v>
      </c>
      <c r="L40" s="55" t="str">
        <f>_xlfn.CONCAT(NFM3External!$B40,"_",NFM3External!$C40,"_",NFM3External!$E40,"_",NFM3External!$G40)</f>
        <v>Angola_HIV_Brazil_2020</v>
      </c>
    </row>
    <row r="41" spans="1:12">
      <c r="A41" s="51" t="s">
        <v>1637</v>
      </c>
      <c r="B41" s="52" t="s">
        <v>678</v>
      </c>
      <c r="C41" s="52" t="s">
        <v>1638</v>
      </c>
      <c r="D41" s="52" t="s">
        <v>1627</v>
      </c>
      <c r="E41" s="52" t="s">
        <v>693</v>
      </c>
      <c r="F41" s="52" t="s">
        <v>1639</v>
      </c>
      <c r="G41" s="52">
        <v>2021</v>
      </c>
      <c r="H41" s="52" t="s">
        <v>357</v>
      </c>
      <c r="I41" s="52" t="s">
        <v>663</v>
      </c>
      <c r="J41" s="60">
        <v>0</v>
      </c>
      <c r="K41" s="52">
        <v>0</v>
      </c>
      <c r="L41" s="56" t="str">
        <f>_xlfn.CONCAT(NFM3External!$B41,"_",NFM3External!$C41,"_",NFM3External!$E41,"_",NFM3External!$G41)</f>
        <v>Angola_HIV_Brazil_2021</v>
      </c>
    </row>
    <row r="42" spans="1:12">
      <c r="A42" s="48" t="s">
        <v>1637</v>
      </c>
      <c r="B42" s="49" t="s">
        <v>678</v>
      </c>
      <c r="C42" s="49" t="s">
        <v>1638</v>
      </c>
      <c r="D42" s="49" t="s">
        <v>1627</v>
      </c>
      <c r="E42" s="49" t="s">
        <v>693</v>
      </c>
      <c r="F42" s="49" t="s">
        <v>1639</v>
      </c>
      <c r="G42" s="49">
        <v>2022</v>
      </c>
      <c r="H42" s="49" t="s">
        <v>357</v>
      </c>
      <c r="I42" s="49" t="s">
        <v>663</v>
      </c>
      <c r="J42" s="59">
        <v>0</v>
      </c>
      <c r="K42" s="49">
        <v>0</v>
      </c>
      <c r="L42" s="55" t="str">
        <f>_xlfn.CONCAT(NFM3External!$B42,"_",NFM3External!$C42,"_",NFM3External!$E42,"_",NFM3External!$G42)</f>
        <v>Angola_HIV_Brazil_2022</v>
      </c>
    </row>
    <row r="43" spans="1:12">
      <c r="A43" s="51" t="s">
        <v>1637</v>
      </c>
      <c r="B43" s="52" t="s">
        <v>678</v>
      </c>
      <c r="C43" s="52" t="s">
        <v>1638</v>
      </c>
      <c r="D43" s="52" t="s">
        <v>1627</v>
      </c>
      <c r="E43" s="52" t="s">
        <v>693</v>
      </c>
      <c r="F43" s="52" t="s">
        <v>1639</v>
      </c>
      <c r="G43" s="52">
        <v>2023</v>
      </c>
      <c r="H43" s="52" t="s">
        <v>357</v>
      </c>
      <c r="I43" s="52" t="s">
        <v>663</v>
      </c>
      <c r="J43" s="60">
        <v>0</v>
      </c>
      <c r="K43" s="52">
        <v>0</v>
      </c>
      <c r="L43" s="56" t="str">
        <f>_xlfn.CONCAT(NFM3External!$B43,"_",NFM3External!$C43,"_",NFM3External!$E43,"_",NFM3External!$G43)</f>
        <v>Angola_HIV_Brazil_2023</v>
      </c>
    </row>
    <row r="44" spans="1:12">
      <c r="A44" s="48" t="s">
        <v>1637</v>
      </c>
      <c r="B44" s="49" t="s">
        <v>678</v>
      </c>
      <c r="C44" s="49" t="s">
        <v>1638</v>
      </c>
      <c r="D44" s="49" t="s">
        <v>1627</v>
      </c>
      <c r="E44" s="49" t="s">
        <v>693</v>
      </c>
      <c r="F44" s="49" t="s">
        <v>1639</v>
      </c>
      <c r="G44" s="49">
        <v>2024</v>
      </c>
      <c r="H44" s="49" t="s">
        <v>357</v>
      </c>
      <c r="I44" s="49" t="s">
        <v>663</v>
      </c>
      <c r="J44" s="59">
        <v>0</v>
      </c>
      <c r="K44" s="49">
        <v>0</v>
      </c>
      <c r="L44" s="55" t="str">
        <f>_xlfn.CONCAT(NFM3External!$B44,"_",NFM3External!$C44,"_",NFM3External!$E44,"_",NFM3External!$G44)</f>
        <v>Angola_HIV_Brazil_2024</v>
      </c>
    </row>
    <row r="45" spans="1:12">
      <c r="A45" s="51" t="s">
        <v>1637</v>
      </c>
      <c r="B45" s="52" t="s">
        <v>678</v>
      </c>
      <c r="C45" s="52" t="s">
        <v>1638</v>
      </c>
      <c r="D45" s="52" t="s">
        <v>1627</v>
      </c>
      <c r="E45" s="52" t="s">
        <v>836</v>
      </c>
      <c r="F45" s="52" t="s">
        <v>1640</v>
      </c>
      <c r="G45" s="52">
        <v>2018</v>
      </c>
      <c r="H45" s="52" t="s">
        <v>1628</v>
      </c>
      <c r="I45" s="52" t="s">
        <v>663</v>
      </c>
      <c r="J45" s="60">
        <v>239000</v>
      </c>
      <c r="K45" s="52">
        <v>239000</v>
      </c>
      <c r="L45" s="56" t="str">
        <f>_xlfn.CONCAT(NFM3External!$B45,"_",NFM3External!$C45,"_",NFM3External!$E45,"_",NFM3External!$G45)</f>
        <v>Angola_HIV_Joint United Nations Programme on HIV/AIDS (UNAIDS)_2018</v>
      </c>
    </row>
    <row r="46" spans="1:12">
      <c r="A46" s="48" t="s">
        <v>1637</v>
      </c>
      <c r="B46" s="49" t="s">
        <v>678</v>
      </c>
      <c r="C46" s="49" t="s">
        <v>1638</v>
      </c>
      <c r="D46" s="49" t="s">
        <v>1627</v>
      </c>
      <c r="E46" s="49" t="s">
        <v>836</v>
      </c>
      <c r="F46" s="49" t="s">
        <v>1640</v>
      </c>
      <c r="G46" s="49">
        <v>2019</v>
      </c>
      <c r="H46" s="49" t="s">
        <v>1628</v>
      </c>
      <c r="I46" s="49" t="s">
        <v>663</v>
      </c>
      <c r="J46" s="59">
        <v>289000</v>
      </c>
      <c r="K46" s="49">
        <v>289000</v>
      </c>
      <c r="L46" s="55" t="str">
        <f>_xlfn.CONCAT(NFM3External!$B46,"_",NFM3External!$C46,"_",NFM3External!$E46,"_",NFM3External!$G46)</f>
        <v>Angola_HIV_Joint United Nations Programme on HIV/AIDS (UNAIDS)_2019</v>
      </c>
    </row>
    <row r="47" spans="1:12">
      <c r="A47" s="51" t="s">
        <v>1637</v>
      </c>
      <c r="B47" s="52" t="s">
        <v>678</v>
      </c>
      <c r="C47" s="52" t="s">
        <v>1638</v>
      </c>
      <c r="D47" s="52" t="s">
        <v>1627</v>
      </c>
      <c r="E47" s="52" t="s">
        <v>836</v>
      </c>
      <c r="F47" s="52" t="s">
        <v>1640</v>
      </c>
      <c r="G47" s="52">
        <v>2020</v>
      </c>
      <c r="H47" s="52" t="s">
        <v>1628</v>
      </c>
      <c r="I47" s="52" t="s">
        <v>663</v>
      </c>
      <c r="J47" s="60">
        <v>300503</v>
      </c>
      <c r="K47" s="52">
        <v>300503</v>
      </c>
      <c r="L47" s="56" t="str">
        <f>_xlfn.CONCAT(NFM3External!$B47,"_",NFM3External!$C47,"_",NFM3External!$E47,"_",NFM3External!$G47)</f>
        <v>Angola_HIV_Joint United Nations Programme on HIV/AIDS (UNAIDS)_2020</v>
      </c>
    </row>
    <row r="48" spans="1:12">
      <c r="A48" s="48" t="s">
        <v>1637</v>
      </c>
      <c r="B48" s="49" t="s">
        <v>678</v>
      </c>
      <c r="C48" s="49" t="s">
        <v>1638</v>
      </c>
      <c r="D48" s="49" t="s">
        <v>1627</v>
      </c>
      <c r="E48" s="49" t="s">
        <v>836</v>
      </c>
      <c r="F48" s="49" t="s">
        <v>1640</v>
      </c>
      <c r="G48" s="49">
        <v>2021</v>
      </c>
      <c r="H48" s="49" t="s">
        <v>357</v>
      </c>
      <c r="I48" s="49" t="s">
        <v>663</v>
      </c>
      <c r="J48" s="59">
        <v>300503</v>
      </c>
      <c r="K48" s="49">
        <v>300503</v>
      </c>
      <c r="L48" s="55" t="str">
        <f>_xlfn.CONCAT(NFM3External!$B48,"_",NFM3External!$C48,"_",NFM3External!$E48,"_",NFM3External!$G48)</f>
        <v>Angola_HIV_Joint United Nations Programme on HIV/AIDS (UNAIDS)_2021</v>
      </c>
    </row>
    <row r="49" spans="1:12">
      <c r="A49" s="51" t="s">
        <v>1637</v>
      </c>
      <c r="B49" s="52" t="s">
        <v>678</v>
      </c>
      <c r="C49" s="52" t="s">
        <v>1638</v>
      </c>
      <c r="D49" s="52" t="s">
        <v>1627</v>
      </c>
      <c r="E49" s="52" t="s">
        <v>836</v>
      </c>
      <c r="F49" s="52" t="s">
        <v>1640</v>
      </c>
      <c r="G49" s="52">
        <v>2022</v>
      </c>
      <c r="H49" s="52" t="s">
        <v>357</v>
      </c>
      <c r="I49" s="52" t="s">
        <v>663</v>
      </c>
      <c r="J49" s="60">
        <v>300503</v>
      </c>
      <c r="K49" s="52">
        <v>300503</v>
      </c>
      <c r="L49" s="56" t="str">
        <f>_xlfn.CONCAT(NFM3External!$B49,"_",NFM3External!$C49,"_",NFM3External!$E49,"_",NFM3External!$G49)</f>
        <v>Angola_HIV_Joint United Nations Programme on HIV/AIDS (UNAIDS)_2022</v>
      </c>
    </row>
    <row r="50" spans="1:12">
      <c r="A50" s="48" t="s">
        <v>1637</v>
      </c>
      <c r="B50" s="49" t="s">
        <v>678</v>
      </c>
      <c r="C50" s="49" t="s">
        <v>1638</v>
      </c>
      <c r="D50" s="49" t="s">
        <v>1627</v>
      </c>
      <c r="E50" s="49" t="s">
        <v>836</v>
      </c>
      <c r="F50" s="49" t="s">
        <v>1640</v>
      </c>
      <c r="G50" s="49">
        <v>2023</v>
      </c>
      <c r="H50" s="49" t="s">
        <v>357</v>
      </c>
      <c r="I50" s="49" t="s">
        <v>663</v>
      </c>
      <c r="J50" s="59">
        <v>300503</v>
      </c>
      <c r="K50" s="49">
        <v>300503</v>
      </c>
      <c r="L50" s="55" t="str">
        <f>_xlfn.CONCAT(NFM3External!$B50,"_",NFM3External!$C50,"_",NFM3External!$E50,"_",NFM3External!$G50)</f>
        <v>Angola_HIV_Joint United Nations Programme on HIV/AIDS (UNAIDS)_2023</v>
      </c>
    </row>
    <row r="51" spans="1:12">
      <c r="A51" s="51" t="s">
        <v>1637</v>
      </c>
      <c r="B51" s="52" t="s">
        <v>678</v>
      </c>
      <c r="C51" s="52" t="s">
        <v>1638</v>
      </c>
      <c r="D51" s="52" t="s">
        <v>1627</v>
      </c>
      <c r="E51" s="52" t="s">
        <v>836</v>
      </c>
      <c r="F51" s="52" t="s">
        <v>1640</v>
      </c>
      <c r="G51" s="52">
        <v>2024</v>
      </c>
      <c r="H51" s="52" t="s">
        <v>357</v>
      </c>
      <c r="I51" s="52" t="s">
        <v>663</v>
      </c>
      <c r="J51" s="60">
        <v>300503</v>
      </c>
      <c r="K51" s="52">
        <v>300503</v>
      </c>
      <c r="L51" s="56" t="str">
        <f>_xlfn.CONCAT(NFM3External!$B51,"_",NFM3External!$C51,"_",NFM3External!$E51,"_",NFM3External!$G51)</f>
        <v>Angola_HIV_Joint United Nations Programme on HIV/AIDS (UNAIDS)_2024</v>
      </c>
    </row>
    <row r="52" spans="1:12">
      <c r="A52" s="48" t="s">
        <v>1637</v>
      </c>
      <c r="B52" s="49" t="s">
        <v>678</v>
      </c>
      <c r="C52" s="49" t="s">
        <v>1638</v>
      </c>
      <c r="D52" s="49" t="s">
        <v>1627</v>
      </c>
      <c r="E52" s="49" t="s">
        <v>894</v>
      </c>
      <c r="F52" s="49" t="s">
        <v>1641</v>
      </c>
      <c r="G52" s="49">
        <v>2018</v>
      </c>
      <c r="H52" s="49" t="s">
        <v>1628</v>
      </c>
      <c r="I52" s="49" t="s">
        <v>663</v>
      </c>
      <c r="J52" s="59">
        <v>116778</v>
      </c>
      <c r="K52" s="49">
        <v>116778</v>
      </c>
      <c r="L52" s="55" t="str">
        <f>_xlfn.CONCAT(NFM3External!$B52,"_",NFM3External!$C52,"_",NFM3External!$E52,"_",NFM3External!$G52)</f>
        <v>Angola_HIV_The United Nations Children's Fund (UNICEF)_2018</v>
      </c>
    </row>
    <row r="53" spans="1:12">
      <c r="A53" s="51" t="s">
        <v>1637</v>
      </c>
      <c r="B53" s="52" t="s">
        <v>678</v>
      </c>
      <c r="C53" s="52" t="s">
        <v>1638</v>
      </c>
      <c r="D53" s="52" t="s">
        <v>1627</v>
      </c>
      <c r="E53" s="52" t="s">
        <v>894</v>
      </c>
      <c r="F53" s="52" t="s">
        <v>1641</v>
      </c>
      <c r="G53" s="52">
        <v>2019</v>
      </c>
      <c r="H53" s="52" t="s">
        <v>1628</v>
      </c>
      <c r="I53" s="52" t="s">
        <v>663</v>
      </c>
      <c r="J53" s="60">
        <v>163990</v>
      </c>
      <c r="K53" s="52">
        <v>163990</v>
      </c>
      <c r="L53" s="56" t="str">
        <f>_xlfn.CONCAT(NFM3External!$B53,"_",NFM3External!$C53,"_",NFM3External!$E53,"_",NFM3External!$G53)</f>
        <v>Angola_HIV_The United Nations Children's Fund (UNICEF)_2019</v>
      </c>
    </row>
    <row r="54" spans="1:12">
      <c r="A54" s="48" t="s">
        <v>1637</v>
      </c>
      <c r="B54" s="49" t="s">
        <v>678</v>
      </c>
      <c r="C54" s="49" t="s">
        <v>1638</v>
      </c>
      <c r="D54" s="49" t="s">
        <v>1627</v>
      </c>
      <c r="E54" s="49" t="s">
        <v>894</v>
      </c>
      <c r="F54" s="49" t="s">
        <v>1641</v>
      </c>
      <c r="G54" s="49">
        <v>2020</v>
      </c>
      <c r="H54" s="49" t="s">
        <v>1628</v>
      </c>
      <c r="I54" s="49" t="s">
        <v>663</v>
      </c>
      <c r="J54" s="59">
        <v>492023</v>
      </c>
      <c r="K54" s="49">
        <v>492023</v>
      </c>
      <c r="L54" s="55" t="str">
        <f>_xlfn.CONCAT(NFM3External!$B54,"_",NFM3External!$C54,"_",NFM3External!$E54,"_",NFM3External!$G54)</f>
        <v>Angola_HIV_The United Nations Children's Fund (UNICEF)_2020</v>
      </c>
    </row>
    <row r="55" spans="1:12">
      <c r="A55" s="51" t="s">
        <v>1637</v>
      </c>
      <c r="B55" s="52" t="s">
        <v>678</v>
      </c>
      <c r="C55" s="52" t="s">
        <v>1638</v>
      </c>
      <c r="D55" s="52" t="s">
        <v>1627</v>
      </c>
      <c r="E55" s="52" t="s">
        <v>894</v>
      </c>
      <c r="F55" s="52" t="s">
        <v>1641</v>
      </c>
      <c r="G55" s="52">
        <v>2021</v>
      </c>
      <c r="H55" s="52" t="s">
        <v>357</v>
      </c>
      <c r="I55" s="52" t="s">
        <v>663</v>
      </c>
      <c r="J55" s="60">
        <v>349800</v>
      </c>
      <c r="K55" s="52">
        <v>349800</v>
      </c>
      <c r="L55" s="56" t="str">
        <f>_xlfn.CONCAT(NFM3External!$B55,"_",NFM3External!$C55,"_",NFM3External!$E55,"_",NFM3External!$G55)</f>
        <v>Angola_HIV_The United Nations Children's Fund (UNICEF)_2021</v>
      </c>
    </row>
    <row r="56" spans="1:12">
      <c r="A56" s="48" t="s">
        <v>1637</v>
      </c>
      <c r="B56" s="49" t="s">
        <v>678</v>
      </c>
      <c r="C56" s="49" t="s">
        <v>1638</v>
      </c>
      <c r="D56" s="49" t="s">
        <v>1627</v>
      </c>
      <c r="E56" s="49" t="s">
        <v>894</v>
      </c>
      <c r="F56" s="49" t="s">
        <v>1641</v>
      </c>
      <c r="G56" s="49">
        <v>2022</v>
      </c>
      <c r="H56" s="49" t="s">
        <v>357</v>
      </c>
      <c r="I56" s="49" t="s">
        <v>663</v>
      </c>
      <c r="J56" s="59">
        <v>349800</v>
      </c>
      <c r="K56" s="49">
        <v>349800</v>
      </c>
      <c r="L56" s="55" t="str">
        <f>_xlfn.CONCAT(NFM3External!$B56,"_",NFM3External!$C56,"_",NFM3External!$E56,"_",NFM3External!$G56)</f>
        <v>Angola_HIV_The United Nations Children's Fund (UNICEF)_2022</v>
      </c>
    </row>
    <row r="57" spans="1:12">
      <c r="A57" s="51" t="s">
        <v>1637</v>
      </c>
      <c r="B57" s="52" t="s">
        <v>678</v>
      </c>
      <c r="C57" s="52" t="s">
        <v>1638</v>
      </c>
      <c r="D57" s="52" t="s">
        <v>1627</v>
      </c>
      <c r="E57" s="52" t="s">
        <v>894</v>
      </c>
      <c r="F57" s="52" t="s">
        <v>1641</v>
      </c>
      <c r="G57" s="52">
        <v>2023</v>
      </c>
      <c r="H57" s="52" t="s">
        <v>357</v>
      </c>
      <c r="I57" s="52" t="s">
        <v>663</v>
      </c>
      <c r="J57" s="60">
        <v>349800</v>
      </c>
      <c r="K57" s="52">
        <v>349800</v>
      </c>
      <c r="L57" s="56" t="str">
        <f>_xlfn.CONCAT(NFM3External!$B57,"_",NFM3External!$C57,"_",NFM3External!$E57,"_",NFM3External!$G57)</f>
        <v>Angola_HIV_The United Nations Children's Fund (UNICEF)_2023</v>
      </c>
    </row>
    <row r="58" spans="1:12">
      <c r="A58" s="48" t="s">
        <v>1637</v>
      </c>
      <c r="B58" s="49" t="s">
        <v>678</v>
      </c>
      <c r="C58" s="49" t="s">
        <v>1638</v>
      </c>
      <c r="D58" s="49" t="s">
        <v>1627</v>
      </c>
      <c r="E58" s="49" t="s">
        <v>894</v>
      </c>
      <c r="F58" s="49" t="s">
        <v>1641</v>
      </c>
      <c r="G58" s="49">
        <v>2024</v>
      </c>
      <c r="H58" s="49" t="s">
        <v>357</v>
      </c>
      <c r="I58" s="49" t="s">
        <v>663</v>
      </c>
      <c r="J58" s="59">
        <v>349800</v>
      </c>
      <c r="K58" s="49">
        <v>349800</v>
      </c>
      <c r="L58" s="55" t="str">
        <f>_xlfn.CONCAT(NFM3External!$B58,"_",NFM3External!$C58,"_",NFM3External!$E58,"_",NFM3External!$G58)</f>
        <v>Angola_HIV_The United Nations Children's Fund (UNICEF)_2024</v>
      </c>
    </row>
    <row r="59" spans="1:12">
      <c r="A59" s="51" t="s">
        <v>1637</v>
      </c>
      <c r="B59" s="52" t="s">
        <v>678</v>
      </c>
      <c r="C59" s="52" t="s">
        <v>1638</v>
      </c>
      <c r="D59" s="52" t="s">
        <v>1627</v>
      </c>
      <c r="E59" s="52" t="s">
        <v>911</v>
      </c>
      <c r="F59" s="52" t="s">
        <v>1642</v>
      </c>
      <c r="G59" s="52">
        <v>2018</v>
      </c>
      <c r="H59" s="52" t="s">
        <v>1628</v>
      </c>
      <c r="I59" s="52" t="s">
        <v>663</v>
      </c>
      <c r="J59" s="60">
        <v>128093</v>
      </c>
      <c r="K59" s="52">
        <v>128093</v>
      </c>
      <c r="L59" s="56" t="str">
        <f>_xlfn.CONCAT(NFM3External!$B59,"_",NFM3External!$C59,"_",NFM3External!$E59,"_",NFM3External!$G59)</f>
        <v>Angola_HIV_United Nations Development Programme (UNDP)_2018</v>
      </c>
    </row>
    <row r="60" spans="1:12">
      <c r="A60" s="48" t="s">
        <v>1637</v>
      </c>
      <c r="B60" s="49" t="s">
        <v>678</v>
      </c>
      <c r="C60" s="49" t="s">
        <v>1638</v>
      </c>
      <c r="D60" s="49" t="s">
        <v>1627</v>
      </c>
      <c r="E60" s="49" t="s">
        <v>911</v>
      </c>
      <c r="F60" s="49" t="s">
        <v>1642</v>
      </c>
      <c r="G60" s="49">
        <v>2019</v>
      </c>
      <c r="H60" s="49" t="s">
        <v>1628</v>
      </c>
      <c r="I60" s="49" t="s">
        <v>663</v>
      </c>
      <c r="J60" s="59">
        <v>167254</v>
      </c>
      <c r="K60" s="49">
        <v>167254</v>
      </c>
      <c r="L60" s="55" t="str">
        <f>_xlfn.CONCAT(NFM3External!$B60,"_",NFM3External!$C60,"_",NFM3External!$E60,"_",NFM3External!$G60)</f>
        <v>Angola_HIV_United Nations Development Programme (UNDP)_2019</v>
      </c>
    </row>
    <row r="61" spans="1:12">
      <c r="A61" s="51" t="s">
        <v>1637</v>
      </c>
      <c r="B61" s="52" t="s">
        <v>678</v>
      </c>
      <c r="C61" s="52" t="s">
        <v>1638</v>
      </c>
      <c r="D61" s="52" t="s">
        <v>1627</v>
      </c>
      <c r="E61" s="52" t="s">
        <v>911</v>
      </c>
      <c r="F61" s="52" t="s">
        <v>1642</v>
      </c>
      <c r="G61" s="52">
        <v>2020</v>
      </c>
      <c r="H61" s="52" t="s">
        <v>1628</v>
      </c>
      <c r="I61" s="52" t="s">
        <v>663</v>
      </c>
      <c r="J61" s="60">
        <v>188490</v>
      </c>
      <c r="K61" s="52">
        <v>188490</v>
      </c>
      <c r="L61" s="56" t="str">
        <f>_xlfn.CONCAT(NFM3External!$B61,"_",NFM3External!$C61,"_",NFM3External!$E61,"_",NFM3External!$G61)</f>
        <v>Angola_HIV_United Nations Development Programme (UNDP)_2020</v>
      </c>
    </row>
    <row r="62" spans="1:12">
      <c r="A62" s="48" t="s">
        <v>1637</v>
      </c>
      <c r="B62" s="49" t="s">
        <v>678</v>
      </c>
      <c r="C62" s="49" t="s">
        <v>1638</v>
      </c>
      <c r="D62" s="49" t="s">
        <v>1627</v>
      </c>
      <c r="E62" s="49" t="s">
        <v>911</v>
      </c>
      <c r="F62" s="49" t="s">
        <v>1642</v>
      </c>
      <c r="G62" s="49">
        <v>2021</v>
      </c>
      <c r="H62" s="49" t="s">
        <v>357</v>
      </c>
      <c r="I62" s="49" t="s">
        <v>663</v>
      </c>
      <c r="J62" s="59">
        <v>255000</v>
      </c>
      <c r="K62" s="49">
        <v>255000</v>
      </c>
      <c r="L62" s="55" t="str">
        <f>_xlfn.CONCAT(NFM3External!$B62,"_",NFM3External!$C62,"_",NFM3External!$E62,"_",NFM3External!$G62)</f>
        <v>Angola_HIV_United Nations Development Programme (UNDP)_2021</v>
      </c>
    </row>
    <row r="63" spans="1:12">
      <c r="A63" s="51" t="s">
        <v>1637</v>
      </c>
      <c r="B63" s="52" t="s">
        <v>678</v>
      </c>
      <c r="C63" s="52" t="s">
        <v>1638</v>
      </c>
      <c r="D63" s="52" t="s">
        <v>1627</v>
      </c>
      <c r="E63" s="52" t="s">
        <v>911</v>
      </c>
      <c r="F63" s="52" t="s">
        <v>1642</v>
      </c>
      <c r="G63" s="52">
        <v>2022</v>
      </c>
      <c r="H63" s="52" t="s">
        <v>357</v>
      </c>
      <c r="I63" s="52" t="s">
        <v>663</v>
      </c>
      <c r="J63" s="60">
        <v>265000</v>
      </c>
      <c r="K63" s="52">
        <v>265000</v>
      </c>
      <c r="L63" s="56" t="str">
        <f>_xlfn.CONCAT(NFM3External!$B63,"_",NFM3External!$C63,"_",NFM3External!$E63,"_",NFM3External!$G63)</f>
        <v>Angola_HIV_United Nations Development Programme (UNDP)_2022</v>
      </c>
    </row>
    <row r="64" spans="1:12">
      <c r="A64" s="48" t="s">
        <v>1637</v>
      </c>
      <c r="B64" s="49" t="s">
        <v>678</v>
      </c>
      <c r="C64" s="49" t="s">
        <v>1638</v>
      </c>
      <c r="D64" s="49" t="s">
        <v>1627</v>
      </c>
      <c r="E64" s="49" t="s">
        <v>911</v>
      </c>
      <c r="F64" s="49" t="s">
        <v>1642</v>
      </c>
      <c r="G64" s="49">
        <v>2023</v>
      </c>
      <c r="H64" s="49" t="s">
        <v>357</v>
      </c>
      <c r="I64" s="49" t="s">
        <v>663</v>
      </c>
      <c r="J64" s="59">
        <v>275000</v>
      </c>
      <c r="K64" s="49">
        <v>275000</v>
      </c>
      <c r="L64" s="55" t="str">
        <f>_xlfn.CONCAT(NFM3External!$B64,"_",NFM3External!$C64,"_",NFM3External!$E64,"_",NFM3External!$G64)</f>
        <v>Angola_HIV_United Nations Development Programme (UNDP)_2023</v>
      </c>
    </row>
    <row r="65" spans="1:12">
      <c r="A65" s="51" t="s">
        <v>1637</v>
      </c>
      <c r="B65" s="52" t="s">
        <v>678</v>
      </c>
      <c r="C65" s="52" t="s">
        <v>1638</v>
      </c>
      <c r="D65" s="52" t="s">
        <v>1627</v>
      </c>
      <c r="E65" s="52" t="s">
        <v>911</v>
      </c>
      <c r="F65" s="52" t="s">
        <v>1642</v>
      </c>
      <c r="G65" s="52">
        <v>2024</v>
      </c>
      <c r="H65" s="52" t="s">
        <v>357</v>
      </c>
      <c r="I65" s="52" t="s">
        <v>663</v>
      </c>
      <c r="J65" s="60">
        <v>0</v>
      </c>
      <c r="K65" s="52">
        <v>0</v>
      </c>
      <c r="L65" s="56" t="str">
        <f>_xlfn.CONCAT(NFM3External!$B65,"_",NFM3External!$C65,"_",NFM3External!$E65,"_",NFM3External!$G65)</f>
        <v>Angola_HIV_United Nations Development Programme (UNDP)_2024</v>
      </c>
    </row>
    <row r="66" spans="1:12">
      <c r="A66" s="48" t="s">
        <v>1637</v>
      </c>
      <c r="B66" s="49" t="s">
        <v>678</v>
      </c>
      <c r="C66" s="49" t="s">
        <v>1638</v>
      </c>
      <c r="D66" s="49" t="s">
        <v>1627</v>
      </c>
      <c r="E66" s="49" t="s">
        <v>923</v>
      </c>
      <c r="F66" s="49" t="s">
        <v>1643</v>
      </c>
      <c r="G66" s="49">
        <v>2018</v>
      </c>
      <c r="H66" s="49" t="s">
        <v>1628</v>
      </c>
      <c r="I66" s="49" t="s">
        <v>663</v>
      </c>
      <c r="J66" s="59">
        <v>41669</v>
      </c>
      <c r="K66" s="49">
        <v>41669</v>
      </c>
      <c r="L66" s="55" t="str">
        <f>_xlfn.CONCAT(NFM3External!$B66,"_",NFM3External!$C66,"_",NFM3External!$E66,"_",NFM3External!$G66)</f>
        <v>Angola_HIV_United Nations Population Fund (UNFPA)_2018</v>
      </c>
    </row>
    <row r="67" spans="1:12">
      <c r="A67" s="51" t="s">
        <v>1637</v>
      </c>
      <c r="B67" s="52" t="s">
        <v>678</v>
      </c>
      <c r="C67" s="52" t="s">
        <v>1638</v>
      </c>
      <c r="D67" s="52" t="s">
        <v>1627</v>
      </c>
      <c r="E67" s="52" t="s">
        <v>923</v>
      </c>
      <c r="F67" s="52" t="s">
        <v>1643</v>
      </c>
      <c r="G67" s="52">
        <v>2019</v>
      </c>
      <c r="H67" s="52" t="s">
        <v>1628</v>
      </c>
      <c r="I67" s="52" t="s">
        <v>663</v>
      </c>
      <c r="J67" s="60">
        <v>45000</v>
      </c>
      <c r="K67" s="52">
        <v>45000</v>
      </c>
      <c r="L67" s="56" t="str">
        <f>_xlfn.CONCAT(NFM3External!$B67,"_",NFM3External!$C67,"_",NFM3External!$E67,"_",NFM3External!$G67)</f>
        <v>Angola_HIV_United Nations Population Fund (UNFPA)_2019</v>
      </c>
    </row>
    <row r="68" spans="1:12">
      <c r="A68" s="48" t="s">
        <v>1637</v>
      </c>
      <c r="B68" s="49" t="s">
        <v>678</v>
      </c>
      <c r="C68" s="49" t="s">
        <v>1638</v>
      </c>
      <c r="D68" s="49" t="s">
        <v>1627</v>
      </c>
      <c r="E68" s="49" t="s">
        <v>923</v>
      </c>
      <c r="F68" s="49" t="s">
        <v>1643</v>
      </c>
      <c r="G68" s="49">
        <v>2020</v>
      </c>
      <c r="H68" s="49" t="s">
        <v>1628</v>
      </c>
      <c r="I68" s="49" t="s">
        <v>663</v>
      </c>
      <c r="J68" s="59">
        <v>72879</v>
      </c>
      <c r="K68" s="49">
        <v>72879</v>
      </c>
      <c r="L68" s="55" t="str">
        <f>_xlfn.CONCAT(NFM3External!$B68,"_",NFM3External!$C68,"_",NFM3External!$E68,"_",NFM3External!$G68)</f>
        <v>Angola_HIV_United Nations Population Fund (UNFPA)_2020</v>
      </c>
    </row>
    <row r="69" spans="1:12">
      <c r="A69" s="51" t="s">
        <v>1637</v>
      </c>
      <c r="B69" s="52" t="s">
        <v>678</v>
      </c>
      <c r="C69" s="52" t="s">
        <v>1638</v>
      </c>
      <c r="D69" s="52" t="s">
        <v>1627</v>
      </c>
      <c r="E69" s="52" t="s">
        <v>923</v>
      </c>
      <c r="F69" s="52" t="s">
        <v>1643</v>
      </c>
      <c r="G69" s="52">
        <v>2021</v>
      </c>
      <c r="H69" s="52" t="s">
        <v>357</v>
      </c>
      <c r="I69" s="52" t="s">
        <v>663</v>
      </c>
      <c r="J69" s="60">
        <v>0</v>
      </c>
      <c r="K69" s="52">
        <v>0</v>
      </c>
      <c r="L69" s="56" t="str">
        <f>_xlfn.CONCAT(NFM3External!$B69,"_",NFM3External!$C69,"_",NFM3External!$E69,"_",NFM3External!$G69)</f>
        <v>Angola_HIV_United Nations Population Fund (UNFPA)_2021</v>
      </c>
    </row>
    <row r="70" spans="1:12">
      <c r="A70" s="48" t="s">
        <v>1637</v>
      </c>
      <c r="B70" s="49" t="s">
        <v>678</v>
      </c>
      <c r="C70" s="49" t="s">
        <v>1638</v>
      </c>
      <c r="D70" s="49" t="s">
        <v>1627</v>
      </c>
      <c r="E70" s="49" t="s">
        <v>923</v>
      </c>
      <c r="F70" s="49" t="s">
        <v>1643</v>
      </c>
      <c r="G70" s="49">
        <v>2022</v>
      </c>
      <c r="H70" s="49" t="s">
        <v>357</v>
      </c>
      <c r="I70" s="49" t="s">
        <v>663</v>
      </c>
      <c r="J70" s="59">
        <v>0</v>
      </c>
      <c r="K70" s="49">
        <v>0</v>
      </c>
      <c r="L70" s="55" t="str">
        <f>_xlfn.CONCAT(NFM3External!$B70,"_",NFM3External!$C70,"_",NFM3External!$E70,"_",NFM3External!$G70)</f>
        <v>Angola_HIV_United Nations Population Fund (UNFPA)_2022</v>
      </c>
    </row>
    <row r="71" spans="1:12">
      <c r="A71" s="51" t="s">
        <v>1637</v>
      </c>
      <c r="B71" s="52" t="s">
        <v>678</v>
      </c>
      <c r="C71" s="52" t="s">
        <v>1638</v>
      </c>
      <c r="D71" s="52" t="s">
        <v>1627</v>
      </c>
      <c r="E71" s="52" t="s">
        <v>923</v>
      </c>
      <c r="F71" s="52" t="s">
        <v>1643</v>
      </c>
      <c r="G71" s="52">
        <v>2023</v>
      </c>
      <c r="H71" s="52" t="s">
        <v>357</v>
      </c>
      <c r="I71" s="52" t="s">
        <v>663</v>
      </c>
      <c r="J71" s="60">
        <v>0</v>
      </c>
      <c r="K71" s="52">
        <v>0</v>
      </c>
      <c r="L71" s="56" t="str">
        <f>_xlfn.CONCAT(NFM3External!$B71,"_",NFM3External!$C71,"_",NFM3External!$E71,"_",NFM3External!$G71)</f>
        <v>Angola_HIV_United Nations Population Fund (UNFPA)_2023</v>
      </c>
    </row>
    <row r="72" spans="1:12">
      <c r="A72" s="48" t="s">
        <v>1637</v>
      </c>
      <c r="B72" s="49" t="s">
        <v>678</v>
      </c>
      <c r="C72" s="49" t="s">
        <v>1638</v>
      </c>
      <c r="D72" s="49" t="s">
        <v>1627</v>
      </c>
      <c r="E72" s="49" t="s">
        <v>923</v>
      </c>
      <c r="F72" s="49" t="s">
        <v>1643</v>
      </c>
      <c r="G72" s="49">
        <v>2024</v>
      </c>
      <c r="H72" s="49" t="s">
        <v>357</v>
      </c>
      <c r="I72" s="49" t="s">
        <v>663</v>
      </c>
      <c r="J72" s="59">
        <v>0</v>
      </c>
      <c r="K72" s="49">
        <v>0</v>
      </c>
      <c r="L72" s="55" t="str">
        <f>_xlfn.CONCAT(NFM3External!$B72,"_",NFM3External!$C72,"_",NFM3External!$E72,"_",NFM3External!$G72)</f>
        <v>Angola_HIV_United Nations Population Fund (UNFPA)_2024</v>
      </c>
    </row>
    <row r="73" spans="1:12">
      <c r="A73" s="51" t="s">
        <v>1637</v>
      </c>
      <c r="B73" s="52" t="s">
        <v>678</v>
      </c>
      <c r="C73" s="52" t="s">
        <v>1638</v>
      </c>
      <c r="D73" s="52" t="s">
        <v>1627</v>
      </c>
      <c r="E73" s="52" t="s">
        <v>927</v>
      </c>
      <c r="F73" s="52" t="s">
        <v>1644</v>
      </c>
      <c r="G73" s="52">
        <v>2018</v>
      </c>
      <c r="H73" s="52" t="s">
        <v>1628</v>
      </c>
      <c r="I73" s="52" t="s">
        <v>663</v>
      </c>
      <c r="J73" s="60">
        <v>17000000</v>
      </c>
      <c r="K73" s="52">
        <v>17000000</v>
      </c>
      <c r="L73" s="56" t="str">
        <f>_xlfn.CONCAT(NFM3External!$B73,"_",NFM3External!$C73,"_",NFM3External!$E73,"_",NFM3External!$G73)</f>
        <v>Angola_HIV_United States Government (USG)_2018</v>
      </c>
    </row>
    <row r="74" spans="1:12">
      <c r="A74" s="48" t="s">
        <v>1637</v>
      </c>
      <c r="B74" s="49" t="s">
        <v>678</v>
      </c>
      <c r="C74" s="49" t="s">
        <v>1638</v>
      </c>
      <c r="D74" s="49" t="s">
        <v>1627</v>
      </c>
      <c r="E74" s="49" t="s">
        <v>927</v>
      </c>
      <c r="F74" s="49" t="s">
        <v>1644</v>
      </c>
      <c r="G74" s="49">
        <v>2019</v>
      </c>
      <c r="H74" s="49" t="s">
        <v>1628</v>
      </c>
      <c r="I74" s="49" t="s">
        <v>663</v>
      </c>
      <c r="J74" s="59">
        <v>17000000</v>
      </c>
      <c r="K74" s="49">
        <v>17000000</v>
      </c>
      <c r="L74" s="55" t="str">
        <f>_xlfn.CONCAT(NFM3External!$B74,"_",NFM3External!$C74,"_",NFM3External!$E74,"_",NFM3External!$G74)</f>
        <v>Angola_HIV_United States Government (USG)_2019</v>
      </c>
    </row>
    <row r="75" spans="1:12">
      <c r="A75" s="51" t="s">
        <v>1637</v>
      </c>
      <c r="B75" s="52" t="s">
        <v>678</v>
      </c>
      <c r="C75" s="52" t="s">
        <v>1638</v>
      </c>
      <c r="D75" s="52" t="s">
        <v>1627</v>
      </c>
      <c r="E75" s="52" t="s">
        <v>927</v>
      </c>
      <c r="F75" s="52" t="s">
        <v>1644</v>
      </c>
      <c r="G75" s="52">
        <v>2020</v>
      </c>
      <c r="H75" s="52" t="s">
        <v>1628</v>
      </c>
      <c r="I75" s="52" t="s">
        <v>663</v>
      </c>
      <c r="J75" s="60">
        <v>10000000</v>
      </c>
      <c r="K75" s="52">
        <v>10000000</v>
      </c>
      <c r="L75" s="56" t="str">
        <f>_xlfn.CONCAT(NFM3External!$B75,"_",NFM3External!$C75,"_",NFM3External!$E75,"_",NFM3External!$G75)</f>
        <v>Angola_HIV_United States Government (USG)_2020</v>
      </c>
    </row>
    <row r="76" spans="1:12">
      <c r="A76" s="48" t="s">
        <v>1637</v>
      </c>
      <c r="B76" s="49" t="s">
        <v>678</v>
      </c>
      <c r="C76" s="49" t="s">
        <v>1638</v>
      </c>
      <c r="D76" s="49" t="s">
        <v>1627</v>
      </c>
      <c r="E76" s="49" t="s">
        <v>927</v>
      </c>
      <c r="F76" s="49" t="s">
        <v>1644</v>
      </c>
      <c r="G76" s="49">
        <v>2021</v>
      </c>
      <c r="H76" s="49" t="s">
        <v>357</v>
      </c>
      <c r="I76" s="49" t="s">
        <v>663</v>
      </c>
      <c r="J76" s="59">
        <v>10000000</v>
      </c>
      <c r="K76" s="49">
        <v>10000000</v>
      </c>
      <c r="L76" s="55" t="str">
        <f>_xlfn.CONCAT(NFM3External!$B76,"_",NFM3External!$C76,"_",NFM3External!$E76,"_",NFM3External!$G76)</f>
        <v>Angola_HIV_United States Government (USG)_2021</v>
      </c>
    </row>
    <row r="77" spans="1:12">
      <c r="A77" s="51" t="s">
        <v>1637</v>
      </c>
      <c r="B77" s="52" t="s">
        <v>678</v>
      </c>
      <c r="C77" s="52" t="s">
        <v>1638</v>
      </c>
      <c r="D77" s="52" t="s">
        <v>1627</v>
      </c>
      <c r="E77" s="52" t="s">
        <v>927</v>
      </c>
      <c r="F77" s="52" t="s">
        <v>1644</v>
      </c>
      <c r="G77" s="52">
        <v>2022</v>
      </c>
      <c r="H77" s="52" t="s">
        <v>357</v>
      </c>
      <c r="I77" s="52" t="s">
        <v>663</v>
      </c>
      <c r="J77" s="60">
        <v>10000000</v>
      </c>
      <c r="K77" s="52">
        <v>10000000</v>
      </c>
      <c r="L77" s="56" t="str">
        <f>_xlfn.CONCAT(NFM3External!$B77,"_",NFM3External!$C77,"_",NFM3External!$E77,"_",NFM3External!$G77)</f>
        <v>Angola_HIV_United States Government (USG)_2022</v>
      </c>
    </row>
    <row r="78" spans="1:12">
      <c r="A78" s="48" t="s">
        <v>1637</v>
      </c>
      <c r="B78" s="49" t="s">
        <v>678</v>
      </c>
      <c r="C78" s="49" t="s">
        <v>1638</v>
      </c>
      <c r="D78" s="49" t="s">
        <v>1627</v>
      </c>
      <c r="E78" s="49" t="s">
        <v>927</v>
      </c>
      <c r="F78" s="49" t="s">
        <v>1644</v>
      </c>
      <c r="G78" s="49">
        <v>2023</v>
      </c>
      <c r="H78" s="49" t="s">
        <v>357</v>
      </c>
      <c r="I78" s="49" t="s">
        <v>663</v>
      </c>
      <c r="J78" s="59">
        <v>10000000</v>
      </c>
      <c r="K78" s="49">
        <v>10000000</v>
      </c>
      <c r="L78" s="55" t="str">
        <f>_xlfn.CONCAT(NFM3External!$B78,"_",NFM3External!$C78,"_",NFM3External!$E78,"_",NFM3External!$G78)</f>
        <v>Angola_HIV_United States Government (USG)_2023</v>
      </c>
    </row>
    <row r="79" spans="1:12">
      <c r="A79" s="51" t="s">
        <v>1637</v>
      </c>
      <c r="B79" s="52" t="s">
        <v>678</v>
      </c>
      <c r="C79" s="52" t="s">
        <v>1638</v>
      </c>
      <c r="D79" s="52" t="s">
        <v>1627</v>
      </c>
      <c r="E79" s="52" t="s">
        <v>927</v>
      </c>
      <c r="F79" s="52" t="s">
        <v>1644</v>
      </c>
      <c r="G79" s="52">
        <v>2024</v>
      </c>
      <c r="H79" s="52" t="s">
        <v>357</v>
      </c>
      <c r="I79" s="52" t="s">
        <v>663</v>
      </c>
      <c r="J79" s="60">
        <v>10000000</v>
      </c>
      <c r="K79" s="52">
        <v>10000000</v>
      </c>
      <c r="L79" s="56" t="str">
        <f>_xlfn.CONCAT(NFM3External!$B79,"_",NFM3External!$C79,"_",NFM3External!$E79,"_",NFM3External!$G79)</f>
        <v>Angola_HIV_United States Government (USG)_2024</v>
      </c>
    </row>
    <row r="80" spans="1:12">
      <c r="A80" s="48" t="s">
        <v>1637</v>
      </c>
      <c r="B80" s="49" t="s">
        <v>678</v>
      </c>
      <c r="C80" s="49" t="s">
        <v>1638</v>
      </c>
      <c r="D80" s="49" t="s">
        <v>1627</v>
      </c>
      <c r="E80" s="49" t="s">
        <v>947</v>
      </c>
      <c r="F80" s="49" t="s">
        <v>1645</v>
      </c>
      <c r="G80" s="49">
        <v>2018</v>
      </c>
      <c r="H80" s="49" t="s">
        <v>1628</v>
      </c>
      <c r="I80" s="49" t="s">
        <v>663</v>
      </c>
      <c r="J80" s="59">
        <v>94401</v>
      </c>
      <c r="K80" s="49">
        <v>94401</v>
      </c>
      <c r="L80" s="55" t="str">
        <f>_xlfn.CONCAT(NFM3External!$B80,"_",NFM3External!$C80,"_",NFM3External!$E80,"_",NFM3External!$G80)</f>
        <v>Angola_HIV_Unspecified - not disagregated by sources _2018</v>
      </c>
    </row>
    <row r="81" spans="1:12">
      <c r="A81" s="51" t="s">
        <v>1637</v>
      </c>
      <c r="B81" s="52" t="s">
        <v>678</v>
      </c>
      <c r="C81" s="52" t="s">
        <v>1638</v>
      </c>
      <c r="D81" s="52" t="s">
        <v>1627</v>
      </c>
      <c r="E81" s="52" t="s">
        <v>942</v>
      </c>
      <c r="F81" s="52" t="s">
        <v>1646</v>
      </c>
      <c r="G81" s="52">
        <v>2018</v>
      </c>
      <c r="H81" s="52" t="s">
        <v>1628</v>
      </c>
      <c r="I81" s="52" t="s">
        <v>663</v>
      </c>
      <c r="J81" s="60">
        <v>43720</v>
      </c>
      <c r="K81" s="52">
        <v>43720</v>
      </c>
      <c r="L81" s="56" t="str">
        <f>_xlfn.CONCAT(NFM3External!$B81,"_",NFM3External!$C81,"_",NFM3External!$E81,"_",NFM3External!$G81)</f>
        <v>Angola_HIV_World Health Organization (WHO)_2018</v>
      </c>
    </row>
    <row r="82" spans="1:12">
      <c r="A82" s="48" t="s">
        <v>1637</v>
      </c>
      <c r="B82" s="49" t="s">
        <v>678</v>
      </c>
      <c r="C82" s="49" t="s">
        <v>1638</v>
      </c>
      <c r="D82" s="49" t="s">
        <v>1627</v>
      </c>
      <c r="E82" s="49" t="s">
        <v>942</v>
      </c>
      <c r="F82" s="49" t="s">
        <v>1646</v>
      </c>
      <c r="G82" s="49">
        <v>2019</v>
      </c>
      <c r="H82" s="49" t="s">
        <v>1628</v>
      </c>
      <c r="I82" s="49" t="s">
        <v>663</v>
      </c>
      <c r="J82" s="59">
        <v>27288</v>
      </c>
      <c r="K82" s="49">
        <v>27288</v>
      </c>
      <c r="L82" s="55" t="str">
        <f>_xlfn.CONCAT(NFM3External!$B82,"_",NFM3External!$C82,"_",NFM3External!$E82,"_",NFM3External!$G82)</f>
        <v>Angola_HIV_World Health Organization (WHO)_2019</v>
      </c>
    </row>
    <row r="83" spans="1:12">
      <c r="A83" s="51" t="s">
        <v>1637</v>
      </c>
      <c r="B83" s="52" t="s">
        <v>678</v>
      </c>
      <c r="C83" s="52" t="s">
        <v>1638</v>
      </c>
      <c r="D83" s="52" t="s">
        <v>1627</v>
      </c>
      <c r="E83" s="52" t="s">
        <v>942</v>
      </c>
      <c r="F83" s="52" t="s">
        <v>1646</v>
      </c>
      <c r="G83" s="52">
        <v>2020</v>
      </c>
      <c r="H83" s="52" t="s">
        <v>1628</v>
      </c>
      <c r="I83" s="52" t="s">
        <v>663</v>
      </c>
      <c r="J83" s="60">
        <v>49684</v>
      </c>
      <c r="K83" s="52">
        <v>49684</v>
      </c>
      <c r="L83" s="56" t="str">
        <f>_xlfn.CONCAT(NFM3External!$B83,"_",NFM3External!$C83,"_",NFM3External!$E83,"_",NFM3External!$G83)</f>
        <v>Angola_HIV_World Health Organization (WHO)_2020</v>
      </c>
    </row>
    <row r="84" spans="1:12">
      <c r="A84" s="48" t="s">
        <v>1637</v>
      </c>
      <c r="B84" s="49" t="s">
        <v>678</v>
      </c>
      <c r="C84" s="49" t="s">
        <v>1638</v>
      </c>
      <c r="D84" s="49" t="s">
        <v>1627</v>
      </c>
      <c r="E84" s="49" t="s">
        <v>942</v>
      </c>
      <c r="F84" s="49" t="s">
        <v>1646</v>
      </c>
      <c r="G84" s="49">
        <v>2021</v>
      </c>
      <c r="H84" s="49" t="s">
        <v>357</v>
      </c>
      <c r="I84" s="49" t="s">
        <v>663</v>
      </c>
      <c r="J84" s="59">
        <v>0</v>
      </c>
      <c r="K84" s="49">
        <v>0</v>
      </c>
      <c r="L84" s="55" t="str">
        <f>_xlfn.CONCAT(NFM3External!$B84,"_",NFM3External!$C84,"_",NFM3External!$E84,"_",NFM3External!$G84)</f>
        <v>Angola_HIV_World Health Organization (WHO)_2021</v>
      </c>
    </row>
    <row r="85" spans="1:12">
      <c r="A85" s="51" t="s">
        <v>1637</v>
      </c>
      <c r="B85" s="52" t="s">
        <v>678</v>
      </c>
      <c r="C85" s="52" t="s">
        <v>1638</v>
      </c>
      <c r="D85" s="52" t="s">
        <v>1627</v>
      </c>
      <c r="E85" s="52" t="s">
        <v>942</v>
      </c>
      <c r="F85" s="52" t="s">
        <v>1646</v>
      </c>
      <c r="G85" s="52">
        <v>2022</v>
      </c>
      <c r="H85" s="52" t="s">
        <v>357</v>
      </c>
      <c r="I85" s="52" t="s">
        <v>663</v>
      </c>
      <c r="J85" s="60">
        <v>0</v>
      </c>
      <c r="K85" s="52">
        <v>0</v>
      </c>
      <c r="L85" s="56" t="str">
        <f>_xlfn.CONCAT(NFM3External!$B85,"_",NFM3External!$C85,"_",NFM3External!$E85,"_",NFM3External!$G85)</f>
        <v>Angola_HIV_World Health Organization (WHO)_2022</v>
      </c>
    </row>
    <row r="86" spans="1:12">
      <c r="A86" s="48" t="s">
        <v>1637</v>
      </c>
      <c r="B86" s="49" t="s">
        <v>678</v>
      </c>
      <c r="C86" s="49" t="s">
        <v>1638</v>
      </c>
      <c r="D86" s="49" t="s">
        <v>1627</v>
      </c>
      <c r="E86" s="49" t="s">
        <v>942</v>
      </c>
      <c r="F86" s="49" t="s">
        <v>1646</v>
      </c>
      <c r="G86" s="49">
        <v>2023</v>
      </c>
      <c r="H86" s="49" t="s">
        <v>357</v>
      </c>
      <c r="I86" s="49" t="s">
        <v>663</v>
      </c>
      <c r="J86" s="59">
        <v>0</v>
      </c>
      <c r="K86" s="49">
        <v>0</v>
      </c>
      <c r="L86" s="55" t="str">
        <f>_xlfn.CONCAT(NFM3External!$B86,"_",NFM3External!$C86,"_",NFM3External!$E86,"_",NFM3External!$G86)</f>
        <v>Angola_HIV_World Health Organization (WHO)_2023</v>
      </c>
    </row>
    <row r="87" spans="1:12">
      <c r="A87" s="51" t="s">
        <v>1637</v>
      </c>
      <c r="B87" s="52" t="s">
        <v>678</v>
      </c>
      <c r="C87" s="52" t="s">
        <v>1638</v>
      </c>
      <c r="D87" s="52" t="s">
        <v>1627</v>
      </c>
      <c r="E87" s="52" t="s">
        <v>942</v>
      </c>
      <c r="F87" s="52" t="s">
        <v>1646</v>
      </c>
      <c r="G87" s="52">
        <v>2024</v>
      </c>
      <c r="H87" s="52" t="s">
        <v>357</v>
      </c>
      <c r="I87" s="52" t="s">
        <v>663</v>
      </c>
      <c r="J87" s="60">
        <v>0</v>
      </c>
      <c r="K87" s="52">
        <v>0</v>
      </c>
      <c r="L87" s="56" t="str">
        <f>_xlfn.CONCAT(NFM3External!$B87,"_",NFM3External!$C87,"_",NFM3External!$E87,"_",NFM3External!$G87)</f>
        <v>Angola_HIV_World Health Organization (WHO)_2024</v>
      </c>
    </row>
    <row r="88" spans="1:12">
      <c r="A88" s="48" t="s">
        <v>1637</v>
      </c>
      <c r="B88" s="49" t="s">
        <v>678</v>
      </c>
      <c r="C88" s="49" t="s">
        <v>304</v>
      </c>
      <c r="D88" s="49" t="s">
        <v>1627</v>
      </c>
      <c r="E88" s="49" t="s">
        <v>927</v>
      </c>
      <c r="F88" s="49" t="s">
        <v>1647</v>
      </c>
      <c r="G88" s="49">
        <v>2018</v>
      </c>
      <c r="H88" s="49" t="s">
        <v>1628</v>
      </c>
      <c r="I88" s="49" t="s">
        <v>663</v>
      </c>
      <c r="J88" s="59">
        <v>22000000</v>
      </c>
      <c r="K88" s="49">
        <v>22000000</v>
      </c>
      <c r="L88" s="55" t="str">
        <f>_xlfn.CONCAT(NFM3External!$B88,"_",NFM3External!$C88,"_",NFM3External!$E88,"_",NFM3External!$G88)</f>
        <v>Angola_Malaria_United States Government (USG)_2018</v>
      </c>
    </row>
    <row r="89" spans="1:12">
      <c r="A89" s="51" t="s">
        <v>1637</v>
      </c>
      <c r="B89" s="52" t="s">
        <v>678</v>
      </c>
      <c r="C89" s="52" t="s">
        <v>304</v>
      </c>
      <c r="D89" s="52" t="s">
        <v>1627</v>
      </c>
      <c r="E89" s="52" t="s">
        <v>927</v>
      </c>
      <c r="F89" s="52" t="s">
        <v>1647</v>
      </c>
      <c r="G89" s="52">
        <v>2019</v>
      </c>
      <c r="H89" s="52" t="s">
        <v>1628</v>
      </c>
      <c r="I89" s="52" t="s">
        <v>663</v>
      </c>
      <c r="J89" s="60">
        <v>22000000</v>
      </c>
      <c r="K89" s="52">
        <v>22000000</v>
      </c>
      <c r="L89" s="56" t="str">
        <f>_xlfn.CONCAT(NFM3External!$B89,"_",NFM3External!$C89,"_",NFM3External!$E89,"_",NFM3External!$G89)</f>
        <v>Angola_Malaria_United States Government (USG)_2019</v>
      </c>
    </row>
    <row r="90" spans="1:12">
      <c r="A90" s="48" t="s">
        <v>1637</v>
      </c>
      <c r="B90" s="49" t="s">
        <v>678</v>
      </c>
      <c r="C90" s="49" t="s">
        <v>304</v>
      </c>
      <c r="D90" s="49" t="s">
        <v>1627</v>
      </c>
      <c r="E90" s="49" t="s">
        <v>927</v>
      </c>
      <c r="F90" s="49" t="s">
        <v>1647</v>
      </c>
      <c r="G90" s="49">
        <v>2020</v>
      </c>
      <c r="H90" s="49" t="s">
        <v>1628</v>
      </c>
      <c r="I90" s="49" t="s">
        <v>663</v>
      </c>
      <c r="J90" s="59">
        <v>19000000</v>
      </c>
      <c r="K90" s="49">
        <v>19000000</v>
      </c>
      <c r="L90" s="55" t="str">
        <f>_xlfn.CONCAT(NFM3External!$B90,"_",NFM3External!$C90,"_",NFM3External!$E90,"_",NFM3External!$G90)</f>
        <v>Angola_Malaria_United States Government (USG)_2020</v>
      </c>
    </row>
    <row r="91" spans="1:12">
      <c r="A91" s="51" t="s">
        <v>1637</v>
      </c>
      <c r="B91" s="52" t="s">
        <v>678</v>
      </c>
      <c r="C91" s="52" t="s">
        <v>304</v>
      </c>
      <c r="D91" s="52" t="s">
        <v>1627</v>
      </c>
      <c r="E91" s="52" t="s">
        <v>927</v>
      </c>
      <c r="F91" s="52" t="s">
        <v>1647</v>
      </c>
      <c r="G91" s="52">
        <v>2021</v>
      </c>
      <c r="H91" s="52" t="s">
        <v>357</v>
      </c>
      <c r="I91" s="52" t="s">
        <v>663</v>
      </c>
      <c r="J91" s="60">
        <v>19000000</v>
      </c>
      <c r="K91" s="52">
        <v>19000000</v>
      </c>
      <c r="L91" s="56" t="str">
        <f>_xlfn.CONCAT(NFM3External!$B91,"_",NFM3External!$C91,"_",NFM3External!$E91,"_",NFM3External!$G91)</f>
        <v>Angola_Malaria_United States Government (USG)_2021</v>
      </c>
    </row>
    <row r="92" spans="1:12">
      <c r="A92" s="48" t="s">
        <v>1637</v>
      </c>
      <c r="B92" s="49" t="s">
        <v>678</v>
      </c>
      <c r="C92" s="49" t="s">
        <v>304</v>
      </c>
      <c r="D92" s="49" t="s">
        <v>1627</v>
      </c>
      <c r="E92" s="49" t="s">
        <v>927</v>
      </c>
      <c r="F92" s="49" t="s">
        <v>1647</v>
      </c>
      <c r="G92" s="49">
        <v>2022</v>
      </c>
      <c r="H92" s="49" t="s">
        <v>357</v>
      </c>
      <c r="I92" s="49" t="s">
        <v>663</v>
      </c>
      <c r="J92" s="59">
        <v>19000000</v>
      </c>
      <c r="K92" s="49">
        <v>19000000</v>
      </c>
      <c r="L92" s="55" t="str">
        <f>_xlfn.CONCAT(NFM3External!$B92,"_",NFM3External!$C92,"_",NFM3External!$E92,"_",NFM3External!$G92)</f>
        <v>Angola_Malaria_United States Government (USG)_2022</v>
      </c>
    </row>
    <row r="93" spans="1:12">
      <c r="A93" s="51" t="s">
        <v>1637</v>
      </c>
      <c r="B93" s="52" t="s">
        <v>678</v>
      </c>
      <c r="C93" s="52" t="s">
        <v>304</v>
      </c>
      <c r="D93" s="52" t="s">
        <v>1627</v>
      </c>
      <c r="E93" s="52" t="s">
        <v>927</v>
      </c>
      <c r="F93" s="52" t="s">
        <v>1647</v>
      </c>
      <c r="G93" s="52">
        <v>2023</v>
      </c>
      <c r="H93" s="52" t="s">
        <v>357</v>
      </c>
      <c r="I93" s="52" t="s">
        <v>663</v>
      </c>
      <c r="J93" s="60">
        <v>19000000</v>
      </c>
      <c r="K93" s="52">
        <v>19000000</v>
      </c>
      <c r="L93" s="56" t="str">
        <f>_xlfn.CONCAT(NFM3External!$B93,"_",NFM3External!$C93,"_",NFM3External!$E93,"_",NFM3External!$G93)</f>
        <v>Angola_Malaria_United States Government (USG)_2023</v>
      </c>
    </row>
    <row r="94" spans="1:12">
      <c r="A94" s="48" t="s">
        <v>1637</v>
      </c>
      <c r="B94" s="49" t="s">
        <v>678</v>
      </c>
      <c r="C94" s="49" t="s">
        <v>304</v>
      </c>
      <c r="D94" s="49" t="s">
        <v>1627</v>
      </c>
      <c r="E94" s="49" t="s">
        <v>927</v>
      </c>
      <c r="F94" s="49" t="s">
        <v>1647</v>
      </c>
      <c r="G94" s="49">
        <v>2024</v>
      </c>
      <c r="H94" s="49" t="s">
        <v>357</v>
      </c>
      <c r="I94" s="49" t="s">
        <v>663</v>
      </c>
      <c r="J94" s="59">
        <v>19000000</v>
      </c>
      <c r="K94" s="49">
        <v>19000000</v>
      </c>
      <c r="L94" s="55" t="str">
        <f>_xlfn.CONCAT(NFM3External!$B94,"_",NFM3External!$C94,"_",NFM3External!$E94,"_",NFM3External!$G94)</f>
        <v>Angola_Malaria_United States Government (USG)_2024</v>
      </c>
    </row>
    <row r="95" spans="1:12">
      <c r="A95" s="51" t="s">
        <v>1637</v>
      </c>
      <c r="B95" s="52" t="s">
        <v>678</v>
      </c>
      <c r="C95" s="52" t="s">
        <v>304</v>
      </c>
      <c r="D95" s="52" t="s">
        <v>1627</v>
      </c>
      <c r="E95" s="52" t="s">
        <v>942</v>
      </c>
      <c r="F95" s="52" t="s">
        <v>1648</v>
      </c>
      <c r="G95" s="52">
        <v>2018</v>
      </c>
      <c r="H95" s="52" t="s">
        <v>1628</v>
      </c>
      <c r="I95" s="52" t="s">
        <v>663</v>
      </c>
      <c r="J95" s="60">
        <v>67280</v>
      </c>
      <c r="K95" s="52">
        <v>67280</v>
      </c>
      <c r="L95" s="56" t="str">
        <f>_xlfn.CONCAT(NFM3External!$B95,"_",NFM3External!$C95,"_",NFM3External!$E95,"_",NFM3External!$G95)</f>
        <v>Angola_Malaria_World Health Organization (WHO)_2018</v>
      </c>
    </row>
    <row r="96" spans="1:12">
      <c r="A96" s="48" t="s">
        <v>1637</v>
      </c>
      <c r="B96" s="49" t="s">
        <v>678</v>
      </c>
      <c r="C96" s="49" t="s">
        <v>304</v>
      </c>
      <c r="D96" s="49" t="s">
        <v>1627</v>
      </c>
      <c r="E96" s="49" t="s">
        <v>942</v>
      </c>
      <c r="F96" s="49" t="s">
        <v>1648</v>
      </c>
      <c r="G96" s="49">
        <v>2019</v>
      </c>
      <c r="H96" s="49" t="s">
        <v>1628</v>
      </c>
      <c r="I96" s="49" t="s">
        <v>663</v>
      </c>
      <c r="J96" s="59">
        <v>23818</v>
      </c>
      <c r="K96" s="49">
        <v>23818</v>
      </c>
      <c r="L96" s="55" t="str">
        <f>_xlfn.CONCAT(NFM3External!$B96,"_",NFM3External!$C96,"_",NFM3External!$E96,"_",NFM3External!$G96)</f>
        <v>Angola_Malaria_World Health Organization (WHO)_2019</v>
      </c>
    </row>
    <row r="97" spans="1:12">
      <c r="A97" s="51" t="s">
        <v>1637</v>
      </c>
      <c r="B97" s="52" t="s">
        <v>678</v>
      </c>
      <c r="C97" s="52" t="s">
        <v>304</v>
      </c>
      <c r="D97" s="52" t="s">
        <v>1627</v>
      </c>
      <c r="E97" s="52" t="s">
        <v>942</v>
      </c>
      <c r="F97" s="52" t="s">
        <v>1648</v>
      </c>
      <c r="G97" s="52">
        <v>2020</v>
      </c>
      <c r="H97" s="52" t="s">
        <v>1628</v>
      </c>
      <c r="I97" s="52" t="s">
        <v>663</v>
      </c>
      <c r="J97" s="60">
        <v>13983</v>
      </c>
      <c r="K97" s="52">
        <v>13983</v>
      </c>
      <c r="L97" s="56" t="str">
        <f>_xlfn.CONCAT(NFM3External!$B97,"_",NFM3External!$C97,"_",NFM3External!$E97,"_",NFM3External!$G97)</f>
        <v>Angola_Malaria_World Health Organization (WHO)_2020</v>
      </c>
    </row>
    <row r="98" spans="1:12">
      <c r="A98" s="48" t="s">
        <v>1637</v>
      </c>
      <c r="B98" s="49" t="s">
        <v>678</v>
      </c>
      <c r="C98" s="49" t="s">
        <v>301</v>
      </c>
      <c r="D98" s="49" t="s">
        <v>1627</v>
      </c>
      <c r="E98" s="49" t="s">
        <v>942</v>
      </c>
      <c r="F98" s="49" t="s">
        <v>1649</v>
      </c>
      <c r="G98" s="49">
        <v>2019</v>
      </c>
      <c r="H98" s="49" t="s">
        <v>1628</v>
      </c>
      <c r="I98" s="49" t="s">
        <v>663</v>
      </c>
      <c r="J98" s="59">
        <v>1213748</v>
      </c>
      <c r="K98" s="49">
        <v>1213748</v>
      </c>
      <c r="L98" s="55" t="str">
        <f>_xlfn.CONCAT(NFM3External!$B98,"_",NFM3External!$C98,"_",NFM3External!$E98,"_",NFM3External!$G98)</f>
        <v>Angola_TB_World Health Organization (WHO)_2019</v>
      </c>
    </row>
    <row r="99" spans="1:12">
      <c r="A99" s="51" t="s">
        <v>1637</v>
      </c>
      <c r="B99" s="52" t="s">
        <v>678</v>
      </c>
      <c r="C99" s="52" t="s">
        <v>301</v>
      </c>
      <c r="D99" s="52" t="s">
        <v>1627</v>
      </c>
      <c r="E99" s="52" t="s">
        <v>942</v>
      </c>
      <c r="F99" s="52" t="s">
        <v>1649</v>
      </c>
      <c r="G99" s="52">
        <v>2020</v>
      </c>
      <c r="H99" s="52" t="s">
        <v>1628</v>
      </c>
      <c r="I99" s="52" t="s">
        <v>663</v>
      </c>
      <c r="J99" s="60">
        <v>600000</v>
      </c>
      <c r="K99" s="52">
        <v>600000</v>
      </c>
      <c r="L99" s="56" t="str">
        <f>_xlfn.CONCAT(NFM3External!$B99,"_",NFM3External!$C99,"_",NFM3External!$E99,"_",NFM3External!$G99)</f>
        <v>Angola_TB_World Health Organization (WHO)_2020</v>
      </c>
    </row>
    <row r="100" spans="1:12">
      <c r="A100" s="48" t="s">
        <v>1650</v>
      </c>
      <c r="B100" s="49" t="s">
        <v>856</v>
      </c>
      <c r="C100" s="49" t="s">
        <v>1638</v>
      </c>
      <c r="D100" s="49" t="s">
        <v>1627</v>
      </c>
      <c r="E100" s="49" t="s">
        <v>836</v>
      </c>
      <c r="F100" s="49"/>
      <c r="G100" s="49">
        <v>2019</v>
      </c>
      <c r="H100" s="49" t="s">
        <v>1628</v>
      </c>
      <c r="I100" s="49" t="s">
        <v>663</v>
      </c>
      <c r="J100" s="59">
        <v>33334</v>
      </c>
      <c r="K100" s="49">
        <v>33334</v>
      </c>
      <c r="L100" s="55" t="str">
        <f>_xlfn.CONCAT(NFM3External!$B100,"_",NFM3External!$C100,"_",NFM3External!$E100,"_",NFM3External!$G100)</f>
        <v>Burundi_HIV_Joint United Nations Programme on HIV/AIDS (UNAIDS)_2019</v>
      </c>
    </row>
    <row r="101" spans="1:12">
      <c r="A101" s="51" t="s">
        <v>1650</v>
      </c>
      <c r="B101" s="52" t="s">
        <v>856</v>
      </c>
      <c r="C101" s="52" t="s">
        <v>1638</v>
      </c>
      <c r="D101" s="52" t="s">
        <v>1627</v>
      </c>
      <c r="E101" s="52" t="s">
        <v>836</v>
      </c>
      <c r="F101" s="52"/>
      <c r="G101" s="52">
        <v>2020</v>
      </c>
      <c r="H101" s="52" t="s">
        <v>1628</v>
      </c>
      <c r="I101" s="52" t="s">
        <v>663</v>
      </c>
      <c r="J101" s="60">
        <v>33335</v>
      </c>
      <c r="K101" s="52">
        <v>33335</v>
      </c>
      <c r="L101" s="56" t="str">
        <f>_xlfn.CONCAT(NFM3External!$B101,"_",NFM3External!$C101,"_",NFM3External!$E101,"_",NFM3External!$G101)</f>
        <v>Burundi_HIV_Joint United Nations Programme on HIV/AIDS (UNAIDS)_2020</v>
      </c>
    </row>
    <row r="102" spans="1:12">
      <c r="A102" s="48" t="s">
        <v>1650</v>
      </c>
      <c r="B102" s="49" t="s">
        <v>856</v>
      </c>
      <c r="C102" s="49" t="s">
        <v>1638</v>
      </c>
      <c r="D102" s="49" t="s">
        <v>1627</v>
      </c>
      <c r="E102" s="49" t="s">
        <v>836</v>
      </c>
      <c r="F102" s="49"/>
      <c r="G102" s="49">
        <v>2021</v>
      </c>
      <c r="H102" s="49" t="s">
        <v>357</v>
      </c>
      <c r="I102" s="49" t="s">
        <v>663</v>
      </c>
      <c r="J102" s="59">
        <v>33335</v>
      </c>
      <c r="K102" s="49">
        <v>33335</v>
      </c>
      <c r="L102" s="55" t="str">
        <f>_xlfn.CONCAT(NFM3External!$B102,"_",NFM3External!$C102,"_",NFM3External!$E102,"_",NFM3External!$G102)</f>
        <v>Burundi_HIV_Joint United Nations Programme on HIV/AIDS (UNAIDS)_2021</v>
      </c>
    </row>
    <row r="103" spans="1:12">
      <c r="A103" s="51" t="s">
        <v>1650</v>
      </c>
      <c r="B103" s="52" t="s">
        <v>856</v>
      </c>
      <c r="C103" s="52" t="s">
        <v>1638</v>
      </c>
      <c r="D103" s="52" t="s">
        <v>1627</v>
      </c>
      <c r="E103" s="52" t="s">
        <v>836</v>
      </c>
      <c r="F103" s="52"/>
      <c r="G103" s="52">
        <v>2022</v>
      </c>
      <c r="H103" s="52" t="s">
        <v>357</v>
      </c>
      <c r="I103" s="52" t="s">
        <v>663</v>
      </c>
      <c r="J103" s="60">
        <v>33335</v>
      </c>
      <c r="K103" s="52">
        <v>33335</v>
      </c>
      <c r="L103" s="56" t="str">
        <f>_xlfn.CONCAT(NFM3External!$B103,"_",NFM3External!$C103,"_",NFM3External!$E103,"_",NFM3External!$G103)</f>
        <v>Burundi_HIV_Joint United Nations Programme on HIV/AIDS (UNAIDS)_2022</v>
      </c>
    </row>
    <row r="104" spans="1:12">
      <c r="A104" s="48" t="s">
        <v>1650</v>
      </c>
      <c r="B104" s="49" t="s">
        <v>856</v>
      </c>
      <c r="C104" s="49" t="s">
        <v>1638</v>
      </c>
      <c r="D104" s="49" t="s">
        <v>1627</v>
      </c>
      <c r="E104" s="49" t="s">
        <v>836</v>
      </c>
      <c r="F104" s="49"/>
      <c r="G104" s="49">
        <v>2023</v>
      </c>
      <c r="H104" s="49" t="s">
        <v>357</v>
      </c>
      <c r="I104" s="49" t="s">
        <v>663</v>
      </c>
      <c r="J104" s="59">
        <v>33335</v>
      </c>
      <c r="K104" s="49">
        <v>33335</v>
      </c>
      <c r="L104" s="55" t="str">
        <f>_xlfn.CONCAT(NFM3External!$B104,"_",NFM3External!$C104,"_",NFM3External!$E104,"_",NFM3External!$G104)</f>
        <v>Burundi_HIV_Joint United Nations Programme on HIV/AIDS (UNAIDS)_2023</v>
      </c>
    </row>
    <row r="105" spans="1:12">
      <c r="A105" s="51" t="s">
        <v>1650</v>
      </c>
      <c r="B105" s="52" t="s">
        <v>856</v>
      </c>
      <c r="C105" s="52" t="s">
        <v>1638</v>
      </c>
      <c r="D105" s="52" t="s">
        <v>1627</v>
      </c>
      <c r="E105" s="52" t="s">
        <v>836</v>
      </c>
      <c r="F105" s="52"/>
      <c r="G105" s="52">
        <v>2024</v>
      </c>
      <c r="H105" s="52" t="s">
        <v>357</v>
      </c>
      <c r="I105" s="52" t="s">
        <v>663</v>
      </c>
      <c r="J105" s="60">
        <v>33335</v>
      </c>
      <c r="K105" s="52">
        <v>33335</v>
      </c>
      <c r="L105" s="56" t="str">
        <f>_xlfn.CONCAT(NFM3External!$B105,"_",NFM3External!$C105,"_",NFM3External!$E105,"_",NFM3External!$G105)</f>
        <v>Burundi_HIV_Joint United Nations Programme on HIV/AIDS (UNAIDS)_2024</v>
      </c>
    </row>
    <row r="106" spans="1:12">
      <c r="A106" s="48" t="s">
        <v>1650</v>
      </c>
      <c r="B106" s="49" t="s">
        <v>856</v>
      </c>
      <c r="C106" s="49" t="s">
        <v>1638</v>
      </c>
      <c r="D106" s="49" t="s">
        <v>1627</v>
      </c>
      <c r="E106" s="49" t="s">
        <v>836</v>
      </c>
      <c r="F106" s="49"/>
      <c r="G106" s="49">
        <v>2025</v>
      </c>
      <c r="H106" s="49" t="s">
        <v>357</v>
      </c>
      <c r="I106" s="49" t="s">
        <v>663</v>
      </c>
      <c r="J106" s="59">
        <v>33335</v>
      </c>
      <c r="K106" s="49">
        <v>33335</v>
      </c>
      <c r="L106" s="55" t="str">
        <f>_xlfn.CONCAT(NFM3External!$B106,"_",NFM3External!$C106,"_",NFM3External!$E106,"_",NFM3External!$G106)</f>
        <v>Burundi_HIV_Joint United Nations Programme on HIV/AIDS (UNAIDS)_2025</v>
      </c>
    </row>
    <row r="107" spans="1:12">
      <c r="A107" s="51" t="s">
        <v>1650</v>
      </c>
      <c r="B107" s="52" t="s">
        <v>856</v>
      </c>
      <c r="C107" s="52" t="s">
        <v>1638</v>
      </c>
      <c r="D107" s="52" t="s">
        <v>1627</v>
      </c>
      <c r="E107" s="52" t="s">
        <v>894</v>
      </c>
      <c r="F107" s="52" t="s">
        <v>1651</v>
      </c>
      <c r="G107" s="52">
        <v>2018</v>
      </c>
      <c r="H107" s="52" t="s">
        <v>1628</v>
      </c>
      <c r="I107" s="52" t="s">
        <v>663</v>
      </c>
      <c r="J107" s="60">
        <v>78243</v>
      </c>
      <c r="K107" s="52">
        <v>78243</v>
      </c>
      <c r="L107" s="56" t="str">
        <f>_xlfn.CONCAT(NFM3External!$B107,"_",NFM3External!$C107,"_",NFM3External!$E107,"_",NFM3External!$G107)</f>
        <v>Burundi_HIV_The United Nations Children's Fund (UNICEF)_2018</v>
      </c>
    </row>
    <row r="108" spans="1:12">
      <c r="A108" s="48" t="s">
        <v>1650</v>
      </c>
      <c r="B108" s="49" t="s">
        <v>856</v>
      </c>
      <c r="C108" s="49" t="s">
        <v>1638</v>
      </c>
      <c r="D108" s="49" t="s">
        <v>1627</v>
      </c>
      <c r="E108" s="49" t="s">
        <v>894</v>
      </c>
      <c r="F108" s="49" t="s">
        <v>1651</v>
      </c>
      <c r="G108" s="49">
        <v>2019</v>
      </c>
      <c r="H108" s="49" t="s">
        <v>1628</v>
      </c>
      <c r="I108" s="49" t="s">
        <v>663</v>
      </c>
      <c r="J108" s="59">
        <v>330766</v>
      </c>
      <c r="K108" s="49">
        <v>330766</v>
      </c>
      <c r="L108" s="55" t="str">
        <f>_xlfn.CONCAT(NFM3External!$B108,"_",NFM3External!$C108,"_",NFM3External!$E108,"_",NFM3External!$G108)</f>
        <v>Burundi_HIV_The United Nations Children's Fund (UNICEF)_2019</v>
      </c>
    </row>
    <row r="109" spans="1:12">
      <c r="A109" s="51" t="s">
        <v>1650</v>
      </c>
      <c r="B109" s="52" t="s">
        <v>856</v>
      </c>
      <c r="C109" s="52" t="s">
        <v>1638</v>
      </c>
      <c r="D109" s="52" t="s">
        <v>1627</v>
      </c>
      <c r="E109" s="52" t="s">
        <v>894</v>
      </c>
      <c r="F109" s="52" t="s">
        <v>1651</v>
      </c>
      <c r="G109" s="52">
        <v>2020</v>
      </c>
      <c r="H109" s="52" t="s">
        <v>1628</v>
      </c>
      <c r="I109" s="52" t="s">
        <v>663</v>
      </c>
      <c r="J109" s="60">
        <v>115658</v>
      </c>
      <c r="K109" s="52">
        <v>115658</v>
      </c>
      <c r="L109" s="56" t="str">
        <f>_xlfn.CONCAT(NFM3External!$B109,"_",NFM3External!$C109,"_",NFM3External!$E109,"_",NFM3External!$G109)</f>
        <v>Burundi_HIV_The United Nations Children's Fund (UNICEF)_2020</v>
      </c>
    </row>
    <row r="110" spans="1:12">
      <c r="A110" s="48" t="s">
        <v>1650</v>
      </c>
      <c r="B110" s="49" t="s">
        <v>856</v>
      </c>
      <c r="C110" s="49" t="s">
        <v>1638</v>
      </c>
      <c r="D110" s="49" t="s">
        <v>1627</v>
      </c>
      <c r="E110" s="49" t="s">
        <v>894</v>
      </c>
      <c r="F110" s="49" t="s">
        <v>1651</v>
      </c>
      <c r="G110" s="49">
        <v>2021</v>
      </c>
      <c r="H110" s="49" t="s">
        <v>357</v>
      </c>
      <c r="I110" s="49" t="s">
        <v>663</v>
      </c>
      <c r="J110" s="59">
        <v>231084</v>
      </c>
      <c r="K110" s="49">
        <v>231084</v>
      </c>
      <c r="L110" s="55" t="str">
        <f>_xlfn.CONCAT(NFM3External!$B110,"_",NFM3External!$C110,"_",NFM3External!$E110,"_",NFM3External!$G110)</f>
        <v>Burundi_HIV_The United Nations Children's Fund (UNICEF)_2021</v>
      </c>
    </row>
    <row r="111" spans="1:12">
      <c r="A111" s="51" t="s">
        <v>1650</v>
      </c>
      <c r="B111" s="52" t="s">
        <v>856</v>
      </c>
      <c r="C111" s="52" t="s">
        <v>1638</v>
      </c>
      <c r="D111" s="52" t="s">
        <v>1627</v>
      </c>
      <c r="E111" s="52" t="s">
        <v>894</v>
      </c>
      <c r="F111" s="52" t="s">
        <v>1651</v>
      </c>
      <c r="G111" s="52">
        <v>2022</v>
      </c>
      <c r="H111" s="52" t="s">
        <v>357</v>
      </c>
      <c r="I111" s="52" t="s">
        <v>663</v>
      </c>
      <c r="J111" s="60">
        <v>238017</v>
      </c>
      <c r="K111" s="52">
        <v>238017</v>
      </c>
      <c r="L111" s="56" t="str">
        <f>_xlfn.CONCAT(NFM3External!$B111,"_",NFM3External!$C111,"_",NFM3External!$E111,"_",NFM3External!$G111)</f>
        <v>Burundi_HIV_The United Nations Children's Fund (UNICEF)_2022</v>
      </c>
    </row>
    <row r="112" spans="1:12">
      <c r="A112" s="48" t="s">
        <v>1650</v>
      </c>
      <c r="B112" s="49" t="s">
        <v>856</v>
      </c>
      <c r="C112" s="49" t="s">
        <v>1638</v>
      </c>
      <c r="D112" s="49" t="s">
        <v>1627</v>
      </c>
      <c r="E112" s="49" t="s">
        <v>894</v>
      </c>
      <c r="F112" s="49" t="s">
        <v>1651</v>
      </c>
      <c r="G112" s="49">
        <v>2023</v>
      </c>
      <c r="H112" s="49" t="s">
        <v>357</v>
      </c>
      <c r="I112" s="49" t="s">
        <v>663</v>
      </c>
      <c r="J112" s="59">
        <v>245157</v>
      </c>
      <c r="K112" s="49">
        <v>245157</v>
      </c>
      <c r="L112" s="55" t="str">
        <f>_xlfn.CONCAT(NFM3External!$B112,"_",NFM3External!$C112,"_",NFM3External!$E112,"_",NFM3External!$G112)</f>
        <v>Burundi_HIV_The United Nations Children's Fund (UNICEF)_2023</v>
      </c>
    </row>
    <row r="113" spans="1:12">
      <c r="A113" s="51" t="s">
        <v>1650</v>
      </c>
      <c r="B113" s="52" t="s">
        <v>856</v>
      </c>
      <c r="C113" s="52" t="s">
        <v>1638</v>
      </c>
      <c r="D113" s="52" t="s">
        <v>1627</v>
      </c>
      <c r="E113" s="52" t="s">
        <v>894</v>
      </c>
      <c r="F113" s="52" t="s">
        <v>1651</v>
      </c>
      <c r="G113" s="52">
        <v>2024</v>
      </c>
      <c r="H113" s="52" t="s">
        <v>357</v>
      </c>
      <c r="I113" s="52" t="s">
        <v>663</v>
      </c>
      <c r="J113" s="60">
        <v>252512</v>
      </c>
      <c r="K113" s="52">
        <v>252512</v>
      </c>
      <c r="L113" s="56" t="str">
        <f>_xlfn.CONCAT(NFM3External!$B113,"_",NFM3External!$C113,"_",NFM3External!$E113,"_",NFM3External!$G113)</f>
        <v>Burundi_HIV_The United Nations Children's Fund (UNICEF)_2024</v>
      </c>
    </row>
    <row r="114" spans="1:12">
      <c r="A114" s="48" t="s">
        <v>1650</v>
      </c>
      <c r="B114" s="49" t="s">
        <v>856</v>
      </c>
      <c r="C114" s="49" t="s">
        <v>1638</v>
      </c>
      <c r="D114" s="49" t="s">
        <v>1627</v>
      </c>
      <c r="E114" s="49" t="s">
        <v>894</v>
      </c>
      <c r="F114" s="49" t="s">
        <v>1651</v>
      </c>
      <c r="G114" s="49">
        <v>2025</v>
      </c>
      <c r="H114" s="49" t="s">
        <v>357</v>
      </c>
      <c r="I114" s="49" t="s">
        <v>663</v>
      </c>
      <c r="J114" s="59">
        <v>260088</v>
      </c>
      <c r="K114" s="49">
        <v>260088</v>
      </c>
      <c r="L114" s="55" t="str">
        <f>_xlfn.CONCAT(NFM3External!$B114,"_",NFM3External!$C114,"_",NFM3External!$E114,"_",NFM3External!$G114)</f>
        <v>Burundi_HIV_The United Nations Children's Fund (UNICEF)_2025</v>
      </c>
    </row>
    <row r="115" spans="1:12">
      <c r="A115" s="51" t="s">
        <v>1650</v>
      </c>
      <c r="B115" s="52" t="s">
        <v>856</v>
      </c>
      <c r="C115" s="52" t="s">
        <v>1638</v>
      </c>
      <c r="D115" s="52" t="s">
        <v>1627</v>
      </c>
      <c r="E115" s="52" t="s">
        <v>923</v>
      </c>
      <c r="F115" s="52" t="s">
        <v>1652</v>
      </c>
      <c r="G115" s="52">
        <v>2018</v>
      </c>
      <c r="H115" s="52" t="s">
        <v>1628</v>
      </c>
      <c r="I115" s="52" t="s">
        <v>663</v>
      </c>
      <c r="J115" s="60">
        <v>115805</v>
      </c>
      <c r="K115" s="52">
        <v>115805</v>
      </c>
      <c r="L115" s="56" t="str">
        <f>_xlfn.CONCAT(NFM3External!$B115,"_",NFM3External!$C115,"_",NFM3External!$E115,"_",NFM3External!$G115)</f>
        <v>Burundi_HIV_United Nations Population Fund (UNFPA)_2018</v>
      </c>
    </row>
    <row r="116" spans="1:12">
      <c r="A116" s="48" t="s">
        <v>1650</v>
      </c>
      <c r="B116" s="49" t="s">
        <v>856</v>
      </c>
      <c r="C116" s="49" t="s">
        <v>1638</v>
      </c>
      <c r="D116" s="49" t="s">
        <v>1627</v>
      </c>
      <c r="E116" s="49" t="s">
        <v>923</v>
      </c>
      <c r="F116" s="49" t="s">
        <v>1652</v>
      </c>
      <c r="G116" s="49">
        <v>2019</v>
      </c>
      <c r="H116" s="49" t="s">
        <v>1628</v>
      </c>
      <c r="I116" s="49" t="s">
        <v>663</v>
      </c>
      <c r="J116" s="59">
        <v>119930</v>
      </c>
      <c r="K116" s="49">
        <v>119930</v>
      </c>
      <c r="L116" s="55" t="str">
        <f>_xlfn.CONCAT(NFM3External!$B116,"_",NFM3External!$C116,"_",NFM3External!$E116,"_",NFM3External!$G116)</f>
        <v>Burundi_HIV_United Nations Population Fund (UNFPA)_2019</v>
      </c>
    </row>
    <row r="117" spans="1:12">
      <c r="A117" s="51" t="s">
        <v>1650</v>
      </c>
      <c r="B117" s="52" t="s">
        <v>856</v>
      </c>
      <c r="C117" s="52" t="s">
        <v>1638</v>
      </c>
      <c r="D117" s="52" t="s">
        <v>1627</v>
      </c>
      <c r="E117" s="52" t="s">
        <v>923</v>
      </c>
      <c r="F117" s="52" t="s">
        <v>1652</v>
      </c>
      <c r="G117" s="52">
        <v>2020</v>
      </c>
      <c r="H117" s="52" t="s">
        <v>1628</v>
      </c>
      <c r="I117" s="52" t="s">
        <v>663</v>
      </c>
      <c r="J117" s="60">
        <v>99629</v>
      </c>
      <c r="K117" s="52">
        <v>99629</v>
      </c>
      <c r="L117" s="56" t="str">
        <f>_xlfn.CONCAT(NFM3External!$B117,"_",NFM3External!$C117,"_",NFM3External!$E117,"_",NFM3External!$G117)</f>
        <v>Burundi_HIV_United Nations Population Fund (UNFPA)_2020</v>
      </c>
    </row>
    <row r="118" spans="1:12">
      <c r="A118" s="48" t="s">
        <v>1650</v>
      </c>
      <c r="B118" s="49" t="s">
        <v>856</v>
      </c>
      <c r="C118" s="49" t="s">
        <v>1638</v>
      </c>
      <c r="D118" s="49" t="s">
        <v>1627</v>
      </c>
      <c r="E118" s="49" t="s">
        <v>923</v>
      </c>
      <c r="F118" s="49" t="s">
        <v>1652</v>
      </c>
      <c r="G118" s="49">
        <v>2021</v>
      </c>
      <c r="H118" s="49" t="s">
        <v>357</v>
      </c>
      <c r="I118" s="49" t="s">
        <v>663</v>
      </c>
      <c r="J118" s="59">
        <v>112000</v>
      </c>
      <c r="K118" s="49">
        <v>112000</v>
      </c>
      <c r="L118" s="55" t="str">
        <f>_xlfn.CONCAT(NFM3External!$B118,"_",NFM3External!$C118,"_",NFM3External!$E118,"_",NFM3External!$G118)</f>
        <v>Burundi_HIV_United Nations Population Fund (UNFPA)_2021</v>
      </c>
    </row>
    <row r="119" spans="1:12">
      <c r="A119" s="51" t="s">
        <v>1650</v>
      </c>
      <c r="B119" s="52" t="s">
        <v>856</v>
      </c>
      <c r="C119" s="52" t="s">
        <v>1638</v>
      </c>
      <c r="D119" s="52" t="s">
        <v>1627</v>
      </c>
      <c r="E119" s="52" t="s">
        <v>923</v>
      </c>
      <c r="F119" s="52" t="s">
        <v>1652</v>
      </c>
      <c r="G119" s="52">
        <v>2022</v>
      </c>
      <c r="H119" s="52" t="s">
        <v>357</v>
      </c>
      <c r="I119" s="52" t="s">
        <v>663</v>
      </c>
      <c r="J119" s="60">
        <v>112000</v>
      </c>
      <c r="K119" s="52">
        <v>112000</v>
      </c>
      <c r="L119" s="56" t="str">
        <f>_xlfn.CONCAT(NFM3External!$B119,"_",NFM3External!$C119,"_",NFM3External!$E119,"_",NFM3External!$G119)</f>
        <v>Burundi_HIV_United Nations Population Fund (UNFPA)_2022</v>
      </c>
    </row>
    <row r="120" spans="1:12">
      <c r="A120" s="48" t="s">
        <v>1650</v>
      </c>
      <c r="B120" s="49" t="s">
        <v>856</v>
      </c>
      <c r="C120" s="49" t="s">
        <v>1638</v>
      </c>
      <c r="D120" s="49" t="s">
        <v>1627</v>
      </c>
      <c r="E120" s="49" t="s">
        <v>923</v>
      </c>
      <c r="F120" s="49" t="s">
        <v>1652</v>
      </c>
      <c r="G120" s="49">
        <v>2023</v>
      </c>
      <c r="H120" s="49" t="s">
        <v>357</v>
      </c>
      <c r="I120" s="49" t="s">
        <v>663</v>
      </c>
      <c r="J120" s="59">
        <v>112000</v>
      </c>
      <c r="K120" s="49">
        <v>112000</v>
      </c>
      <c r="L120" s="55" t="str">
        <f>_xlfn.CONCAT(NFM3External!$B120,"_",NFM3External!$C120,"_",NFM3External!$E120,"_",NFM3External!$G120)</f>
        <v>Burundi_HIV_United Nations Population Fund (UNFPA)_2023</v>
      </c>
    </row>
    <row r="121" spans="1:12">
      <c r="A121" s="51" t="s">
        <v>1650</v>
      </c>
      <c r="B121" s="52" t="s">
        <v>856</v>
      </c>
      <c r="C121" s="52" t="s">
        <v>1638</v>
      </c>
      <c r="D121" s="52" t="s">
        <v>1627</v>
      </c>
      <c r="E121" s="52" t="s">
        <v>923</v>
      </c>
      <c r="F121" s="52" t="s">
        <v>1652</v>
      </c>
      <c r="G121" s="52">
        <v>2024</v>
      </c>
      <c r="H121" s="52" t="s">
        <v>357</v>
      </c>
      <c r="I121" s="52" t="s">
        <v>663</v>
      </c>
      <c r="J121" s="60">
        <v>112000</v>
      </c>
      <c r="K121" s="52">
        <v>112000</v>
      </c>
      <c r="L121" s="56" t="str">
        <f>_xlfn.CONCAT(NFM3External!$B121,"_",NFM3External!$C121,"_",NFM3External!$E121,"_",NFM3External!$G121)</f>
        <v>Burundi_HIV_United Nations Population Fund (UNFPA)_2024</v>
      </c>
    </row>
    <row r="122" spans="1:12">
      <c r="A122" s="48" t="s">
        <v>1650</v>
      </c>
      <c r="B122" s="49" t="s">
        <v>856</v>
      </c>
      <c r="C122" s="49" t="s">
        <v>1638</v>
      </c>
      <c r="D122" s="49" t="s">
        <v>1627</v>
      </c>
      <c r="E122" s="49" t="s">
        <v>923</v>
      </c>
      <c r="F122" s="49" t="s">
        <v>1652</v>
      </c>
      <c r="G122" s="49">
        <v>2025</v>
      </c>
      <c r="H122" s="49" t="s">
        <v>357</v>
      </c>
      <c r="I122" s="49" t="s">
        <v>663</v>
      </c>
      <c r="J122" s="59">
        <v>112000</v>
      </c>
      <c r="K122" s="49">
        <v>112000</v>
      </c>
      <c r="L122" s="55" t="str">
        <f>_xlfn.CONCAT(NFM3External!$B122,"_",NFM3External!$C122,"_",NFM3External!$E122,"_",NFM3External!$G122)</f>
        <v>Burundi_HIV_United Nations Population Fund (UNFPA)_2025</v>
      </c>
    </row>
    <row r="123" spans="1:12">
      <c r="A123" s="51" t="s">
        <v>1650</v>
      </c>
      <c r="B123" s="52" t="s">
        <v>856</v>
      </c>
      <c r="C123" s="52" t="s">
        <v>1638</v>
      </c>
      <c r="D123" s="52" t="s">
        <v>1627</v>
      </c>
      <c r="E123" s="52" t="s">
        <v>927</v>
      </c>
      <c r="F123" s="52" t="s">
        <v>1653</v>
      </c>
      <c r="G123" s="52">
        <v>2021</v>
      </c>
      <c r="H123" s="52" t="s">
        <v>357</v>
      </c>
      <c r="I123" s="52" t="s">
        <v>663</v>
      </c>
      <c r="J123" s="60">
        <v>18850000</v>
      </c>
      <c r="K123" s="52">
        <v>18850000</v>
      </c>
      <c r="L123" s="56" t="str">
        <f>_xlfn.CONCAT(NFM3External!$B123,"_",NFM3External!$C123,"_",NFM3External!$E123,"_",NFM3External!$G123)</f>
        <v>Burundi_HIV_United States Government (USG)_2021</v>
      </c>
    </row>
    <row r="124" spans="1:12">
      <c r="A124" s="48" t="s">
        <v>1650</v>
      </c>
      <c r="B124" s="49" t="s">
        <v>856</v>
      </c>
      <c r="C124" s="49" t="s">
        <v>1638</v>
      </c>
      <c r="D124" s="49" t="s">
        <v>1627</v>
      </c>
      <c r="E124" s="49" t="s">
        <v>927</v>
      </c>
      <c r="F124" s="49" t="s">
        <v>1653</v>
      </c>
      <c r="G124" s="49">
        <v>2022</v>
      </c>
      <c r="H124" s="49" t="s">
        <v>357</v>
      </c>
      <c r="I124" s="49" t="s">
        <v>663</v>
      </c>
      <c r="J124" s="59">
        <v>18850000</v>
      </c>
      <c r="K124" s="49">
        <v>18850000</v>
      </c>
      <c r="L124" s="55" t="str">
        <f>_xlfn.CONCAT(NFM3External!$B124,"_",NFM3External!$C124,"_",NFM3External!$E124,"_",NFM3External!$G124)</f>
        <v>Burundi_HIV_United States Government (USG)_2022</v>
      </c>
    </row>
    <row r="125" spans="1:12">
      <c r="A125" s="51" t="s">
        <v>1650</v>
      </c>
      <c r="B125" s="52" t="s">
        <v>856</v>
      </c>
      <c r="C125" s="52" t="s">
        <v>1638</v>
      </c>
      <c r="D125" s="52" t="s">
        <v>1627</v>
      </c>
      <c r="E125" s="52" t="s">
        <v>927</v>
      </c>
      <c r="F125" s="52" t="s">
        <v>1653</v>
      </c>
      <c r="G125" s="52">
        <v>2023</v>
      </c>
      <c r="H125" s="52" t="s">
        <v>357</v>
      </c>
      <c r="I125" s="52" t="s">
        <v>663</v>
      </c>
      <c r="J125" s="60">
        <v>18850000</v>
      </c>
      <c r="K125" s="52">
        <v>18850000</v>
      </c>
      <c r="L125" s="56" t="str">
        <f>_xlfn.CONCAT(NFM3External!$B125,"_",NFM3External!$C125,"_",NFM3External!$E125,"_",NFM3External!$G125)</f>
        <v>Burundi_HIV_United States Government (USG)_2023</v>
      </c>
    </row>
    <row r="126" spans="1:12">
      <c r="A126" s="48" t="s">
        <v>1650</v>
      </c>
      <c r="B126" s="49" t="s">
        <v>856</v>
      </c>
      <c r="C126" s="49" t="s">
        <v>1638</v>
      </c>
      <c r="D126" s="49" t="s">
        <v>1627</v>
      </c>
      <c r="E126" s="49" t="s">
        <v>927</v>
      </c>
      <c r="F126" s="49" t="s">
        <v>1653</v>
      </c>
      <c r="G126" s="49">
        <v>2024</v>
      </c>
      <c r="H126" s="49" t="s">
        <v>357</v>
      </c>
      <c r="I126" s="49" t="s">
        <v>663</v>
      </c>
      <c r="J126" s="59">
        <v>18850000</v>
      </c>
      <c r="K126" s="49">
        <v>18850000</v>
      </c>
      <c r="L126" s="55" t="str">
        <f>_xlfn.CONCAT(NFM3External!$B126,"_",NFM3External!$C126,"_",NFM3External!$E126,"_",NFM3External!$G126)</f>
        <v>Burundi_HIV_United States Government (USG)_2024</v>
      </c>
    </row>
    <row r="127" spans="1:12">
      <c r="A127" s="51" t="s">
        <v>1650</v>
      </c>
      <c r="B127" s="52" t="s">
        <v>856</v>
      </c>
      <c r="C127" s="52" t="s">
        <v>1638</v>
      </c>
      <c r="D127" s="52" t="s">
        <v>1627</v>
      </c>
      <c r="E127" s="52" t="s">
        <v>927</v>
      </c>
      <c r="F127" s="52" t="s">
        <v>1653</v>
      </c>
      <c r="G127" s="52">
        <v>2025</v>
      </c>
      <c r="H127" s="52" t="s">
        <v>357</v>
      </c>
      <c r="I127" s="52" t="s">
        <v>663</v>
      </c>
      <c r="J127" s="60">
        <v>18850000</v>
      </c>
      <c r="K127" s="52">
        <v>18850000</v>
      </c>
      <c r="L127" s="56" t="str">
        <f>_xlfn.CONCAT(NFM3External!$B127,"_",NFM3External!$C127,"_",NFM3External!$E127,"_",NFM3External!$G127)</f>
        <v>Burundi_HIV_United States Government (USG)_2025</v>
      </c>
    </row>
    <row r="128" spans="1:12">
      <c r="A128" s="48" t="s">
        <v>1650</v>
      </c>
      <c r="B128" s="49" t="s">
        <v>856</v>
      </c>
      <c r="C128" s="49" t="s">
        <v>1638</v>
      </c>
      <c r="D128" s="49" t="s">
        <v>1627</v>
      </c>
      <c r="E128" s="49" t="s">
        <v>932</v>
      </c>
      <c r="F128" s="49"/>
      <c r="G128" s="49">
        <v>2019</v>
      </c>
      <c r="H128" s="49" t="s">
        <v>1628</v>
      </c>
      <c r="I128" s="49" t="s">
        <v>663</v>
      </c>
      <c r="J128" s="59">
        <v>1000000</v>
      </c>
      <c r="K128" s="49">
        <v>1000000</v>
      </c>
      <c r="L128" s="55" t="str">
        <f>_xlfn.CONCAT(NFM3External!$B128,"_",NFM3External!$C128,"_",NFM3External!$E128,"_",NFM3External!$G128)</f>
        <v>Burundi_HIV_World Bank (WB)_2019</v>
      </c>
    </row>
    <row r="129" spans="1:12">
      <c r="A129" s="51" t="s">
        <v>1650</v>
      </c>
      <c r="B129" s="52" t="s">
        <v>856</v>
      </c>
      <c r="C129" s="52" t="s">
        <v>1638</v>
      </c>
      <c r="D129" s="52" t="s">
        <v>1627</v>
      </c>
      <c r="E129" s="52" t="s">
        <v>932</v>
      </c>
      <c r="F129" s="52"/>
      <c r="G129" s="52">
        <v>2020</v>
      </c>
      <c r="H129" s="52" t="s">
        <v>1628</v>
      </c>
      <c r="I129" s="52" t="s">
        <v>663</v>
      </c>
      <c r="J129" s="60">
        <v>1000000</v>
      </c>
      <c r="K129" s="52">
        <v>1000000</v>
      </c>
      <c r="L129" s="56" t="str">
        <f>_xlfn.CONCAT(NFM3External!$B129,"_",NFM3External!$C129,"_",NFM3External!$E129,"_",NFM3External!$G129)</f>
        <v>Burundi_HIV_World Bank (WB)_2020</v>
      </c>
    </row>
    <row r="130" spans="1:12">
      <c r="A130" s="48" t="s">
        <v>1650</v>
      </c>
      <c r="B130" s="49" t="s">
        <v>856</v>
      </c>
      <c r="C130" s="49" t="s">
        <v>1638</v>
      </c>
      <c r="D130" s="49" t="s">
        <v>1627</v>
      </c>
      <c r="E130" s="49" t="s">
        <v>932</v>
      </c>
      <c r="F130" s="49"/>
      <c r="G130" s="49">
        <v>2021</v>
      </c>
      <c r="H130" s="49" t="s">
        <v>357</v>
      </c>
      <c r="I130" s="49" t="s">
        <v>663</v>
      </c>
      <c r="J130" s="59">
        <v>1000000</v>
      </c>
      <c r="K130" s="49">
        <v>1000000</v>
      </c>
      <c r="L130" s="55" t="str">
        <f>_xlfn.CONCAT(NFM3External!$B130,"_",NFM3External!$C130,"_",NFM3External!$E130,"_",NFM3External!$G130)</f>
        <v>Burundi_HIV_World Bank (WB)_2021</v>
      </c>
    </row>
    <row r="131" spans="1:12">
      <c r="A131" s="51" t="s">
        <v>1650</v>
      </c>
      <c r="B131" s="52" t="s">
        <v>856</v>
      </c>
      <c r="C131" s="52" t="s">
        <v>1638</v>
      </c>
      <c r="D131" s="52" t="s">
        <v>1627</v>
      </c>
      <c r="E131" s="52" t="s">
        <v>932</v>
      </c>
      <c r="F131" s="52"/>
      <c r="G131" s="52">
        <v>2022</v>
      </c>
      <c r="H131" s="52" t="s">
        <v>357</v>
      </c>
      <c r="I131" s="52" t="s">
        <v>663</v>
      </c>
      <c r="J131" s="60">
        <v>1000000</v>
      </c>
      <c r="K131" s="52">
        <v>1000000</v>
      </c>
      <c r="L131" s="56" t="str">
        <f>_xlfn.CONCAT(NFM3External!$B131,"_",NFM3External!$C131,"_",NFM3External!$E131,"_",NFM3External!$G131)</f>
        <v>Burundi_HIV_World Bank (WB)_2022</v>
      </c>
    </row>
    <row r="132" spans="1:12">
      <c r="A132" s="48" t="s">
        <v>1650</v>
      </c>
      <c r="B132" s="49" t="s">
        <v>856</v>
      </c>
      <c r="C132" s="49" t="s">
        <v>1638</v>
      </c>
      <c r="D132" s="49" t="s">
        <v>1627</v>
      </c>
      <c r="E132" s="49" t="s">
        <v>932</v>
      </c>
      <c r="F132" s="49"/>
      <c r="G132" s="49">
        <v>2023</v>
      </c>
      <c r="H132" s="49" t="s">
        <v>357</v>
      </c>
      <c r="I132" s="49" t="s">
        <v>663</v>
      </c>
      <c r="J132" s="59">
        <v>1000000</v>
      </c>
      <c r="K132" s="49">
        <v>1000000</v>
      </c>
      <c r="L132" s="55" t="str">
        <f>_xlfn.CONCAT(NFM3External!$B132,"_",NFM3External!$C132,"_",NFM3External!$E132,"_",NFM3External!$G132)</f>
        <v>Burundi_HIV_World Bank (WB)_2023</v>
      </c>
    </row>
    <row r="133" spans="1:12">
      <c r="A133" s="51" t="s">
        <v>1650</v>
      </c>
      <c r="B133" s="52" t="s">
        <v>856</v>
      </c>
      <c r="C133" s="52" t="s">
        <v>1638</v>
      </c>
      <c r="D133" s="52" t="s">
        <v>1627</v>
      </c>
      <c r="E133" s="52" t="s">
        <v>932</v>
      </c>
      <c r="F133" s="52"/>
      <c r="G133" s="52">
        <v>2024</v>
      </c>
      <c r="H133" s="52" t="s">
        <v>357</v>
      </c>
      <c r="I133" s="52" t="s">
        <v>663</v>
      </c>
      <c r="J133" s="60">
        <v>1000000</v>
      </c>
      <c r="K133" s="52">
        <v>1000000</v>
      </c>
      <c r="L133" s="56" t="str">
        <f>_xlfn.CONCAT(NFM3External!$B133,"_",NFM3External!$C133,"_",NFM3External!$E133,"_",NFM3External!$G133)</f>
        <v>Burundi_HIV_World Bank (WB)_2024</v>
      </c>
    </row>
    <row r="134" spans="1:12">
      <c r="A134" s="48" t="s">
        <v>1650</v>
      </c>
      <c r="B134" s="49" t="s">
        <v>856</v>
      </c>
      <c r="C134" s="49" t="s">
        <v>1638</v>
      </c>
      <c r="D134" s="49" t="s">
        <v>1627</v>
      </c>
      <c r="E134" s="49" t="s">
        <v>932</v>
      </c>
      <c r="F134" s="49"/>
      <c r="G134" s="49">
        <v>2025</v>
      </c>
      <c r="H134" s="49" t="s">
        <v>357</v>
      </c>
      <c r="I134" s="49" t="s">
        <v>663</v>
      </c>
      <c r="J134" s="59">
        <v>1000000</v>
      </c>
      <c r="K134" s="49">
        <v>1000000</v>
      </c>
      <c r="L134" s="55" t="str">
        <f>_xlfn.CONCAT(NFM3External!$B134,"_",NFM3External!$C134,"_",NFM3External!$E134,"_",NFM3External!$G134)</f>
        <v>Burundi_HIV_World Bank (WB)_2025</v>
      </c>
    </row>
    <row r="135" spans="1:12">
      <c r="A135" s="51" t="s">
        <v>1650</v>
      </c>
      <c r="B135" s="52" t="s">
        <v>856</v>
      </c>
      <c r="C135" s="52" t="s">
        <v>1638</v>
      </c>
      <c r="D135" s="52" t="s">
        <v>1627</v>
      </c>
      <c r="E135" s="52" t="s">
        <v>942</v>
      </c>
      <c r="F135" s="52" t="s">
        <v>1654</v>
      </c>
      <c r="G135" s="52">
        <v>2018</v>
      </c>
      <c r="H135" s="52" t="s">
        <v>1628</v>
      </c>
      <c r="I135" s="52" t="s">
        <v>663</v>
      </c>
      <c r="J135" s="60">
        <v>23000</v>
      </c>
      <c r="K135" s="52">
        <v>23000</v>
      </c>
      <c r="L135" s="56" t="str">
        <f>_xlfn.CONCAT(NFM3External!$B135,"_",NFM3External!$C135,"_",NFM3External!$E135,"_",NFM3External!$G135)</f>
        <v>Burundi_HIV_World Health Organization (WHO)_2018</v>
      </c>
    </row>
    <row r="136" spans="1:12">
      <c r="A136" s="48" t="s">
        <v>1650</v>
      </c>
      <c r="B136" s="49" t="s">
        <v>856</v>
      </c>
      <c r="C136" s="49" t="s">
        <v>1638</v>
      </c>
      <c r="D136" s="49" t="s">
        <v>1627</v>
      </c>
      <c r="E136" s="49" t="s">
        <v>942</v>
      </c>
      <c r="F136" s="49" t="s">
        <v>1654</v>
      </c>
      <c r="G136" s="49">
        <v>2019</v>
      </c>
      <c r="H136" s="49" t="s">
        <v>1628</v>
      </c>
      <c r="I136" s="49" t="s">
        <v>663</v>
      </c>
      <c r="J136" s="59">
        <v>22466</v>
      </c>
      <c r="K136" s="49">
        <v>22466</v>
      </c>
      <c r="L136" s="55" t="str">
        <f>_xlfn.CONCAT(NFM3External!$B136,"_",NFM3External!$C136,"_",NFM3External!$E136,"_",NFM3External!$G136)</f>
        <v>Burundi_HIV_World Health Organization (WHO)_2019</v>
      </c>
    </row>
    <row r="137" spans="1:12">
      <c r="A137" s="51" t="s">
        <v>1650</v>
      </c>
      <c r="B137" s="52" t="s">
        <v>856</v>
      </c>
      <c r="C137" s="52" t="s">
        <v>1638</v>
      </c>
      <c r="D137" s="52" t="s">
        <v>1627</v>
      </c>
      <c r="E137" s="52" t="s">
        <v>942</v>
      </c>
      <c r="F137" s="52" t="s">
        <v>1654</v>
      </c>
      <c r="G137" s="52">
        <v>2020</v>
      </c>
      <c r="H137" s="52" t="s">
        <v>1628</v>
      </c>
      <c r="I137" s="52" t="s">
        <v>663</v>
      </c>
      <c r="J137" s="60">
        <v>22000</v>
      </c>
      <c r="K137" s="52">
        <v>22000</v>
      </c>
      <c r="L137" s="56" t="str">
        <f>_xlfn.CONCAT(NFM3External!$B137,"_",NFM3External!$C137,"_",NFM3External!$E137,"_",NFM3External!$G137)</f>
        <v>Burundi_HIV_World Health Organization (WHO)_2020</v>
      </c>
    </row>
    <row r="138" spans="1:12">
      <c r="A138" s="48" t="s">
        <v>1650</v>
      </c>
      <c r="B138" s="49" t="s">
        <v>856</v>
      </c>
      <c r="C138" s="49" t="s">
        <v>1638</v>
      </c>
      <c r="D138" s="49" t="s">
        <v>1627</v>
      </c>
      <c r="E138" s="49" t="s">
        <v>942</v>
      </c>
      <c r="F138" s="49" t="s">
        <v>1654</v>
      </c>
      <c r="G138" s="49">
        <v>2021</v>
      </c>
      <c r="H138" s="49" t="s">
        <v>357</v>
      </c>
      <c r="I138" s="49" t="s">
        <v>663</v>
      </c>
      <c r="J138" s="59">
        <v>21667</v>
      </c>
      <c r="K138" s="49">
        <v>21667</v>
      </c>
      <c r="L138" s="55" t="str">
        <f>_xlfn.CONCAT(NFM3External!$B138,"_",NFM3External!$C138,"_",NFM3External!$E138,"_",NFM3External!$G138)</f>
        <v>Burundi_HIV_World Health Organization (WHO)_2021</v>
      </c>
    </row>
    <row r="139" spans="1:12">
      <c r="A139" s="51" t="s">
        <v>1650</v>
      </c>
      <c r="B139" s="52" t="s">
        <v>856</v>
      </c>
      <c r="C139" s="52" t="s">
        <v>1638</v>
      </c>
      <c r="D139" s="52" t="s">
        <v>1627</v>
      </c>
      <c r="E139" s="52" t="s">
        <v>942</v>
      </c>
      <c r="F139" s="52" t="s">
        <v>1654</v>
      </c>
      <c r="G139" s="52">
        <v>2022</v>
      </c>
      <c r="H139" s="52" t="s">
        <v>357</v>
      </c>
      <c r="I139" s="52" t="s">
        <v>663</v>
      </c>
      <c r="J139" s="60">
        <v>21667</v>
      </c>
      <c r="K139" s="52">
        <v>21667</v>
      </c>
      <c r="L139" s="56" t="str">
        <f>_xlfn.CONCAT(NFM3External!$B139,"_",NFM3External!$C139,"_",NFM3External!$E139,"_",NFM3External!$G139)</f>
        <v>Burundi_HIV_World Health Organization (WHO)_2022</v>
      </c>
    </row>
    <row r="140" spans="1:12">
      <c r="A140" s="48" t="s">
        <v>1650</v>
      </c>
      <c r="B140" s="49" t="s">
        <v>856</v>
      </c>
      <c r="C140" s="49" t="s">
        <v>1638</v>
      </c>
      <c r="D140" s="49" t="s">
        <v>1627</v>
      </c>
      <c r="E140" s="49" t="s">
        <v>942</v>
      </c>
      <c r="F140" s="49" t="s">
        <v>1654</v>
      </c>
      <c r="G140" s="49">
        <v>2023</v>
      </c>
      <c r="H140" s="49" t="s">
        <v>357</v>
      </c>
      <c r="I140" s="49" t="s">
        <v>663</v>
      </c>
      <c r="J140" s="59">
        <v>21667</v>
      </c>
      <c r="K140" s="49">
        <v>21667</v>
      </c>
      <c r="L140" s="55" t="str">
        <f>_xlfn.CONCAT(NFM3External!$B140,"_",NFM3External!$C140,"_",NFM3External!$E140,"_",NFM3External!$G140)</f>
        <v>Burundi_HIV_World Health Organization (WHO)_2023</v>
      </c>
    </row>
    <row r="141" spans="1:12">
      <c r="A141" s="51" t="s">
        <v>1650</v>
      </c>
      <c r="B141" s="52" t="s">
        <v>856</v>
      </c>
      <c r="C141" s="52" t="s">
        <v>1638</v>
      </c>
      <c r="D141" s="52" t="s">
        <v>1627</v>
      </c>
      <c r="E141" s="52" t="s">
        <v>942</v>
      </c>
      <c r="F141" s="52" t="s">
        <v>1654</v>
      </c>
      <c r="G141" s="52">
        <v>2024</v>
      </c>
      <c r="H141" s="52" t="s">
        <v>357</v>
      </c>
      <c r="I141" s="52" t="s">
        <v>663</v>
      </c>
      <c r="J141" s="60">
        <v>21667</v>
      </c>
      <c r="K141" s="52">
        <v>21667</v>
      </c>
      <c r="L141" s="56" t="str">
        <f>_xlfn.CONCAT(NFM3External!$B141,"_",NFM3External!$C141,"_",NFM3External!$E141,"_",NFM3External!$G141)</f>
        <v>Burundi_HIV_World Health Organization (WHO)_2024</v>
      </c>
    </row>
    <row r="142" spans="1:12">
      <c r="A142" s="48" t="s">
        <v>1650</v>
      </c>
      <c r="B142" s="49" t="s">
        <v>856</v>
      </c>
      <c r="C142" s="49" t="s">
        <v>1638</v>
      </c>
      <c r="D142" s="49" t="s">
        <v>1627</v>
      </c>
      <c r="E142" s="49" t="s">
        <v>942</v>
      </c>
      <c r="F142" s="49" t="s">
        <v>1654</v>
      </c>
      <c r="G142" s="49">
        <v>2025</v>
      </c>
      <c r="H142" s="49" t="s">
        <v>357</v>
      </c>
      <c r="I142" s="49" t="s">
        <v>663</v>
      </c>
      <c r="J142" s="59">
        <v>21667</v>
      </c>
      <c r="K142" s="49">
        <v>21667</v>
      </c>
      <c r="L142" s="55" t="str">
        <f>_xlfn.CONCAT(NFM3External!$B142,"_",NFM3External!$C142,"_",NFM3External!$E142,"_",NFM3External!$G142)</f>
        <v>Burundi_HIV_World Health Organization (WHO)_2025</v>
      </c>
    </row>
    <row r="143" spans="1:12">
      <c r="A143" s="51" t="s">
        <v>1650</v>
      </c>
      <c r="B143" s="52" t="s">
        <v>856</v>
      </c>
      <c r="C143" s="52" t="s">
        <v>304</v>
      </c>
      <c r="D143" s="52" t="s">
        <v>1627</v>
      </c>
      <c r="E143" s="52" t="s">
        <v>894</v>
      </c>
      <c r="F143" s="52" t="s">
        <v>1655</v>
      </c>
      <c r="G143" s="52">
        <v>2018</v>
      </c>
      <c r="H143" s="52" t="s">
        <v>1628</v>
      </c>
      <c r="I143" s="52" t="s">
        <v>663</v>
      </c>
      <c r="J143" s="60">
        <v>71454</v>
      </c>
      <c r="K143" s="52">
        <v>71454</v>
      </c>
      <c r="L143" s="56" t="str">
        <f>_xlfn.CONCAT(NFM3External!$B143,"_",NFM3External!$C143,"_",NFM3External!$E143,"_",NFM3External!$G143)</f>
        <v>Burundi_Malaria_The United Nations Children's Fund (UNICEF)_2018</v>
      </c>
    </row>
    <row r="144" spans="1:12">
      <c r="A144" s="48" t="s">
        <v>1650</v>
      </c>
      <c r="B144" s="49" t="s">
        <v>856</v>
      </c>
      <c r="C144" s="49" t="s">
        <v>304</v>
      </c>
      <c r="D144" s="49" t="s">
        <v>1627</v>
      </c>
      <c r="E144" s="49" t="s">
        <v>894</v>
      </c>
      <c r="F144" s="49" t="s">
        <v>1655</v>
      </c>
      <c r="G144" s="49">
        <v>2019</v>
      </c>
      <c r="H144" s="49" t="s">
        <v>1628</v>
      </c>
      <c r="I144" s="49" t="s">
        <v>663</v>
      </c>
      <c r="J144" s="59">
        <v>372925</v>
      </c>
      <c r="K144" s="49">
        <v>372925</v>
      </c>
      <c r="L144" s="55" t="str">
        <f>_xlfn.CONCAT(NFM3External!$B144,"_",NFM3External!$C144,"_",NFM3External!$E144,"_",NFM3External!$G144)</f>
        <v>Burundi_Malaria_The United Nations Children's Fund (UNICEF)_2019</v>
      </c>
    </row>
    <row r="145" spans="1:12">
      <c r="A145" s="51" t="s">
        <v>1650</v>
      </c>
      <c r="B145" s="52" t="s">
        <v>856</v>
      </c>
      <c r="C145" s="52" t="s">
        <v>304</v>
      </c>
      <c r="D145" s="52" t="s">
        <v>1627</v>
      </c>
      <c r="E145" s="52" t="s">
        <v>894</v>
      </c>
      <c r="F145" s="52" t="s">
        <v>1655</v>
      </c>
      <c r="G145" s="52">
        <v>2020</v>
      </c>
      <c r="H145" s="52" t="s">
        <v>1628</v>
      </c>
      <c r="I145" s="52" t="s">
        <v>663</v>
      </c>
      <c r="J145" s="60">
        <v>585066</v>
      </c>
      <c r="K145" s="52">
        <v>585066</v>
      </c>
      <c r="L145" s="56" t="str">
        <f>_xlfn.CONCAT(NFM3External!$B145,"_",NFM3External!$C145,"_",NFM3External!$E145,"_",NFM3External!$G145)</f>
        <v>Burundi_Malaria_The United Nations Children's Fund (UNICEF)_2020</v>
      </c>
    </row>
    <row r="146" spans="1:12">
      <c r="A146" s="48" t="s">
        <v>1650</v>
      </c>
      <c r="B146" s="49" t="s">
        <v>856</v>
      </c>
      <c r="C146" s="49" t="s">
        <v>304</v>
      </c>
      <c r="D146" s="49" t="s">
        <v>1627</v>
      </c>
      <c r="E146" s="49" t="s">
        <v>894</v>
      </c>
      <c r="F146" s="49" t="s">
        <v>1655</v>
      </c>
      <c r="G146" s="49">
        <v>2021</v>
      </c>
      <c r="H146" s="49" t="s">
        <v>357</v>
      </c>
      <c r="I146" s="49" t="s">
        <v>663</v>
      </c>
      <c r="J146" s="59">
        <v>2266107</v>
      </c>
      <c r="K146" s="49">
        <v>2266107</v>
      </c>
      <c r="L146" s="55" t="str">
        <f>_xlfn.CONCAT(NFM3External!$B146,"_",NFM3External!$C146,"_",NFM3External!$E146,"_",NFM3External!$G146)</f>
        <v>Burundi_Malaria_The United Nations Children's Fund (UNICEF)_2021</v>
      </c>
    </row>
    <row r="147" spans="1:12">
      <c r="A147" s="51" t="s">
        <v>1650</v>
      </c>
      <c r="B147" s="52" t="s">
        <v>856</v>
      </c>
      <c r="C147" s="52" t="s">
        <v>304</v>
      </c>
      <c r="D147" s="52" t="s">
        <v>1627</v>
      </c>
      <c r="E147" s="52" t="s">
        <v>894</v>
      </c>
      <c r="F147" s="52" t="s">
        <v>1655</v>
      </c>
      <c r="G147" s="52">
        <v>2022</v>
      </c>
      <c r="H147" s="52" t="s">
        <v>357</v>
      </c>
      <c r="I147" s="52" t="s">
        <v>663</v>
      </c>
      <c r="J147" s="60">
        <v>658252</v>
      </c>
      <c r="K147" s="52">
        <v>658252</v>
      </c>
      <c r="L147" s="56" t="str">
        <f>_xlfn.CONCAT(NFM3External!$B147,"_",NFM3External!$C147,"_",NFM3External!$E147,"_",NFM3External!$G147)</f>
        <v>Burundi_Malaria_The United Nations Children's Fund (UNICEF)_2022</v>
      </c>
    </row>
    <row r="148" spans="1:12">
      <c r="A148" s="48" t="s">
        <v>1650</v>
      </c>
      <c r="B148" s="49" t="s">
        <v>856</v>
      </c>
      <c r="C148" s="49" t="s">
        <v>304</v>
      </c>
      <c r="D148" s="49" t="s">
        <v>1627</v>
      </c>
      <c r="E148" s="49" t="s">
        <v>894</v>
      </c>
      <c r="F148" s="49" t="s">
        <v>1655</v>
      </c>
      <c r="G148" s="49">
        <v>2023</v>
      </c>
      <c r="H148" s="49" t="s">
        <v>357</v>
      </c>
      <c r="I148" s="49" t="s">
        <v>663</v>
      </c>
      <c r="J148" s="59">
        <v>668029</v>
      </c>
      <c r="K148" s="49">
        <v>668029</v>
      </c>
      <c r="L148" s="55" t="str">
        <f>_xlfn.CONCAT(NFM3External!$B148,"_",NFM3External!$C148,"_",NFM3External!$E148,"_",NFM3External!$G148)</f>
        <v>Burundi_Malaria_The United Nations Children's Fund (UNICEF)_2023</v>
      </c>
    </row>
    <row r="149" spans="1:12">
      <c r="A149" s="51" t="s">
        <v>1650</v>
      </c>
      <c r="B149" s="52" t="s">
        <v>856</v>
      </c>
      <c r="C149" s="52" t="s">
        <v>304</v>
      </c>
      <c r="D149" s="52" t="s">
        <v>1627</v>
      </c>
      <c r="E149" s="52" t="s">
        <v>927</v>
      </c>
      <c r="F149" s="52" t="s">
        <v>1656</v>
      </c>
      <c r="G149" s="52">
        <v>2018</v>
      </c>
      <c r="H149" s="52" t="s">
        <v>1628</v>
      </c>
      <c r="I149" s="52" t="s">
        <v>663</v>
      </c>
      <c r="J149" s="60">
        <v>6020000</v>
      </c>
      <c r="K149" s="52">
        <v>6020000</v>
      </c>
      <c r="L149" s="56" t="str">
        <f>_xlfn.CONCAT(NFM3External!$B149,"_",NFM3External!$C149,"_",NFM3External!$E149,"_",NFM3External!$G149)</f>
        <v>Burundi_Malaria_United States Government (USG)_2018</v>
      </c>
    </row>
    <row r="150" spans="1:12">
      <c r="A150" s="48" t="s">
        <v>1650</v>
      </c>
      <c r="B150" s="49" t="s">
        <v>856</v>
      </c>
      <c r="C150" s="49" t="s">
        <v>304</v>
      </c>
      <c r="D150" s="49" t="s">
        <v>1627</v>
      </c>
      <c r="E150" s="49" t="s">
        <v>927</v>
      </c>
      <c r="F150" s="49" t="s">
        <v>1656</v>
      </c>
      <c r="G150" s="49">
        <v>2019</v>
      </c>
      <c r="H150" s="49" t="s">
        <v>1628</v>
      </c>
      <c r="I150" s="49" t="s">
        <v>663</v>
      </c>
      <c r="J150" s="59">
        <v>4734719</v>
      </c>
      <c r="K150" s="49">
        <v>4734719</v>
      </c>
      <c r="L150" s="55" t="str">
        <f>_xlfn.CONCAT(NFM3External!$B150,"_",NFM3External!$C150,"_",NFM3External!$E150,"_",NFM3External!$G150)</f>
        <v>Burundi_Malaria_United States Government (USG)_2019</v>
      </c>
    </row>
    <row r="151" spans="1:12">
      <c r="A151" s="51" t="s">
        <v>1650</v>
      </c>
      <c r="B151" s="52" t="s">
        <v>856</v>
      </c>
      <c r="C151" s="52" t="s">
        <v>304</v>
      </c>
      <c r="D151" s="52" t="s">
        <v>1627</v>
      </c>
      <c r="E151" s="52" t="s">
        <v>927</v>
      </c>
      <c r="F151" s="52" t="s">
        <v>1656</v>
      </c>
      <c r="G151" s="52">
        <v>2020</v>
      </c>
      <c r="H151" s="52" t="s">
        <v>1628</v>
      </c>
      <c r="I151" s="52" t="s">
        <v>663</v>
      </c>
      <c r="J151" s="60">
        <v>4339952</v>
      </c>
      <c r="K151" s="52">
        <v>4339952</v>
      </c>
      <c r="L151" s="56" t="str">
        <f>_xlfn.CONCAT(NFM3External!$B151,"_",NFM3External!$C151,"_",NFM3External!$E151,"_",NFM3External!$G151)</f>
        <v>Burundi_Malaria_United States Government (USG)_2020</v>
      </c>
    </row>
    <row r="152" spans="1:12">
      <c r="A152" s="48" t="s">
        <v>1650</v>
      </c>
      <c r="B152" s="49" t="s">
        <v>856</v>
      </c>
      <c r="C152" s="49" t="s">
        <v>304</v>
      </c>
      <c r="D152" s="49" t="s">
        <v>1627</v>
      </c>
      <c r="E152" s="49" t="s">
        <v>927</v>
      </c>
      <c r="F152" s="49" t="s">
        <v>1656</v>
      </c>
      <c r="G152" s="49">
        <v>2021</v>
      </c>
      <c r="H152" s="49" t="s">
        <v>357</v>
      </c>
      <c r="I152" s="49" t="s">
        <v>663</v>
      </c>
      <c r="J152" s="59">
        <v>6426321</v>
      </c>
      <c r="K152" s="49">
        <v>6426321</v>
      </c>
      <c r="L152" s="55" t="str">
        <f>_xlfn.CONCAT(NFM3External!$B152,"_",NFM3External!$C152,"_",NFM3External!$E152,"_",NFM3External!$G152)</f>
        <v>Burundi_Malaria_United States Government (USG)_2021</v>
      </c>
    </row>
    <row r="153" spans="1:12">
      <c r="A153" s="51" t="s">
        <v>1650</v>
      </c>
      <c r="B153" s="52" t="s">
        <v>856</v>
      </c>
      <c r="C153" s="52" t="s">
        <v>304</v>
      </c>
      <c r="D153" s="52" t="s">
        <v>1627</v>
      </c>
      <c r="E153" s="52" t="s">
        <v>927</v>
      </c>
      <c r="F153" s="52" t="s">
        <v>1656</v>
      </c>
      <c r="G153" s="52">
        <v>2022</v>
      </c>
      <c r="H153" s="52" t="s">
        <v>357</v>
      </c>
      <c r="I153" s="52" t="s">
        <v>663</v>
      </c>
      <c r="J153" s="60">
        <v>5007421</v>
      </c>
      <c r="K153" s="52">
        <v>5007421</v>
      </c>
      <c r="L153" s="56" t="str">
        <f>_xlfn.CONCAT(NFM3External!$B153,"_",NFM3External!$C153,"_",NFM3External!$E153,"_",NFM3External!$G153)</f>
        <v>Burundi_Malaria_United States Government (USG)_2022</v>
      </c>
    </row>
    <row r="154" spans="1:12">
      <c r="A154" s="48" t="s">
        <v>1650</v>
      </c>
      <c r="B154" s="49" t="s">
        <v>856</v>
      </c>
      <c r="C154" s="49" t="s">
        <v>304</v>
      </c>
      <c r="D154" s="49" t="s">
        <v>1627</v>
      </c>
      <c r="E154" s="49" t="s">
        <v>927</v>
      </c>
      <c r="F154" s="49" t="s">
        <v>1656</v>
      </c>
      <c r="G154" s="49">
        <v>2023</v>
      </c>
      <c r="H154" s="49" t="s">
        <v>357</v>
      </c>
      <c r="I154" s="49" t="s">
        <v>663</v>
      </c>
      <c r="J154" s="59">
        <v>4886542</v>
      </c>
      <c r="K154" s="49">
        <v>4886542</v>
      </c>
      <c r="L154" s="55" t="str">
        <f>_xlfn.CONCAT(NFM3External!$B154,"_",NFM3External!$C154,"_",NFM3External!$E154,"_",NFM3External!$G154)</f>
        <v>Burundi_Malaria_United States Government (USG)_2023</v>
      </c>
    </row>
    <row r="155" spans="1:12">
      <c r="A155" s="51" t="s">
        <v>1650</v>
      </c>
      <c r="B155" s="52" t="s">
        <v>856</v>
      </c>
      <c r="C155" s="52" t="s">
        <v>304</v>
      </c>
      <c r="D155" s="52" t="s">
        <v>1627</v>
      </c>
      <c r="E155" s="52" t="s">
        <v>947</v>
      </c>
      <c r="F155" s="52" t="s">
        <v>1657</v>
      </c>
      <c r="G155" s="52">
        <v>2020</v>
      </c>
      <c r="H155" s="52" t="s">
        <v>1628</v>
      </c>
      <c r="I155" s="52" t="s">
        <v>663</v>
      </c>
      <c r="J155" s="60">
        <v>345000</v>
      </c>
      <c r="K155" s="52">
        <v>345000</v>
      </c>
      <c r="L155" s="56" t="str">
        <f>_xlfn.CONCAT(NFM3External!$B155,"_",NFM3External!$C155,"_",NFM3External!$E155,"_",NFM3External!$G155)</f>
        <v>Burundi_Malaria_Unspecified - not disagregated by sources _2020</v>
      </c>
    </row>
    <row r="156" spans="1:12">
      <c r="A156" s="48" t="s">
        <v>1650</v>
      </c>
      <c r="B156" s="49" t="s">
        <v>856</v>
      </c>
      <c r="C156" s="49" t="s">
        <v>304</v>
      </c>
      <c r="D156" s="49" t="s">
        <v>1627</v>
      </c>
      <c r="E156" s="49" t="s">
        <v>947</v>
      </c>
      <c r="F156" s="49" t="s">
        <v>1657</v>
      </c>
      <c r="G156" s="49">
        <v>2021</v>
      </c>
      <c r="H156" s="49" t="s">
        <v>357</v>
      </c>
      <c r="I156" s="49" t="s">
        <v>663</v>
      </c>
      <c r="J156" s="59">
        <v>2050816</v>
      </c>
      <c r="K156" s="49">
        <v>2050816</v>
      </c>
      <c r="L156" s="55" t="str">
        <f>_xlfn.CONCAT(NFM3External!$B156,"_",NFM3External!$C156,"_",NFM3External!$E156,"_",NFM3External!$G156)</f>
        <v>Burundi_Malaria_Unspecified - not disagregated by sources _2021</v>
      </c>
    </row>
    <row r="157" spans="1:12">
      <c r="A157" s="51" t="s">
        <v>1650</v>
      </c>
      <c r="B157" s="52" t="s">
        <v>856</v>
      </c>
      <c r="C157" s="52" t="s">
        <v>304</v>
      </c>
      <c r="D157" s="52" t="s">
        <v>1627</v>
      </c>
      <c r="E157" s="52" t="s">
        <v>947</v>
      </c>
      <c r="F157" s="52" t="s">
        <v>1657</v>
      </c>
      <c r="G157" s="52">
        <v>2022</v>
      </c>
      <c r="H157" s="52" t="s">
        <v>357</v>
      </c>
      <c r="I157" s="52" t="s">
        <v>663</v>
      </c>
      <c r="J157" s="60">
        <v>935743</v>
      </c>
      <c r="K157" s="52">
        <v>935743</v>
      </c>
      <c r="L157" s="56" t="str">
        <f>_xlfn.CONCAT(NFM3External!$B157,"_",NFM3External!$C157,"_",NFM3External!$E157,"_",NFM3External!$G157)</f>
        <v>Burundi_Malaria_Unspecified - not disagregated by sources _2022</v>
      </c>
    </row>
    <row r="158" spans="1:12">
      <c r="A158" s="48" t="s">
        <v>1650</v>
      </c>
      <c r="B158" s="49" t="s">
        <v>856</v>
      </c>
      <c r="C158" s="49" t="s">
        <v>304</v>
      </c>
      <c r="D158" s="49" t="s">
        <v>1627</v>
      </c>
      <c r="E158" s="49" t="s">
        <v>947</v>
      </c>
      <c r="F158" s="49" t="s">
        <v>1657</v>
      </c>
      <c r="G158" s="49">
        <v>2023</v>
      </c>
      <c r="H158" s="49" t="s">
        <v>357</v>
      </c>
      <c r="I158" s="49" t="s">
        <v>663</v>
      </c>
      <c r="J158" s="59">
        <v>673588</v>
      </c>
      <c r="K158" s="49">
        <v>673588</v>
      </c>
      <c r="L158" s="55" t="str">
        <f>_xlfn.CONCAT(NFM3External!$B158,"_",NFM3External!$C158,"_",NFM3External!$E158,"_",NFM3External!$G158)</f>
        <v>Burundi_Malaria_Unspecified - not disagregated by sources _2023</v>
      </c>
    </row>
    <row r="159" spans="1:12">
      <c r="A159" s="51" t="s">
        <v>1650</v>
      </c>
      <c r="B159" s="52" t="s">
        <v>856</v>
      </c>
      <c r="C159" s="52" t="s">
        <v>304</v>
      </c>
      <c r="D159" s="52" t="s">
        <v>1627</v>
      </c>
      <c r="E159" s="52" t="s">
        <v>942</v>
      </c>
      <c r="F159" s="52" t="s">
        <v>1658</v>
      </c>
      <c r="G159" s="52">
        <v>2019</v>
      </c>
      <c r="H159" s="52" t="s">
        <v>1628</v>
      </c>
      <c r="I159" s="52" t="s">
        <v>663</v>
      </c>
      <c r="J159" s="60">
        <v>159500</v>
      </c>
      <c r="K159" s="52">
        <v>159500</v>
      </c>
      <c r="L159" s="56" t="str">
        <f>_xlfn.CONCAT(NFM3External!$B159,"_",NFM3External!$C159,"_",NFM3External!$E159,"_",NFM3External!$G159)</f>
        <v>Burundi_Malaria_World Health Organization (WHO)_2019</v>
      </c>
    </row>
    <row r="160" spans="1:12">
      <c r="A160" s="48" t="s">
        <v>1650</v>
      </c>
      <c r="B160" s="49" t="s">
        <v>856</v>
      </c>
      <c r="C160" s="49" t="s">
        <v>304</v>
      </c>
      <c r="D160" s="49" t="s">
        <v>1627</v>
      </c>
      <c r="E160" s="49" t="s">
        <v>942</v>
      </c>
      <c r="F160" s="49" t="s">
        <v>1658</v>
      </c>
      <c r="G160" s="49">
        <v>2020</v>
      </c>
      <c r="H160" s="49" t="s">
        <v>1628</v>
      </c>
      <c r="I160" s="49" t="s">
        <v>663</v>
      </c>
      <c r="J160" s="59">
        <v>220060</v>
      </c>
      <c r="K160" s="49">
        <v>220060</v>
      </c>
      <c r="L160" s="55" t="str">
        <f>_xlfn.CONCAT(NFM3External!$B160,"_",NFM3External!$C160,"_",NFM3External!$E160,"_",NFM3External!$G160)</f>
        <v>Burundi_Malaria_World Health Organization (WHO)_2020</v>
      </c>
    </row>
    <row r="161" spans="1:12">
      <c r="A161" s="51" t="s">
        <v>1650</v>
      </c>
      <c r="B161" s="52" t="s">
        <v>856</v>
      </c>
      <c r="C161" s="52" t="s">
        <v>304</v>
      </c>
      <c r="D161" s="52" t="s">
        <v>1627</v>
      </c>
      <c r="E161" s="52" t="s">
        <v>942</v>
      </c>
      <c r="F161" s="52" t="s">
        <v>1658</v>
      </c>
      <c r="G161" s="52">
        <v>2021</v>
      </c>
      <c r="H161" s="52" t="s">
        <v>357</v>
      </c>
      <c r="I161" s="52" t="s">
        <v>663</v>
      </c>
      <c r="J161" s="60">
        <v>60560</v>
      </c>
      <c r="K161" s="52">
        <v>60560</v>
      </c>
      <c r="L161" s="56" t="str">
        <f>_xlfn.CONCAT(NFM3External!$B161,"_",NFM3External!$C161,"_",NFM3External!$E161,"_",NFM3External!$G161)</f>
        <v>Burundi_Malaria_World Health Organization (WHO)_2021</v>
      </c>
    </row>
    <row r="162" spans="1:12">
      <c r="A162" s="48" t="s">
        <v>1650</v>
      </c>
      <c r="B162" s="49" t="s">
        <v>856</v>
      </c>
      <c r="C162" s="49" t="s">
        <v>304</v>
      </c>
      <c r="D162" s="49" t="s">
        <v>1627</v>
      </c>
      <c r="E162" s="49" t="s">
        <v>942</v>
      </c>
      <c r="F162" s="49" t="s">
        <v>1658</v>
      </c>
      <c r="G162" s="49">
        <v>2022</v>
      </c>
      <c r="H162" s="49" t="s">
        <v>357</v>
      </c>
      <c r="I162" s="49" t="s">
        <v>663</v>
      </c>
      <c r="J162" s="59">
        <v>0</v>
      </c>
      <c r="K162" s="49">
        <v>0</v>
      </c>
      <c r="L162" s="55" t="str">
        <f>_xlfn.CONCAT(NFM3External!$B162,"_",NFM3External!$C162,"_",NFM3External!$E162,"_",NFM3External!$G162)</f>
        <v>Burundi_Malaria_World Health Organization (WHO)_2022</v>
      </c>
    </row>
    <row r="163" spans="1:12">
      <c r="A163" s="51" t="s">
        <v>1650</v>
      </c>
      <c r="B163" s="52" t="s">
        <v>856</v>
      </c>
      <c r="C163" s="52" t="s">
        <v>304</v>
      </c>
      <c r="D163" s="52" t="s">
        <v>1627</v>
      </c>
      <c r="E163" s="52" t="s">
        <v>942</v>
      </c>
      <c r="F163" s="52" t="s">
        <v>1658</v>
      </c>
      <c r="G163" s="52">
        <v>2023</v>
      </c>
      <c r="H163" s="52" t="s">
        <v>357</v>
      </c>
      <c r="I163" s="52" t="s">
        <v>663</v>
      </c>
      <c r="J163" s="60">
        <v>132915</v>
      </c>
      <c r="K163" s="52">
        <v>132915</v>
      </c>
      <c r="L163" s="56" t="str">
        <f>_xlfn.CONCAT(NFM3External!$B163,"_",NFM3External!$C163,"_",NFM3External!$E163,"_",NFM3External!$G163)</f>
        <v>Burundi_Malaria_World Health Organization (WHO)_2023</v>
      </c>
    </row>
    <row r="164" spans="1:12">
      <c r="A164" s="48" t="s">
        <v>1650</v>
      </c>
      <c r="B164" s="49" t="s">
        <v>856</v>
      </c>
      <c r="C164" s="49" t="s">
        <v>301</v>
      </c>
      <c r="D164" s="49" t="s">
        <v>1627</v>
      </c>
      <c r="E164" s="49" t="s">
        <v>947</v>
      </c>
      <c r="F164" s="49" t="s">
        <v>1659</v>
      </c>
      <c r="G164" s="49">
        <v>2021</v>
      </c>
      <c r="H164" s="49" t="s">
        <v>357</v>
      </c>
      <c r="I164" s="49" t="s">
        <v>663</v>
      </c>
      <c r="J164" s="59">
        <v>390000</v>
      </c>
      <c r="K164" s="49">
        <v>390000</v>
      </c>
      <c r="L164" s="55" t="str">
        <f>_xlfn.CONCAT(NFM3External!$B164,"_",NFM3External!$C164,"_",NFM3External!$E164,"_",NFM3External!$G164)</f>
        <v>Burundi_TB_Unspecified - not disagregated by sources _2021</v>
      </c>
    </row>
    <row r="165" spans="1:12">
      <c r="A165" s="51" t="s">
        <v>1650</v>
      </c>
      <c r="B165" s="52" t="s">
        <v>856</v>
      </c>
      <c r="C165" s="52" t="s">
        <v>301</v>
      </c>
      <c r="D165" s="52" t="s">
        <v>1627</v>
      </c>
      <c r="E165" s="52" t="s">
        <v>947</v>
      </c>
      <c r="F165" s="52" t="s">
        <v>1659</v>
      </c>
      <c r="G165" s="52">
        <v>2022</v>
      </c>
      <c r="H165" s="52" t="s">
        <v>357</v>
      </c>
      <c r="I165" s="52" t="s">
        <v>663</v>
      </c>
      <c r="J165" s="60">
        <v>420000</v>
      </c>
      <c r="K165" s="52">
        <v>420000</v>
      </c>
      <c r="L165" s="56" t="str">
        <f>_xlfn.CONCAT(NFM3External!$B165,"_",NFM3External!$C165,"_",NFM3External!$E165,"_",NFM3External!$G165)</f>
        <v>Burundi_TB_Unspecified - not disagregated by sources _2022</v>
      </c>
    </row>
    <row r="166" spans="1:12">
      <c r="A166" s="48" t="s">
        <v>1650</v>
      </c>
      <c r="B166" s="49" t="s">
        <v>856</v>
      </c>
      <c r="C166" s="49" t="s">
        <v>301</v>
      </c>
      <c r="D166" s="49" t="s">
        <v>1627</v>
      </c>
      <c r="E166" s="49" t="s">
        <v>947</v>
      </c>
      <c r="F166" s="49" t="s">
        <v>1659</v>
      </c>
      <c r="G166" s="49">
        <v>2023</v>
      </c>
      <c r="H166" s="49" t="s">
        <v>357</v>
      </c>
      <c r="I166" s="49" t="s">
        <v>663</v>
      </c>
      <c r="J166" s="59">
        <v>450000</v>
      </c>
      <c r="K166" s="49">
        <v>450000</v>
      </c>
      <c r="L166" s="55" t="str">
        <f>_xlfn.CONCAT(NFM3External!$B166,"_",NFM3External!$C166,"_",NFM3External!$E166,"_",NFM3External!$G166)</f>
        <v>Burundi_TB_Unspecified - not disagregated by sources _2023</v>
      </c>
    </row>
    <row r="167" spans="1:12">
      <c r="A167" s="51" t="s">
        <v>1650</v>
      </c>
      <c r="B167" s="52" t="s">
        <v>856</v>
      </c>
      <c r="C167" s="52" t="s">
        <v>301</v>
      </c>
      <c r="D167" s="52" t="s">
        <v>1627</v>
      </c>
      <c r="E167" s="52" t="s">
        <v>942</v>
      </c>
      <c r="F167" s="52" t="s">
        <v>1654</v>
      </c>
      <c r="G167" s="52">
        <v>2018</v>
      </c>
      <c r="H167" s="52" t="s">
        <v>1628</v>
      </c>
      <c r="I167" s="52" t="s">
        <v>663</v>
      </c>
      <c r="J167" s="60">
        <v>10000</v>
      </c>
      <c r="K167" s="52">
        <v>10000</v>
      </c>
      <c r="L167" s="56" t="str">
        <f>_xlfn.CONCAT(NFM3External!$B167,"_",NFM3External!$C167,"_",NFM3External!$E167,"_",NFM3External!$G167)</f>
        <v>Burundi_TB_World Health Organization (WHO)_2018</v>
      </c>
    </row>
    <row r="168" spans="1:12">
      <c r="A168" s="48" t="s">
        <v>1650</v>
      </c>
      <c r="B168" s="49" t="s">
        <v>856</v>
      </c>
      <c r="C168" s="49" t="s">
        <v>301</v>
      </c>
      <c r="D168" s="49" t="s">
        <v>1627</v>
      </c>
      <c r="E168" s="49" t="s">
        <v>942</v>
      </c>
      <c r="F168" s="49" t="s">
        <v>1654</v>
      </c>
      <c r="G168" s="49">
        <v>2019</v>
      </c>
      <c r="H168" s="49" t="s">
        <v>1628</v>
      </c>
      <c r="I168" s="49" t="s">
        <v>663</v>
      </c>
      <c r="J168" s="59">
        <v>44387</v>
      </c>
      <c r="K168" s="49">
        <v>44387</v>
      </c>
      <c r="L168" s="55" t="str">
        <f>_xlfn.CONCAT(NFM3External!$B168,"_",NFM3External!$C168,"_",NFM3External!$E168,"_",NFM3External!$G168)</f>
        <v>Burundi_TB_World Health Organization (WHO)_2019</v>
      </c>
    </row>
    <row r="169" spans="1:12">
      <c r="A169" s="51" t="s">
        <v>1650</v>
      </c>
      <c r="B169" s="52" t="s">
        <v>856</v>
      </c>
      <c r="C169" s="52" t="s">
        <v>301</v>
      </c>
      <c r="D169" s="52" t="s">
        <v>1627</v>
      </c>
      <c r="E169" s="52" t="s">
        <v>942</v>
      </c>
      <c r="F169" s="52" t="s">
        <v>1654</v>
      </c>
      <c r="G169" s="52">
        <v>2020</v>
      </c>
      <c r="H169" s="52" t="s">
        <v>1628</v>
      </c>
      <c r="I169" s="52" t="s">
        <v>663</v>
      </c>
      <c r="J169" s="60">
        <v>15000</v>
      </c>
      <c r="K169" s="52">
        <v>15000</v>
      </c>
      <c r="L169" s="56" t="str">
        <f>_xlfn.CONCAT(NFM3External!$B169,"_",NFM3External!$C169,"_",NFM3External!$E169,"_",NFM3External!$G169)</f>
        <v>Burundi_TB_World Health Organization (WHO)_2020</v>
      </c>
    </row>
    <row r="170" spans="1:12">
      <c r="A170" s="48" t="s">
        <v>1650</v>
      </c>
      <c r="B170" s="49" t="s">
        <v>856</v>
      </c>
      <c r="C170" s="49" t="s">
        <v>301</v>
      </c>
      <c r="D170" s="49" t="s">
        <v>1627</v>
      </c>
      <c r="E170" s="49" t="s">
        <v>942</v>
      </c>
      <c r="F170" s="49" t="s">
        <v>1654</v>
      </c>
      <c r="G170" s="49">
        <v>2021</v>
      </c>
      <c r="H170" s="49" t="s">
        <v>357</v>
      </c>
      <c r="I170" s="49" t="s">
        <v>663</v>
      </c>
      <c r="J170" s="59">
        <v>20000</v>
      </c>
      <c r="K170" s="49">
        <v>20000</v>
      </c>
      <c r="L170" s="55" t="str">
        <f>_xlfn.CONCAT(NFM3External!$B170,"_",NFM3External!$C170,"_",NFM3External!$E170,"_",NFM3External!$G170)</f>
        <v>Burundi_TB_World Health Organization (WHO)_2021</v>
      </c>
    </row>
    <row r="171" spans="1:12">
      <c r="A171" s="51" t="s">
        <v>1650</v>
      </c>
      <c r="B171" s="52" t="s">
        <v>856</v>
      </c>
      <c r="C171" s="52" t="s">
        <v>301</v>
      </c>
      <c r="D171" s="52" t="s">
        <v>1627</v>
      </c>
      <c r="E171" s="52" t="s">
        <v>942</v>
      </c>
      <c r="F171" s="52" t="s">
        <v>1654</v>
      </c>
      <c r="G171" s="52">
        <v>2022</v>
      </c>
      <c r="H171" s="52" t="s">
        <v>357</v>
      </c>
      <c r="I171" s="52" t="s">
        <v>663</v>
      </c>
      <c r="J171" s="60">
        <v>20000</v>
      </c>
      <c r="K171" s="52">
        <v>20000</v>
      </c>
      <c r="L171" s="56" t="str">
        <f>_xlfn.CONCAT(NFM3External!$B171,"_",NFM3External!$C171,"_",NFM3External!$E171,"_",NFM3External!$G171)</f>
        <v>Burundi_TB_World Health Organization (WHO)_2022</v>
      </c>
    </row>
    <row r="172" spans="1:12">
      <c r="A172" s="48" t="s">
        <v>1650</v>
      </c>
      <c r="B172" s="49" t="s">
        <v>856</v>
      </c>
      <c r="C172" s="49" t="s">
        <v>301</v>
      </c>
      <c r="D172" s="49" t="s">
        <v>1627</v>
      </c>
      <c r="E172" s="49" t="s">
        <v>942</v>
      </c>
      <c r="F172" s="49" t="s">
        <v>1654</v>
      </c>
      <c r="G172" s="49">
        <v>2023</v>
      </c>
      <c r="H172" s="49" t="s">
        <v>357</v>
      </c>
      <c r="I172" s="49" t="s">
        <v>663</v>
      </c>
      <c r="J172" s="59">
        <v>20000</v>
      </c>
      <c r="K172" s="49">
        <v>20000</v>
      </c>
      <c r="L172" s="55" t="str">
        <f>_xlfn.CONCAT(NFM3External!$B172,"_",NFM3External!$C172,"_",NFM3External!$E172,"_",NFM3External!$G172)</f>
        <v>Burundi_TB_World Health Organization (WHO)_2023</v>
      </c>
    </row>
    <row r="173" spans="1:12">
      <c r="A173" s="51" t="s">
        <v>1660</v>
      </c>
      <c r="B173" s="52" t="s">
        <v>811</v>
      </c>
      <c r="C173" s="52" t="s">
        <v>1638</v>
      </c>
      <c r="D173" s="52" t="s">
        <v>1627</v>
      </c>
      <c r="E173" s="52" t="s">
        <v>731</v>
      </c>
      <c r="F173" s="52" t="s">
        <v>1661</v>
      </c>
      <c r="G173" s="52">
        <v>2018</v>
      </c>
      <c r="H173" s="52" t="s">
        <v>1628</v>
      </c>
      <c r="I173" s="52" t="s">
        <v>675</v>
      </c>
      <c r="J173" s="60">
        <v>21343</v>
      </c>
      <c r="K173" s="52">
        <v>25193</v>
      </c>
      <c r="L173" s="56" t="str">
        <f>_xlfn.CONCAT(NFM3External!$B173,"_",NFM3External!$C173,"_",NFM3External!$E173,"_",NFM3External!$G173)</f>
        <v>Benin_HIV_Clinton Foundation_2018</v>
      </c>
    </row>
    <row r="174" spans="1:12">
      <c r="A174" s="48" t="s">
        <v>1660</v>
      </c>
      <c r="B174" s="49" t="s">
        <v>811</v>
      </c>
      <c r="C174" s="49" t="s">
        <v>1638</v>
      </c>
      <c r="D174" s="49" t="s">
        <v>1627</v>
      </c>
      <c r="E174" s="49" t="s">
        <v>731</v>
      </c>
      <c r="F174" s="49" t="s">
        <v>1661</v>
      </c>
      <c r="G174" s="49">
        <v>2019</v>
      </c>
      <c r="H174" s="49" t="s">
        <v>1628</v>
      </c>
      <c r="I174" s="49" t="s">
        <v>675</v>
      </c>
      <c r="J174" s="59">
        <v>40857</v>
      </c>
      <c r="K174" s="49">
        <v>45737</v>
      </c>
      <c r="L174" s="55" t="str">
        <f>_xlfn.CONCAT(NFM3External!$B174,"_",NFM3External!$C174,"_",NFM3External!$E174,"_",NFM3External!$G174)</f>
        <v>Benin_HIV_Clinton Foundation_2019</v>
      </c>
    </row>
    <row r="175" spans="1:12">
      <c r="A175" s="51" t="s">
        <v>1660</v>
      </c>
      <c r="B175" s="52" t="s">
        <v>811</v>
      </c>
      <c r="C175" s="52" t="s">
        <v>1638</v>
      </c>
      <c r="D175" s="52" t="s">
        <v>1627</v>
      </c>
      <c r="E175" s="52" t="s">
        <v>836</v>
      </c>
      <c r="F175" s="52" t="s">
        <v>1662</v>
      </c>
      <c r="G175" s="52">
        <v>2018</v>
      </c>
      <c r="H175" s="52" t="s">
        <v>1628</v>
      </c>
      <c r="I175" s="52" t="s">
        <v>675</v>
      </c>
      <c r="J175" s="60">
        <v>60572</v>
      </c>
      <c r="K175" s="52">
        <v>71500</v>
      </c>
      <c r="L175" s="56" t="str">
        <f>_xlfn.CONCAT(NFM3External!$B175,"_",NFM3External!$C175,"_",NFM3External!$E175,"_",NFM3External!$G175)</f>
        <v>Benin_HIV_Joint United Nations Programme on HIV/AIDS (UNAIDS)_2018</v>
      </c>
    </row>
    <row r="176" spans="1:12">
      <c r="A176" s="48" t="s">
        <v>1660</v>
      </c>
      <c r="B176" s="49" t="s">
        <v>811</v>
      </c>
      <c r="C176" s="49" t="s">
        <v>1638</v>
      </c>
      <c r="D176" s="49" t="s">
        <v>1627</v>
      </c>
      <c r="E176" s="49" t="s">
        <v>836</v>
      </c>
      <c r="F176" s="49" t="s">
        <v>1662</v>
      </c>
      <c r="G176" s="49">
        <v>2019</v>
      </c>
      <c r="H176" s="49" t="s">
        <v>1628</v>
      </c>
      <c r="I176" s="49" t="s">
        <v>675</v>
      </c>
      <c r="J176" s="59">
        <v>171631</v>
      </c>
      <c r="K176" s="49">
        <v>192134</v>
      </c>
      <c r="L176" s="55" t="str">
        <f>_xlfn.CONCAT(NFM3External!$B176,"_",NFM3External!$C176,"_",NFM3External!$E176,"_",NFM3External!$G176)</f>
        <v>Benin_HIV_Joint United Nations Programme on HIV/AIDS (UNAIDS)_2019</v>
      </c>
    </row>
    <row r="177" spans="1:12">
      <c r="A177" s="51" t="s">
        <v>1660</v>
      </c>
      <c r="B177" s="52" t="s">
        <v>811</v>
      </c>
      <c r="C177" s="52" t="s">
        <v>1638</v>
      </c>
      <c r="D177" s="52" t="s">
        <v>1627</v>
      </c>
      <c r="E177" s="52" t="s">
        <v>836</v>
      </c>
      <c r="F177" s="52" t="s">
        <v>1662</v>
      </c>
      <c r="G177" s="52">
        <v>2020</v>
      </c>
      <c r="H177" s="52" t="s">
        <v>1628</v>
      </c>
      <c r="I177" s="52" t="s">
        <v>675</v>
      </c>
      <c r="J177" s="60">
        <v>107971</v>
      </c>
      <c r="K177" s="52">
        <v>123047</v>
      </c>
      <c r="L177" s="56" t="str">
        <f>_xlfn.CONCAT(NFM3External!$B177,"_",NFM3External!$C177,"_",NFM3External!$E177,"_",NFM3External!$G177)</f>
        <v>Benin_HIV_Joint United Nations Programme on HIV/AIDS (UNAIDS)_2020</v>
      </c>
    </row>
    <row r="178" spans="1:12">
      <c r="A178" s="48" t="s">
        <v>1660</v>
      </c>
      <c r="B178" s="49" t="s">
        <v>811</v>
      </c>
      <c r="C178" s="49" t="s">
        <v>1638</v>
      </c>
      <c r="D178" s="49" t="s">
        <v>1627</v>
      </c>
      <c r="E178" s="49" t="s">
        <v>894</v>
      </c>
      <c r="F178" s="49" t="s">
        <v>1663</v>
      </c>
      <c r="G178" s="49">
        <v>2018</v>
      </c>
      <c r="H178" s="49" t="s">
        <v>1628</v>
      </c>
      <c r="I178" s="49" t="s">
        <v>675</v>
      </c>
      <c r="J178" s="59">
        <v>93917</v>
      </c>
      <c r="K178" s="49">
        <v>110861</v>
      </c>
      <c r="L178" s="55" t="str">
        <f>_xlfn.CONCAT(NFM3External!$B178,"_",NFM3External!$C178,"_",NFM3External!$E178,"_",NFM3External!$G178)</f>
        <v>Benin_HIV_The United Nations Children's Fund (UNICEF)_2018</v>
      </c>
    </row>
    <row r="179" spans="1:12">
      <c r="A179" s="51" t="s">
        <v>1660</v>
      </c>
      <c r="B179" s="52" t="s">
        <v>811</v>
      </c>
      <c r="C179" s="52" t="s">
        <v>1638</v>
      </c>
      <c r="D179" s="52" t="s">
        <v>1627</v>
      </c>
      <c r="E179" s="52" t="s">
        <v>894</v>
      </c>
      <c r="F179" s="52" t="s">
        <v>1663</v>
      </c>
      <c r="G179" s="52">
        <v>2019</v>
      </c>
      <c r="H179" s="52" t="s">
        <v>1628</v>
      </c>
      <c r="I179" s="52" t="s">
        <v>675</v>
      </c>
      <c r="J179" s="60">
        <v>97288</v>
      </c>
      <c r="K179" s="52">
        <v>108910</v>
      </c>
      <c r="L179" s="56" t="str">
        <f>_xlfn.CONCAT(NFM3External!$B179,"_",NFM3External!$C179,"_",NFM3External!$E179,"_",NFM3External!$G179)</f>
        <v>Benin_HIV_The United Nations Children's Fund (UNICEF)_2019</v>
      </c>
    </row>
    <row r="180" spans="1:12">
      <c r="A180" s="48" t="s">
        <v>1660</v>
      </c>
      <c r="B180" s="49" t="s">
        <v>811</v>
      </c>
      <c r="C180" s="49" t="s">
        <v>1638</v>
      </c>
      <c r="D180" s="49" t="s">
        <v>1627</v>
      </c>
      <c r="E180" s="49" t="s">
        <v>894</v>
      </c>
      <c r="F180" s="49" t="s">
        <v>1663</v>
      </c>
      <c r="G180" s="49">
        <v>2020</v>
      </c>
      <c r="H180" s="49" t="s">
        <v>1628</v>
      </c>
      <c r="I180" s="49" t="s">
        <v>675</v>
      </c>
      <c r="J180" s="59">
        <v>202599</v>
      </c>
      <c r="K180" s="49">
        <v>230888</v>
      </c>
      <c r="L180" s="55" t="str">
        <f>_xlfn.CONCAT(NFM3External!$B180,"_",NFM3External!$C180,"_",NFM3External!$E180,"_",NFM3External!$G180)</f>
        <v>Benin_HIV_The United Nations Children's Fund (UNICEF)_2020</v>
      </c>
    </row>
    <row r="181" spans="1:12">
      <c r="A181" s="51" t="s">
        <v>1660</v>
      </c>
      <c r="B181" s="52" t="s">
        <v>811</v>
      </c>
      <c r="C181" s="52" t="s">
        <v>1638</v>
      </c>
      <c r="D181" s="52" t="s">
        <v>1627</v>
      </c>
      <c r="E181" s="52" t="s">
        <v>911</v>
      </c>
      <c r="F181" s="52" t="s">
        <v>1664</v>
      </c>
      <c r="G181" s="52">
        <v>2018</v>
      </c>
      <c r="H181" s="52" t="s">
        <v>1628</v>
      </c>
      <c r="I181" s="52" t="s">
        <v>675</v>
      </c>
      <c r="J181" s="60">
        <v>25063</v>
      </c>
      <c r="K181" s="52">
        <v>29584</v>
      </c>
      <c r="L181" s="56" t="str">
        <f>_xlfn.CONCAT(NFM3External!$B181,"_",NFM3External!$C181,"_",NFM3External!$E181,"_",NFM3External!$G181)</f>
        <v>Benin_HIV_United Nations Development Programme (UNDP)_2018</v>
      </c>
    </row>
    <row r="182" spans="1:12">
      <c r="A182" s="48" t="s">
        <v>1660</v>
      </c>
      <c r="B182" s="49" t="s">
        <v>811</v>
      </c>
      <c r="C182" s="49" t="s">
        <v>1638</v>
      </c>
      <c r="D182" s="49" t="s">
        <v>1627</v>
      </c>
      <c r="E182" s="49" t="s">
        <v>911</v>
      </c>
      <c r="F182" s="49" t="s">
        <v>1664</v>
      </c>
      <c r="G182" s="49">
        <v>2019</v>
      </c>
      <c r="H182" s="49" t="s">
        <v>1628</v>
      </c>
      <c r="I182" s="49" t="s">
        <v>675</v>
      </c>
      <c r="J182" s="59">
        <v>30354</v>
      </c>
      <c r="K182" s="49">
        <v>33981</v>
      </c>
      <c r="L182" s="55" t="str">
        <f>_xlfn.CONCAT(NFM3External!$B182,"_",NFM3External!$C182,"_",NFM3External!$E182,"_",NFM3External!$G182)</f>
        <v>Benin_HIV_United Nations Development Programme (UNDP)_2019</v>
      </c>
    </row>
    <row r="183" spans="1:12">
      <c r="A183" s="51" t="s">
        <v>1660</v>
      </c>
      <c r="B183" s="52" t="s">
        <v>811</v>
      </c>
      <c r="C183" s="52" t="s">
        <v>1638</v>
      </c>
      <c r="D183" s="52" t="s">
        <v>1627</v>
      </c>
      <c r="E183" s="52" t="s">
        <v>911</v>
      </c>
      <c r="F183" s="52" t="s">
        <v>1664</v>
      </c>
      <c r="G183" s="52">
        <v>2020</v>
      </c>
      <c r="H183" s="52" t="s">
        <v>1628</v>
      </c>
      <c r="I183" s="52" t="s">
        <v>675</v>
      </c>
      <c r="J183" s="60">
        <v>19630</v>
      </c>
      <c r="K183" s="52">
        <v>22371</v>
      </c>
      <c r="L183" s="56" t="str">
        <f>_xlfn.CONCAT(NFM3External!$B183,"_",NFM3External!$C183,"_",NFM3External!$E183,"_",NFM3External!$G183)</f>
        <v>Benin_HIV_United Nations Development Programme (UNDP)_2020</v>
      </c>
    </row>
    <row r="184" spans="1:12">
      <c r="A184" s="48" t="s">
        <v>1660</v>
      </c>
      <c r="B184" s="49" t="s">
        <v>811</v>
      </c>
      <c r="C184" s="49" t="s">
        <v>1638</v>
      </c>
      <c r="D184" s="49" t="s">
        <v>1627</v>
      </c>
      <c r="E184" s="49" t="s">
        <v>923</v>
      </c>
      <c r="F184" s="49" t="s">
        <v>1665</v>
      </c>
      <c r="G184" s="49">
        <v>2018</v>
      </c>
      <c r="H184" s="49" t="s">
        <v>1628</v>
      </c>
      <c r="I184" s="49" t="s">
        <v>675</v>
      </c>
      <c r="J184" s="59">
        <v>85974</v>
      </c>
      <c r="K184" s="49">
        <v>101485</v>
      </c>
      <c r="L184" s="55" t="str">
        <f>_xlfn.CONCAT(NFM3External!$B184,"_",NFM3External!$C184,"_",NFM3External!$E184,"_",NFM3External!$G184)</f>
        <v>Benin_HIV_United Nations Population Fund (UNFPA)_2018</v>
      </c>
    </row>
    <row r="185" spans="1:12">
      <c r="A185" s="51" t="s">
        <v>1660</v>
      </c>
      <c r="B185" s="52" t="s">
        <v>811</v>
      </c>
      <c r="C185" s="52" t="s">
        <v>1638</v>
      </c>
      <c r="D185" s="52" t="s">
        <v>1627</v>
      </c>
      <c r="E185" s="52" t="s">
        <v>923</v>
      </c>
      <c r="F185" s="52" t="s">
        <v>1665</v>
      </c>
      <c r="G185" s="52">
        <v>2019</v>
      </c>
      <c r="H185" s="52" t="s">
        <v>1628</v>
      </c>
      <c r="I185" s="52" t="s">
        <v>675</v>
      </c>
      <c r="J185" s="60">
        <v>171759</v>
      </c>
      <c r="K185" s="52">
        <v>192278</v>
      </c>
      <c r="L185" s="56" t="str">
        <f>_xlfn.CONCAT(NFM3External!$B185,"_",NFM3External!$C185,"_",NFM3External!$E185,"_",NFM3External!$G185)</f>
        <v>Benin_HIV_United Nations Population Fund (UNFPA)_2019</v>
      </c>
    </row>
    <row r="186" spans="1:12">
      <c r="A186" s="48" t="s">
        <v>1660</v>
      </c>
      <c r="B186" s="49" t="s">
        <v>811</v>
      </c>
      <c r="C186" s="49" t="s">
        <v>1638</v>
      </c>
      <c r="D186" s="49" t="s">
        <v>1627</v>
      </c>
      <c r="E186" s="49" t="s">
        <v>923</v>
      </c>
      <c r="F186" s="49" t="s">
        <v>1665</v>
      </c>
      <c r="G186" s="49">
        <v>2020</v>
      </c>
      <c r="H186" s="49" t="s">
        <v>1628</v>
      </c>
      <c r="I186" s="49" t="s">
        <v>675</v>
      </c>
      <c r="J186" s="59">
        <v>33036</v>
      </c>
      <c r="K186" s="49">
        <v>37649</v>
      </c>
      <c r="L186" s="55" t="str">
        <f>_xlfn.CONCAT(NFM3External!$B186,"_",NFM3External!$C186,"_",NFM3External!$E186,"_",NFM3External!$G186)</f>
        <v>Benin_HIV_United Nations Population Fund (UNFPA)_2020</v>
      </c>
    </row>
    <row r="187" spans="1:12">
      <c r="A187" s="51" t="s">
        <v>1660</v>
      </c>
      <c r="B187" s="52" t="s">
        <v>811</v>
      </c>
      <c r="C187" s="52" t="s">
        <v>1638</v>
      </c>
      <c r="D187" s="52" t="s">
        <v>1627</v>
      </c>
      <c r="E187" s="52" t="s">
        <v>927</v>
      </c>
      <c r="F187" s="52" t="s">
        <v>1666</v>
      </c>
      <c r="G187" s="52">
        <v>2018</v>
      </c>
      <c r="H187" s="52" t="s">
        <v>1628</v>
      </c>
      <c r="I187" s="52" t="s">
        <v>675</v>
      </c>
      <c r="J187" s="60">
        <v>491221</v>
      </c>
      <c r="K187" s="52">
        <v>579844</v>
      </c>
      <c r="L187" s="56" t="str">
        <f>_xlfn.CONCAT(NFM3External!$B187,"_",NFM3External!$C187,"_",NFM3External!$E187,"_",NFM3External!$G187)</f>
        <v>Benin_HIV_United States Government (USG)_2018</v>
      </c>
    </row>
    <row r="188" spans="1:12">
      <c r="A188" s="48" t="s">
        <v>1660</v>
      </c>
      <c r="B188" s="49" t="s">
        <v>811</v>
      </c>
      <c r="C188" s="49" t="s">
        <v>1638</v>
      </c>
      <c r="D188" s="49" t="s">
        <v>1627</v>
      </c>
      <c r="E188" s="49" t="s">
        <v>947</v>
      </c>
      <c r="F188" s="49" t="s">
        <v>1667</v>
      </c>
      <c r="G188" s="49">
        <v>2018</v>
      </c>
      <c r="H188" s="49" t="s">
        <v>1628</v>
      </c>
      <c r="I188" s="49" t="s">
        <v>675</v>
      </c>
      <c r="J188" s="59">
        <v>665850</v>
      </c>
      <c r="K188" s="49">
        <v>785979</v>
      </c>
      <c r="L188" s="55" t="str">
        <f>_xlfn.CONCAT(NFM3External!$B188,"_",NFM3External!$C188,"_",NFM3External!$E188,"_",NFM3External!$G188)</f>
        <v>Benin_HIV_Unspecified - not disagregated by sources _2018</v>
      </c>
    </row>
    <row r="189" spans="1:12">
      <c r="A189" s="51" t="s">
        <v>1660</v>
      </c>
      <c r="B189" s="52" t="s">
        <v>811</v>
      </c>
      <c r="C189" s="52" t="s">
        <v>1638</v>
      </c>
      <c r="D189" s="52" t="s">
        <v>1627</v>
      </c>
      <c r="E189" s="52" t="s">
        <v>947</v>
      </c>
      <c r="F189" s="52" t="s">
        <v>1668</v>
      </c>
      <c r="G189" s="52">
        <v>2018</v>
      </c>
      <c r="H189" s="52" t="s">
        <v>1628</v>
      </c>
      <c r="I189" s="52" t="s">
        <v>675</v>
      </c>
      <c r="J189" s="60">
        <v>12971</v>
      </c>
      <c r="K189" s="52">
        <v>15311</v>
      </c>
      <c r="L189" s="56" t="str">
        <f>_xlfn.CONCAT(NFM3External!$B189,"_",NFM3External!$C189,"_",NFM3External!$E189,"_",NFM3External!$G189)</f>
        <v>Benin_HIV_Unspecified - not disagregated by sources _2018</v>
      </c>
    </row>
    <row r="190" spans="1:12">
      <c r="A190" s="48" t="s">
        <v>1660</v>
      </c>
      <c r="B190" s="49" t="s">
        <v>811</v>
      </c>
      <c r="C190" s="49" t="s">
        <v>1638</v>
      </c>
      <c r="D190" s="49" t="s">
        <v>1627</v>
      </c>
      <c r="E190" s="49" t="s">
        <v>938</v>
      </c>
      <c r="F190" s="49" t="s">
        <v>1669</v>
      </c>
      <c r="G190" s="49">
        <v>2018</v>
      </c>
      <c r="H190" s="49" t="s">
        <v>1628</v>
      </c>
      <c r="I190" s="49" t="s">
        <v>675</v>
      </c>
      <c r="J190" s="59">
        <v>56858</v>
      </c>
      <c r="K190" s="49">
        <v>67116</v>
      </c>
      <c r="L190" s="55" t="str">
        <f>_xlfn.CONCAT(NFM3External!$B190,"_",NFM3External!$C190,"_",NFM3External!$E190,"_",NFM3External!$G190)</f>
        <v>Benin_HIV_World Food Programme (WFP)_2018</v>
      </c>
    </row>
    <row r="191" spans="1:12">
      <c r="A191" s="51" t="s">
        <v>1660</v>
      </c>
      <c r="B191" s="52" t="s">
        <v>811</v>
      </c>
      <c r="C191" s="52" t="s">
        <v>1638</v>
      </c>
      <c r="D191" s="52" t="s">
        <v>1627</v>
      </c>
      <c r="E191" s="52" t="s">
        <v>938</v>
      </c>
      <c r="F191" s="52" t="s">
        <v>1669</v>
      </c>
      <c r="G191" s="52">
        <v>2019</v>
      </c>
      <c r="H191" s="52" t="s">
        <v>1628</v>
      </c>
      <c r="I191" s="52" t="s">
        <v>675</v>
      </c>
      <c r="J191" s="60">
        <v>17717</v>
      </c>
      <c r="K191" s="52">
        <v>19833</v>
      </c>
      <c r="L191" s="56" t="str">
        <f>_xlfn.CONCAT(NFM3External!$B191,"_",NFM3External!$C191,"_",NFM3External!$E191,"_",NFM3External!$G191)</f>
        <v>Benin_HIV_World Food Programme (WFP)_2019</v>
      </c>
    </row>
    <row r="192" spans="1:12">
      <c r="A192" s="48" t="s">
        <v>1660</v>
      </c>
      <c r="B192" s="49" t="s">
        <v>811</v>
      </c>
      <c r="C192" s="49" t="s">
        <v>1638</v>
      </c>
      <c r="D192" s="49" t="s">
        <v>1627</v>
      </c>
      <c r="E192" s="49" t="s">
        <v>938</v>
      </c>
      <c r="F192" s="49" t="s">
        <v>1669</v>
      </c>
      <c r="G192" s="49">
        <v>2020</v>
      </c>
      <c r="H192" s="49" t="s">
        <v>1628</v>
      </c>
      <c r="I192" s="49" t="s">
        <v>675</v>
      </c>
      <c r="J192" s="59">
        <v>14570</v>
      </c>
      <c r="K192" s="49">
        <v>16604</v>
      </c>
      <c r="L192" s="55" t="str">
        <f>_xlfn.CONCAT(NFM3External!$B192,"_",NFM3External!$C192,"_",NFM3External!$E192,"_",NFM3External!$G192)</f>
        <v>Benin_HIV_World Food Programme (WFP)_2020</v>
      </c>
    </row>
    <row r="193" spans="1:12">
      <c r="A193" s="51" t="s">
        <v>1660</v>
      </c>
      <c r="B193" s="52" t="s">
        <v>811</v>
      </c>
      <c r="C193" s="52" t="s">
        <v>1638</v>
      </c>
      <c r="D193" s="52" t="s">
        <v>1627</v>
      </c>
      <c r="E193" s="52" t="s">
        <v>942</v>
      </c>
      <c r="F193" s="52" t="s">
        <v>1670</v>
      </c>
      <c r="G193" s="52">
        <v>2018</v>
      </c>
      <c r="H193" s="52" t="s">
        <v>1628</v>
      </c>
      <c r="I193" s="52" t="s">
        <v>675</v>
      </c>
      <c r="J193" s="60">
        <v>37170</v>
      </c>
      <c r="K193" s="52">
        <v>43876</v>
      </c>
      <c r="L193" s="56" t="str">
        <f>_xlfn.CONCAT(NFM3External!$B193,"_",NFM3External!$C193,"_",NFM3External!$E193,"_",NFM3External!$G193)</f>
        <v>Benin_HIV_World Health Organization (WHO)_2018</v>
      </c>
    </row>
    <row r="194" spans="1:12">
      <c r="A194" s="48" t="s">
        <v>1660</v>
      </c>
      <c r="B194" s="49" t="s">
        <v>811</v>
      </c>
      <c r="C194" s="49" t="s">
        <v>1638</v>
      </c>
      <c r="D194" s="49" t="s">
        <v>1627</v>
      </c>
      <c r="E194" s="49" t="s">
        <v>942</v>
      </c>
      <c r="F194" s="49" t="s">
        <v>1670</v>
      </c>
      <c r="G194" s="49">
        <v>2019</v>
      </c>
      <c r="H194" s="49" t="s">
        <v>1628</v>
      </c>
      <c r="I194" s="49" t="s">
        <v>675</v>
      </c>
      <c r="J194" s="59">
        <v>32821</v>
      </c>
      <c r="K194" s="49">
        <v>36742</v>
      </c>
      <c r="L194" s="55" t="str">
        <f>_xlfn.CONCAT(NFM3External!$B194,"_",NFM3External!$C194,"_",NFM3External!$E194,"_",NFM3External!$G194)</f>
        <v>Benin_HIV_World Health Organization (WHO)_2019</v>
      </c>
    </row>
    <row r="195" spans="1:12">
      <c r="A195" s="51" t="s">
        <v>1660</v>
      </c>
      <c r="B195" s="52" t="s">
        <v>811</v>
      </c>
      <c r="C195" s="52" t="s">
        <v>1638</v>
      </c>
      <c r="D195" s="52" t="s">
        <v>1627</v>
      </c>
      <c r="E195" s="52" t="s">
        <v>942</v>
      </c>
      <c r="F195" s="52" t="s">
        <v>1670</v>
      </c>
      <c r="G195" s="52">
        <v>2020</v>
      </c>
      <c r="H195" s="52" t="s">
        <v>1628</v>
      </c>
      <c r="I195" s="52" t="s">
        <v>675</v>
      </c>
      <c r="J195" s="60">
        <v>40179</v>
      </c>
      <c r="K195" s="52">
        <v>45789</v>
      </c>
      <c r="L195" s="56" t="str">
        <f>_xlfn.CONCAT(NFM3External!$B195,"_",NFM3External!$C195,"_",NFM3External!$E195,"_",NFM3External!$G195)</f>
        <v>Benin_HIV_World Health Organization (WHO)_2020</v>
      </c>
    </row>
    <row r="196" spans="1:12">
      <c r="A196" s="48" t="s">
        <v>1660</v>
      </c>
      <c r="B196" s="49" t="s">
        <v>811</v>
      </c>
      <c r="C196" s="49" t="s">
        <v>301</v>
      </c>
      <c r="D196" s="49" t="s">
        <v>1627</v>
      </c>
      <c r="E196" s="49" t="s">
        <v>786</v>
      </c>
      <c r="F196" s="49" t="s">
        <v>1671</v>
      </c>
      <c r="G196" s="49">
        <v>2018</v>
      </c>
      <c r="H196" s="49" t="s">
        <v>1628</v>
      </c>
      <c r="I196" s="49" t="s">
        <v>675</v>
      </c>
      <c r="J196" s="59">
        <v>10000</v>
      </c>
      <c r="K196" s="49">
        <v>11804</v>
      </c>
      <c r="L196" s="55" t="str">
        <f>_xlfn.CONCAT(NFM3External!$B196,"_",NFM3External!$C196,"_",NFM3External!$E196,"_",NFM3External!$G196)</f>
        <v>Benin_TB_France_2018</v>
      </c>
    </row>
    <row r="197" spans="1:12">
      <c r="A197" s="51" t="s">
        <v>1660</v>
      </c>
      <c r="B197" s="52" t="s">
        <v>811</v>
      </c>
      <c r="C197" s="52" t="s">
        <v>301</v>
      </c>
      <c r="D197" s="52" t="s">
        <v>1627</v>
      </c>
      <c r="E197" s="52" t="s">
        <v>786</v>
      </c>
      <c r="F197" s="52" t="s">
        <v>1671</v>
      </c>
      <c r="G197" s="52">
        <v>2019</v>
      </c>
      <c r="H197" s="52" t="s">
        <v>1628</v>
      </c>
      <c r="I197" s="52" t="s">
        <v>675</v>
      </c>
      <c r="J197" s="60">
        <v>10000</v>
      </c>
      <c r="K197" s="52">
        <v>11195</v>
      </c>
      <c r="L197" s="56" t="str">
        <f>_xlfn.CONCAT(NFM3External!$B197,"_",NFM3External!$C197,"_",NFM3External!$E197,"_",NFM3External!$G197)</f>
        <v>Benin_TB_France_2019</v>
      </c>
    </row>
    <row r="198" spans="1:12">
      <c r="A198" s="48" t="s">
        <v>1660</v>
      </c>
      <c r="B198" s="49" t="s">
        <v>811</v>
      </c>
      <c r="C198" s="49" t="s">
        <v>301</v>
      </c>
      <c r="D198" s="49" t="s">
        <v>1627</v>
      </c>
      <c r="E198" s="49" t="s">
        <v>786</v>
      </c>
      <c r="F198" s="49" t="s">
        <v>1671</v>
      </c>
      <c r="G198" s="49">
        <v>2020</v>
      </c>
      <c r="H198" s="49" t="s">
        <v>1628</v>
      </c>
      <c r="I198" s="49" t="s">
        <v>675</v>
      </c>
      <c r="J198" s="59">
        <v>10000</v>
      </c>
      <c r="K198" s="49">
        <v>11396</v>
      </c>
      <c r="L198" s="55" t="str">
        <f>_xlfn.CONCAT(NFM3External!$B198,"_",NFM3External!$C198,"_",NFM3External!$E198,"_",NFM3External!$G198)</f>
        <v>Benin_TB_France_2020</v>
      </c>
    </row>
    <row r="199" spans="1:12">
      <c r="A199" s="51" t="s">
        <v>1660</v>
      </c>
      <c r="B199" s="52" t="s">
        <v>811</v>
      </c>
      <c r="C199" s="52" t="s">
        <v>301</v>
      </c>
      <c r="D199" s="52" t="s">
        <v>1627</v>
      </c>
      <c r="E199" s="52" t="s">
        <v>786</v>
      </c>
      <c r="F199" s="52" t="s">
        <v>1671</v>
      </c>
      <c r="G199" s="52">
        <v>2021</v>
      </c>
      <c r="H199" s="52" t="s">
        <v>357</v>
      </c>
      <c r="I199" s="52" t="s">
        <v>675</v>
      </c>
      <c r="J199" s="60">
        <v>10000</v>
      </c>
      <c r="K199" s="52">
        <v>11942</v>
      </c>
      <c r="L199" s="56" t="str">
        <f>_xlfn.CONCAT(NFM3External!$B199,"_",NFM3External!$C199,"_",NFM3External!$E199,"_",NFM3External!$G199)</f>
        <v>Benin_TB_France_2021</v>
      </c>
    </row>
    <row r="200" spans="1:12">
      <c r="A200" s="48" t="s">
        <v>1660</v>
      </c>
      <c r="B200" s="49" t="s">
        <v>811</v>
      </c>
      <c r="C200" s="49" t="s">
        <v>301</v>
      </c>
      <c r="D200" s="49" t="s">
        <v>1627</v>
      </c>
      <c r="E200" s="49" t="s">
        <v>786</v>
      </c>
      <c r="F200" s="49" t="s">
        <v>1671</v>
      </c>
      <c r="G200" s="49">
        <v>2022</v>
      </c>
      <c r="H200" s="49" t="s">
        <v>357</v>
      </c>
      <c r="I200" s="49" t="s">
        <v>675</v>
      </c>
      <c r="J200" s="59">
        <v>10000</v>
      </c>
      <c r="K200" s="49">
        <v>12076</v>
      </c>
      <c r="L200" s="55" t="str">
        <f>_xlfn.CONCAT(NFM3External!$B200,"_",NFM3External!$C200,"_",NFM3External!$E200,"_",NFM3External!$G200)</f>
        <v>Benin_TB_France_2022</v>
      </c>
    </row>
    <row r="201" spans="1:12">
      <c r="A201" s="51" t="s">
        <v>1660</v>
      </c>
      <c r="B201" s="52" t="s">
        <v>811</v>
      </c>
      <c r="C201" s="52" t="s">
        <v>301</v>
      </c>
      <c r="D201" s="52" t="s">
        <v>1627</v>
      </c>
      <c r="E201" s="52" t="s">
        <v>786</v>
      </c>
      <c r="F201" s="52" t="s">
        <v>1671</v>
      </c>
      <c r="G201" s="52">
        <v>2023</v>
      </c>
      <c r="H201" s="52" t="s">
        <v>357</v>
      </c>
      <c r="I201" s="52" t="s">
        <v>675</v>
      </c>
      <c r="J201" s="60">
        <v>10000</v>
      </c>
      <c r="K201" s="52">
        <v>12251</v>
      </c>
      <c r="L201" s="56" t="str">
        <f>_xlfn.CONCAT(NFM3External!$B201,"_",NFM3External!$C201,"_",NFM3External!$E201,"_",NFM3External!$G201)</f>
        <v>Benin_TB_France_2023</v>
      </c>
    </row>
    <row r="202" spans="1:12">
      <c r="A202" s="48" t="s">
        <v>1672</v>
      </c>
      <c r="B202" s="49" t="s">
        <v>851</v>
      </c>
      <c r="C202" s="49" t="s">
        <v>1638</v>
      </c>
      <c r="D202" s="49" t="s">
        <v>1627</v>
      </c>
      <c r="E202" s="49" t="s">
        <v>786</v>
      </c>
      <c r="F202" s="49" t="s">
        <v>1673</v>
      </c>
      <c r="G202" s="49">
        <v>2019</v>
      </c>
      <c r="H202" s="49" t="s">
        <v>1628</v>
      </c>
      <c r="I202" s="49" t="s">
        <v>675</v>
      </c>
      <c r="J202" s="59">
        <v>275000</v>
      </c>
      <c r="K202" s="49">
        <v>307851</v>
      </c>
      <c r="L202" s="55" t="str">
        <f>_xlfn.CONCAT(NFM3External!$B202,"_",NFM3External!$C202,"_",NFM3External!$E202,"_",NFM3External!$G202)</f>
        <v>Burkina Faso_HIV_France_2019</v>
      </c>
    </row>
    <row r="203" spans="1:12">
      <c r="A203" s="51" t="s">
        <v>1672</v>
      </c>
      <c r="B203" s="52" t="s">
        <v>851</v>
      </c>
      <c r="C203" s="52" t="s">
        <v>1638</v>
      </c>
      <c r="D203" s="52" t="s">
        <v>1627</v>
      </c>
      <c r="E203" s="52" t="s">
        <v>786</v>
      </c>
      <c r="F203" s="52" t="s">
        <v>1673</v>
      </c>
      <c r="G203" s="52">
        <v>2020</v>
      </c>
      <c r="H203" s="52" t="s">
        <v>1628</v>
      </c>
      <c r="I203" s="52" t="s">
        <v>675</v>
      </c>
      <c r="J203" s="60">
        <v>366667</v>
      </c>
      <c r="K203" s="52">
        <v>417866</v>
      </c>
      <c r="L203" s="56" t="str">
        <f>_xlfn.CONCAT(NFM3External!$B203,"_",NFM3External!$C203,"_",NFM3External!$E203,"_",NFM3External!$G203)</f>
        <v>Burkina Faso_HIV_France_2020</v>
      </c>
    </row>
    <row r="204" spans="1:12">
      <c r="A204" s="48" t="s">
        <v>1672</v>
      </c>
      <c r="B204" s="49" t="s">
        <v>851</v>
      </c>
      <c r="C204" s="49" t="s">
        <v>1638</v>
      </c>
      <c r="D204" s="49" t="s">
        <v>1627</v>
      </c>
      <c r="E204" s="49" t="s">
        <v>786</v>
      </c>
      <c r="F204" s="49" t="s">
        <v>1673</v>
      </c>
      <c r="G204" s="49">
        <v>2021</v>
      </c>
      <c r="H204" s="49" t="s">
        <v>357</v>
      </c>
      <c r="I204" s="49" t="s">
        <v>675</v>
      </c>
      <c r="J204" s="59">
        <v>366667</v>
      </c>
      <c r="K204" s="49">
        <v>437870</v>
      </c>
      <c r="L204" s="55" t="str">
        <f>_xlfn.CONCAT(NFM3External!$B204,"_",NFM3External!$C204,"_",NFM3External!$E204,"_",NFM3External!$G204)</f>
        <v>Burkina Faso_HIV_France_2021</v>
      </c>
    </row>
    <row r="205" spans="1:12">
      <c r="A205" s="51" t="s">
        <v>1672</v>
      </c>
      <c r="B205" s="52" t="s">
        <v>851</v>
      </c>
      <c r="C205" s="52" t="s">
        <v>1638</v>
      </c>
      <c r="D205" s="52" t="s">
        <v>1627</v>
      </c>
      <c r="E205" s="52" t="s">
        <v>786</v>
      </c>
      <c r="F205" s="52" t="s">
        <v>1673</v>
      </c>
      <c r="G205" s="52">
        <v>2022</v>
      </c>
      <c r="H205" s="52" t="s">
        <v>357</v>
      </c>
      <c r="I205" s="52" t="s">
        <v>675</v>
      </c>
      <c r="J205" s="60">
        <v>91667</v>
      </c>
      <c r="K205" s="52">
        <v>110692</v>
      </c>
      <c r="L205" s="56" t="str">
        <f>_xlfn.CONCAT(NFM3External!$B205,"_",NFM3External!$C205,"_",NFM3External!$E205,"_",NFM3External!$G205)</f>
        <v>Burkina Faso_HIV_France_2022</v>
      </c>
    </row>
    <row r="206" spans="1:12">
      <c r="A206" s="48" t="s">
        <v>1672</v>
      </c>
      <c r="B206" s="49" t="s">
        <v>851</v>
      </c>
      <c r="C206" s="49" t="s">
        <v>1638</v>
      </c>
      <c r="D206" s="49" t="s">
        <v>1627</v>
      </c>
      <c r="E206" s="49" t="s">
        <v>836</v>
      </c>
      <c r="F206" s="49" t="s">
        <v>1674</v>
      </c>
      <c r="G206" s="49">
        <v>2018</v>
      </c>
      <c r="H206" s="49" t="s">
        <v>1628</v>
      </c>
      <c r="I206" s="49" t="s">
        <v>675</v>
      </c>
      <c r="J206" s="59">
        <v>52016</v>
      </c>
      <c r="K206" s="49">
        <v>61400</v>
      </c>
      <c r="L206" s="55" t="str">
        <f>_xlfn.CONCAT(NFM3External!$B206,"_",NFM3External!$C206,"_",NFM3External!$E206,"_",NFM3External!$G206)</f>
        <v>Burkina Faso_HIV_Joint United Nations Programme on HIV/AIDS (UNAIDS)_2018</v>
      </c>
    </row>
    <row r="207" spans="1:12">
      <c r="A207" s="51" t="s">
        <v>1672</v>
      </c>
      <c r="B207" s="52" t="s">
        <v>851</v>
      </c>
      <c r="C207" s="52" t="s">
        <v>1638</v>
      </c>
      <c r="D207" s="52" t="s">
        <v>1627</v>
      </c>
      <c r="E207" s="52" t="s">
        <v>836</v>
      </c>
      <c r="F207" s="52" t="s">
        <v>1674</v>
      </c>
      <c r="G207" s="52">
        <v>2019</v>
      </c>
      <c r="H207" s="52" t="s">
        <v>1628</v>
      </c>
      <c r="I207" s="52" t="s">
        <v>675</v>
      </c>
      <c r="J207" s="60">
        <v>7196</v>
      </c>
      <c r="K207" s="52">
        <v>8055</v>
      </c>
      <c r="L207" s="56" t="str">
        <f>_xlfn.CONCAT(NFM3External!$B207,"_",NFM3External!$C207,"_",NFM3External!$E207,"_",NFM3External!$G207)</f>
        <v>Burkina Faso_HIV_Joint United Nations Programme on HIV/AIDS (UNAIDS)_2019</v>
      </c>
    </row>
    <row r="208" spans="1:12">
      <c r="A208" s="48" t="s">
        <v>1672</v>
      </c>
      <c r="B208" s="49" t="s">
        <v>851</v>
      </c>
      <c r="C208" s="49" t="s">
        <v>1638</v>
      </c>
      <c r="D208" s="49" t="s">
        <v>1627</v>
      </c>
      <c r="E208" s="49" t="s">
        <v>894</v>
      </c>
      <c r="F208" s="49" t="s">
        <v>1674</v>
      </c>
      <c r="G208" s="49">
        <v>2018</v>
      </c>
      <c r="H208" s="49" t="s">
        <v>1628</v>
      </c>
      <c r="I208" s="49" t="s">
        <v>675</v>
      </c>
      <c r="J208" s="59">
        <v>163415</v>
      </c>
      <c r="K208" s="49">
        <v>192898</v>
      </c>
      <c r="L208" s="55" t="str">
        <f>_xlfn.CONCAT(NFM3External!$B208,"_",NFM3External!$C208,"_",NFM3External!$E208,"_",NFM3External!$G208)</f>
        <v>Burkina Faso_HIV_The United Nations Children's Fund (UNICEF)_2018</v>
      </c>
    </row>
    <row r="209" spans="1:12">
      <c r="A209" s="51" t="s">
        <v>1672</v>
      </c>
      <c r="B209" s="52" t="s">
        <v>851</v>
      </c>
      <c r="C209" s="52" t="s">
        <v>1638</v>
      </c>
      <c r="D209" s="52" t="s">
        <v>1627</v>
      </c>
      <c r="E209" s="52" t="s">
        <v>894</v>
      </c>
      <c r="F209" s="52" t="s">
        <v>1674</v>
      </c>
      <c r="G209" s="52">
        <v>2019</v>
      </c>
      <c r="H209" s="52" t="s">
        <v>1628</v>
      </c>
      <c r="I209" s="52" t="s">
        <v>675</v>
      </c>
      <c r="J209" s="60">
        <v>164127</v>
      </c>
      <c r="K209" s="52">
        <v>183733</v>
      </c>
      <c r="L209" s="56" t="str">
        <f>_xlfn.CONCAT(NFM3External!$B209,"_",NFM3External!$C209,"_",NFM3External!$E209,"_",NFM3External!$G209)</f>
        <v>Burkina Faso_HIV_The United Nations Children's Fund (UNICEF)_2019</v>
      </c>
    </row>
    <row r="210" spans="1:12">
      <c r="A210" s="48" t="s">
        <v>1672</v>
      </c>
      <c r="B210" s="49" t="s">
        <v>851</v>
      </c>
      <c r="C210" s="49" t="s">
        <v>1638</v>
      </c>
      <c r="D210" s="49" t="s">
        <v>1627</v>
      </c>
      <c r="E210" s="49" t="s">
        <v>923</v>
      </c>
      <c r="F210" s="49" t="s">
        <v>1674</v>
      </c>
      <c r="G210" s="49">
        <v>2018</v>
      </c>
      <c r="H210" s="49" t="s">
        <v>1628</v>
      </c>
      <c r="I210" s="49" t="s">
        <v>675</v>
      </c>
      <c r="J210" s="59">
        <v>118484</v>
      </c>
      <c r="K210" s="49">
        <v>139860</v>
      </c>
      <c r="L210" s="55" t="str">
        <f>_xlfn.CONCAT(NFM3External!$B210,"_",NFM3External!$C210,"_",NFM3External!$E210,"_",NFM3External!$G210)</f>
        <v>Burkina Faso_HIV_United Nations Population Fund (UNFPA)_2018</v>
      </c>
    </row>
    <row r="211" spans="1:12">
      <c r="A211" s="51" t="s">
        <v>1672</v>
      </c>
      <c r="B211" s="52" t="s">
        <v>851</v>
      </c>
      <c r="C211" s="52" t="s">
        <v>1638</v>
      </c>
      <c r="D211" s="52" t="s">
        <v>1627</v>
      </c>
      <c r="E211" s="52" t="s">
        <v>923</v>
      </c>
      <c r="F211" s="52" t="s">
        <v>1674</v>
      </c>
      <c r="G211" s="52">
        <v>2019</v>
      </c>
      <c r="H211" s="52" t="s">
        <v>1628</v>
      </c>
      <c r="I211" s="52" t="s">
        <v>675</v>
      </c>
      <c r="J211" s="60">
        <v>183889</v>
      </c>
      <c r="K211" s="52">
        <v>205856</v>
      </c>
      <c r="L211" s="56" t="str">
        <f>_xlfn.CONCAT(NFM3External!$B211,"_",NFM3External!$C211,"_",NFM3External!$E211,"_",NFM3External!$G211)</f>
        <v>Burkina Faso_HIV_United Nations Population Fund (UNFPA)_2019</v>
      </c>
    </row>
    <row r="212" spans="1:12">
      <c r="A212" s="48" t="s">
        <v>1672</v>
      </c>
      <c r="B212" s="49" t="s">
        <v>851</v>
      </c>
      <c r="C212" s="49" t="s">
        <v>1638</v>
      </c>
      <c r="D212" s="49" t="s">
        <v>1627</v>
      </c>
      <c r="E212" s="49" t="s">
        <v>927</v>
      </c>
      <c r="F212" s="49" t="s">
        <v>1674</v>
      </c>
      <c r="G212" s="49">
        <v>2018</v>
      </c>
      <c r="H212" s="49" t="s">
        <v>1628</v>
      </c>
      <c r="I212" s="49" t="s">
        <v>675</v>
      </c>
      <c r="J212" s="59">
        <v>877617</v>
      </c>
      <c r="K212" s="49">
        <v>1035951</v>
      </c>
      <c r="L212" s="55" t="str">
        <f>_xlfn.CONCAT(NFM3External!$B212,"_",NFM3External!$C212,"_",NFM3External!$E212,"_",NFM3External!$G212)</f>
        <v>Burkina Faso_HIV_United States Government (USG)_2018</v>
      </c>
    </row>
    <row r="213" spans="1:12">
      <c r="A213" s="51" t="s">
        <v>1672</v>
      </c>
      <c r="B213" s="52" t="s">
        <v>851</v>
      </c>
      <c r="C213" s="52" t="s">
        <v>1638</v>
      </c>
      <c r="D213" s="52" t="s">
        <v>1627</v>
      </c>
      <c r="E213" s="52" t="s">
        <v>927</v>
      </c>
      <c r="F213" s="52" t="s">
        <v>1674</v>
      </c>
      <c r="G213" s="52">
        <v>2019</v>
      </c>
      <c r="H213" s="52" t="s">
        <v>1628</v>
      </c>
      <c r="I213" s="52" t="s">
        <v>675</v>
      </c>
      <c r="J213" s="60">
        <v>992258</v>
      </c>
      <c r="K213" s="52">
        <v>1110793</v>
      </c>
      <c r="L213" s="56" t="str">
        <f>_xlfn.CONCAT(NFM3External!$B213,"_",NFM3External!$C213,"_",NFM3External!$E213,"_",NFM3External!$G213)</f>
        <v>Burkina Faso_HIV_United States Government (USG)_2019</v>
      </c>
    </row>
    <row r="214" spans="1:12">
      <c r="A214" s="48" t="s">
        <v>1672</v>
      </c>
      <c r="B214" s="49" t="s">
        <v>851</v>
      </c>
      <c r="C214" s="49" t="s">
        <v>1638</v>
      </c>
      <c r="D214" s="49" t="s">
        <v>1627</v>
      </c>
      <c r="E214" s="49" t="s">
        <v>932</v>
      </c>
      <c r="F214" s="49" t="s">
        <v>1674</v>
      </c>
      <c r="G214" s="49">
        <v>2018</v>
      </c>
      <c r="H214" s="49" t="s">
        <v>1628</v>
      </c>
      <c r="I214" s="49" t="s">
        <v>675</v>
      </c>
      <c r="J214" s="59">
        <v>3553892</v>
      </c>
      <c r="K214" s="49">
        <v>4195065</v>
      </c>
      <c r="L214" s="55" t="str">
        <f>_xlfn.CONCAT(NFM3External!$B214,"_",NFM3External!$C214,"_",NFM3External!$E214,"_",NFM3External!$G214)</f>
        <v>Burkina Faso_HIV_World Bank (WB)_2018</v>
      </c>
    </row>
    <row r="215" spans="1:12">
      <c r="A215" s="51" t="s">
        <v>1672</v>
      </c>
      <c r="B215" s="52" t="s">
        <v>851</v>
      </c>
      <c r="C215" s="52" t="s">
        <v>1638</v>
      </c>
      <c r="D215" s="52" t="s">
        <v>1627</v>
      </c>
      <c r="E215" s="52" t="s">
        <v>938</v>
      </c>
      <c r="F215" s="52" t="s">
        <v>1674</v>
      </c>
      <c r="G215" s="52">
        <v>2018</v>
      </c>
      <c r="H215" s="52" t="s">
        <v>1628</v>
      </c>
      <c r="I215" s="52" t="s">
        <v>675</v>
      </c>
      <c r="J215" s="60">
        <v>38410</v>
      </c>
      <c r="K215" s="52">
        <v>45340</v>
      </c>
      <c r="L215" s="56" t="str">
        <f>_xlfn.CONCAT(NFM3External!$B215,"_",NFM3External!$C215,"_",NFM3External!$E215,"_",NFM3External!$G215)</f>
        <v>Burkina Faso_HIV_World Food Programme (WFP)_2018</v>
      </c>
    </row>
    <row r="216" spans="1:12">
      <c r="A216" s="48" t="s">
        <v>1672</v>
      </c>
      <c r="B216" s="49" t="s">
        <v>851</v>
      </c>
      <c r="C216" s="49" t="s">
        <v>1638</v>
      </c>
      <c r="D216" s="49" t="s">
        <v>1627</v>
      </c>
      <c r="E216" s="49" t="s">
        <v>938</v>
      </c>
      <c r="F216" s="49" t="s">
        <v>1674</v>
      </c>
      <c r="G216" s="49">
        <v>2019</v>
      </c>
      <c r="H216" s="49" t="s">
        <v>1628</v>
      </c>
      <c r="I216" s="49" t="s">
        <v>675</v>
      </c>
      <c r="J216" s="59">
        <v>579439</v>
      </c>
      <c r="K216" s="49">
        <v>648659</v>
      </c>
      <c r="L216" s="55" t="str">
        <f>_xlfn.CONCAT(NFM3External!$B216,"_",NFM3External!$C216,"_",NFM3External!$E216,"_",NFM3External!$G216)</f>
        <v>Burkina Faso_HIV_World Food Programme (WFP)_2019</v>
      </c>
    </row>
    <row r="217" spans="1:12">
      <c r="A217" s="51" t="s">
        <v>1672</v>
      </c>
      <c r="B217" s="52" t="s">
        <v>851</v>
      </c>
      <c r="C217" s="52" t="s">
        <v>1638</v>
      </c>
      <c r="D217" s="52" t="s">
        <v>1627</v>
      </c>
      <c r="E217" s="52" t="s">
        <v>942</v>
      </c>
      <c r="F217" s="52" t="s">
        <v>1674</v>
      </c>
      <c r="G217" s="52">
        <v>2018</v>
      </c>
      <c r="H217" s="52" t="s">
        <v>1628</v>
      </c>
      <c r="I217" s="52" t="s">
        <v>675</v>
      </c>
      <c r="J217" s="60">
        <v>4878</v>
      </c>
      <c r="K217" s="52">
        <v>5758</v>
      </c>
      <c r="L217" s="56" t="str">
        <f>_xlfn.CONCAT(NFM3External!$B217,"_",NFM3External!$C217,"_",NFM3External!$E217,"_",NFM3External!$G217)</f>
        <v>Burkina Faso_HIV_World Health Organization (WHO)_2018</v>
      </c>
    </row>
    <row r="218" spans="1:12">
      <c r="A218" s="48" t="s">
        <v>1672</v>
      </c>
      <c r="B218" s="49" t="s">
        <v>851</v>
      </c>
      <c r="C218" s="49" t="s">
        <v>1638</v>
      </c>
      <c r="D218" s="49" t="s">
        <v>1627</v>
      </c>
      <c r="E218" s="49" t="s">
        <v>942</v>
      </c>
      <c r="F218" s="49" t="s">
        <v>1674</v>
      </c>
      <c r="G218" s="49">
        <v>2019</v>
      </c>
      <c r="H218" s="49" t="s">
        <v>1628</v>
      </c>
      <c r="I218" s="49" t="s">
        <v>675</v>
      </c>
      <c r="J218" s="59">
        <v>2439</v>
      </c>
      <c r="K218" s="49">
        <v>2731</v>
      </c>
      <c r="L218" s="55" t="str">
        <f>_xlfn.CONCAT(NFM3External!$B218,"_",NFM3External!$C218,"_",NFM3External!$E218,"_",NFM3External!$G218)</f>
        <v>Burkina Faso_HIV_World Health Organization (WHO)_2019</v>
      </c>
    </row>
    <row r="219" spans="1:12">
      <c r="A219" s="51" t="s">
        <v>1672</v>
      </c>
      <c r="B219" s="52" t="s">
        <v>851</v>
      </c>
      <c r="C219" s="52" t="s">
        <v>304</v>
      </c>
      <c r="D219" s="52" t="s">
        <v>1627</v>
      </c>
      <c r="E219" s="52" t="s">
        <v>849</v>
      </c>
      <c r="F219" s="52" t="s">
        <v>1675</v>
      </c>
      <c r="G219" s="52">
        <v>2018</v>
      </c>
      <c r="H219" s="52" t="s">
        <v>1628</v>
      </c>
      <c r="I219" s="52" t="s">
        <v>675</v>
      </c>
      <c r="J219" s="60">
        <v>2608734</v>
      </c>
      <c r="K219" s="52">
        <v>3079386</v>
      </c>
      <c r="L219" s="56" t="str">
        <f>_xlfn.CONCAT(NFM3External!$B219,"_",NFM3External!$C219,"_",NFM3External!$E219,"_",NFM3External!$G219)</f>
        <v>Burkina Faso_Malaria_Malaria Consortium _2018</v>
      </c>
    </row>
    <row r="220" spans="1:12">
      <c r="A220" s="48" t="s">
        <v>1672</v>
      </c>
      <c r="B220" s="49" t="s">
        <v>851</v>
      </c>
      <c r="C220" s="49" t="s">
        <v>304</v>
      </c>
      <c r="D220" s="49" t="s">
        <v>1627</v>
      </c>
      <c r="E220" s="49" t="s">
        <v>849</v>
      </c>
      <c r="F220" s="49" t="s">
        <v>1675</v>
      </c>
      <c r="G220" s="49">
        <v>2019</v>
      </c>
      <c r="H220" s="49" t="s">
        <v>1628</v>
      </c>
      <c r="I220" s="49" t="s">
        <v>675</v>
      </c>
      <c r="J220" s="59">
        <v>2041853</v>
      </c>
      <c r="K220" s="49">
        <v>2285772</v>
      </c>
      <c r="L220" s="55" t="str">
        <f>_xlfn.CONCAT(NFM3External!$B220,"_",NFM3External!$C220,"_",NFM3External!$E220,"_",NFM3External!$G220)</f>
        <v>Burkina Faso_Malaria_Malaria Consortium _2019</v>
      </c>
    </row>
    <row r="221" spans="1:12">
      <c r="A221" s="51" t="s">
        <v>1672</v>
      </c>
      <c r="B221" s="52" t="s">
        <v>851</v>
      </c>
      <c r="C221" s="52" t="s">
        <v>304</v>
      </c>
      <c r="D221" s="52" t="s">
        <v>1627</v>
      </c>
      <c r="E221" s="52" t="s">
        <v>849</v>
      </c>
      <c r="F221" s="52" t="s">
        <v>1675</v>
      </c>
      <c r="G221" s="52">
        <v>2020</v>
      </c>
      <c r="H221" s="52" t="s">
        <v>1628</v>
      </c>
      <c r="I221" s="52" t="s">
        <v>675</v>
      </c>
      <c r="J221" s="60">
        <v>4392713</v>
      </c>
      <c r="K221" s="52">
        <v>5006082</v>
      </c>
      <c r="L221" s="56" t="str">
        <f>_xlfn.CONCAT(NFM3External!$B221,"_",NFM3External!$C221,"_",NFM3External!$E221,"_",NFM3External!$G221)</f>
        <v>Burkina Faso_Malaria_Malaria Consortium _2020</v>
      </c>
    </row>
    <row r="222" spans="1:12">
      <c r="A222" s="48" t="s">
        <v>1672</v>
      </c>
      <c r="B222" s="49" t="s">
        <v>851</v>
      </c>
      <c r="C222" s="49" t="s">
        <v>304</v>
      </c>
      <c r="D222" s="49" t="s">
        <v>1627</v>
      </c>
      <c r="E222" s="49" t="s">
        <v>849</v>
      </c>
      <c r="F222" s="49" t="s">
        <v>1675</v>
      </c>
      <c r="G222" s="49">
        <v>2021</v>
      </c>
      <c r="H222" s="49" t="s">
        <v>357</v>
      </c>
      <c r="I222" s="49" t="s">
        <v>675</v>
      </c>
      <c r="J222" s="59">
        <v>7112264</v>
      </c>
      <c r="K222" s="49">
        <v>8493401</v>
      </c>
      <c r="L222" s="55" t="str">
        <f>_xlfn.CONCAT(NFM3External!$B222,"_",NFM3External!$C222,"_",NFM3External!$E222,"_",NFM3External!$G222)</f>
        <v>Burkina Faso_Malaria_Malaria Consortium _2021</v>
      </c>
    </row>
    <row r="223" spans="1:12">
      <c r="A223" s="51" t="s">
        <v>1672</v>
      </c>
      <c r="B223" s="52" t="s">
        <v>851</v>
      </c>
      <c r="C223" s="52" t="s">
        <v>304</v>
      </c>
      <c r="D223" s="52" t="s">
        <v>1627</v>
      </c>
      <c r="E223" s="52" t="s">
        <v>849</v>
      </c>
      <c r="F223" s="52" t="s">
        <v>1675</v>
      </c>
      <c r="G223" s="52">
        <v>2022</v>
      </c>
      <c r="H223" s="52" t="s">
        <v>357</v>
      </c>
      <c r="I223" s="52" t="s">
        <v>675</v>
      </c>
      <c r="J223" s="60">
        <v>7186721</v>
      </c>
      <c r="K223" s="52">
        <v>8678328</v>
      </c>
      <c r="L223" s="56" t="str">
        <f>_xlfn.CONCAT(NFM3External!$B223,"_",NFM3External!$C223,"_",NFM3External!$E223,"_",NFM3External!$G223)</f>
        <v>Burkina Faso_Malaria_Malaria Consortium _2022</v>
      </c>
    </row>
    <row r="224" spans="1:12">
      <c r="A224" s="48" t="s">
        <v>1672</v>
      </c>
      <c r="B224" s="49" t="s">
        <v>851</v>
      </c>
      <c r="C224" s="49" t="s">
        <v>304</v>
      </c>
      <c r="D224" s="49" t="s">
        <v>1627</v>
      </c>
      <c r="E224" s="49" t="s">
        <v>849</v>
      </c>
      <c r="F224" s="49" t="s">
        <v>1675</v>
      </c>
      <c r="G224" s="49">
        <v>2023</v>
      </c>
      <c r="H224" s="49" t="s">
        <v>357</v>
      </c>
      <c r="I224" s="49" t="s">
        <v>675</v>
      </c>
      <c r="J224" s="59">
        <v>7400672</v>
      </c>
      <c r="K224" s="49">
        <v>9066918</v>
      </c>
      <c r="L224" s="55" t="str">
        <f>_xlfn.CONCAT(NFM3External!$B224,"_",NFM3External!$C224,"_",NFM3External!$E224,"_",NFM3External!$G224)</f>
        <v>Burkina Faso_Malaria_Malaria Consortium _2023</v>
      </c>
    </row>
    <row r="225" spans="1:12">
      <c r="A225" s="51" t="s">
        <v>1672</v>
      </c>
      <c r="B225" s="52" t="s">
        <v>851</v>
      </c>
      <c r="C225" s="52" t="s">
        <v>304</v>
      </c>
      <c r="D225" s="52" t="s">
        <v>1627</v>
      </c>
      <c r="E225" s="52" t="s">
        <v>849</v>
      </c>
      <c r="F225" s="52" t="s">
        <v>1675</v>
      </c>
      <c r="G225" s="52">
        <v>2024</v>
      </c>
      <c r="H225" s="52" t="s">
        <v>357</v>
      </c>
      <c r="I225" s="52" t="s">
        <v>675</v>
      </c>
      <c r="J225" s="60">
        <v>7621255</v>
      </c>
      <c r="K225" s="52">
        <v>9451696</v>
      </c>
      <c r="L225" s="56" t="str">
        <f>_xlfn.CONCAT(NFM3External!$B225,"_",NFM3External!$C225,"_",NFM3External!$E225,"_",NFM3External!$G225)</f>
        <v>Burkina Faso_Malaria_Malaria Consortium _2024</v>
      </c>
    </row>
    <row r="226" spans="1:12">
      <c r="A226" s="48" t="s">
        <v>1672</v>
      </c>
      <c r="B226" s="49" t="s">
        <v>851</v>
      </c>
      <c r="C226" s="49" t="s">
        <v>304</v>
      </c>
      <c r="D226" s="49" t="s">
        <v>1627</v>
      </c>
      <c r="E226" s="49" t="s">
        <v>849</v>
      </c>
      <c r="F226" s="49" t="s">
        <v>1675</v>
      </c>
      <c r="G226" s="49">
        <v>2025</v>
      </c>
      <c r="H226" s="49" t="s">
        <v>357</v>
      </c>
      <c r="I226" s="49" t="s">
        <v>675</v>
      </c>
      <c r="J226" s="59">
        <v>7848677</v>
      </c>
      <c r="K226" s="49">
        <v>9839590</v>
      </c>
      <c r="L226" s="55" t="str">
        <f>_xlfn.CONCAT(NFM3External!$B226,"_",NFM3External!$C226,"_",NFM3External!$E226,"_",NFM3External!$G226)</f>
        <v>Burkina Faso_Malaria_Malaria Consortium _2025</v>
      </c>
    </row>
    <row r="227" spans="1:12">
      <c r="A227" s="51" t="s">
        <v>1672</v>
      </c>
      <c r="B227" s="52" t="s">
        <v>851</v>
      </c>
      <c r="C227" s="52" t="s">
        <v>304</v>
      </c>
      <c r="D227" s="52" t="s">
        <v>1627</v>
      </c>
      <c r="E227" s="52" t="s">
        <v>894</v>
      </c>
      <c r="F227" s="52" t="s">
        <v>1675</v>
      </c>
      <c r="G227" s="52">
        <v>2018</v>
      </c>
      <c r="H227" s="52" t="s">
        <v>1628</v>
      </c>
      <c r="I227" s="52" t="s">
        <v>675</v>
      </c>
      <c r="J227" s="60">
        <v>179726</v>
      </c>
      <c r="K227" s="52">
        <v>212151</v>
      </c>
      <c r="L227" s="56" t="str">
        <f>_xlfn.CONCAT(NFM3External!$B227,"_",NFM3External!$C227,"_",NFM3External!$E227,"_",NFM3External!$G227)</f>
        <v>Burkina Faso_Malaria_The United Nations Children's Fund (UNICEF)_2018</v>
      </c>
    </row>
    <row r="228" spans="1:12">
      <c r="A228" s="48" t="s">
        <v>1672</v>
      </c>
      <c r="B228" s="49" t="s">
        <v>851</v>
      </c>
      <c r="C228" s="49" t="s">
        <v>304</v>
      </c>
      <c r="D228" s="49" t="s">
        <v>1627</v>
      </c>
      <c r="E228" s="49" t="s">
        <v>894</v>
      </c>
      <c r="F228" s="49" t="s">
        <v>1675</v>
      </c>
      <c r="G228" s="49">
        <v>2019</v>
      </c>
      <c r="H228" s="49" t="s">
        <v>1628</v>
      </c>
      <c r="I228" s="49" t="s">
        <v>675</v>
      </c>
      <c r="J228" s="59">
        <v>495459</v>
      </c>
      <c r="K228" s="49">
        <v>554646</v>
      </c>
      <c r="L228" s="55" t="str">
        <f>_xlfn.CONCAT(NFM3External!$B228,"_",NFM3External!$C228,"_",NFM3External!$E228,"_",NFM3External!$G228)</f>
        <v>Burkina Faso_Malaria_The United Nations Children's Fund (UNICEF)_2019</v>
      </c>
    </row>
    <row r="229" spans="1:12">
      <c r="A229" s="51" t="s">
        <v>1672</v>
      </c>
      <c r="B229" s="52" t="s">
        <v>851</v>
      </c>
      <c r="C229" s="52" t="s">
        <v>304</v>
      </c>
      <c r="D229" s="52" t="s">
        <v>1627</v>
      </c>
      <c r="E229" s="52" t="s">
        <v>894</v>
      </c>
      <c r="F229" s="52" t="s">
        <v>1675</v>
      </c>
      <c r="G229" s="52">
        <v>2020</v>
      </c>
      <c r="H229" s="52" t="s">
        <v>1628</v>
      </c>
      <c r="I229" s="52" t="s">
        <v>675</v>
      </c>
      <c r="J229" s="60">
        <v>286247</v>
      </c>
      <c r="K229" s="52">
        <v>326217</v>
      </c>
      <c r="L229" s="56" t="str">
        <f>_xlfn.CONCAT(NFM3External!$B229,"_",NFM3External!$C229,"_",NFM3External!$E229,"_",NFM3External!$G229)</f>
        <v>Burkina Faso_Malaria_The United Nations Children's Fund (UNICEF)_2020</v>
      </c>
    </row>
    <row r="230" spans="1:12">
      <c r="A230" s="48" t="s">
        <v>1672</v>
      </c>
      <c r="B230" s="49" t="s">
        <v>851</v>
      </c>
      <c r="C230" s="49" t="s">
        <v>304</v>
      </c>
      <c r="D230" s="49" t="s">
        <v>1627</v>
      </c>
      <c r="E230" s="49" t="s">
        <v>894</v>
      </c>
      <c r="F230" s="49" t="s">
        <v>1675</v>
      </c>
      <c r="G230" s="49">
        <v>2021</v>
      </c>
      <c r="H230" s="49" t="s">
        <v>357</v>
      </c>
      <c r="I230" s="49" t="s">
        <v>675</v>
      </c>
      <c r="J230" s="59">
        <v>895184</v>
      </c>
      <c r="K230" s="49">
        <v>1069021</v>
      </c>
      <c r="L230" s="55" t="str">
        <f>_xlfn.CONCAT(NFM3External!$B230,"_",NFM3External!$C230,"_",NFM3External!$E230,"_",NFM3External!$G230)</f>
        <v>Burkina Faso_Malaria_The United Nations Children's Fund (UNICEF)_2021</v>
      </c>
    </row>
    <row r="231" spans="1:12">
      <c r="A231" s="51" t="s">
        <v>1672</v>
      </c>
      <c r="B231" s="52" t="s">
        <v>851</v>
      </c>
      <c r="C231" s="52" t="s">
        <v>304</v>
      </c>
      <c r="D231" s="52" t="s">
        <v>1627</v>
      </c>
      <c r="E231" s="52" t="s">
        <v>894</v>
      </c>
      <c r="F231" s="52" t="s">
        <v>1675</v>
      </c>
      <c r="G231" s="52">
        <v>2022</v>
      </c>
      <c r="H231" s="52" t="s">
        <v>357</v>
      </c>
      <c r="I231" s="52" t="s">
        <v>675</v>
      </c>
      <c r="J231" s="60">
        <v>748238</v>
      </c>
      <c r="K231" s="52">
        <v>903535</v>
      </c>
      <c r="L231" s="56" t="str">
        <f>_xlfn.CONCAT(NFM3External!$B231,"_",NFM3External!$C231,"_",NFM3External!$E231,"_",NFM3External!$G231)</f>
        <v>Burkina Faso_Malaria_The United Nations Children's Fund (UNICEF)_2022</v>
      </c>
    </row>
    <row r="232" spans="1:12">
      <c r="A232" s="48" t="s">
        <v>1672</v>
      </c>
      <c r="B232" s="49" t="s">
        <v>851</v>
      </c>
      <c r="C232" s="49" t="s">
        <v>304</v>
      </c>
      <c r="D232" s="49" t="s">
        <v>1627</v>
      </c>
      <c r="E232" s="49" t="s">
        <v>894</v>
      </c>
      <c r="F232" s="49" t="s">
        <v>1675</v>
      </c>
      <c r="G232" s="49">
        <v>2023</v>
      </c>
      <c r="H232" s="49" t="s">
        <v>357</v>
      </c>
      <c r="I232" s="49" t="s">
        <v>675</v>
      </c>
      <c r="J232" s="59">
        <v>926176</v>
      </c>
      <c r="K232" s="49">
        <v>1134702</v>
      </c>
      <c r="L232" s="55" t="str">
        <f>_xlfn.CONCAT(NFM3External!$B232,"_",NFM3External!$C232,"_",NFM3External!$E232,"_",NFM3External!$G232)</f>
        <v>Burkina Faso_Malaria_The United Nations Children's Fund (UNICEF)_2023</v>
      </c>
    </row>
    <row r="233" spans="1:12">
      <c r="A233" s="51" t="s">
        <v>1672</v>
      </c>
      <c r="B233" s="52" t="s">
        <v>851</v>
      </c>
      <c r="C233" s="52" t="s">
        <v>304</v>
      </c>
      <c r="D233" s="52" t="s">
        <v>1627</v>
      </c>
      <c r="E233" s="52" t="s">
        <v>894</v>
      </c>
      <c r="F233" s="52" t="s">
        <v>1675</v>
      </c>
      <c r="G233" s="52">
        <v>2024</v>
      </c>
      <c r="H233" s="52" t="s">
        <v>357</v>
      </c>
      <c r="I233" s="52" t="s">
        <v>675</v>
      </c>
      <c r="J233" s="60">
        <v>775270</v>
      </c>
      <c r="K233" s="52">
        <v>961471</v>
      </c>
      <c r="L233" s="56" t="str">
        <f>_xlfn.CONCAT(NFM3External!$B233,"_",NFM3External!$C233,"_",NFM3External!$E233,"_",NFM3External!$G233)</f>
        <v>Burkina Faso_Malaria_The United Nations Children's Fund (UNICEF)_2024</v>
      </c>
    </row>
    <row r="234" spans="1:12">
      <c r="A234" s="48" t="s">
        <v>1672</v>
      </c>
      <c r="B234" s="49" t="s">
        <v>851</v>
      </c>
      <c r="C234" s="49" t="s">
        <v>304</v>
      </c>
      <c r="D234" s="49" t="s">
        <v>1627</v>
      </c>
      <c r="E234" s="49" t="s">
        <v>894</v>
      </c>
      <c r="F234" s="49" t="s">
        <v>1675</v>
      </c>
      <c r="G234" s="49">
        <v>2025</v>
      </c>
      <c r="H234" s="49" t="s">
        <v>357</v>
      </c>
      <c r="I234" s="49" t="s">
        <v>675</v>
      </c>
      <c r="J234" s="59">
        <v>958505</v>
      </c>
      <c r="K234" s="49">
        <v>1201642</v>
      </c>
      <c r="L234" s="55" t="str">
        <f>_xlfn.CONCAT(NFM3External!$B234,"_",NFM3External!$C234,"_",NFM3External!$E234,"_",NFM3External!$G234)</f>
        <v>Burkina Faso_Malaria_The United Nations Children's Fund (UNICEF)_2025</v>
      </c>
    </row>
    <row r="235" spans="1:12">
      <c r="A235" s="51" t="s">
        <v>1672</v>
      </c>
      <c r="B235" s="52" t="s">
        <v>851</v>
      </c>
      <c r="C235" s="52" t="s">
        <v>304</v>
      </c>
      <c r="D235" s="52" t="s">
        <v>1627</v>
      </c>
      <c r="E235" s="52" t="s">
        <v>927</v>
      </c>
      <c r="F235" s="52" t="s">
        <v>1675</v>
      </c>
      <c r="G235" s="52">
        <v>2018</v>
      </c>
      <c r="H235" s="52" t="s">
        <v>1628</v>
      </c>
      <c r="I235" s="52" t="s">
        <v>675</v>
      </c>
      <c r="J235" s="60">
        <v>14748415</v>
      </c>
      <c r="K235" s="52">
        <v>17409240</v>
      </c>
      <c r="L235" s="56" t="str">
        <f>_xlfn.CONCAT(NFM3External!$B235,"_",NFM3External!$C235,"_",NFM3External!$E235,"_",NFM3External!$G235)</f>
        <v>Burkina Faso_Malaria_United States Government (USG)_2018</v>
      </c>
    </row>
    <row r="236" spans="1:12">
      <c r="A236" s="48" t="s">
        <v>1672</v>
      </c>
      <c r="B236" s="49" t="s">
        <v>851</v>
      </c>
      <c r="C236" s="49" t="s">
        <v>304</v>
      </c>
      <c r="D236" s="49" t="s">
        <v>1627</v>
      </c>
      <c r="E236" s="49" t="s">
        <v>927</v>
      </c>
      <c r="F236" s="49" t="s">
        <v>1675</v>
      </c>
      <c r="G236" s="49">
        <v>2019</v>
      </c>
      <c r="H236" s="49" t="s">
        <v>1628</v>
      </c>
      <c r="I236" s="49" t="s">
        <v>675</v>
      </c>
      <c r="J236" s="59">
        <v>18987574</v>
      </c>
      <c r="K236" s="49">
        <v>21255825</v>
      </c>
      <c r="L236" s="55" t="str">
        <f>_xlfn.CONCAT(NFM3External!$B236,"_",NFM3External!$C236,"_",NFM3External!$E236,"_",NFM3External!$G236)</f>
        <v>Burkina Faso_Malaria_United States Government (USG)_2019</v>
      </c>
    </row>
    <row r="237" spans="1:12">
      <c r="A237" s="51" t="s">
        <v>1672</v>
      </c>
      <c r="B237" s="52" t="s">
        <v>851</v>
      </c>
      <c r="C237" s="52" t="s">
        <v>304</v>
      </c>
      <c r="D237" s="52" t="s">
        <v>1627</v>
      </c>
      <c r="E237" s="52" t="s">
        <v>927</v>
      </c>
      <c r="F237" s="52" t="s">
        <v>1675</v>
      </c>
      <c r="G237" s="52">
        <v>2020</v>
      </c>
      <c r="H237" s="52" t="s">
        <v>1628</v>
      </c>
      <c r="I237" s="52" t="s">
        <v>675</v>
      </c>
      <c r="J237" s="60">
        <v>15537340</v>
      </c>
      <c r="K237" s="52">
        <v>17706871</v>
      </c>
      <c r="L237" s="56" t="str">
        <f>_xlfn.CONCAT(NFM3External!$B237,"_",NFM3External!$C237,"_",NFM3External!$E237,"_",NFM3External!$G237)</f>
        <v>Burkina Faso_Malaria_United States Government (USG)_2020</v>
      </c>
    </row>
    <row r="238" spans="1:12">
      <c r="A238" s="48" t="s">
        <v>1672</v>
      </c>
      <c r="B238" s="49" t="s">
        <v>851</v>
      </c>
      <c r="C238" s="49" t="s">
        <v>304</v>
      </c>
      <c r="D238" s="49" t="s">
        <v>1627</v>
      </c>
      <c r="E238" s="49" t="s">
        <v>927</v>
      </c>
      <c r="F238" s="49" t="s">
        <v>1675</v>
      </c>
      <c r="G238" s="49">
        <v>2021</v>
      </c>
      <c r="H238" s="49" t="s">
        <v>357</v>
      </c>
      <c r="I238" s="49" t="s">
        <v>675</v>
      </c>
      <c r="J238" s="59">
        <v>15398781</v>
      </c>
      <c r="K238" s="49">
        <v>18389084</v>
      </c>
      <c r="L238" s="55" t="str">
        <f>_xlfn.CONCAT(NFM3External!$B238,"_",NFM3External!$C238,"_",NFM3External!$E238,"_",NFM3External!$G238)</f>
        <v>Burkina Faso_Malaria_United States Government (USG)_2021</v>
      </c>
    </row>
    <row r="239" spans="1:12">
      <c r="A239" s="51" t="s">
        <v>1672</v>
      </c>
      <c r="B239" s="52" t="s">
        <v>851</v>
      </c>
      <c r="C239" s="52" t="s">
        <v>304</v>
      </c>
      <c r="D239" s="52" t="s">
        <v>1627</v>
      </c>
      <c r="E239" s="52" t="s">
        <v>927</v>
      </c>
      <c r="F239" s="52" t="s">
        <v>1675</v>
      </c>
      <c r="G239" s="52">
        <v>2022</v>
      </c>
      <c r="H239" s="52" t="s">
        <v>357</v>
      </c>
      <c r="I239" s="52" t="s">
        <v>675</v>
      </c>
      <c r="J239" s="60">
        <v>27713958</v>
      </c>
      <c r="K239" s="52">
        <v>33466002</v>
      </c>
      <c r="L239" s="56" t="str">
        <f>_xlfn.CONCAT(NFM3External!$B239,"_",NFM3External!$C239,"_",NFM3External!$E239,"_",NFM3External!$G239)</f>
        <v>Burkina Faso_Malaria_United States Government (USG)_2022</v>
      </c>
    </row>
    <row r="240" spans="1:12">
      <c r="A240" s="48" t="s">
        <v>1672</v>
      </c>
      <c r="B240" s="49" t="s">
        <v>851</v>
      </c>
      <c r="C240" s="49" t="s">
        <v>304</v>
      </c>
      <c r="D240" s="49" t="s">
        <v>1627</v>
      </c>
      <c r="E240" s="49" t="s">
        <v>927</v>
      </c>
      <c r="F240" s="49" t="s">
        <v>1675</v>
      </c>
      <c r="G240" s="49">
        <v>2023</v>
      </c>
      <c r="H240" s="49" t="s">
        <v>357</v>
      </c>
      <c r="I240" s="49" t="s">
        <v>675</v>
      </c>
      <c r="J240" s="59">
        <v>25677590</v>
      </c>
      <c r="K240" s="49">
        <v>31458848</v>
      </c>
      <c r="L240" s="55" t="str">
        <f>_xlfn.CONCAT(NFM3External!$B240,"_",NFM3External!$C240,"_",NFM3External!$E240,"_",NFM3External!$G240)</f>
        <v>Burkina Faso_Malaria_United States Government (USG)_2023</v>
      </c>
    </row>
    <row r="241" spans="1:12">
      <c r="A241" s="51" t="s">
        <v>1672</v>
      </c>
      <c r="B241" s="52" t="s">
        <v>851</v>
      </c>
      <c r="C241" s="52" t="s">
        <v>304</v>
      </c>
      <c r="D241" s="52" t="s">
        <v>1627</v>
      </c>
      <c r="E241" s="52" t="s">
        <v>927</v>
      </c>
      <c r="F241" s="52" t="s">
        <v>1675</v>
      </c>
      <c r="G241" s="52">
        <v>2024</v>
      </c>
      <c r="H241" s="52" t="s">
        <v>357</v>
      </c>
      <c r="I241" s="52" t="s">
        <v>675</v>
      </c>
      <c r="J241" s="60">
        <v>25397208</v>
      </c>
      <c r="K241" s="52">
        <v>31497001</v>
      </c>
      <c r="L241" s="56" t="str">
        <f>_xlfn.CONCAT(NFM3External!$B241,"_",NFM3External!$C241,"_",NFM3External!$E241,"_",NFM3External!$G241)</f>
        <v>Burkina Faso_Malaria_United States Government (USG)_2024</v>
      </c>
    </row>
    <row r="242" spans="1:12">
      <c r="A242" s="48" t="s">
        <v>1672</v>
      </c>
      <c r="B242" s="49" t="s">
        <v>851</v>
      </c>
      <c r="C242" s="49" t="s">
        <v>304</v>
      </c>
      <c r="D242" s="49" t="s">
        <v>1627</v>
      </c>
      <c r="E242" s="49" t="s">
        <v>927</v>
      </c>
      <c r="F242" s="49" t="s">
        <v>1675</v>
      </c>
      <c r="G242" s="49">
        <v>2025</v>
      </c>
      <c r="H242" s="49" t="s">
        <v>357</v>
      </c>
      <c r="I242" s="49" t="s">
        <v>675</v>
      </c>
      <c r="J242" s="59">
        <v>28134427</v>
      </c>
      <c r="K242" s="49">
        <v>35271071</v>
      </c>
      <c r="L242" s="55" t="str">
        <f>_xlfn.CONCAT(NFM3External!$B242,"_",NFM3External!$C242,"_",NFM3External!$E242,"_",NFM3External!$G242)</f>
        <v>Burkina Faso_Malaria_United States Government (USG)_2025</v>
      </c>
    </row>
    <row r="243" spans="1:12">
      <c r="A243" s="51" t="s">
        <v>1672</v>
      </c>
      <c r="B243" s="52" t="s">
        <v>851</v>
      </c>
      <c r="C243" s="52" t="s">
        <v>304</v>
      </c>
      <c r="D243" s="52" t="s">
        <v>1627</v>
      </c>
      <c r="E243" s="52" t="s">
        <v>947</v>
      </c>
      <c r="F243" s="52" t="s">
        <v>1675</v>
      </c>
      <c r="G243" s="52">
        <v>2018</v>
      </c>
      <c r="H243" s="52" t="s">
        <v>1628</v>
      </c>
      <c r="I243" s="52" t="s">
        <v>675</v>
      </c>
      <c r="J243" s="60">
        <v>0</v>
      </c>
      <c r="K243" s="52">
        <v>0</v>
      </c>
      <c r="L243" s="56" t="str">
        <f>_xlfn.CONCAT(NFM3External!$B243,"_",NFM3External!$C243,"_",NFM3External!$E243,"_",NFM3External!$G243)</f>
        <v>Burkina Faso_Malaria_Unspecified - not disagregated by sources _2018</v>
      </c>
    </row>
    <row r="244" spans="1:12">
      <c r="A244" s="48" t="s">
        <v>1672</v>
      </c>
      <c r="B244" s="49" t="s">
        <v>851</v>
      </c>
      <c r="C244" s="49" t="s">
        <v>304</v>
      </c>
      <c r="D244" s="49" t="s">
        <v>1627</v>
      </c>
      <c r="E244" s="49" t="s">
        <v>947</v>
      </c>
      <c r="F244" s="49" t="s">
        <v>1675</v>
      </c>
      <c r="G244" s="49">
        <v>2019</v>
      </c>
      <c r="H244" s="49" t="s">
        <v>1628</v>
      </c>
      <c r="I244" s="49" t="s">
        <v>675</v>
      </c>
      <c r="J244" s="59">
        <v>0</v>
      </c>
      <c r="K244" s="49">
        <v>0</v>
      </c>
      <c r="L244" s="55" t="str">
        <f>_xlfn.CONCAT(NFM3External!$B244,"_",NFM3External!$C244,"_",NFM3External!$E244,"_",NFM3External!$G244)</f>
        <v>Burkina Faso_Malaria_Unspecified - not disagregated by sources _2019</v>
      </c>
    </row>
    <row r="245" spans="1:12">
      <c r="A245" s="51" t="s">
        <v>1672</v>
      </c>
      <c r="B245" s="52" t="s">
        <v>851</v>
      </c>
      <c r="C245" s="52" t="s">
        <v>304</v>
      </c>
      <c r="D245" s="52" t="s">
        <v>1627</v>
      </c>
      <c r="E245" s="52" t="s">
        <v>947</v>
      </c>
      <c r="F245" s="52" t="s">
        <v>1675</v>
      </c>
      <c r="G245" s="52">
        <v>2020</v>
      </c>
      <c r="H245" s="52" t="s">
        <v>1628</v>
      </c>
      <c r="I245" s="52" t="s">
        <v>675</v>
      </c>
      <c r="J245" s="60">
        <v>13635</v>
      </c>
      <c r="K245" s="52">
        <v>15539</v>
      </c>
      <c r="L245" s="56" t="str">
        <f>_xlfn.CONCAT(NFM3External!$B245,"_",NFM3External!$C245,"_",NFM3External!$E245,"_",NFM3External!$G245)</f>
        <v>Burkina Faso_Malaria_Unspecified - not disagregated by sources _2020</v>
      </c>
    </row>
    <row r="246" spans="1:12">
      <c r="A246" s="48" t="s">
        <v>1672</v>
      </c>
      <c r="B246" s="49" t="s">
        <v>851</v>
      </c>
      <c r="C246" s="49" t="s">
        <v>304</v>
      </c>
      <c r="D246" s="49" t="s">
        <v>1627</v>
      </c>
      <c r="E246" s="49" t="s">
        <v>947</v>
      </c>
      <c r="F246" s="49" t="s">
        <v>1675</v>
      </c>
      <c r="G246" s="49">
        <v>2021</v>
      </c>
      <c r="H246" s="49" t="s">
        <v>357</v>
      </c>
      <c r="I246" s="49" t="s">
        <v>675</v>
      </c>
      <c r="J246" s="59">
        <v>170514</v>
      </c>
      <c r="K246" s="49">
        <v>203627</v>
      </c>
      <c r="L246" s="55" t="str">
        <f>_xlfn.CONCAT(NFM3External!$B246,"_",NFM3External!$C246,"_",NFM3External!$E246,"_",NFM3External!$G246)</f>
        <v>Burkina Faso_Malaria_Unspecified - not disagregated by sources _2021</v>
      </c>
    </row>
    <row r="247" spans="1:12">
      <c r="A247" s="51" t="s">
        <v>1672</v>
      </c>
      <c r="B247" s="52" t="s">
        <v>851</v>
      </c>
      <c r="C247" s="52" t="s">
        <v>304</v>
      </c>
      <c r="D247" s="52" t="s">
        <v>1627</v>
      </c>
      <c r="E247" s="52" t="s">
        <v>947</v>
      </c>
      <c r="F247" s="52" t="s">
        <v>1675</v>
      </c>
      <c r="G247" s="52">
        <v>2022</v>
      </c>
      <c r="H247" s="52" t="s">
        <v>357</v>
      </c>
      <c r="I247" s="52" t="s">
        <v>675</v>
      </c>
      <c r="J247" s="60">
        <v>153547</v>
      </c>
      <c r="K247" s="52">
        <v>185415</v>
      </c>
      <c r="L247" s="56" t="str">
        <f>_xlfn.CONCAT(NFM3External!$B247,"_",NFM3External!$C247,"_",NFM3External!$E247,"_",NFM3External!$G247)</f>
        <v>Burkina Faso_Malaria_Unspecified - not disagregated by sources _2022</v>
      </c>
    </row>
    <row r="248" spans="1:12">
      <c r="A248" s="48" t="s">
        <v>1672</v>
      </c>
      <c r="B248" s="49" t="s">
        <v>851</v>
      </c>
      <c r="C248" s="49" t="s">
        <v>304</v>
      </c>
      <c r="D248" s="49" t="s">
        <v>1627</v>
      </c>
      <c r="E248" s="49" t="s">
        <v>947</v>
      </c>
      <c r="F248" s="49" t="s">
        <v>1675</v>
      </c>
      <c r="G248" s="49">
        <v>2023</v>
      </c>
      <c r="H248" s="49" t="s">
        <v>357</v>
      </c>
      <c r="I248" s="49" t="s">
        <v>675</v>
      </c>
      <c r="J248" s="59">
        <v>197513</v>
      </c>
      <c r="K248" s="49">
        <v>241983</v>
      </c>
      <c r="L248" s="55" t="str">
        <f>_xlfn.CONCAT(NFM3External!$B248,"_",NFM3External!$C248,"_",NFM3External!$E248,"_",NFM3External!$G248)</f>
        <v>Burkina Faso_Malaria_Unspecified - not disagregated by sources _2023</v>
      </c>
    </row>
    <row r="249" spans="1:12">
      <c r="A249" s="51" t="s">
        <v>1672</v>
      </c>
      <c r="B249" s="52" t="s">
        <v>851</v>
      </c>
      <c r="C249" s="52" t="s">
        <v>304</v>
      </c>
      <c r="D249" s="52" t="s">
        <v>1627</v>
      </c>
      <c r="E249" s="52" t="s">
        <v>947</v>
      </c>
      <c r="F249" s="52" t="s">
        <v>1675</v>
      </c>
      <c r="G249" s="52">
        <v>2024</v>
      </c>
      <c r="H249" s="52" t="s">
        <v>357</v>
      </c>
      <c r="I249" s="52" t="s">
        <v>675</v>
      </c>
      <c r="J249" s="60">
        <v>153547</v>
      </c>
      <c r="K249" s="52">
        <v>190425</v>
      </c>
      <c r="L249" s="56" t="str">
        <f>_xlfn.CONCAT(NFM3External!$B249,"_",NFM3External!$C249,"_",NFM3External!$E249,"_",NFM3External!$G249)</f>
        <v>Burkina Faso_Malaria_Unspecified - not disagregated by sources _2024</v>
      </c>
    </row>
    <row r="250" spans="1:12">
      <c r="A250" s="48" t="s">
        <v>1672</v>
      </c>
      <c r="B250" s="49" t="s">
        <v>851</v>
      </c>
      <c r="C250" s="49" t="s">
        <v>304</v>
      </c>
      <c r="D250" s="49" t="s">
        <v>1627</v>
      </c>
      <c r="E250" s="49" t="s">
        <v>947</v>
      </c>
      <c r="F250" s="49" t="s">
        <v>1675</v>
      </c>
      <c r="G250" s="49">
        <v>2025</v>
      </c>
      <c r="H250" s="49" t="s">
        <v>357</v>
      </c>
      <c r="I250" s="49" t="s">
        <v>675</v>
      </c>
      <c r="J250" s="59">
        <v>153547</v>
      </c>
      <c r="K250" s="49">
        <v>192496</v>
      </c>
      <c r="L250" s="55" t="str">
        <f>_xlfn.CONCAT(NFM3External!$B250,"_",NFM3External!$C250,"_",NFM3External!$E250,"_",NFM3External!$G250)</f>
        <v>Burkina Faso_Malaria_Unspecified - not disagregated by sources _2025</v>
      </c>
    </row>
    <row r="251" spans="1:12">
      <c r="A251" s="51" t="s">
        <v>1672</v>
      </c>
      <c r="B251" s="52" t="s">
        <v>851</v>
      </c>
      <c r="C251" s="52" t="s">
        <v>304</v>
      </c>
      <c r="D251" s="52" t="s">
        <v>1627</v>
      </c>
      <c r="E251" s="52" t="s">
        <v>932</v>
      </c>
      <c r="F251" s="52" t="s">
        <v>1675</v>
      </c>
      <c r="G251" s="52">
        <v>2018</v>
      </c>
      <c r="H251" s="52" t="s">
        <v>1628</v>
      </c>
      <c r="I251" s="52" t="s">
        <v>675</v>
      </c>
      <c r="J251" s="60">
        <v>4692684</v>
      </c>
      <c r="K251" s="52">
        <v>5539311</v>
      </c>
      <c r="L251" s="56" t="str">
        <f>_xlfn.CONCAT(NFM3External!$B251,"_",NFM3External!$C251,"_",NFM3External!$E251,"_",NFM3External!$G251)</f>
        <v>Burkina Faso_Malaria_World Bank (WB)_2018</v>
      </c>
    </row>
    <row r="252" spans="1:12">
      <c r="A252" s="48" t="s">
        <v>1672</v>
      </c>
      <c r="B252" s="49" t="s">
        <v>851</v>
      </c>
      <c r="C252" s="49" t="s">
        <v>304</v>
      </c>
      <c r="D252" s="49" t="s">
        <v>1627</v>
      </c>
      <c r="E252" s="49" t="s">
        <v>932</v>
      </c>
      <c r="F252" s="49" t="s">
        <v>1675</v>
      </c>
      <c r="G252" s="49">
        <v>2019</v>
      </c>
      <c r="H252" s="49" t="s">
        <v>1628</v>
      </c>
      <c r="I252" s="49" t="s">
        <v>675</v>
      </c>
      <c r="J252" s="59">
        <v>5864510</v>
      </c>
      <c r="K252" s="49">
        <v>6565083</v>
      </c>
      <c r="L252" s="55" t="str">
        <f>_xlfn.CONCAT(NFM3External!$B252,"_",NFM3External!$C252,"_",NFM3External!$E252,"_",NFM3External!$G252)</f>
        <v>Burkina Faso_Malaria_World Bank (WB)_2019</v>
      </c>
    </row>
    <row r="253" spans="1:12">
      <c r="A253" s="51" t="s">
        <v>1672</v>
      </c>
      <c r="B253" s="52" t="s">
        <v>851</v>
      </c>
      <c r="C253" s="52" t="s">
        <v>304</v>
      </c>
      <c r="D253" s="52" t="s">
        <v>1627</v>
      </c>
      <c r="E253" s="52" t="s">
        <v>932</v>
      </c>
      <c r="F253" s="52" t="s">
        <v>1675</v>
      </c>
      <c r="G253" s="52">
        <v>2020</v>
      </c>
      <c r="H253" s="52" t="s">
        <v>1628</v>
      </c>
      <c r="I253" s="52" t="s">
        <v>675</v>
      </c>
      <c r="J253" s="60">
        <v>36063</v>
      </c>
      <c r="K253" s="52">
        <v>41099</v>
      </c>
      <c r="L253" s="56" t="str">
        <f>_xlfn.CONCAT(NFM3External!$B253,"_",NFM3External!$C253,"_",NFM3External!$E253,"_",NFM3External!$G253)</f>
        <v>Burkina Faso_Malaria_World Bank (WB)_2020</v>
      </c>
    </row>
    <row r="254" spans="1:12">
      <c r="A254" s="48" t="s">
        <v>1672</v>
      </c>
      <c r="B254" s="49" t="s">
        <v>851</v>
      </c>
      <c r="C254" s="49" t="s">
        <v>304</v>
      </c>
      <c r="D254" s="49" t="s">
        <v>1627</v>
      </c>
      <c r="E254" s="49" t="s">
        <v>932</v>
      </c>
      <c r="F254" s="49" t="s">
        <v>1675</v>
      </c>
      <c r="G254" s="49">
        <v>2021</v>
      </c>
      <c r="H254" s="49" t="s">
        <v>357</v>
      </c>
      <c r="I254" s="49" t="s">
        <v>675</v>
      </c>
      <c r="J254" s="59">
        <v>0</v>
      </c>
      <c r="K254" s="49">
        <v>0</v>
      </c>
      <c r="L254" s="55" t="str">
        <f>_xlfn.CONCAT(NFM3External!$B254,"_",NFM3External!$C254,"_",NFM3External!$E254,"_",NFM3External!$G254)</f>
        <v>Burkina Faso_Malaria_World Bank (WB)_2021</v>
      </c>
    </row>
    <row r="255" spans="1:12">
      <c r="A255" s="51" t="s">
        <v>1672</v>
      </c>
      <c r="B255" s="52" t="s">
        <v>851</v>
      </c>
      <c r="C255" s="52" t="s">
        <v>304</v>
      </c>
      <c r="D255" s="52" t="s">
        <v>1627</v>
      </c>
      <c r="E255" s="52" t="s">
        <v>932</v>
      </c>
      <c r="F255" s="52" t="s">
        <v>1675</v>
      </c>
      <c r="G255" s="52">
        <v>2022</v>
      </c>
      <c r="H255" s="52" t="s">
        <v>357</v>
      </c>
      <c r="I255" s="52" t="s">
        <v>675</v>
      </c>
      <c r="J255" s="60">
        <v>0</v>
      </c>
      <c r="K255" s="52">
        <v>0</v>
      </c>
      <c r="L255" s="56" t="str">
        <f>_xlfn.CONCAT(NFM3External!$B255,"_",NFM3External!$C255,"_",NFM3External!$E255,"_",NFM3External!$G255)</f>
        <v>Burkina Faso_Malaria_World Bank (WB)_2022</v>
      </c>
    </row>
    <row r="256" spans="1:12">
      <c r="A256" s="48" t="s">
        <v>1672</v>
      </c>
      <c r="B256" s="49" t="s">
        <v>851</v>
      </c>
      <c r="C256" s="49" t="s">
        <v>304</v>
      </c>
      <c r="D256" s="49" t="s">
        <v>1627</v>
      </c>
      <c r="E256" s="49" t="s">
        <v>932</v>
      </c>
      <c r="F256" s="49" t="s">
        <v>1675</v>
      </c>
      <c r="G256" s="49">
        <v>2023</v>
      </c>
      <c r="H256" s="49" t="s">
        <v>357</v>
      </c>
      <c r="I256" s="49" t="s">
        <v>675</v>
      </c>
      <c r="J256" s="59">
        <v>0</v>
      </c>
      <c r="K256" s="49">
        <v>0</v>
      </c>
      <c r="L256" s="55" t="str">
        <f>_xlfn.CONCAT(NFM3External!$B256,"_",NFM3External!$C256,"_",NFM3External!$E256,"_",NFM3External!$G256)</f>
        <v>Burkina Faso_Malaria_World Bank (WB)_2023</v>
      </c>
    </row>
    <row r="257" spans="1:12">
      <c r="A257" s="51" t="s">
        <v>1672</v>
      </c>
      <c r="B257" s="52" t="s">
        <v>851</v>
      </c>
      <c r="C257" s="52" t="s">
        <v>304</v>
      </c>
      <c r="D257" s="52" t="s">
        <v>1627</v>
      </c>
      <c r="E257" s="52" t="s">
        <v>932</v>
      </c>
      <c r="F257" s="52" t="s">
        <v>1675</v>
      </c>
      <c r="G257" s="52">
        <v>2024</v>
      </c>
      <c r="H257" s="52" t="s">
        <v>357</v>
      </c>
      <c r="I257" s="52" t="s">
        <v>675</v>
      </c>
      <c r="J257" s="60">
        <v>0</v>
      </c>
      <c r="K257" s="52">
        <v>0</v>
      </c>
      <c r="L257" s="56" t="str">
        <f>_xlfn.CONCAT(NFM3External!$B257,"_",NFM3External!$C257,"_",NFM3External!$E257,"_",NFM3External!$G257)</f>
        <v>Burkina Faso_Malaria_World Bank (WB)_2024</v>
      </c>
    </row>
    <row r="258" spans="1:12">
      <c r="A258" s="48" t="s">
        <v>1672</v>
      </c>
      <c r="B258" s="49" t="s">
        <v>851</v>
      </c>
      <c r="C258" s="49" t="s">
        <v>304</v>
      </c>
      <c r="D258" s="49" t="s">
        <v>1627</v>
      </c>
      <c r="E258" s="49" t="s">
        <v>932</v>
      </c>
      <c r="F258" s="49" t="s">
        <v>1675</v>
      </c>
      <c r="G258" s="49">
        <v>2025</v>
      </c>
      <c r="H258" s="49" t="s">
        <v>357</v>
      </c>
      <c r="I258" s="49" t="s">
        <v>675</v>
      </c>
      <c r="J258" s="59">
        <v>0</v>
      </c>
      <c r="K258" s="49">
        <v>0</v>
      </c>
      <c r="L258" s="55" t="str">
        <f>_xlfn.CONCAT(NFM3External!$B258,"_",NFM3External!$C258,"_",NFM3External!$E258,"_",NFM3External!$G258)</f>
        <v>Burkina Faso_Malaria_World Bank (WB)_2025</v>
      </c>
    </row>
    <row r="259" spans="1:12">
      <c r="A259" s="51" t="s">
        <v>1672</v>
      </c>
      <c r="B259" s="52" t="s">
        <v>851</v>
      </c>
      <c r="C259" s="52" t="s">
        <v>304</v>
      </c>
      <c r="D259" s="52" t="s">
        <v>1627</v>
      </c>
      <c r="E259" s="52" t="s">
        <v>942</v>
      </c>
      <c r="F259" s="52" t="s">
        <v>1675</v>
      </c>
      <c r="G259" s="52">
        <v>2018</v>
      </c>
      <c r="H259" s="52" t="s">
        <v>1628</v>
      </c>
      <c r="I259" s="52" t="s">
        <v>675</v>
      </c>
      <c r="J259" s="60">
        <v>213920</v>
      </c>
      <c r="K259" s="52">
        <v>252514</v>
      </c>
      <c r="L259" s="56" t="str">
        <f>_xlfn.CONCAT(NFM3External!$B259,"_",NFM3External!$C259,"_",NFM3External!$E259,"_",NFM3External!$G259)</f>
        <v>Burkina Faso_Malaria_World Health Organization (WHO)_2018</v>
      </c>
    </row>
    <row r="260" spans="1:12">
      <c r="A260" s="48" t="s">
        <v>1672</v>
      </c>
      <c r="B260" s="49" t="s">
        <v>851</v>
      </c>
      <c r="C260" s="49" t="s">
        <v>304</v>
      </c>
      <c r="D260" s="49" t="s">
        <v>1627</v>
      </c>
      <c r="E260" s="49" t="s">
        <v>942</v>
      </c>
      <c r="F260" s="49" t="s">
        <v>1675</v>
      </c>
      <c r="G260" s="49">
        <v>2019</v>
      </c>
      <c r="H260" s="49" t="s">
        <v>1628</v>
      </c>
      <c r="I260" s="49" t="s">
        <v>675</v>
      </c>
      <c r="J260" s="59">
        <v>97567</v>
      </c>
      <c r="K260" s="49">
        <v>109223</v>
      </c>
      <c r="L260" s="55" t="str">
        <f>_xlfn.CONCAT(NFM3External!$B260,"_",NFM3External!$C260,"_",NFM3External!$E260,"_",NFM3External!$G260)</f>
        <v>Burkina Faso_Malaria_World Health Organization (WHO)_2019</v>
      </c>
    </row>
    <row r="261" spans="1:12">
      <c r="A261" s="51" t="s">
        <v>1672</v>
      </c>
      <c r="B261" s="52" t="s">
        <v>851</v>
      </c>
      <c r="C261" s="52" t="s">
        <v>304</v>
      </c>
      <c r="D261" s="52" t="s">
        <v>1627</v>
      </c>
      <c r="E261" s="52" t="s">
        <v>942</v>
      </c>
      <c r="F261" s="52" t="s">
        <v>1675</v>
      </c>
      <c r="G261" s="52">
        <v>2020</v>
      </c>
      <c r="H261" s="52" t="s">
        <v>1628</v>
      </c>
      <c r="I261" s="52" t="s">
        <v>675</v>
      </c>
      <c r="J261" s="60">
        <v>44172</v>
      </c>
      <c r="K261" s="52">
        <v>50340</v>
      </c>
      <c r="L261" s="56" t="str">
        <f>_xlfn.CONCAT(NFM3External!$B261,"_",NFM3External!$C261,"_",NFM3External!$E261,"_",NFM3External!$G261)</f>
        <v>Burkina Faso_Malaria_World Health Organization (WHO)_2020</v>
      </c>
    </row>
    <row r="262" spans="1:12">
      <c r="A262" s="48" t="s">
        <v>1672</v>
      </c>
      <c r="B262" s="49" t="s">
        <v>851</v>
      </c>
      <c r="C262" s="49" t="s">
        <v>304</v>
      </c>
      <c r="D262" s="49" t="s">
        <v>1627</v>
      </c>
      <c r="E262" s="49" t="s">
        <v>942</v>
      </c>
      <c r="F262" s="49" t="s">
        <v>1675</v>
      </c>
      <c r="G262" s="49">
        <v>2021</v>
      </c>
      <c r="H262" s="49" t="s">
        <v>357</v>
      </c>
      <c r="I262" s="49" t="s">
        <v>675</v>
      </c>
      <c r="J262" s="59">
        <v>265485</v>
      </c>
      <c r="K262" s="49">
        <v>317040</v>
      </c>
      <c r="L262" s="55" t="str">
        <f>_xlfn.CONCAT(NFM3External!$B262,"_",NFM3External!$C262,"_",NFM3External!$E262,"_",NFM3External!$G262)</f>
        <v>Burkina Faso_Malaria_World Health Organization (WHO)_2021</v>
      </c>
    </row>
    <row r="263" spans="1:12">
      <c r="A263" s="51" t="s">
        <v>1672</v>
      </c>
      <c r="B263" s="52" t="s">
        <v>851</v>
      </c>
      <c r="C263" s="52" t="s">
        <v>304</v>
      </c>
      <c r="D263" s="52" t="s">
        <v>1627</v>
      </c>
      <c r="E263" s="52" t="s">
        <v>942</v>
      </c>
      <c r="F263" s="52" t="s">
        <v>1675</v>
      </c>
      <c r="G263" s="52">
        <v>2022</v>
      </c>
      <c r="H263" s="52" t="s">
        <v>357</v>
      </c>
      <c r="I263" s="52" t="s">
        <v>675</v>
      </c>
      <c r="J263" s="60">
        <v>88270</v>
      </c>
      <c r="K263" s="52">
        <v>106590</v>
      </c>
      <c r="L263" s="56" t="str">
        <f>_xlfn.CONCAT(NFM3External!$B263,"_",NFM3External!$C263,"_",NFM3External!$E263,"_",NFM3External!$G263)</f>
        <v>Burkina Faso_Malaria_World Health Organization (WHO)_2022</v>
      </c>
    </row>
    <row r="264" spans="1:12">
      <c r="A264" s="48" t="s">
        <v>1672</v>
      </c>
      <c r="B264" s="49" t="s">
        <v>851</v>
      </c>
      <c r="C264" s="49" t="s">
        <v>304</v>
      </c>
      <c r="D264" s="49" t="s">
        <v>1627</v>
      </c>
      <c r="E264" s="49" t="s">
        <v>942</v>
      </c>
      <c r="F264" s="49" t="s">
        <v>1675</v>
      </c>
      <c r="G264" s="49">
        <v>2023</v>
      </c>
      <c r="H264" s="49" t="s">
        <v>357</v>
      </c>
      <c r="I264" s="49" t="s">
        <v>675</v>
      </c>
      <c r="J264" s="59">
        <v>202756</v>
      </c>
      <c r="K264" s="49">
        <v>248406</v>
      </c>
      <c r="L264" s="55" t="str">
        <f>_xlfn.CONCAT(NFM3External!$B264,"_",NFM3External!$C264,"_",NFM3External!$E264,"_",NFM3External!$G264)</f>
        <v>Burkina Faso_Malaria_World Health Organization (WHO)_2023</v>
      </c>
    </row>
    <row r="265" spans="1:12">
      <c r="A265" s="51" t="s">
        <v>1672</v>
      </c>
      <c r="B265" s="52" t="s">
        <v>851</v>
      </c>
      <c r="C265" s="52" t="s">
        <v>304</v>
      </c>
      <c r="D265" s="52" t="s">
        <v>1627</v>
      </c>
      <c r="E265" s="52" t="s">
        <v>942</v>
      </c>
      <c r="F265" s="52" t="s">
        <v>1675</v>
      </c>
      <c r="G265" s="52">
        <v>2024</v>
      </c>
      <c r="H265" s="52" t="s">
        <v>357</v>
      </c>
      <c r="I265" s="52" t="s">
        <v>675</v>
      </c>
      <c r="J265" s="60">
        <v>112990</v>
      </c>
      <c r="K265" s="52">
        <v>140127</v>
      </c>
      <c r="L265" s="56" t="str">
        <f>_xlfn.CONCAT(NFM3External!$B265,"_",NFM3External!$C265,"_",NFM3External!$E265,"_",NFM3External!$G265)</f>
        <v>Burkina Faso_Malaria_World Health Organization (WHO)_2024</v>
      </c>
    </row>
    <row r="266" spans="1:12">
      <c r="A266" s="48" t="s">
        <v>1672</v>
      </c>
      <c r="B266" s="49" t="s">
        <v>851</v>
      </c>
      <c r="C266" s="49" t="s">
        <v>304</v>
      </c>
      <c r="D266" s="49" t="s">
        <v>1627</v>
      </c>
      <c r="E266" s="49" t="s">
        <v>942</v>
      </c>
      <c r="F266" s="49" t="s">
        <v>1675</v>
      </c>
      <c r="G266" s="49">
        <v>2025</v>
      </c>
      <c r="H266" s="49" t="s">
        <v>357</v>
      </c>
      <c r="I266" s="49" t="s">
        <v>675</v>
      </c>
      <c r="J266" s="59">
        <v>151900</v>
      </c>
      <c r="K266" s="49">
        <v>190431</v>
      </c>
      <c r="L266" s="55" t="str">
        <f>_xlfn.CONCAT(NFM3External!$B266,"_",NFM3External!$C266,"_",NFM3External!$E266,"_",NFM3External!$G266)</f>
        <v>Burkina Faso_Malaria_World Health Organization (WHO)_2025</v>
      </c>
    </row>
    <row r="267" spans="1:12">
      <c r="A267" s="51" t="s">
        <v>1672</v>
      </c>
      <c r="B267" s="52" t="s">
        <v>851</v>
      </c>
      <c r="C267" s="52" t="s">
        <v>301</v>
      </c>
      <c r="D267" s="52" t="s">
        <v>1627</v>
      </c>
      <c r="E267" s="52" t="s">
        <v>786</v>
      </c>
      <c r="F267" s="52" t="s">
        <v>1676</v>
      </c>
      <c r="G267" s="52">
        <v>2018</v>
      </c>
      <c r="H267" s="52" t="s">
        <v>1628</v>
      </c>
      <c r="I267" s="52" t="s">
        <v>675</v>
      </c>
      <c r="J267" s="60">
        <v>23069</v>
      </c>
      <c r="K267" s="52">
        <v>27231</v>
      </c>
      <c r="L267" s="56" t="str">
        <f>_xlfn.CONCAT(NFM3External!$B267,"_",NFM3External!$C267,"_",NFM3External!$E267,"_",NFM3External!$G267)</f>
        <v>Burkina Faso_TB_France_2018</v>
      </c>
    </row>
    <row r="268" spans="1:12">
      <c r="A268" s="48" t="s">
        <v>1672</v>
      </c>
      <c r="B268" s="49" t="s">
        <v>851</v>
      </c>
      <c r="C268" s="49" t="s">
        <v>301</v>
      </c>
      <c r="D268" s="49" t="s">
        <v>1627</v>
      </c>
      <c r="E268" s="49" t="s">
        <v>786</v>
      </c>
      <c r="F268" s="49" t="s">
        <v>1676</v>
      </c>
      <c r="G268" s="49">
        <v>2019</v>
      </c>
      <c r="H268" s="49" t="s">
        <v>1628</v>
      </c>
      <c r="I268" s="49" t="s">
        <v>675</v>
      </c>
      <c r="J268" s="59">
        <v>0</v>
      </c>
      <c r="K268" s="49">
        <v>0</v>
      </c>
      <c r="L268" s="55" t="str">
        <f>_xlfn.CONCAT(NFM3External!$B268,"_",NFM3External!$C268,"_",NFM3External!$E268,"_",NFM3External!$G268)</f>
        <v>Burkina Faso_TB_France_2019</v>
      </c>
    </row>
    <row r="269" spans="1:12">
      <c r="A269" s="51" t="s">
        <v>1672</v>
      </c>
      <c r="B269" s="52" t="s">
        <v>851</v>
      </c>
      <c r="C269" s="52" t="s">
        <v>301</v>
      </c>
      <c r="D269" s="52" t="s">
        <v>1627</v>
      </c>
      <c r="E269" s="52" t="s">
        <v>786</v>
      </c>
      <c r="F269" s="52" t="s">
        <v>1676</v>
      </c>
      <c r="G269" s="52">
        <v>2020</v>
      </c>
      <c r="H269" s="52" t="s">
        <v>1628</v>
      </c>
      <c r="I269" s="52" t="s">
        <v>675</v>
      </c>
      <c r="J269" s="60">
        <v>0</v>
      </c>
      <c r="K269" s="52">
        <v>0</v>
      </c>
      <c r="L269" s="56" t="str">
        <f>_xlfn.CONCAT(NFM3External!$B269,"_",NFM3External!$C269,"_",NFM3External!$E269,"_",NFM3External!$G269)</f>
        <v>Burkina Faso_TB_France_2020</v>
      </c>
    </row>
    <row r="270" spans="1:12">
      <c r="A270" s="48" t="s">
        <v>1672</v>
      </c>
      <c r="B270" s="49" t="s">
        <v>851</v>
      </c>
      <c r="C270" s="49" t="s">
        <v>301</v>
      </c>
      <c r="D270" s="49" t="s">
        <v>1627</v>
      </c>
      <c r="E270" s="49" t="s">
        <v>942</v>
      </c>
      <c r="F270" s="49" t="s">
        <v>1676</v>
      </c>
      <c r="G270" s="49">
        <v>2018</v>
      </c>
      <c r="H270" s="49" t="s">
        <v>1628</v>
      </c>
      <c r="I270" s="49" t="s">
        <v>675</v>
      </c>
      <c r="J270" s="59">
        <v>8842</v>
      </c>
      <c r="K270" s="49">
        <v>10437</v>
      </c>
      <c r="L270" s="55" t="str">
        <f>_xlfn.CONCAT(NFM3External!$B270,"_",NFM3External!$C270,"_",NFM3External!$E270,"_",NFM3External!$G270)</f>
        <v>Burkina Faso_TB_World Health Organization (WHO)_2018</v>
      </c>
    </row>
    <row r="271" spans="1:12">
      <c r="A271" s="51" t="s">
        <v>1672</v>
      </c>
      <c r="B271" s="52" t="s">
        <v>851</v>
      </c>
      <c r="C271" s="52" t="s">
        <v>301</v>
      </c>
      <c r="D271" s="52" t="s">
        <v>1627</v>
      </c>
      <c r="E271" s="52" t="s">
        <v>942</v>
      </c>
      <c r="F271" s="52" t="s">
        <v>1676</v>
      </c>
      <c r="G271" s="52">
        <v>2019</v>
      </c>
      <c r="H271" s="52" t="s">
        <v>1628</v>
      </c>
      <c r="I271" s="52" t="s">
        <v>675</v>
      </c>
      <c r="J271" s="60">
        <v>29214</v>
      </c>
      <c r="K271" s="52">
        <v>32704</v>
      </c>
      <c r="L271" s="56" t="str">
        <f>_xlfn.CONCAT(NFM3External!$B271,"_",NFM3External!$C271,"_",NFM3External!$E271,"_",NFM3External!$G271)</f>
        <v>Burkina Faso_TB_World Health Organization (WHO)_2019</v>
      </c>
    </row>
    <row r="272" spans="1:12">
      <c r="A272" s="48" t="s">
        <v>1672</v>
      </c>
      <c r="B272" s="49" t="s">
        <v>851</v>
      </c>
      <c r="C272" s="49" t="s">
        <v>301</v>
      </c>
      <c r="D272" s="49" t="s">
        <v>1627</v>
      </c>
      <c r="E272" s="49" t="s">
        <v>942</v>
      </c>
      <c r="F272" s="49" t="s">
        <v>1676</v>
      </c>
      <c r="G272" s="49">
        <v>2020</v>
      </c>
      <c r="H272" s="49" t="s">
        <v>1628</v>
      </c>
      <c r="I272" s="49" t="s">
        <v>675</v>
      </c>
      <c r="J272" s="59">
        <v>17379</v>
      </c>
      <c r="K272" s="49">
        <v>19806</v>
      </c>
      <c r="L272" s="55" t="str">
        <f>_xlfn.CONCAT(NFM3External!$B272,"_",NFM3External!$C272,"_",NFM3External!$E272,"_",NFM3External!$G272)</f>
        <v>Burkina Faso_TB_World Health Organization (WHO)_2020</v>
      </c>
    </row>
    <row r="273" spans="1:12">
      <c r="A273" s="51" t="s">
        <v>1677</v>
      </c>
      <c r="B273" s="52" t="s">
        <v>785</v>
      </c>
      <c r="C273" s="52" t="s">
        <v>1638</v>
      </c>
      <c r="D273" s="52" t="s">
        <v>1627</v>
      </c>
      <c r="E273" s="52" t="s">
        <v>813</v>
      </c>
      <c r="F273" s="52" t="s">
        <v>1678</v>
      </c>
      <c r="G273" s="52">
        <v>2018</v>
      </c>
      <c r="H273" s="52" t="s">
        <v>1628</v>
      </c>
      <c r="I273" s="52" t="s">
        <v>663</v>
      </c>
      <c r="J273" s="60">
        <v>3480</v>
      </c>
      <c r="K273" s="52">
        <v>3480</v>
      </c>
      <c r="L273" s="56" t="str">
        <f>_xlfn.CONCAT(NFM3External!$B273,"_",NFM3External!$C273,"_",NFM3External!$E273,"_",NFM3External!$G273)</f>
        <v>Bangladesh_HIV_International Organization for Migration (IOM)_2018</v>
      </c>
    </row>
    <row r="274" spans="1:12">
      <c r="A274" s="48" t="s">
        <v>1677</v>
      </c>
      <c r="B274" s="49" t="s">
        <v>785</v>
      </c>
      <c r="C274" s="49" t="s">
        <v>1638</v>
      </c>
      <c r="D274" s="49" t="s">
        <v>1627</v>
      </c>
      <c r="E274" s="49" t="s">
        <v>813</v>
      </c>
      <c r="F274" s="49" t="s">
        <v>1678</v>
      </c>
      <c r="G274" s="49">
        <v>2019</v>
      </c>
      <c r="H274" s="49" t="s">
        <v>1628</v>
      </c>
      <c r="I274" s="49" t="s">
        <v>663</v>
      </c>
      <c r="J274" s="59">
        <v>24384</v>
      </c>
      <c r="K274" s="49">
        <v>24384</v>
      </c>
      <c r="L274" s="55" t="str">
        <f>_xlfn.CONCAT(NFM3External!$B274,"_",NFM3External!$C274,"_",NFM3External!$E274,"_",NFM3External!$G274)</f>
        <v>Bangladesh_HIV_International Organization for Migration (IOM)_2019</v>
      </c>
    </row>
    <row r="275" spans="1:12">
      <c r="A275" s="51" t="s">
        <v>1677</v>
      </c>
      <c r="B275" s="52" t="s">
        <v>785</v>
      </c>
      <c r="C275" s="52" t="s">
        <v>1638</v>
      </c>
      <c r="D275" s="52" t="s">
        <v>1627</v>
      </c>
      <c r="E275" s="52" t="s">
        <v>813</v>
      </c>
      <c r="F275" s="52" t="s">
        <v>1678</v>
      </c>
      <c r="G275" s="52">
        <v>2020</v>
      </c>
      <c r="H275" s="52" t="s">
        <v>1628</v>
      </c>
      <c r="I275" s="52" t="s">
        <v>663</v>
      </c>
      <c r="J275" s="60">
        <v>102644</v>
      </c>
      <c r="K275" s="52">
        <v>102644</v>
      </c>
      <c r="L275" s="56" t="str">
        <f>_xlfn.CONCAT(NFM3External!$B275,"_",NFM3External!$C275,"_",NFM3External!$E275,"_",NFM3External!$G275)</f>
        <v>Bangladesh_HIV_International Organization for Migration (IOM)_2020</v>
      </c>
    </row>
    <row r="276" spans="1:12">
      <c r="A276" s="48" t="s">
        <v>1677</v>
      </c>
      <c r="B276" s="49" t="s">
        <v>785</v>
      </c>
      <c r="C276" s="49" t="s">
        <v>1638</v>
      </c>
      <c r="D276" s="49" t="s">
        <v>1627</v>
      </c>
      <c r="E276" s="49" t="s">
        <v>813</v>
      </c>
      <c r="F276" s="49" t="s">
        <v>1678</v>
      </c>
      <c r="G276" s="49">
        <v>2021</v>
      </c>
      <c r="H276" s="49" t="s">
        <v>357</v>
      </c>
      <c r="I276" s="49" t="s">
        <v>663</v>
      </c>
      <c r="J276" s="59">
        <v>80000</v>
      </c>
      <c r="K276" s="49">
        <v>80000</v>
      </c>
      <c r="L276" s="55" t="str">
        <f>_xlfn.CONCAT(NFM3External!$B276,"_",NFM3External!$C276,"_",NFM3External!$E276,"_",NFM3External!$G276)</f>
        <v>Bangladesh_HIV_International Organization for Migration (IOM)_2021</v>
      </c>
    </row>
    <row r="277" spans="1:12">
      <c r="A277" s="51" t="s">
        <v>1677</v>
      </c>
      <c r="B277" s="52" t="s">
        <v>785</v>
      </c>
      <c r="C277" s="52" t="s">
        <v>1638</v>
      </c>
      <c r="D277" s="52" t="s">
        <v>1627</v>
      </c>
      <c r="E277" s="52" t="s">
        <v>813</v>
      </c>
      <c r="F277" s="52" t="s">
        <v>1678</v>
      </c>
      <c r="G277" s="52">
        <v>2022</v>
      </c>
      <c r="H277" s="52" t="s">
        <v>357</v>
      </c>
      <c r="I277" s="52" t="s">
        <v>663</v>
      </c>
      <c r="J277" s="60">
        <v>0</v>
      </c>
      <c r="K277" s="52">
        <v>0</v>
      </c>
      <c r="L277" s="56" t="str">
        <f>_xlfn.CONCAT(NFM3External!$B277,"_",NFM3External!$C277,"_",NFM3External!$E277,"_",NFM3External!$G277)</f>
        <v>Bangladesh_HIV_International Organization for Migration (IOM)_2022</v>
      </c>
    </row>
    <row r="278" spans="1:12">
      <c r="A278" s="48" t="s">
        <v>1677</v>
      </c>
      <c r="B278" s="49" t="s">
        <v>785</v>
      </c>
      <c r="C278" s="49" t="s">
        <v>1638</v>
      </c>
      <c r="D278" s="49" t="s">
        <v>1627</v>
      </c>
      <c r="E278" s="49" t="s">
        <v>813</v>
      </c>
      <c r="F278" s="49" t="s">
        <v>1678</v>
      </c>
      <c r="G278" s="49">
        <v>2023</v>
      </c>
      <c r="H278" s="49" t="s">
        <v>357</v>
      </c>
      <c r="I278" s="49" t="s">
        <v>663</v>
      </c>
      <c r="J278" s="59">
        <v>0</v>
      </c>
      <c r="K278" s="49">
        <v>0</v>
      </c>
      <c r="L278" s="55" t="str">
        <f>_xlfn.CONCAT(NFM3External!$B278,"_",NFM3External!$C278,"_",NFM3External!$E278,"_",NFM3External!$G278)</f>
        <v>Bangladesh_HIV_International Organization for Migration (IOM)_2023</v>
      </c>
    </row>
    <row r="279" spans="1:12">
      <c r="A279" s="51" t="s">
        <v>1677</v>
      </c>
      <c r="B279" s="52" t="s">
        <v>785</v>
      </c>
      <c r="C279" s="52" t="s">
        <v>1638</v>
      </c>
      <c r="D279" s="52" t="s">
        <v>1627</v>
      </c>
      <c r="E279" s="52" t="s">
        <v>836</v>
      </c>
      <c r="F279" s="52" t="s">
        <v>1679</v>
      </c>
      <c r="G279" s="52">
        <v>2018</v>
      </c>
      <c r="H279" s="52" t="s">
        <v>1628</v>
      </c>
      <c r="I279" s="52" t="s">
        <v>663</v>
      </c>
      <c r="J279" s="60">
        <v>37205</v>
      </c>
      <c r="K279" s="52">
        <v>37205</v>
      </c>
      <c r="L279" s="56" t="str">
        <f>_xlfn.CONCAT(NFM3External!$B279,"_",NFM3External!$C279,"_",NFM3External!$E279,"_",NFM3External!$G279)</f>
        <v>Bangladesh_HIV_Joint United Nations Programme on HIV/AIDS (UNAIDS)_2018</v>
      </c>
    </row>
    <row r="280" spans="1:12">
      <c r="A280" s="48" t="s">
        <v>1677</v>
      </c>
      <c r="B280" s="49" t="s">
        <v>785</v>
      </c>
      <c r="C280" s="49" t="s">
        <v>1638</v>
      </c>
      <c r="D280" s="49" t="s">
        <v>1627</v>
      </c>
      <c r="E280" s="49" t="s">
        <v>836</v>
      </c>
      <c r="F280" s="49" t="s">
        <v>1679</v>
      </c>
      <c r="G280" s="49">
        <v>2019</v>
      </c>
      <c r="H280" s="49" t="s">
        <v>1628</v>
      </c>
      <c r="I280" s="49" t="s">
        <v>663</v>
      </c>
      <c r="J280" s="59">
        <v>49536</v>
      </c>
      <c r="K280" s="49">
        <v>49536</v>
      </c>
      <c r="L280" s="55" t="str">
        <f>_xlfn.CONCAT(NFM3External!$B280,"_",NFM3External!$C280,"_",NFM3External!$E280,"_",NFM3External!$G280)</f>
        <v>Bangladesh_HIV_Joint United Nations Programme on HIV/AIDS (UNAIDS)_2019</v>
      </c>
    </row>
    <row r="281" spans="1:12">
      <c r="A281" s="51" t="s">
        <v>1677</v>
      </c>
      <c r="B281" s="52" t="s">
        <v>785</v>
      </c>
      <c r="C281" s="52" t="s">
        <v>1638</v>
      </c>
      <c r="D281" s="52" t="s">
        <v>1627</v>
      </c>
      <c r="E281" s="52" t="s">
        <v>836</v>
      </c>
      <c r="F281" s="52" t="s">
        <v>1679</v>
      </c>
      <c r="G281" s="52">
        <v>2020</v>
      </c>
      <c r="H281" s="52" t="s">
        <v>1628</v>
      </c>
      <c r="I281" s="52" t="s">
        <v>663</v>
      </c>
      <c r="J281" s="60">
        <v>80593</v>
      </c>
      <c r="K281" s="52">
        <v>80593</v>
      </c>
      <c r="L281" s="56" t="str">
        <f>_xlfn.CONCAT(NFM3External!$B281,"_",NFM3External!$C281,"_",NFM3External!$E281,"_",NFM3External!$G281)</f>
        <v>Bangladesh_HIV_Joint United Nations Programme on HIV/AIDS (UNAIDS)_2020</v>
      </c>
    </row>
    <row r="282" spans="1:12">
      <c r="A282" s="48" t="s">
        <v>1677</v>
      </c>
      <c r="B282" s="49" t="s">
        <v>785</v>
      </c>
      <c r="C282" s="49" t="s">
        <v>1638</v>
      </c>
      <c r="D282" s="49" t="s">
        <v>1627</v>
      </c>
      <c r="E282" s="49" t="s">
        <v>836</v>
      </c>
      <c r="F282" s="49" t="s">
        <v>1679</v>
      </c>
      <c r="G282" s="49">
        <v>2021</v>
      </c>
      <c r="H282" s="49" t="s">
        <v>357</v>
      </c>
      <c r="I282" s="49" t="s">
        <v>663</v>
      </c>
      <c r="J282" s="59">
        <v>64660</v>
      </c>
      <c r="K282" s="49">
        <v>64660</v>
      </c>
      <c r="L282" s="55" t="str">
        <f>_xlfn.CONCAT(NFM3External!$B282,"_",NFM3External!$C282,"_",NFM3External!$E282,"_",NFM3External!$G282)</f>
        <v>Bangladesh_HIV_Joint United Nations Programme on HIV/AIDS (UNAIDS)_2021</v>
      </c>
    </row>
    <row r="283" spans="1:12">
      <c r="A283" s="51" t="s">
        <v>1677</v>
      </c>
      <c r="B283" s="52" t="s">
        <v>785</v>
      </c>
      <c r="C283" s="52" t="s">
        <v>1638</v>
      </c>
      <c r="D283" s="52" t="s">
        <v>1627</v>
      </c>
      <c r="E283" s="52" t="s">
        <v>836</v>
      </c>
      <c r="F283" s="52" t="s">
        <v>1679</v>
      </c>
      <c r="G283" s="52">
        <v>2022</v>
      </c>
      <c r="H283" s="52" t="s">
        <v>357</v>
      </c>
      <c r="I283" s="52" t="s">
        <v>663</v>
      </c>
      <c r="J283" s="60">
        <v>15000</v>
      </c>
      <c r="K283" s="52">
        <v>15000</v>
      </c>
      <c r="L283" s="56" t="str">
        <f>_xlfn.CONCAT(NFM3External!$B283,"_",NFM3External!$C283,"_",NFM3External!$E283,"_",NFM3External!$G283)</f>
        <v>Bangladesh_HIV_Joint United Nations Programme on HIV/AIDS (UNAIDS)_2022</v>
      </c>
    </row>
    <row r="284" spans="1:12">
      <c r="A284" s="48" t="s">
        <v>1677</v>
      </c>
      <c r="B284" s="49" t="s">
        <v>785</v>
      </c>
      <c r="C284" s="49" t="s">
        <v>1638</v>
      </c>
      <c r="D284" s="49" t="s">
        <v>1627</v>
      </c>
      <c r="E284" s="49" t="s">
        <v>836</v>
      </c>
      <c r="F284" s="49" t="s">
        <v>1679</v>
      </c>
      <c r="G284" s="49">
        <v>2023</v>
      </c>
      <c r="H284" s="49" t="s">
        <v>357</v>
      </c>
      <c r="I284" s="49" t="s">
        <v>663</v>
      </c>
      <c r="J284" s="59">
        <v>0</v>
      </c>
      <c r="K284" s="49">
        <v>0</v>
      </c>
      <c r="L284" s="55" t="str">
        <f>_xlfn.CONCAT(NFM3External!$B284,"_",NFM3External!$C284,"_",NFM3External!$E284,"_",NFM3External!$G284)</f>
        <v>Bangladesh_HIV_Joint United Nations Programme on HIV/AIDS (UNAIDS)_2023</v>
      </c>
    </row>
    <row r="285" spans="1:12">
      <c r="A285" s="51" t="s">
        <v>1677</v>
      </c>
      <c r="B285" s="52" t="s">
        <v>785</v>
      </c>
      <c r="C285" s="52" t="s">
        <v>1638</v>
      </c>
      <c r="D285" s="52" t="s">
        <v>1627</v>
      </c>
      <c r="E285" s="52" t="s">
        <v>894</v>
      </c>
      <c r="F285" s="52" t="s">
        <v>1680</v>
      </c>
      <c r="G285" s="52">
        <v>2018</v>
      </c>
      <c r="H285" s="52" t="s">
        <v>1628</v>
      </c>
      <c r="I285" s="52" t="s">
        <v>663</v>
      </c>
      <c r="J285" s="60">
        <v>801262</v>
      </c>
      <c r="K285" s="52">
        <v>801262</v>
      </c>
      <c r="L285" s="56" t="str">
        <f>_xlfn.CONCAT(NFM3External!$B285,"_",NFM3External!$C285,"_",NFM3External!$E285,"_",NFM3External!$G285)</f>
        <v>Bangladesh_HIV_The United Nations Children's Fund (UNICEF)_2018</v>
      </c>
    </row>
    <row r="286" spans="1:12">
      <c r="A286" s="48" t="s">
        <v>1677</v>
      </c>
      <c r="B286" s="49" t="s">
        <v>785</v>
      </c>
      <c r="C286" s="49" t="s">
        <v>1638</v>
      </c>
      <c r="D286" s="49" t="s">
        <v>1627</v>
      </c>
      <c r="E286" s="49" t="s">
        <v>894</v>
      </c>
      <c r="F286" s="49" t="s">
        <v>1680</v>
      </c>
      <c r="G286" s="49">
        <v>2019</v>
      </c>
      <c r="H286" s="49" t="s">
        <v>1628</v>
      </c>
      <c r="I286" s="49" t="s">
        <v>663</v>
      </c>
      <c r="J286" s="59">
        <v>788236</v>
      </c>
      <c r="K286" s="49">
        <v>788236</v>
      </c>
      <c r="L286" s="55" t="str">
        <f>_xlfn.CONCAT(NFM3External!$B286,"_",NFM3External!$C286,"_",NFM3External!$E286,"_",NFM3External!$G286)</f>
        <v>Bangladesh_HIV_The United Nations Children's Fund (UNICEF)_2019</v>
      </c>
    </row>
    <row r="287" spans="1:12">
      <c r="A287" s="51" t="s">
        <v>1677</v>
      </c>
      <c r="B287" s="52" t="s">
        <v>785</v>
      </c>
      <c r="C287" s="52" t="s">
        <v>1638</v>
      </c>
      <c r="D287" s="52" t="s">
        <v>1627</v>
      </c>
      <c r="E287" s="52" t="s">
        <v>894</v>
      </c>
      <c r="F287" s="52" t="s">
        <v>1680</v>
      </c>
      <c r="G287" s="52">
        <v>2020</v>
      </c>
      <c r="H287" s="52" t="s">
        <v>1628</v>
      </c>
      <c r="I287" s="52" t="s">
        <v>663</v>
      </c>
      <c r="J287" s="60">
        <v>758605</v>
      </c>
      <c r="K287" s="52">
        <v>758605</v>
      </c>
      <c r="L287" s="56" t="str">
        <f>_xlfn.CONCAT(NFM3External!$B287,"_",NFM3External!$C287,"_",NFM3External!$E287,"_",NFM3External!$G287)</f>
        <v>Bangladesh_HIV_The United Nations Children's Fund (UNICEF)_2020</v>
      </c>
    </row>
    <row r="288" spans="1:12">
      <c r="A288" s="48" t="s">
        <v>1677</v>
      </c>
      <c r="B288" s="49" t="s">
        <v>785</v>
      </c>
      <c r="C288" s="49" t="s">
        <v>1638</v>
      </c>
      <c r="D288" s="49" t="s">
        <v>1627</v>
      </c>
      <c r="E288" s="49" t="s">
        <v>894</v>
      </c>
      <c r="F288" s="49" t="s">
        <v>1680</v>
      </c>
      <c r="G288" s="49">
        <v>2021</v>
      </c>
      <c r="H288" s="49" t="s">
        <v>357</v>
      </c>
      <c r="I288" s="49" t="s">
        <v>663</v>
      </c>
      <c r="J288" s="59">
        <v>746000</v>
      </c>
      <c r="K288" s="49">
        <v>746000</v>
      </c>
      <c r="L288" s="55" t="str">
        <f>_xlfn.CONCAT(NFM3External!$B288,"_",NFM3External!$C288,"_",NFM3External!$E288,"_",NFM3External!$G288)</f>
        <v>Bangladesh_HIV_The United Nations Children's Fund (UNICEF)_2021</v>
      </c>
    </row>
    <row r="289" spans="1:12">
      <c r="A289" s="51" t="s">
        <v>1677</v>
      </c>
      <c r="B289" s="52" t="s">
        <v>785</v>
      </c>
      <c r="C289" s="52" t="s">
        <v>1638</v>
      </c>
      <c r="D289" s="52" t="s">
        <v>1627</v>
      </c>
      <c r="E289" s="52" t="s">
        <v>894</v>
      </c>
      <c r="F289" s="52" t="s">
        <v>1680</v>
      </c>
      <c r="G289" s="52">
        <v>2022</v>
      </c>
      <c r="H289" s="52" t="s">
        <v>357</v>
      </c>
      <c r="I289" s="52" t="s">
        <v>663</v>
      </c>
      <c r="J289" s="60">
        <v>750000</v>
      </c>
      <c r="K289" s="52">
        <v>750000</v>
      </c>
      <c r="L289" s="56" t="str">
        <f>_xlfn.CONCAT(NFM3External!$B289,"_",NFM3External!$C289,"_",NFM3External!$E289,"_",NFM3External!$G289)</f>
        <v>Bangladesh_HIV_The United Nations Children's Fund (UNICEF)_2022</v>
      </c>
    </row>
    <row r="290" spans="1:12">
      <c r="A290" s="48" t="s">
        <v>1677</v>
      </c>
      <c r="B290" s="49" t="s">
        <v>785</v>
      </c>
      <c r="C290" s="49" t="s">
        <v>1638</v>
      </c>
      <c r="D290" s="49" t="s">
        <v>1627</v>
      </c>
      <c r="E290" s="49" t="s">
        <v>894</v>
      </c>
      <c r="F290" s="49" t="s">
        <v>1680</v>
      </c>
      <c r="G290" s="49">
        <v>2023</v>
      </c>
      <c r="H290" s="49" t="s">
        <v>357</v>
      </c>
      <c r="I290" s="49" t="s">
        <v>663</v>
      </c>
      <c r="J290" s="59">
        <v>750000</v>
      </c>
      <c r="K290" s="49">
        <v>750000</v>
      </c>
      <c r="L290" s="55" t="str">
        <f>_xlfn.CONCAT(NFM3External!$B290,"_",NFM3External!$C290,"_",NFM3External!$E290,"_",NFM3External!$G290)</f>
        <v>Bangladesh_HIV_The United Nations Children's Fund (UNICEF)_2023</v>
      </c>
    </row>
    <row r="291" spans="1:12">
      <c r="A291" s="51" t="s">
        <v>1677</v>
      </c>
      <c r="B291" s="52" t="s">
        <v>785</v>
      </c>
      <c r="C291" s="52" t="s">
        <v>1638</v>
      </c>
      <c r="D291" s="52" t="s">
        <v>1627</v>
      </c>
      <c r="E291" s="52" t="s">
        <v>923</v>
      </c>
      <c r="F291" s="52" t="s">
        <v>1681</v>
      </c>
      <c r="G291" s="52">
        <v>2018</v>
      </c>
      <c r="H291" s="52" t="s">
        <v>1628</v>
      </c>
      <c r="I291" s="52" t="s">
        <v>663</v>
      </c>
      <c r="J291" s="60">
        <v>95286</v>
      </c>
      <c r="K291" s="52">
        <v>95286</v>
      </c>
      <c r="L291" s="56" t="str">
        <f>_xlfn.CONCAT(NFM3External!$B291,"_",NFM3External!$C291,"_",NFM3External!$E291,"_",NFM3External!$G291)</f>
        <v>Bangladesh_HIV_United Nations Population Fund (UNFPA)_2018</v>
      </c>
    </row>
    <row r="292" spans="1:12">
      <c r="A292" s="48" t="s">
        <v>1677</v>
      </c>
      <c r="B292" s="49" t="s">
        <v>785</v>
      </c>
      <c r="C292" s="49" t="s">
        <v>1638</v>
      </c>
      <c r="D292" s="49" t="s">
        <v>1627</v>
      </c>
      <c r="E292" s="49" t="s">
        <v>923</v>
      </c>
      <c r="F292" s="49" t="s">
        <v>1681</v>
      </c>
      <c r="G292" s="49">
        <v>2019</v>
      </c>
      <c r="H292" s="49" t="s">
        <v>1628</v>
      </c>
      <c r="I292" s="49" t="s">
        <v>663</v>
      </c>
      <c r="J292" s="59">
        <v>162654</v>
      </c>
      <c r="K292" s="49">
        <v>162654</v>
      </c>
      <c r="L292" s="55" t="str">
        <f>_xlfn.CONCAT(NFM3External!$B292,"_",NFM3External!$C292,"_",NFM3External!$E292,"_",NFM3External!$G292)</f>
        <v>Bangladesh_HIV_United Nations Population Fund (UNFPA)_2019</v>
      </c>
    </row>
    <row r="293" spans="1:12">
      <c r="A293" s="51" t="s">
        <v>1677</v>
      </c>
      <c r="B293" s="52" t="s">
        <v>785</v>
      </c>
      <c r="C293" s="52" t="s">
        <v>1638</v>
      </c>
      <c r="D293" s="52" t="s">
        <v>1627</v>
      </c>
      <c r="E293" s="52" t="s">
        <v>923</v>
      </c>
      <c r="F293" s="52" t="s">
        <v>1681</v>
      </c>
      <c r="G293" s="52">
        <v>2020</v>
      </c>
      <c r="H293" s="52" t="s">
        <v>1628</v>
      </c>
      <c r="I293" s="52" t="s">
        <v>663</v>
      </c>
      <c r="J293" s="60">
        <v>261028</v>
      </c>
      <c r="K293" s="52">
        <v>261028</v>
      </c>
      <c r="L293" s="56" t="str">
        <f>_xlfn.CONCAT(NFM3External!$B293,"_",NFM3External!$C293,"_",NFM3External!$E293,"_",NFM3External!$G293)</f>
        <v>Bangladesh_HIV_United Nations Population Fund (UNFPA)_2020</v>
      </c>
    </row>
    <row r="294" spans="1:12">
      <c r="A294" s="48" t="s">
        <v>1677</v>
      </c>
      <c r="B294" s="49" t="s">
        <v>785</v>
      </c>
      <c r="C294" s="49" t="s">
        <v>1638</v>
      </c>
      <c r="D294" s="49" t="s">
        <v>1627</v>
      </c>
      <c r="E294" s="49" t="s">
        <v>923</v>
      </c>
      <c r="F294" s="49" t="s">
        <v>1681</v>
      </c>
      <c r="G294" s="49">
        <v>2021</v>
      </c>
      <c r="H294" s="49" t="s">
        <v>357</v>
      </c>
      <c r="I294" s="49" t="s">
        <v>663</v>
      </c>
      <c r="J294" s="59">
        <v>205207</v>
      </c>
      <c r="K294" s="49">
        <v>205207</v>
      </c>
      <c r="L294" s="55" t="str">
        <f>_xlfn.CONCAT(NFM3External!$B294,"_",NFM3External!$C294,"_",NFM3External!$E294,"_",NFM3External!$G294)</f>
        <v>Bangladesh_HIV_United Nations Population Fund (UNFPA)_2021</v>
      </c>
    </row>
    <row r="295" spans="1:12">
      <c r="A295" s="51" t="s">
        <v>1677</v>
      </c>
      <c r="B295" s="52" t="s">
        <v>785</v>
      </c>
      <c r="C295" s="52" t="s">
        <v>1638</v>
      </c>
      <c r="D295" s="52" t="s">
        <v>1627</v>
      </c>
      <c r="E295" s="52" t="s">
        <v>923</v>
      </c>
      <c r="F295" s="52" t="s">
        <v>1681</v>
      </c>
      <c r="G295" s="52">
        <v>2022</v>
      </c>
      <c r="H295" s="52" t="s">
        <v>357</v>
      </c>
      <c r="I295" s="52" t="s">
        <v>663</v>
      </c>
      <c r="J295" s="60">
        <v>118382</v>
      </c>
      <c r="K295" s="52">
        <v>118382</v>
      </c>
      <c r="L295" s="56" t="str">
        <f>_xlfn.CONCAT(NFM3External!$B295,"_",NFM3External!$C295,"_",NFM3External!$E295,"_",NFM3External!$G295)</f>
        <v>Bangladesh_HIV_United Nations Population Fund (UNFPA)_2022</v>
      </c>
    </row>
    <row r="296" spans="1:12">
      <c r="A296" s="48" t="s">
        <v>1677</v>
      </c>
      <c r="B296" s="49" t="s">
        <v>785</v>
      </c>
      <c r="C296" s="49" t="s">
        <v>1638</v>
      </c>
      <c r="D296" s="49" t="s">
        <v>1627</v>
      </c>
      <c r="E296" s="49" t="s">
        <v>923</v>
      </c>
      <c r="F296" s="49" t="s">
        <v>1681</v>
      </c>
      <c r="G296" s="49">
        <v>2023</v>
      </c>
      <c r="H296" s="49" t="s">
        <v>357</v>
      </c>
      <c r="I296" s="49" t="s">
        <v>663</v>
      </c>
      <c r="J296" s="59">
        <v>118382</v>
      </c>
      <c r="K296" s="49">
        <v>118382</v>
      </c>
      <c r="L296" s="55" t="str">
        <f>_xlfn.CONCAT(NFM3External!$B296,"_",NFM3External!$C296,"_",NFM3External!$E296,"_",NFM3External!$G296)</f>
        <v>Bangladesh_HIV_United Nations Population Fund (UNFPA)_2023</v>
      </c>
    </row>
    <row r="297" spans="1:12">
      <c r="A297" s="51" t="s">
        <v>1677</v>
      </c>
      <c r="B297" s="52" t="s">
        <v>785</v>
      </c>
      <c r="C297" s="52" t="s">
        <v>304</v>
      </c>
      <c r="D297" s="52" t="s">
        <v>1627</v>
      </c>
      <c r="E297" s="52" t="s">
        <v>942</v>
      </c>
      <c r="F297" s="52" t="s">
        <v>1682</v>
      </c>
      <c r="G297" s="52">
        <v>2018</v>
      </c>
      <c r="H297" s="52" t="s">
        <v>1628</v>
      </c>
      <c r="I297" s="52" t="s">
        <v>663</v>
      </c>
      <c r="J297" s="60">
        <v>100000</v>
      </c>
      <c r="K297" s="52">
        <v>100000</v>
      </c>
      <c r="L297" s="56" t="str">
        <f>_xlfn.CONCAT(NFM3External!$B297,"_",NFM3External!$C297,"_",NFM3External!$E297,"_",NFM3External!$G297)</f>
        <v>Bangladesh_Malaria_World Health Organization (WHO)_2018</v>
      </c>
    </row>
    <row r="298" spans="1:12">
      <c r="A298" s="48" t="s">
        <v>1677</v>
      </c>
      <c r="B298" s="49" t="s">
        <v>785</v>
      </c>
      <c r="C298" s="49" t="s">
        <v>304</v>
      </c>
      <c r="D298" s="49" t="s">
        <v>1627</v>
      </c>
      <c r="E298" s="49" t="s">
        <v>942</v>
      </c>
      <c r="F298" s="49" t="s">
        <v>1682</v>
      </c>
      <c r="G298" s="49">
        <v>2019</v>
      </c>
      <c r="H298" s="49" t="s">
        <v>1628</v>
      </c>
      <c r="I298" s="49" t="s">
        <v>663</v>
      </c>
      <c r="J298" s="59">
        <v>100000</v>
      </c>
      <c r="K298" s="49">
        <v>100000</v>
      </c>
      <c r="L298" s="55" t="str">
        <f>_xlfn.CONCAT(NFM3External!$B298,"_",NFM3External!$C298,"_",NFM3External!$E298,"_",NFM3External!$G298)</f>
        <v>Bangladesh_Malaria_World Health Organization (WHO)_2019</v>
      </c>
    </row>
    <row r="299" spans="1:12">
      <c r="A299" s="51" t="s">
        <v>1677</v>
      </c>
      <c r="B299" s="52" t="s">
        <v>785</v>
      </c>
      <c r="C299" s="52" t="s">
        <v>304</v>
      </c>
      <c r="D299" s="52" t="s">
        <v>1627</v>
      </c>
      <c r="E299" s="52" t="s">
        <v>942</v>
      </c>
      <c r="F299" s="52" t="s">
        <v>1682</v>
      </c>
      <c r="G299" s="52">
        <v>2020</v>
      </c>
      <c r="H299" s="52" t="s">
        <v>1628</v>
      </c>
      <c r="I299" s="52" t="s">
        <v>663</v>
      </c>
      <c r="J299" s="60">
        <v>100000</v>
      </c>
      <c r="K299" s="52">
        <v>100000</v>
      </c>
      <c r="L299" s="56" t="str">
        <f>_xlfn.CONCAT(NFM3External!$B299,"_",NFM3External!$C299,"_",NFM3External!$E299,"_",NFM3External!$G299)</f>
        <v>Bangladesh_Malaria_World Health Organization (WHO)_2020</v>
      </c>
    </row>
    <row r="300" spans="1:12">
      <c r="A300" s="48" t="s">
        <v>1677</v>
      </c>
      <c r="B300" s="49" t="s">
        <v>785</v>
      </c>
      <c r="C300" s="49" t="s">
        <v>304</v>
      </c>
      <c r="D300" s="49" t="s">
        <v>1627</v>
      </c>
      <c r="E300" s="49" t="s">
        <v>942</v>
      </c>
      <c r="F300" s="49" t="s">
        <v>1682</v>
      </c>
      <c r="G300" s="49">
        <v>2021</v>
      </c>
      <c r="H300" s="49" t="s">
        <v>357</v>
      </c>
      <c r="I300" s="49" t="s">
        <v>663</v>
      </c>
      <c r="J300" s="59">
        <v>100000</v>
      </c>
      <c r="K300" s="49">
        <v>100000</v>
      </c>
      <c r="L300" s="55" t="str">
        <f>_xlfn.CONCAT(NFM3External!$B300,"_",NFM3External!$C300,"_",NFM3External!$E300,"_",NFM3External!$G300)</f>
        <v>Bangladesh_Malaria_World Health Organization (WHO)_2021</v>
      </c>
    </row>
    <row r="301" spans="1:12">
      <c r="A301" s="51" t="s">
        <v>1677</v>
      </c>
      <c r="B301" s="52" t="s">
        <v>785</v>
      </c>
      <c r="C301" s="52" t="s">
        <v>304</v>
      </c>
      <c r="D301" s="52" t="s">
        <v>1627</v>
      </c>
      <c r="E301" s="52" t="s">
        <v>942</v>
      </c>
      <c r="F301" s="52" t="s">
        <v>1682</v>
      </c>
      <c r="G301" s="52">
        <v>2022</v>
      </c>
      <c r="H301" s="52" t="s">
        <v>357</v>
      </c>
      <c r="I301" s="52" t="s">
        <v>663</v>
      </c>
      <c r="J301" s="60">
        <v>100000</v>
      </c>
      <c r="K301" s="52">
        <v>100000</v>
      </c>
      <c r="L301" s="56" t="str">
        <f>_xlfn.CONCAT(NFM3External!$B301,"_",NFM3External!$C301,"_",NFM3External!$E301,"_",NFM3External!$G301)</f>
        <v>Bangladesh_Malaria_World Health Organization (WHO)_2022</v>
      </c>
    </row>
    <row r="302" spans="1:12">
      <c r="A302" s="48" t="s">
        <v>1677</v>
      </c>
      <c r="B302" s="49" t="s">
        <v>785</v>
      </c>
      <c r="C302" s="49" t="s">
        <v>304</v>
      </c>
      <c r="D302" s="49" t="s">
        <v>1627</v>
      </c>
      <c r="E302" s="49" t="s">
        <v>942</v>
      </c>
      <c r="F302" s="49" t="s">
        <v>1682</v>
      </c>
      <c r="G302" s="49">
        <v>2023</v>
      </c>
      <c r="H302" s="49" t="s">
        <v>357</v>
      </c>
      <c r="I302" s="49" t="s">
        <v>663</v>
      </c>
      <c r="J302" s="59">
        <v>100000</v>
      </c>
      <c r="K302" s="49">
        <v>100000</v>
      </c>
      <c r="L302" s="55" t="str">
        <f>_xlfn.CONCAT(NFM3External!$B302,"_",NFM3External!$C302,"_",NFM3External!$E302,"_",NFM3External!$G302)</f>
        <v>Bangladesh_Malaria_World Health Organization (WHO)_2023</v>
      </c>
    </row>
    <row r="303" spans="1:12">
      <c r="A303" s="51" t="s">
        <v>1677</v>
      </c>
      <c r="B303" s="52" t="s">
        <v>785</v>
      </c>
      <c r="C303" s="52" t="s">
        <v>301</v>
      </c>
      <c r="D303" s="52" t="s">
        <v>1627</v>
      </c>
      <c r="E303" s="52" t="s">
        <v>927</v>
      </c>
      <c r="F303" s="52" t="s">
        <v>1683</v>
      </c>
      <c r="G303" s="52">
        <v>2018</v>
      </c>
      <c r="H303" s="52" t="s">
        <v>1628</v>
      </c>
      <c r="I303" s="52" t="s">
        <v>663</v>
      </c>
      <c r="J303" s="60">
        <v>11500000</v>
      </c>
      <c r="K303" s="52">
        <v>11500000</v>
      </c>
      <c r="L303" s="56" t="str">
        <f>_xlfn.CONCAT(NFM3External!$B303,"_",NFM3External!$C303,"_",NFM3External!$E303,"_",NFM3External!$G303)</f>
        <v>Bangladesh_TB_United States Government (USG)_2018</v>
      </c>
    </row>
    <row r="304" spans="1:12">
      <c r="A304" s="48" t="s">
        <v>1677</v>
      </c>
      <c r="B304" s="49" t="s">
        <v>785</v>
      </c>
      <c r="C304" s="49" t="s">
        <v>301</v>
      </c>
      <c r="D304" s="49" t="s">
        <v>1627</v>
      </c>
      <c r="E304" s="49" t="s">
        <v>927</v>
      </c>
      <c r="F304" s="49" t="s">
        <v>1683</v>
      </c>
      <c r="G304" s="49">
        <v>2019</v>
      </c>
      <c r="H304" s="49" t="s">
        <v>1628</v>
      </c>
      <c r="I304" s="49" t="s">
        <v>663</v>
      </c>
      <c r="J304" s="59">
        <v>13500000</v>
      </c>
      <c r="K304" s="49">
        <v>13500000</v>
      </c>
      <c r="L304" s="55" t="str">
        <f>_xlfn.CONCAT(NFM3External!$B304,"_",NFM3External!$C304,"_",NFM3External!$E304,"_",NFM3External!$G304)</f>
        <v>Bangladesh_TB_United States Government (USG)_2019</v>
      </c>
    </row>
    <row r="305" spans="1:12">
      <c r="A305" s="51" t="s">
        <v>1677</v>
      </c>
      <c r="B305" s="52" t="s">
        <v>785</v>
      </c>
      <c r="C305" s="52" t="s">
        <v>301</v>
      </c>
      <c r="D305" s="52" t="s">
        <v>1627</v>
      </c>
      <c r="E305" s="52" t="s">
        <v>927</v>
      </c>
      <c r="F305" s="52" t="s">
        <v>1683</v>
      </c>
      <c r="G305" s="52">
        <v>2020</v>
      </c>
      <c r="H305" s="52" t="s">
        <v>1628</v>
      </c>
      <c r="I305" s="52" t="s">
        <v>663</v>
      </c>
      <c r="J305" s="60">
        <v>13500000</v>
      </c>
      <c r="K305" s="52">
        <v>13500000</v>
      </c>
      <c r="L305" s="56" t="str">
        <f>_xlfn.CONCAT(NFM3External!$B305,"_",NFM3External!$C305,"_",NFM3External!$E305,"_",NFM3External!$G305)</f>
        <v>Bangladesh_TB_United States Government (USG)_2020</v>
      </c>
    </row>
    <row r="306" spans="1:12">
      <c r="A306" s="48" t="s">
        <v>1677</v>
      </c>
      <c r="B306" s="49" t="s">
        <v>785</v>
      </c>
      <c r="C306" s="49" t="s">
        <v>301</v>
      </c>
      <c r="D306" s="49" t="s">
        <v>1627</v>
      </c>
      <c r="E306" s="49" t="s">
        <v>927</v>
      </c>
      <c r="F306" s="49" t="s">
        <v>1683</v>
      </c>
      <c r="G306" s="49">
        <v>2021</v>
      </c>
      <c r="H306" s="49" t="s">
        <v>357</v>
      </c>
      <c r="I306" s="49" t="s">
        <v>663</v>
      </c>
      <c r="J306" s="59">
        <v>13500000</v>
      </c>
      <c r="K306" s="49">
        <v>13500000</v>
      </c>
      <c r="L306" s="55" t="str">
        <f>_xlfn.CONCAT(NFM3External!$B306,"_",NFM3External!$C306,"_",NFM3External!$E306,"_",NFM3External!$G306)</f>
        <v>Bangladesh_TB_United States Government (USG)_2021</v>
      </c>
    </row>
    <row r="307" spans="1:12">
      <c r="A307" s="51" t="s">
        <v>1677</v>
      </c>
      <c r="B307" s="52" t="s">
        <v>785</v>
      </c>
      <c r="C307" s="52" t="s">
        <v>301</v>
      </c>
      <c r="D307" s="52" t="s">
        <v>1627</v>
      </c>
      <c r="E307" s="52" t="s">
        <v>927</v>
      </c>
      <c r="F307" s="52" t="s">
        <v>1683</v>
      </c>
      <c r="G307" s="52">
        <v>2022</v>
      </c>
      <c r="H307" s="52" t="s">
        <v>357</v>
      </c>
      <c r="I307" s="52" t="s">
        <v>663</v>
      </c>
      <c r="J307" s="60">
        <v>13500000</v>
      </c>
      <c r="K307" s="52">
        <v>13500000</v>
      </c>
      <c r="L307" s="56" t="str">
        <f>_xlfn.CONCAT(NFM3External!$B307,"_",NFM3External!$C307,"_",NFM3External!$E307,"_",NFM3External!$G307)</f>
        <v>Bangladesh_TB_United States Government (USG)_2022</v>
      </c>
    </row>
    <row r="308" spans="1:12">
      <c r="A308" s="48" t="s">
        <v>1677</v>
      </c>
      <c r="B308" s="49" t="s">
        <v>785</v>
      </c>
      <c r="C308" s="49" t="s">
        <v>301</v>
      </c>
      <c r="D308" s="49" t="s">
        <v>1627</v>
      </c>
      <c r="E308" s="49" t="s">
        <v>927</v>
      </c>
      <c r="F308" s="49" t="s">
        <v>1683</v>
      </c>
      <c r="G308" s="49">
        <v>2023</v>
      </c>
      <c r="H308" s="49" t="s">
        <v>357</v>
      </c>
      <c r="I308" s="49" t="s">
        <v>663</v>
      </c>
      <c r="J308" s="59">
        <v>13500000</v>
      </c>
      <c r="K308" s="49">
        <v>13500000</v>
      </c>
      <c r="L308" s="55" t="str">
        <f>_xlfn.CONCAT(NFM3External!$B308,"_",NFM3External!$C308,"_",NFM3External!$E308,"_",NFM3External!$G308)</f>
        <v>Bangladesh_TB_United States Government (USG)_2023</v>
      </c>
    </row>
    <row r="309" spans="1:12">
      <c r="A309" s="51" t="s">
        <v>1684</v>
      </c>
      <c r="B309" s="52" t="s">
        <v>806</v>
      </c>
      <c r="C309" s="52" t="s">
        <v>1638</v>
      </c>
      <c r="D309" s="52" t="s">
        <v>1627</v>
      </c>
      <c r="E309" s="52" t="s">
        <v>1685</v>
      </c>
      <c r="F309" s="52" t="s">
        <v>1685</v>
      </c>
      <c r="G309" s="52">
        <v>2019</v>
      </c>
      <c r="H309" s="52" t="s">
        <v>1628</v>
      </c>
      <c r="I309" s="52" t="s">
        <v>663</v>
      </c>
      <c r="J309" s="60">
        <v>255067</v>
      </c>
      <c r="K309" s="52">
        <v>255067</v>
      </c>
      <c r="L309" s="56" t="str">
        <f>_xlfn.CONCAT(NFM3External!$B309,"_",NFM3External!$C309,"_",NFM3External!$E309,"_",NFM3External!$G309)</f>
        <v>Belize_HIV_2019 figures is 2019/20 from NASA report. 2020 - 2024 estimated 10% reduction based on global financial situation. 10% increase in 2026 when economic recovery is expected according to report from World Bank and IMF (NAC Source)_2019</v>
      </c>
    </row>
    <row r="310" spans="1:12">
      <c r="A310" s="48" t="s">
        <v>1684</v>
      </c>
      <c r="B310" s="49" t="s">
        <v>806</v>
      </c>
      <c r="C310" s="49" t="s">
        <v>1638</v>
      </c>
      <c r="D310" s="49" t="s">
        <v>1627</v>
      </c>
      <c r="E310" s="49" t="s">
        <v>1685</v>
      </c>
      <c r="F310" s="49" t="s">
        <v>1685</v>
      </c>
      <c r="G310" s="49">
        <v>2020</v>
      </c>
      <c r="H310" s="49" t="s">
        <v>1628</v>
      </c>
      <c r="I310" s="49" t="s">
        <v>663</v>
      </c>
      <c r="J310" s="59">
        <v>229560</v>
      </c>
      <c r="K310" s="49">
        <v>229560</v>
      </c>
      <c r="L310" s="55" t="str">
        <f>_xlfn.CONCAT(NFM3External!$B310,"_",NFM3External!$C310,"_",NFM3External!$E310,"_",NFM3External!$G310)</f>
        <v>Belize_HIV_2019 figures is 2019/20 from NASA report. 2020 - 2024 estimated 10% reduction based on global financial situation. 10% increase in 2026 when economic recovery is expected according to report from World Bank and IMF (NAC Source)_2020</v>
      </c>
    </row>
    <row r="311" spans="1:12">
      <c r="A311" s="51" t="s">
        <v>1684</v>
      </c>
      <c r="B311" s="52" t="s">
        <v>806</v>
      </c>
      <c r="C311" s="52" t="s">
        <v>1638</v>
      </c>
      <c r="D311" s="52" t="s">
        <v>1627</v>
      </c>
      <c r="E311" s="52" t="s">
        <v>1685</v>
      </c>
      <c r="F311" s="52" t="s">
        <v>1685</v>
      </c>
      <c r="G311" s="52">
        <v>2021</v>
      </c>
      <c r="H311" s="52" t="s">
        <v>1628</v>
      </c>
      <c r="I311" s="52" t="s">
        <v>663</v>
      </c>
      <c r="J311" s="60">
        <v>229560</v>
      </c>
      <c r="K311" s="52">
        <v>229560</v>
      </c>
      <c r="L311" s="56" t="str">
        <f>_xlfn.CONCAT(NFM3External!$B311,"_",NFM3External!$C311,"_",NFM3External!$E311,"_",NFM3External!$G311)</f>
        <v>Belize_HIV_2019 figures is 2019/20 from NASA report. 2020 - 2024 estimated 10% reduction based on global financial situation. 10% increase in 2026 when economic recovery is expected according to report from World Bank and IMF (NAC Source)_2021</v>
      </c>
    </row>
    <row r="312" spans="1:12">
      <c r="A312" s="48" t="s">
        <v>1684</v>
      </c>
      <c r="B312" s="49" t="s">
        <v>806</v>
      </c>
      <c r="C312" s="49" t="s">
        <v>1638</v>
      </c>
      <c r="D312" s="49" t="s">
        <v>1627</v>
      </c>
      <c r="E312" s="49" t="s">
        <v>1685</v>
      </c>
      <c r="F312" s="49" t="s">
        <v>1685</v>
      </c>
      <c r="G312" s="49">
        <v>2022</v>
      </c>
      <c r="H312" s="49" t="s">
        <v>357</v>
      </c>
      <c r="I312" s="49" t="s">
        <v>663</v>
      </c>
      <c r="J312" s="59">
        <v>229560</v>
      </c>
      <c r="K312" s="49">
        <v>229560</v>
      </c>
      <c r="L312" s="55" t="str">
        <f>_xlfn.CONCAT(NFM3External!$B312,"_",NFM3External!$C312,"_",NFM3External!$E312,"_",NFM3External!$G312)</f>
        <v>Belize_HIV_2019 figures is 2019/20 from NASA report. 2020 - 2024 estimated 10% reduction based on global financial situation. 10% increase in 2026 when economic recovery is expected according to report from World Bank and IMF (NAC Source)_2022</v>
      </c>
    </row>
    <row r="313" spans="1:12">
      <c r="A313" s="51" t="s">
        <v>1684</v>
      </c>
      <c r="B313" s="52" t="s">
        <v>806</v>
      </c>
      <c r="C313" s="52" t="s">
        <v>1638</v>
      </c>
      <c r="D313" s="52" t="s">
        <v>1627</v>
      </c>
      <c r="E313" s="52" t="s">
        <v>1685</v>
      </c>
      <c r="F313" s="52" t="s">
        <v>1685</v>
      </c>
      <c r="G313" s="52">
        <v>2023</v>
      </c>
      <c r="H313" s="52" t="s">
        <v>357</v>
      </c>
      <c r="I313" s="52" t="s">
        <v>663</v>
      </c>
      <c r="J313" s="60">
        <v>229560</v>
      </c>
      <c r="K313" s="52">
        <v>229560</v>
      </c>
      <c r="L313" s="56" t="str">
        <f>_xlfn.CONCAT(NFM3External!$B313,"_",NFM3External!$C313,"_",NFM3External!$E313,"_",NFM3External!$G313)</f>
        <v>Belize_HIV_2019 figures is 2019/20 from NASA report. 2020 - 2024 estimated 10% reduction based on global financial situation. 10% increase in 2026 when economic recovery is expected according to report from World Bank and IMF (NAC Source)_2023</v>
      </c>
    </row>
    <row r="314" spans="1:12">
      <c r="A314" s="48" t="s">
        <v>1684</v>
      </c>
      <c r="B314" s="49" t="s">
        <v>806</v>
      </c>
      <c r="C314" s="49" t="s">
        <v>1638</v>
      </c>
      <c r="D314" s="49" t="s">
        <v>1627</v>
      </c>
      <c r="E314" s="49" t="s">
        <v>1685</v>
      </c>
      <c r="F314" s="49" t="s">
        <v>1685</v>
      </c>
      <c r="G314" s="49">
        <v>2024</v>
      </c>
      <c r="H314" s="49" t="s">
        <v>357</v>
      </c>
      <c r="I314" s="49" t="s">
        <v>663</v>
      </c>
      <c r="J314" s="59">
        <v>229560</v>
      </c>
      <c r="K314" s="49">
        <v>229560</v>
      </c>
      <c r="L314" s="55" t="str">
        <f>_xlfn.CONCAT(NFM3External!$B314,"_",NFM3External!$C314,"_",NFM3External!$E314,"_",NFM3External!$G314)</f>
        <v>Belize_HIV_2019 figures is 2019/20 from NASA report. 2020 - 2024 estimated 10% reduction based on global financial situation. 10% increase in 2026 when economic recovery is expected according to report from World Bank and IMF (NAC Source)_2024</v>
      </c>
    </row>
    <row r="315" spans="1:12">
      <c r="A315" s="51" t="s">
        <v>1684</v>
      </c>
      <c r="B315" s="52" t="s">
        <v>806</v>
      </c>
      <c r="C315" s="52" t="s">
        <v>1638</v>
      </c>
      <c r="D315" s="52" t="s">
        <v>1627</v>
      </c>
      <c r="E315" s="52" t="s">
        <v>1685</v>
      </c>
      <c r="F315" s="52" t="s">
        <v>1685</v>
      </c>
      <c r="G315" s="52">
        <v>2025</v>
      </c>
      <c r="H315" s="52" t="s">
        <v>357</v>
      </c>
      <c r="I315" s="52" t="s">
        <v>663</v>
      </c>
      <c r="J315" s="60">
        <v>229560</v>
      </c>
      <c r="K315" s="52">
        <v>229560</v>
      </c>
      <c r="L315" s="56" t="str">
        <f>_xlfn.CONCAT(NFM3External!$B315,"_",NFM3External!$C315,"_",NFM3External!$E315,"_",NFM3External!$G315)</f>
        <v>Belize_HIV_2019 figures is 2019/20 from NASA report. 2020 - 2024 estimated 10% reduction based on global financial situation. 10% increase in 2026 when economic recovery is expected according to report from World Bank and IMF (NAC Source)_2025</v>
      </c>
    </row>
    <row r="316" spans="1:12">
      <c r="A316" s="48" t="s">
        <v>1684</v>
      </c>
      <c r="B316" s="49" t="s">
        <v>806</v>
      </c>
      <c r="C316" s="49" t="s">
        <v>1638</v>
      </c>
      <c r="D316" s="49" t="s">
        <v>1627</v>
      </c>
      <c r="E316" s="49" t="s">
        <v>1685</v>
      </c>
      <c r="F316" s="49" t="s">
        <v>1685</v>
      </c>
      <c r="G316" s="49">
        <v>2026</v>
      </c>
      <c r="H316" s="49" t="s">
        <v>357</v>
      </c>
      <c r="I316" s="49" t="s">
        <v>663</v>
      </c>
      <c r="J316" s="59">
        <v>252516</v>
      </c>
      <c r="K316" s="49">
        <v>252516</v>
      </c>
      <c r="L316" s="55" t="str">
        <f>_xlfn.CONCAT(NFM3External!$B316,"_",NFM3External!$C316,"_",NFM3External!$E316,"_",NFM3External!$G316)</f>
        <v>Belize_HIV_2019 figures is 2019/20 from NASA report. 2020 - 2024 estimated 10% reduction based on global financial situation. 10% increase in 2026 when economic recovery is expected according to report from World Bank and IMF (NAC Source)_2026</v>
      </c>
    </row>
    <row r="317" spans="1:12">
      <c r="A317" s="51" t="s">
        <v>1686</v>
      </c>
      <c r="B317" s="52" t="s">
        <v>822</v>
      </c>
      <c r="C317" s="52" t="s">
        <v>1638</v>
      </c>
      <c r="D317" s="52" t="s">
        <v>1627</v>
      </c>
      <c r="E317" s="52" t="s">
        <v>942</v>
      </c>
      <c r="F317" s="52" t="s">
        <v>1687</v>
      </c>
      <c r="G317" s="52">
        <v>2019</v>
      </c>
      <c r="H317" s="52" t="s">
        <v>1628</v>
      </c>
      <c r="I317" s="52" t="s">
        <v>663</v>
      </c>
      <c r="J317" s="60">
        <v>81886</v>
      </c>
      <c r="K317" s="52">
        <v>81886</v>
      </c>
      <c r="L317" s="56" t="str">
        <f>_xlfn.CONCAT(NFM3External!$B317,"_",NFM3External!$C317,"_",NFM3External!$E317,"_",NFM3External!$G317)</f>
        <v>Bolivia (Plurinational State)_HIV_World Health Organization (WHO)_2019</v>
      </c>
    </row>
    <row r="318" spans="1:12">
      <c r="A318" s="48" t="s">
        <v>1686</v>
      </c>
      <c r="B318" s="49" t="s">
        <v>822</v>
      </c>
      <c r="C318" s="49" t="s">
        <v>1638</v>
      </c>
      <c r="D318" s="49" t="s">
        <v>1627</v>
      </c>
      <c r="E318" s="49" t="s">
        <v>942</v>
      </c>
      <c r="F318" s="49" t="s">
        <v>1687</v>
      </c>
      <c r="G318" s="49">
        <v>2020</v>
      </c>
      <c r="H318" s="49" t="s">
        <v>1628</v>
      </c>
      <c r="I318" s="49" t="s">
        <v>663</v>
      </c>
      <c r="J318" s="59">
        <v>83090</v>
      </c>
      <c r="K318" s="49">
        <v>83090</v>
      </c>
      <c r="L318" s="55" t="str">
        <f>_xlfn.CONCAT(NFM3External!$B318,"_",NFM3External!$C318,"_",NFM3External!$E318,"_",NFM3External!$G318)</f>
        <v>Bolivia (Plurinational State)_HIV_World Health Organization (WHO)_2020</v>
      </c>
    </row>
    <row r="319" spans="1:12">
      <c r="A319" s="51" t="s">
        <v>1686</v>
      </c>
      <c r="B319" s="52" t="s">
        <v>822</v>
      </c>
      <c r="C319" s="52" t="s">
        <v>1638</v>
      </c>
      <c r="D319" s="52" t="s">
        <v>1627</v>
      </c>
      <c r="E319" s="52" t="s">
        <v>942</v>
      </c>
      <c r="F319" s="52" t="s">
        <v>1687</v>
      </c>
      <c r="G319" s="52">
        <v>2021</v>
      </c>
      <c r="H319" s="52" t="s">
        <v>1628</v>
      </c>
      <c r="I319" s="52" t="s">
        <v>663</v>
      </c>
      <c r="J319" s="60">
        <v>83647</v>
      </c>
      <c r="K319" s="52">
        <v>83647</v>
      </c>
      <c r="L319" s="56" t="str">
        <f>_xlfn.CONCAT(NFM3External!$B319,"_",NFM3External!$C319,"_",NFM3External!$E319,"_",NFM3External!$G319)</f>
        <v>Bolivia (Plurinational State)_HIV_World Health Organization (WHO)_2021</v>
      </c>
    </row>
    <row r="320" spans="1:12">
      <c r="A320" s="48" t="s">
        <v>1686</v>
      </c>
      <c r="B320" s="49" t="s">
        <v>822</v>
      </c>
      <c r="C320" s="49" t="s">
        <v>1638</v>
      </c>
      <c r="D320" s="49" t="s">
        <v>1627</v>
      </c>
      <c r="E320" s="49" t="s">
        <v>942</v>
      </c>
      <c r="F320" s="49" t="s">
        <v>1687</v>
      </c>
      <c r="G320" s="49">
        <v>2022</v>
      </c>
      <c r="H320" s="49" t="s">
        <v>1628</v>
      </c>
      <c r="I320" s="49" t="s">
        <v>663</v>
      </c>
      <c r="J320" s="59">
        <v>84401</v>
      </c>
      <c r="K320" s="49">
        <v>84401</v>
      </c>
      <c r="L320" s="55" t="str">
        <f>_xlfn.CONCAT(NFM3External!$B320,"_",NFM3External!$C320,"_",NFM3External!$E320,"_",NFM3External!$G320)</f>
        <v>Bolivia (Plurinational State)_HIV_World Health Organization (WHO)_2022</v>
      </c>
    </row>
    <row r="321" spans="1:12">
      <c r="A321" s="51" t="s">
        <v>1686</v>
      </c>
      <c r="B321" s="52" t="s">
        <v>822</v>
      </c>
      <c r="C321" s="52" t="s">
        <v>1638</v>
      </c>
      <c r="D321" s="52" t="s">
        <v>1627</v>
      </c>
      <c r="E321" s="52" t="s">
        <v>942</v>
      </c>
      <c r="F321" s="52" t="s">
        <v>1687</v>
      </c>
      <c r="G321" s="52">
        <v>2023</v>
      </c>
      <c r="H321" s="52" t="s">
        <v>357</v>
      </c>
      <c r="I321" s="52" t="s">
        <v>663</v>
      </c>
      <c r="J321" s="60">
        <v>86449</v>
      </c>
      <c r="K321" s="52">
        <v>86449</v>
      </c>
      <c r="L321" s="56" t="str">
        <f>_xlfn.CONCAT(NFM3External!$B321,"_",NFM3External!$C321,"_",NFM3External!$E321,"_",NFM3External!$G321)</f>
        <v>Bolivia (Plurinational State)_HIV_World Health Organization (WHO)_2023</v>
      </c>
    </row>
    <row r="322" spans="1:12">
      <c r="A322" s="48" t="s">
        <v>1686</v>
      </c>
      <c r="B322" s="49" t="s">
        <v>822</v>
      </c>
      <c r="C322" s="49" t="s">
        <v>1638</v>
      </c>
      <c r="D322" s="49" t="s">
        <v>1627</v>
      </c>
      <c r="E322" s="49" t="s">
        <v>942</v>
      </c>
      <c r="F322" s="49" t="s">
        <v>1687</v>
      </c>
      <c r="G322" s="49">
        <v>2024</v>
      </c>
      <c r="H322" s="49" t="s">
        <v>357</v>
      </c>
      <c r="I322" s="49" t="s">
        <v>663</v>
      </c>
      <c r="J322" s="59">
        <v>88546</v>
      </c>
      <c r="K322" s="49">
        <v>88546</v>
      </c>
      <c r="L322" s="55" t="str">
        <f>_xlfn.CONCAT(NFM3External!$B322,"_",NFM3External!$C322,"_",NFM3External!$E322,"_",NFM3External!$G322)</f>
        <v>Bolivia (Plurinational State)_HIV_World Health Organization (WHO)_2024</v>
      </c>
    </row>
    <row r="323" spans="1:12">
      <c r="A323" s="51" t="s">
        <v>1686</v>
      </c>
      <c r="B323" s="52" t="s">
        <v>822</v>
      </c>
      <c r="C323" s="52" t="s">
        <v>1638</v>
      </c>
      <c r="D323" s="52" t="s">
        <v>1627</v>
      </c>
      <c r="E323" s="52" t="s">
        <v>942</v>
      </c>
      <c r="F323" s="52" t="s">
        <v>1687</v>
      </c>
      <c r="G323" s="52">
        <v>2025</v>
      </c>
      <c r="H323" s="52" t="s">
        <v>357</v>
      </c>
      <c r="I323" s="52" t="s">
        <v>663</v>
      </c>
      <c r="J323" s="60">
        <v>90695</v>
      </c>
      <c r="K323" s="52">
        <v>90695</v>
      </c>
      <c r="L323" s="56" t="str">
        <f>_xlfn.CONCAT(NFM3External!$B323,"_",NFM3External!$C323,"_",NFM3External!$E323,"_",NFM3External!$G323)</f>
        <v>Bolivia (Plurinational State)_HIV_World Health Organization (WHO)_2025</v>
      </c>
    </row>
    <row r="324" spans="1:12">
      <c r="A324" s="48" t="s">
        <v>1686</v>
      </c>
      <c r="B324" s="49" t="s">
        <v>822</v>
      </c>
      <c r="C324" s="49" t="s">
        <v>304</v>
      </c>
      <c r="D324" s="49" t="s">
        <v>1627</v>
      </c>
      <c r="E324" s="49" t="s">
        <v>942</v>
      </c>
      <c r="F324" s="49" t="s">
        <v>1688</v>
      </c>
      <c r="G324" s="49">
        <v>2019</v>
      </c>
      <c r="H324" s="49" t="s">
        <v>1628</v>
      </c>
      <c r="I324" s="49" t="s">
        <v>663</v>
      </c>
      <c r="J324" s="59">
        <v>61929</v>
      </c>
      <c r="K324" s="49">
        <v>61929</v>
      </c>
      <c r="L324" s="55" t="str">
        <f>_xlfn.CONCAT(NFM3External!$B324,"_",NFM3External!$C324,"_",NFM3External!$E324,"_",NFM3External!$G324)</f>
        <v>Bolivia (Plurinational State)_Malaria_World Health Organization (WHO)_2019</v>
      </c>
    </row>
    <row r="325" spans="1:12">
      <c r="A325" s="51" t="s">
        <v>1686</v>
      </c>
      <c r="B325" s="52" t="s">
        <v>822</v>
      </c>
      <c r="C325" s="52" t="s">
        <v>304</v>
      </c>
      <c r="D325" s="52" t="s">
        <v>1627</v>
      </c>
      <c r="E325" s="52" t="s">
        <v>942</v>
      </c>
      <c r="F325" s="52" t="s">
        <v>1688</v>
      </c>
      <c r="G325" s="52">
        <v>2020</v>
      </c>
      <c r="H325" s="52" t="s">
        <v>1628</v>
      </c>
      <c r="I325" s="52" t="s">
        <v>663</v>
      </c>
      <c r="J325" s="60">
        <v>61018</v>
      </c>
      <c r="K325" s="52">
        <v>61018</v>
      </c>
      <c r="L325" s="56" t="str">
        <f>_xlfn.CONCAT(NFM3External!$B325,"_",NFM3External!$C325,"_",NFM3External!$E325,"_",NFM3External!$G325)</f>
        <v>Bolivia (Plurinational State)_Malaria_World Health Organization (WHO)_2020</v>
      </c>
    </row>
    <row r="326" spans="1:12">
      <c r="A326" s="48" t="s">
        <v>1686</v>
      </c>
      <c r="B326" s="49" t="s">
        <v>822</v>
      </c>
      <c r="C326" s="49" t="s">
        <v>304</v>
      </c>
      <c r="D326" s="49" t="s">
        <v>1627</v>
      </c>
      <c r="E326" s="49" t="s">
        <v>942</v>
      </c>
      <c r="F326" s="49" t="s">
        <v>1688</v>
      </c>
      <c r="G326" s="49">
        <v>2021</v>
      </c>
      <c r="H326" s="49" t="s">
        <v>1628</v>
      </c>
      <c r="I326" s="49" t="s">
        <v>663</v>
      </c>
      <c r="J326" s="59">
        <v>61018</v>
      </c>
      <c r="K326" s="49">
        <v>61018</v>
      </c>
      <c r="L326" s="55" t="str">
        <f>_xlfn.CONCAT(NFM3External!$B326,"_",NFM3External!$C326,"_",NFM3External!$E326,"_",NFM3External!$G326)</f>
        <v>Bolivia (Plurinational State)_Malaria_World Health Organization (WHO)_2021</v>
      </c>
    </row>
    <row r="327" spans="1:12">
      <c r="A327" s="51" t="s">
        <v>1686</v>
      </c>
      <c r="B327" s="52" t="s">
        <v>822</v>
      </c>
      <c r="C327" s="52" t="s">
        <v>304</v>
      </c>
      <c r="D327" s="52" t="s">
        <v>1627</v>
      </c>
      <c r="E327" s="52" t="s">
        <v>942</v>
      </c>
      <c r="F327" s="52" t="s">
        <v>1688</v>
      </c>
      <c r="G327" s="52">
        <v>2022</v>
      </c>
      <c r="H327" s="52" t="s">
        <v>357</v>
      </c>
      <c r="I327" s="52" t="s">
        <v>663</v>
      </c>
      <c r="J327" s="60">
        <v>59476</v>
      </c>
      <c r="K327" s="52">
        <v>59476</v>
      </c>
      <c r="L327" s="56" t="str">
        <f>_xlfn.CONCAT(NFM3External!$B327,"_",NFM3External!$C327,"_",NFM3External!$E327,"_",NFM3External!$G327)</f>
        <v>Bolivia (Plurinational State)_Malaria_World Health Organization (WHO)_2022</v>
      </c>
    </row>
    <row r="328" spans="1:12">
      <c r="A328" s="48" t="s">
        <v>1686</v>
      </c>
      <c r="B328" s="49" t="s">
        <v>822</v>
      </c>
      <c r="C328" s="49" t="s">
        <v>304</v>
      </c>
      <c r="D328" s="49" t="s">
        <v>1627</v>
      </c>
      <c r="E328" s="49" t="s">
        <v>942</v>
      </c>
      <c r="F328" s="49" t="s">
        <v>1688</v>
      </c>
      <c r="G328" s="49">
        <v>2023</v>
      </c>
      <c r="H328" s="49" t="s">
        <v>357</v>
      </c>
      <c r="I328" s="49" t="s">
        <v>663</v>
      </c>
      <c r="J328" s="59">
        <v>59476</v>
      </c>
      <c r="K328" s="49">
        <v>59476</v>
      </c>
      <c r="L328" s="55" t="str">
        <f>_xlfn.CONCAT(NFM3External!$B328,"_",NFM3External!$C328,"_",NFM3External!$E328,"_",NFM3External!$G328)</f>
        <v>Bolivia (Plurinational State)_Malaria_World Health Organization (WHO)_2023</v>
      </c>
    </row>
    <row r="329" spans="1:12">
      <c r="A329" s="51" t="s">
        <v>1686</v>
      </c>
      <c r="B329" s="52" t="s">
        <v>822</v>
      </c>
      <c r="C329" s="52" t="s">
        <v>304</v>
      </c>
      <c r="D329" s="52" t="s">
        <v>1627</v>
      </c>
      <c r="E329" s="52" t="s">
        <v>942</v>
      </c>
      <c r="F329" s="52" t="s">
        <v>1688</v>
      </c>
      <c r="G329" s="52">
        <v>2024</v>
      </c>
      <c r="H329" s="52" t="s">
        <v>357</v>
      </c>
      <c r="I329" s="52" t="s">
        <v>663</v>
      </c>
      <c r="J329" s="60">
        <v>57972</v>
      </c>
      <c r="K329" s="52">
        <v>57972</v>
      </c>
      <c r="L329" s="56" t="str">
        <f>_xlfn.CONCAT(NFM3External!$B329,"_",NFM3External!$C329,"_",NFM3External!$E329,"_",NFM3External!$G329)</f>
        <v>Bolivia (Plurinational State)_Malaria_World Health Organization (WHO)_2024</v>
      </c>
    </row>
    <row r="330" spans="1:12">
      <c r="A330" s="48" t="s">
        <v>1686</v>
      </c>
      <c r="B330" s="49" t="s">
        <v>822</v>
      </c>
      <c r="C330" s="49" t="s">
        <v>304</v>
      </c>
      <c r="D330" s="49" t="s">
        <v>1627</v>
      </c>
      <c r="E330" s="49" t="s">
        <v>942</v>
      </c>
      <c r="F330" s="49" t="s">
        <v>1688</v>
      </c>
      <c r="G330" s="49">
        <v>2025</v>
      </c>
      <c r="H330" s="49" t="s">
        <v>357</v>
      </c>
      <c r="I330" s="49" t="s">
        <v>663</v>
      </c>
      <c r="J330" s="59">
        <v>57972</v>
      </c>
      <c r="K330" s="49">
        <v>57972</v>
      </c>
      <c r="L330" s="55" t="str">
        <f>_xlfn.CONCAT(NFM3External!$B330,"_",NFM3External!$C330,"_",NFM3External!$E330,"_",NFM3External!$G330)</f>
        <v>Bolivia (Plurinational State)_Malaria_World Health Organization (WHO)_2025</v>
      </c>
    </row>
    <row r="331" spans="1:12">
      <c r="A331" s="51" t="s">
        <v>1686</v>
      </c>
      <c r="B331" s="52" t="s">
        <v>822</v>
      </c>
      <c r="C331" s="52" t="s">
        <v>301</v>
      </c>
      <c r="D331" s="52" t="s">
        <v>1627</v>
      </c>
      <c r="E331" s="52" t="s">
        <v>942</v>
      </c>
      <c r="F331" s="52" t="s">
        <v>1689</v>
      </c>
      <c r="G331" s="52">
        <v>2020</v>
      </c>
      <c r="H331" s="52" t="s">
        <v>1628</v>
      </c>
      <c r="I331" s="52" t="s">
        <v>663</v>
      </c>
      <c r="J331" s="60">
        <v>14491</v>
      </c>
      <c r="K331" s="52">
        <v>14491</v>
      </c>
      <c r="L331" s="56" t="str">
        <f>_xlfn.CONCAT(NFM3External!$B331,"_",NFM3External!$C331,"_",NFM3External!$E331,"_",NFM3External!$G331)</f>
        <v>Bolivia (Plurinational State)_TB_World Health Organization (WHO)_2020</v>
      </c>
    </row>
    <row r="332" spans="1:12">
      <c r="A332" s="48" t="s">
        <v>1686</v>
      </c>
      <c r="B332" s="49" t="s">
        <v>822</v>
      </c>
      <c r="C332" s="49" t="s">
        <v>301</v>
      </c>
      <c r="D332" s="49" t="s">
        <v>1627</v>
      </c>
      <c r="E332" s="49" t="s">
        <v>942</v>
      </c>
      <c r="F332" s="49" t="s">
        <v>1689</v>
      </c>
      <c r="G332" s="49">
        <v>2021</v>
      </c>
      <c r="H332" s="49" t="s">
        <v>1628</v>
      </c>
      <c r="I332" s="49" t="s">
        <v>663</v>
      </c>
      <c r="J332" s="59">
        <v>14588</v>
      </c>
      <c r="K332" s="49">
        <v>14588</v>
      </c>
      <c r="L332" s="55" t="str">
        <f>_xlfn.CONCAT(NFM3External!$B332,"_",NFM3External!$C332,"_",NFM3External!$E332,"_",NFM3External!$G332)</f>
        <v>Bolivia (Plurinational State)_TB_World Health Organization (WHO)_2021</v>
      </c>
    </row>
    <row r="333" spans="1:12">
      <c r="A333" s="51" t="s">
        <v>1686</v>
      </c>
      <c r="B333" s="52" t="s">
        <v>822</v>
      </c>
      <c r="C333" s="52" t="s">
        <v>301</v>
      </c>
      <c r="D333" s="52" t="s">
        <v>1627</v>
      </c>
      <c r="E333" s="52" t="s">
        <v>942</v>
      </c>
      <c r="F333" s="52" t="s">
        <v>1689</v>
      </c>
      <c r="G333" s="52">
        <v>2022</v>
      </c>
      <c r="H333" s="52" t="s">
        <v>1628</v>
      </c>
      <c r="I333" s="52" t="s">
        <v>663</v>
      </c>
      <c r="J333" s="60">
        <v>14720</v>
      </c>
      <c r="K333" s="52">
        <v>14720</v>
      </c>
      <c r="L333" s="56" t="str">
        <f>_xlfn.CONCAT(NFM3External!$B333,"_",NFM3External!$C333,"_",NFM3External!$E333,"_",NFM3External!$G333)</f>
        <v>Bolivia (Plurinational State)_TB_World Health Organization (WHO)_2022</v>
      </c>
    </row>
    <row r="334" spans="1:12">
      <c r="A334" s="48" t="s">
        <v>1686</v>
      </c>
      <c r="B334" s="49" t="s">
        <v>822</v>
      </c>
      <c r="C334" s="49" t="s">
        <v>301</v>
      </c>
      <c r="D334" s="49" t="s">
        <v>1627</v>
      </c>
      <c r="E334" s="49" t="s">
        <v>942</v>
      </c>
      <c r="F334" s="49" t="s">
        <v>1689</v>
      </c>
      <c r="G334" s="49">
        <v>2023</v>
      </c>
      <c r="H334" s="49" t="s">
        <v>357</v>
      </c>
      <c r="I334" s="49" t="s">
        <v>663</v>
      </c>
      <c r="J334" s="59">
        <v>15077</v>
      </c>
      <c r="K334" s="49">
        <v>15077</v>
      </c>
      <c r="L334" s="55" t="str">
        <f>_xlfn.CONCAT(NFM3External!$B334,"_",NFM3External!$C334,"_",NFM3External!$E334,"_",NFM3External!$G334)</f>
        <v>Bolivia (Plurinational State)_TB_World Health Organization (WHO)_2023</v>
      </c>
    </row>
    <row r="335" spans="1:12">
      <c r="A335" s="51" t="s">
        <v>1686</v>
      </c>
      <c r="B335" s="52" t="s">
        <v>822</v>
      </c>
      <c r="C335" s="52" t="s">
        <v>301</v>
      </c>
      <c r="D335" s="52" t="s">
        <v>1627</v>
      </c>
      <c r="E335" s="52" t="s">
        <v>942</v>
      </c>
      <c r="F335" s="52" t="s">
        <v>1689</v>
      </c>
      <c r="G335" s="52">
        <v>2024</v>
      </c>
      <c r="H335" s="52" t="s">
        <v>357</v>
      </c>
      <c r="I335" s="52" t="s">
        <v>663</v>
      </c>
      <c r="J335" s="60">
        <v>15443</v>
      </c>
      <c r="K335" s="52">
        <v>15443</v>
      </c>
      <c r="L335" s="56" t="str">
        <f>_xlfn.CONCAT(NFM3External!$B335,"_",NFM3External!$C335,"_",NFM3External!$E335,"_",NFM3External!$G335)</f>
        <v>Bolivia (Plurinational State)_TB_World Health Organization (WHO)_2024</v>
      </c>
    </row>
    <row r="336" spans="1:12">
      <c r="A336" s="48" t="s">
        <v>1686</v>
      </c>
      <c r="B336" s="49" t="s">
        <v>822</v>
      </c>
      <c r="C336" s="49" t="s">
        <v>301</v>
      </c>
      <c r="D336" s="49" t="s">
        <v>1627</v>
      </c>
      <c r="E336" s="49" t="s">
        <v>942</v>
      </c>
      <c r="F336" s="49" t="s">
        <v>1689</v>
      </c>
      <c r="G336" s="49">
        <v>2025</v>
      </c>
      <c r="H336" s="49" t="s">
        <v>357</v>
      </c>
      <c r="I336" s="49" t="s">
        <v>663</v>
      </c>
      <c r="J336" s="59">
        <v>15817</v>
      </c>
      <c r="K336" s="49">
        <v>15817</v>
      </c>
      <c r="L336" s="55" t="str">
        <f>_xlfn.CONCAT(NFM3External!$B336,"_",NFM3External!$C336,"_",NFM3External!$E336,"_",NFM3External!$G336)</f>
        <v>Bolivia (Plurinational State)_TB_World Health Organization (WHO)_2025</v>
      </c>
    </row>
    <row r="337" spans="1:12">
      <c r="A337" s="51" t="s">
        <v>1690</v>
      </c>
      <c r="B337" s="52" t="s">
        <v>816</v>
      </c>
      <c r="C337" s="52" t="s">
        <v>1638</v>
      </c>
      <c r="D337" s="52" t="s">
        <v>1627</v>
      </c>
      <c r="E337" s="52" t="s">
        <v>441</v>
      </c>
      <c r="F337" s="52"/>
      <c r="G337" s="52">
        <v>2018</v>
      </c>
      <c r="H337" s="52" t="s">
        <v>1628</v>
      </c>
      <c r="I337" s="52" t="s">
        <v>663</v>
      </c>
      <c r="J337" s="60">
        <v>3000</v>
      </c>
      <c r="K337" s="52">
        <v>3000</v>
      </c>
      <c r="L337" s="56" t="str">
        <f>_xlfn.CONCAT(NFM3External!$B337,"_",NFM3External!$C337,"_",NFM3External!$E337,"_",NFM3External!$G337)</f>
        <v>Bhutan_HIV_Other_2018</v>
      </c>
    </row>
    <row r="338" spans="1:12">
      <c r="A338" s="48" t="s">
        <v>1690</v>
      </c>
      <c r="B338" s="49" t="s">
        <v>816</v>
      </c>
      <c r="C338" s="49" t="s">
        <v>1638</v>
      </c>
      <c r="D338" s="49" t="s">
        <v>1627</v>
      </c>
      <c r="E338" s="49" t="s">
        <v>441</v>
      </c>
      <c r="F338" s="49"/>
      <c r="G338" s="49">
        <v>2019</v>
      </c>
      <c r="H338" s="49" t="s">
        <v>1628</v>
      </c>
      <c r="I338" s="49" t="s">
        <v>663</v>
      </c>
      <c r="J338" s="59">
        <v>3000</v>
      </c>
      <c r="K338" s="49">
        <v>3000</v>
      </c>
      <c r="L338" s="55" t="str">
        <f>_xlfn.CONCAT(NFM3External!$B338,"_",NFM3External!$C338,"_",NFM3External!$E338,"_",NFM3External!$G338)</f>
        <v>Bhutan_HIV_Other_2019</v>
      </c>
    </row>
    <row r="339" spans="1:12">
      <c r="A339" s="51" t="s">
        <v>1690</v>
      </c>
      <c r="B339" s="52" t="s">
        <v>816</v>
      </c>
      <c r="C339" s="52" t="s">
        <v>1638</v>
      </c>
      <c r="D339" s="52" t="s">
        <v>1627</v>
      </c>
      <c r="E339" s="52" t="s">
        <v>441</v>
      </c>
      <c r="F339" s="52"/>
      <c r="G339" s="52">
        <v>2020</v>
      </c>
      <c r="H339" s="52" t="s">
        <v>1628</v>
      </c>
      <c r="I339" s="52" t="s">
        <v>663</v>
      </c>
      <c r="J339" s="60">
        <v>3000</v>
      </c>
      <c r="K339" s="52">
        <v>3000</v>
      </c>
      <c r="L339" s="56" t="str">
        <f>_xlfn.CONCAT(NFM3External!$B339,"_",NFM3External!$C339,"_",NFM3External!$E339,"_",NFM3External!$G339)</f>
        <v>Bhutan_HIV_Other_2020</v>
      </c>
    </row>
    <row r="340" spans="1:12">
      <c r="A340" s="48" t="s">
        <v>1690</v>
      </c>
      <c r="B340" s="49" t="s">
        <v>816</v>
      </c>
      <c r="C340" s="49" t="s">
        <v>1638</v>
      </c>
      <c r="D340" s="49" t="s">
        <v>1627</v>
      </c>
      <c r="E340" s="49" t="s">
        <v>894</v>
      </c>
      <c r="F340" s="49"/>
      <c r="G340" s="49">
        <v>2018</v>
      </c>
      <c r="H340" s="49" t="s">
        <v>1628</v>
      </c>
      <c r="I340" s="49" t="s">
        <v>663</v>
      </c>
      <c r="J340" s="59">
        <v>51500</v>
      </c>
      <c r="K340" s="49">
        <v>51500</v>
      </c>
      <c r="L340" s="55" t="str">
        <f>_xlfn.CONCAT(NFM3External!$B340,"_",NFM3External!$C340,"_",NFM3External!$E340,"_",NFM3External!$G340)</f>
        <v>Bhutan_HIV_The United Nations Children's Fund (UNICEF)_2018</v>
      </c>
    </row>
    <row r="341" spans="1:12">
      <c r="A341" s="51" t="s">
        <v>1690</v>
      </c>
      <c r="B341" s="52" t="s">
        <v>816</v>
      </c>
      <c r="C341" s="52" t="s">
        <v>1638</v>
      </c>
      <c r="D341" s="52" t="s">
        <v>1627</v>
      </c>
      <c r="E341" s="52" t="s">
        <v>894</v>
      </c>
      <c r="F341" s="52"/>
      <c r="G341" s="52">
        <v>2019</v>
      </c>
      <c r="H341" s="52" t="s">
        <v>1628</v>
      </c>
      <c r="I341" s="52" t="s">
        <v>663</v>
      </c>
      <c r="J341" s="60">
        <v>51500</v>
      </c>
      <c r="K341" s="52">
        <v>51500</v>
      </c>
      <c r="L341" s="56" t="str">
        <f>_xlfn.CONCAT(NFM3External!$B341,"_",NFM3External!$C341,"_",NFM3External!$E341,"_",NFM3External!$G341)</f>
        <v>Bhutan_HIV_The United Nations Children's Fund (UNICEF)_2019</v>
      </c>
    </row>
    <row r="342" spans="1:12">
      <c r="A342" s="48" t="s">
        <v>1690</v>
      </c>
      <c r="B342" s="49" t="s">
        <v>816</v>
      </c>
      <c r="C342" s="49" t="s">
        <v>1638</v>
      </c>
      <c r="D342" s="49" t="s">
        <v>1627</v>
      </c>
      <c r="E342" s="49" t="s">
        <v>894</v>
      </c>
      <c r="F342" s="49"/>
      <c r="G342" s="49">
        <v>2020</v>
      </c>
      <c r="H342" s="49" t="s">
        <v>1628</v>
      </c>
      <c r="I342" s="49" t="s">
        <v>663</v>
      </c>
      <c r="J342" s="59">
        <v>51500</v>
      </c>
      <c r="K342" s="49">
        <v>51500</v>
      </c>
      <c r="L342" s="55" t="str">
        <f>_xlfn.CONCAT(NFM3External!$B342,"_",NFM3External!$C342,"_",NFM3External!$E342,"_",NFM3External!$G342)</f>
        <v>Bhutan_HIV_The United Nations Children's Fund (UNICEF)_2020</v>
      </c>
    </row>
    <row r="343" spans="1:12">
      <c r="A343" s="51" t="s">
        <v>1690</v>
      </c>
      <c r="B343" s="52" t="s">
        <v>816</v>
      </c>
      <c r="C343" s="52" t="s">
        <v>1638</v>
      </c>
      <c r="D343" s="52" t="s">
        <v>1627</v>
      </c>
      <c r="E343" s="52" t="s">
        <v>894</v>
      </c>
      <c r="F343" s="52"/>
      <c r="G343" s="52">
        <v>2021</v>
      </c>
      <c r="H343" s="52" t="s">
        <v>357</v>
      </c>
      <c r="I343" s="52" t="s">
        <v>663</v>
      </c>
      <c r="J343" s="60">
        <v>36000</v>
      </c>
      <c r="K343" s="52">
        <v>36000</v>
      </c>
      <c r="L343" s="56" t="str">
        <f>_xlfn.CONCAT(NFM3External!$B343,"_",NFM3External!$C343,"_",NFM3External!$E343,"_",NFM3External!$G343)</f>
        <v>Bhutan_HIV_The United Nations Children's Fund (UNICEF)_2021</v>
      </c>
    </row>
    <row r="344" spans="1:12">
      <c r="A344" s="48" t="s">
        <v>1690</v>
      </c>
      <c r="B344" s="49" t="s">
        <v>816</v>
      </c>
      <c r="C344" s="49" t="s">
        <v>1638</v>
      </c>
      <c r="D344" s="49" t="s">
        <v>1627</v>
      </c>
      <c r="E344" s="49" t="s">
        <v>894</v>
      </c>
      <c r="F344" s="49"/>
      <c r="G344" s="49">
        <v>2022</v>
      </c>
      <c r="H344" s="49" t="s">
        <v>357</v>
      </c>
      <c r="I344" s="49" t="s">
        <v>663</v>
      </c>
      <c r="J344" s="59">
        <v>36000</v>
      </c>
      <c r="K344" s="49">
        <v>36000</v>
      </c>
      <c r="L344" s="55" t="str">
        <f>_xlfn.CONCAT(NFM3External!$B344,"_",NFM3External!$C344,"_",NFM3External!$E344,"_",NFM3External!$G344)</f>
        <v>Bhutan_HIV_The United Nations Children's Fund (UNICEF)_2022</v>
      </c>
    </row>
    <row r="345" spans="1:12">
      <c r="A345" s="51" t="s">
        <v>1690</v>
      </c>
      <c r="B345" s="52" t="s">
        <v>816</v>
      </c>
      <c r="C345" s="52" t="s">
        <v>1638</v>
      </c>
      <c r="D345" s="52" t="s">
        <v>1627</v>
      </c>
      <c r="E345" s="52" t="s">
        <v>894</v>
      </c>
      <c r="F345" s="52"/>
      <c r="G345" s="52">
        <v>2023</v>
      </c>
      <c r="H345" s="52" t="s">
        <v>357</v>
      </c>
      <c r="I345" s="52" t="s">
        <v>663</v>
      </c>
      <c r="J345" s="60">
        <v>36000</v>
      </c>
      <c r="K345" s="52">
        <v>36000</v>
      </c>
      <c r="L345" s="56" t="str">
        <f>_xlfn.CONCAT(NFM3External!$B345,"_",NFM3External!$C345,"_",NFM3External!$E345,"_",NFM3External!$G345)</f>
        <v>Bhutan_HIV_The United Nations Children's Fund (UNICEF)_2023</v>
      </c>
    </row>
    <row r="346" spans="1:12">
      <c r="A346" s="48" t="s">
        <v>1690</v>
      </c>
      <c r="B346" s="49" t="s">
        <v>816</v>
      </c>
      <c r="C346" s="49" t="s">
        <v>1638</v>
      </c>
      <c r="D346" s="49" t="s">
        <v>1627</v>
      </c>
      <c r="E346" s="49" t="s">
        <v>894</v>
      </c>
      <c r="F346" s="49"/>
      <c r="G346" s="49">
        <v>2024</v>
      </c>
      <c r="H346" s="49" t="s">
        <v>357</v>
      </c>
      <c r="I346" s="49" t="s">
        <v>663</v>
      </c>
      <c r="J346" s="59">
        <v>36000</v>
      </c>
      <c r="K346" s="49">
        <v>36000</v>
      </c>
      <c r="L346" s="55" t="str">
        <f>_xlfn.CONCAT(NFM3External!$B346,"_",NFM3External!$C346,"_",NFM3External!$E346,"_",NFM3External!$G346)</f>
        <v>Bhutan_HIV_The United Nations Children's Fund (UNICEF)_2024</v>
      </c>
    </row>
    <row r="347" spans="1:12">
      <c r="A347" s="51" t="s">
        <v>1690</v>
      </c>
      <c r="B347" s="52" t="s">
        <v>816</v>
      </c>
      <c r="C347" s="52" t="s">
        <v>1638</v>
      </c>
      <c r="D347" s="52" t="s">
        <v>1627</v>
      </c>
      <c r="E347" s="52" t="s">
        <v>942</v>
      </c>
      <c r="F347" s="52"/>
      <c r="G347" s="52">
        <v>2018</v>
      </c>
      <c r="H347" s="52" t="s">
        <v>1628</v>
      </c>
      <c r="I347" s="52" t="s">
        <v>663</v>
      </c>
      <c r="J347" s="60">
        <v>20000</v>
      </c>
      <c r="K347" s="52">
        <v>20000</v>
      </c>
      <c r="L347" s="56" t="str">
        <f>_xlfn.CONCAT(NFM3External!$B347,"_",NFM3External!$C347,"_",NFM3External!$E347,"_",NFM3External!$G347)</f>
        <v>Bhutan_HIV_World Health Organization (WHO)_2018</v>
      </c>
    </row>
    <row r="348" spans="1:12">
      <c r="A348" s="48" t="s">
        <v>1690</v>
      </c>
      <c r="B348" s="49" t="s">
        <v>816</v>
      </c>
      <c r="C348" s="49" t="s">
        <v>1638</v>
      </c>
      <c r="D348" s="49" t="s">
        <v>1627</v>
      </c>
      <c r="E348" s="49" t="s">
        <v>942</v>
      </c>
      <c r="F348" s="49"/>
      <c r="G348" s="49">
        <v>2019</v>
      </c>
      <c r="H348" s="49" t="s">
        <v>1628</v>
      </c>
      <c r="I348" s="49" t="s">
        <v>663</v>
      </c>
      <c r="J348" s="59">
        <v>18375</v>
      </c>
      <c r="K348" s="49">
        <v>18375</v>
      </c>
      <c r="L348" s="55" t="str">
        <f>_xlfn.CONCAT(NFM3External!$B348,"_",NFM3External!$C348,"_",NFM3External!$E348,"_",NFM3External!$G348)</f>
        <v>Bhutan_HIV_World Health Organization (WHO)_2019</v>
      </c>
    </row>
    <row r="349" spans="1:12">
      <c r="A349" s="51" t="s">
        <v>1690</v>
      </c>
      <c r="B349" s="52" t="s">
        <v>816</v>
      </c>
      <c r="C349" s="52" t="s">
        <v>1638</v>
      </c>
      <c r="D349" s="52" t="s">
        <v>1627</v>
      </c>
      <c r="E349" s="52" t="s">
        <v>942</v>
      </c>
      <c r="F349" s="52"/>
      <c r="G349" s="52">
        <v>2020</v>
      </c>
      <c r="H349" s="52" t="s">
        <v>1628</v>
      </c>
      <c r="I349" s="52" t="s">
        <v>663</v>
      </c>
      <c r="J349" s="60">
        <v>18375</v>
      </c>
      <c r="K349" s="52">
        <v>18375</v>
      </c>
      <c r="L349" s="56" t="str">
        <f>_xlfn.CONCAT(NFM3External!$B349,"_",NFM3External!$C349,"_",NFM3External!$E349,"_",NFM3External!$G349)</f>
        <v>Bhutan_HIV_World Health Organization (WHO)_2020</v>
      </c>
    </row>
    <row r="350" spans="1:12">
      <c r="A350" s="48" t="s">
        <v>1690</v>
      </c>
      <c r="B350" s="49" t="s">
        <v>816</v>
      </c>
      <c r="C350" s="49" t="s">
        <v>1638</v>
      </c>
      <c r="D350" s="49" t="s">
        <v>1627</v>
      </c>
      <c r="E350" s="49" t="s">
        <v>942</v>
      </c>
      <c r="F350" s="49"/>
      <c r="G350" s="49">
        <v>2021</v>
      </c>
      <c r="H350" s="49" t="s">
        <v>357</v>
      </c>
      <c r="I350" s="49" t="s">
        <v>663</v>
      </c>
      <c r="J350" s="59">
        <v>45000</v>
      </c>
      <c r="K350" s="49">
        <v>45000</v>
      </c>
      <c r="L350" s="55" t="str">
        <f>_xlfn.CONCAT(NFM3External!$B350,"_",NFM3External!$C350,"_",NFM3External!$E350,"_",NFM3External!$G350)</f>
        <v>Bhutan_HIV_World Health Organization (WHO)_2021</v>
      </c>
    </row>
    <row r="351" spans="1:12">
      <c r="A351" s="51" t="s">
        <v>1690</v>
      </c>
      <c r="B351" s="52" t="s">
        <v>816</v>
      </c>
      <c r="C351" s="52" t="s">
        <v>1638</v>
      </c>
      <c r="D351" s="52" t="s">
        <v>1627</v>
      </c>
      <c r="E351" s="52" t="s">
        <v>942</v>
      </c>
      <c r="F351" s="52"/>
      <c r="G351" s="52">
        <v>2022</v>
      </c>
      <c r="H351" s="52" t="s">
        <v>357</v>
      </c>
      <c r="I351" s="52" t="s">
        <v>663</v>
      </c>
      <c r="J351" s="60">
        <v>56073</v>
      </c>
      <c r="K351" s="52">
        <v>56073</v>
      </c>
      <c r="L351" s="56" t="str">
        <f>_xlfn.CONCAT(NFM3External!$B351,"_",NFM3External!$C351,"_",NFM3External!$E351,"_",NFM3External!$G351)</f>
        <v>Bhutan_HIV_World Health Organization (WHO)_2022</v>
      </c>
    </row>
    <row r="352" spans="1:12">
      <c r="A352" s="48" t="s">
        <v>1690</v>
      </c>
      <c r="B352" s="49" t="s">
        <v>816</v>
      </c>
      <c r="C352" s="49" t="s">
        <v>1638</v>
      </c>
      <c r="D352" s="49" t="s">
        <v>1627</v>
      </c>
      <c r="E352" s="49" t="s">
        <v>942</v>
      </c>
      <c r="F352" s="49"/>
      <c r="G352" s="49">
        <v>2023</v>
      </c>
      <c r="H352" s="49" t="s">
        <v>357</v>
      </c>
      <c r="I352" s="49" t="s">
        <v>663</v>
      </c>
      <c r="J352" s="59">
        <v>56072</v>
      </c>
      <c r="K352" s="49">
        <v>56072</v>
      </c>
      <c r="L352" s="55" t="str">
        <f>_xlfn.CONCAT(NFM3External!$B352,"_",NFM3External!$C352,"_",NFM3External!$E352,"_",NFM3External!$G352)</f>
        <v>Bhutan_HIV_World Health Organization (WHO)_2023</v>
      </c>
    </row>
    <row r="353" spans="1:12">
      <c r="A353" s="51" t="s">
        <v>1690</v>
      </c>
      <c r="B353" s="52" t="s">
        <v>816</v>
      </c>
      <c r="C353" s="52" t="s">
        <v>1638</v>
      </c>
      <c r="D353" s="52" t="s">
        <v>1627</v>
      </c>
      <c r="E353" s="52" t="s">
        <v>942</v>
      </c>
      <c r="F353" s="52"/>
      <c r="G353" s="52">
        <v>2024</v>
      </c>
      <c r="H353" s="52" t="s">
        <v>357</v>
      </c>
      <c r="I353" s="52" t="s">
        <v>663</v>
      </c>
      <c r="J353" s="60">
        <v>56072</v>
      </c>
      <c r="K353" s="52">
        <v>56072</v>
      </c>
      <c r="L353" s="56" t="str">
        <f>_xlfn.CONCAT(NFM3External!$B353,"_",NFM3External!$C353,"_",NFM3External!$E353,"_",NFM3External!$G353)</f>
        <v>Bhutan_HIV_World Health Organization (WHO)_2024</v>
      </c>
    </row>
    <row r="354" spans="1:12">
      <c r="A354" s="48" t="s">
        <v>1690</v>
      </c>
      <c r="B354" s="49" t="s">
        <v>816</v>
      </c>
      <c r="C354" s="49" t="s">
        <v>304</v>
      </c>
      <c r="D354" s="49" t="s">
        <v>1627</v>
      </c>
      <c r="E354" s="49" t="s">
        <v>1691</v>
      </c>
      <c r="F354" s="49" t="s">
        <v>1691</v>
      </c>
      <c r="G354" s="49">
        <v>2018</v>
      </c>
      <c r="H354" s="49" t="s">
        <v>1628</v>
      </c>
      <c r="I354" s="49" t="s">
        <v>663</v>
      </c>
      <c r="J354" s="59">
        <v>25000</v>
      </c>
      <c r="K354" s="49">
        <v>25000</v>
      </c>
      <c r="L354" s="55" t="str">
        <f>_xlfn.CONCAT(NFM3External!$B354,"_",NFM3External!$C354,"_",NFM3External!$E354,"_",NFM3External!$G354)</f>
        <v>Bhutan_Malaria_APMEN contribution on reseach and capacity building in kind_2018</v>
      </c>
    </row>
    <row r="355" spans="1:12">
      <c r="A355" s="51" t="s">
        <v>1690</v>
      </c>
      <c r="B355" s="52" t="s">
        <v>816</v>
      </c>
      <c r="C355" s="52" t="s">
        <v>304</v>
      </c>
      <c r="D355" s="52" t="s">
        <v>1627</v>
      </c>
      <c r="E355" s="52" t="s">
        <v>1692</v>
      </c>
      <c r="F355" s="52" t="s">
        <v>1692</v>
      </c>
      <c r="G355" s="52">
        <v>2018</v>
      </c>
      <c r="H355" s="52" t="s">
        <v>1628</v>
      </c>
      <c r="I355" s="52" t="s">
        <v>663</v>
      </c>
      <c r="J355" s="60">
        <v>120968</v>
      </c>
      <c r="K355" s="52">
        <v>120968</v>
      </c>
      <c r="L355" s="56" t="str">
        <f>_xlfn.CONCAT(NFM3External!$B355,"_",NFM3External!$C355,"_",NFM3External!$E355,"_",NFM3External!$G355)</f>
        <v>Bhutan_Malaria_Government of India support to Malaria Programme Nu. 8million every year_2018</v>
      </c>
    </row>
    <row r="356" spans="1:12">
      <c r="A356" s="48" t="s">
        <v>1690</v>
      </c>
      <c r="B356" s="49" t="s">
        <v>816</v>
      </c>
      <c r="C356" s="49" t="s">
        <v>304</v>
      </c>
      <c r="D356" s="49" t="s">
        <v>1627</v>
      </c>
      <c r="E356" s="49" t="s">
        <v>1693</v>
      </c>
      <c r="F356" s="49" t="s">
        <v>1693</v>
      </c>
      <c r="G356" s="49">
        <v>2018</v>
      </c>
      <c r="H356" s="49" t="s">
        <v>1628</v>
      </c>
      <c r="I356" s="49" t="s">
        <v>663</v>
      </c>
      <c r="J356" s="59">
        <v>43275</v>
      </c>
      <c r="K356" s="49">
        <v>43275</v>
      </c>
      <c r="L356" s="55" t="str">
        <f>_xlfn.CONCAT(NFM3External!$B356,"_",NFM3External!$C356,"_",NFM3External!$E356,"_",NFM3External!$G356)</f>
        <v>Bhutan_Malaria_WHO support to programme and TA_2018</v>
      </c>
    </row>
    <row r="357" spans="1:12">
      <c r="A357" s="51" t="s">
        <v>1690</v>
      </c>
      <c r="B357" s="52" t="s">
        <v>816</v>
      </c>
      <c r="C357" s="52" t="s">
        <v>304</v>
      </c>
      <c r="D357" s="52" t="s">
        <v>1627</v>
      </c>
      <c r="E357" s="52" t="s">
        <v>1691</v>
      </c>
      <c r="F357" s="52" t="s">
        <v>1691</v>
      </c>
      <c r="G357" s="52">
        <v>2019</v>
      </c>
      <c r="H357" s="52" t="s">
        <v>1628</v>
      </c>
      <c r="I357" s="52" t="s">
        <v>663</v>
      </c>
      <c r="J357" s="60">
        <v>25000</v>
      </c>
      <c r="K357" s="52">
        <v>25000</v>
      </c>
      <c r="L357" s="56" t="str">
        <f>_xlfn.CONCAT(NFM3External!$B357,"_",NFM3External!$C357,"_",NFM3External!$E357,"_",NFM3External!$G357)</f>
        <v>Bhutan_Malaria_APMEN contribution on reseach and capacity building in kind_2019</v>
      </c>
    </row>
    <row r="358" spans="1:12">
      <c r="A358" s="48" t="s">
        <v>1690</v>
      </c>
      <c r="B358" s="49" t="s">
        <v>816</v>
      </c>
      <c r="C358" s="49" t="s">
        <v>304</v>
      </c>
      <c r="D358" s="49" t="s">
        <v>1627</v>
      </c>
      <c r="E358" s="49" t="s">
        <v>1692</v>
      </c>
      <c r="F358" s="49" t="s">
        <v>1692</v>
      </c>
      <c r="G358" s="49">
        <v>2019</v>
      </c>
      <c r="H358" s="49" t="s">
        <v>1628</v>
      </c>
      <c r="I358" s="49" t="s">
        <v>663</v>
      </c>
      <c r="J358" s="59">
        <v>120968</v>
      </c>
      <c r="K358" s="49">
        <v>120968</v>
      </c>
      <c r="L358" s="55" t="str">
        <f>_xlfn.CONCAT(NFM3External!$B358,"_",NFM3External!$C358,"_",NFM3External!$E358,"_",NFM3External!$G358)</f>
        <v>Bhutan_Malaria_Government of India support to Malaria Programme Nu. 8million every year_2019</v>
      </c>
    </row>
    <row r="359" spans="1:12">
      <c r="A359" s="51" t="s">
        <v>1690</v>
      </c>
      <c r="B359" s="52" t="s">
        <v>816</v>
      </c>
      <c r="C359" s="52" t="s">
        <v>304</v>
      </c>
      <c r="D359" s="52" t="s">
        <v>1627</v>
      </c>
      <c r="E359" s="52" t="s">
        <v>1693</v>
      </c>
      <c r="F359" s="52" t="s">
        <v>1693</v>
      </c>
      <c r="G359" s="52">
        <v>2019</v>
      </c>
      <c r="H359" s="52" t="s">
        <v>1628</v>
      </c>
      <c r="I359" s="52" t="s">
        <v>663</v>
      </c>
      <c r="J359" s="60">
        <v>45000</v>
      </c>
      <c r="K359" s="52">
        <v>45000</v>
      </c>
      <c r="L359" s="56" t="str">
        <f>_xlfn.CONCAT(NFM3External!$B359,"_",NFM3External!$C359,"_",NFM3External!$E359,"_",NFM3External!$G359)</f>
        <v>Bhutan_Malaria_WHO support to programme and TA_2019</v>
      </c>
    </row>
    <row r="360" spans="1:12">
      <c r="A360" s="48" t="s">
        <v>1690</v>
      </c>
      <c r="B360" s="49" t="s">
        <v>816</v>
      </c>
      <c r="C360" s="49" t="s">
        <v>304</v>
      </c>
      <c r="D360" s="49" t="s">
        <v>1627</v>
      </c>
      <c r="E360" s="49" t="s">
        <v>1691</v>
      </c>
      <c r="F360" s="49" t="s">
        <v>1691</v>
      </c>
      <c r="G360" s="49">
        <v>2020</v>
      </c>
      <c r="H360" s="49" t="s">
        <v>1628</v>
      </c>
      <c r="I360" s="49" t="s">
        <v>663</v>
      </c>
      <c r="J360" s="59">
        <v>25000</v>
      </c>
      <c r="K360" s="49">
        <v>25000</v>
      </c>
      <c r="L360" s="55" t="str">
        <f>_xlfn.CONCAT(NFM3External!$B360,"_",NFM3External!$C360,"_",NFM3External!$E360,"_",NFM3External!$G360)</f>
        <v>Bhutan_Malaria_APMEN contribution on reseach and capacity building in kind_2020</v>
      </c>
    </row>
    <row r="361" spans="1:12">
      <c r="A361" s="51" t="s">
        <v>1690</v>
      </c>
      <c r="B361" s="52" t="s">
        <v>816</v>
      </c>
      <c r="C361" s="52" t="s">
        <v>304</v>
      </c>
      <c r="D361" s="52" t="s">
        <v>1627</v>
      </c>
      <c r="E361" s="52" t="s">
        <v>1692</v>
      </c>
      <c r="F361" s="52" t="s">
        <v>1692</v>
      </c>
      <c r="G361" s="52">
        <v>2020</v>
      </c>
      <c r="H361" s="52" t="s">
        <v>1628</v>
      </c>
      <c r="I361" s="52" t="s">
        <v>663</v>
      </c>
      <c r="J361" s="60">
        <v>141032</v>
      </c>
      <c r="K361" s="52">
        <v>141032</v>
      </c>
      <c r="L361" s="56" t="str">
        <f>_xlfn.CONCAT(NFM3External!$B361,"_",NFM3External!$C361,"_",NFM3External!$E361,"_",NFM3External!$G361)</f>
        <v>Bhutan_Malaria_Government of India support to Malaria Programme Nu. 8million every year_2020</v>
      </c>
    </row>
    <row r="362" spans="1:12">
      <c r="A362" s="48" t="s">
        <v>1690</v>
      </c>
      <c r="B362" s="49" t="s">
        <v>816</v>
      </c>
      <c r="C362" s="49" t="s">
        <v>304</v>
      </c>
      <c r="D362" s="49" t="s">
        <v>1627</v>
      </c>
      <c r="E362" s="49" t="s">
        <v>1693</v>
      </c>
      <c r="F362" s="49" t="s">
        <v>1693</v>
      </c>
      <c r="G362" s="49">
        <v>2020</v>
      </c>
      <c r="H362" s="49" t="s">
        <v>1628</v>
      </c>
      <c r="I362" s="49" t="s">
        <v>663</v>
      </c>
      <c r="J362" s="59">
        <v>30000</v>
      </c>
      <c r="K362" s="49">
        <v>30000</v>
      </c>
      <c r="L362" s="55" t="str">
        <f>_xlfn.CONCAT(NFM3External!$B362,"_",NFM3External!$C362,"_",NFM3External!$E362,"_",NFM3External!$G362)</f>
        <v>Bhutan_Malaria_WHO support to programme and TA_2020</v>
      </c>
    </row>
    <row r="363" spans="1:12">
      <c r="A363" s="51" t="s">
        <v>1690</v>
      </c>
      <c r="B363" s="52" t="s">
        <v>816</v>
      </c>
      <c r="C363" s="52" t="s">
        <v>304</v>
      </c>
      <c r="D363" s="52" t="s">
        <v>1627</v>
      </c>
      <c r="E363" s="52" t="s">
        <v>1691</v>
      </c>
      <c r="F363" s="52" t="s">
        <v>1691</v>
      </c>
      <c r="G363" s="52">
        <v>2021</v>
      </c>
      <c r="H363" s="52" t="s">
        <v>357</v>
      </c>
      <c r="I363" s="52" t="s">
        <v>663</v>
      </c>
      <c r="J363" s="60">
        <v>35000</v>
      </c>
      <c r="K363" s="52">
        <v>35000</v>
      </c>
      <c r="L363" s="56" t="str">
        <f>_xlfn.CONCAT(NFM3External!$B363,"_",NFM3External!$C363,"_",NFM3External!$E363,"_",NFM3External!$G363)</f>
        <v>Bhutan_Malaria_APMEN contribution on reseach and capacity building in kind_2021</v>
      </c>
    </row>
    <row r="364" spans="1:12">
      <c r="A364" s="48" t="s">
        <v>1690</v>
      </c>
      <c r="B364" s="49" t="s">
        <v>816</v>
      </c>
      <c r="C364" s="49" t="s">
        <v>304</v>
      </c>
      <c r="D364" s="49" t="s">
        <v>1627</v>
      </c>
      <c r="E364" s="49" t="s">
        <v>1692</v>
      </c>
      <c r="F364" s="49" t="s">
        <v>1692</v>
      </c>
      <c r="G364" s="49">
        <v>2021</v>
      </c>
      <c r="H364" s="49" t="s">
        <v>357</v>
      </c>
      <c r="I364" s="49" t="s">
        <v>663</v>
      </c>
      <c r="J364" s="59">
        <v>113478</v>
      </c>
      <c r="K364" s="49">
        <v>113478</v>
      </c>
      <c r="L364" s="55" t="str">
        <f>_xlfn.CONCAT(NFM3External!$B364,"_",NFM3External!$C364,"_",NFM3External!$E364,"_",NFM3External!$G364)</f>
        <v>Bhutan_Malaria_Government of India support to Malaria Programme Nu. 8million every year_2021</v>
      </c>
    </row>
    <row r="365" spans="1:12">
      <c r="A365" s="51" t="s">
        <v>1690</v>
      </c>
      <c r="B365" s="52" t="s">
        <v>816</v>
      </c>
      <c r="C365" s="52" t="s">
        <v>304</v>
      </c>
      <c r="D365" s="52" t="s">
        <v>1627</v>
      </c>
      <c r="E365" s="52" t="s">
        <v>1693</v>
      </c>
      <c r="F365" s="52" t="s">
        <v>1693</v>
      </c>
      <c r="G365" s="52">
        <v>2021</v>
      </c>
      <c r="H365" s="52" t="s">
        <v>357</v>
      </c>
      <c r="I365" s="52" t="s">
        <v>663</v>
      </c>
      <c r="J365" s="60">
        <v>56745</v>
      </c>
      <c r="K365" s="52">
        <v>56745</v>
      </c>
      <c r="L365" s="56" t="str">
        <f>_xlfn.CONCAT(NFM3External!$B365,"_",NFM3External!$C365,"_",NFM3External!$E365,"_",NFM3External!$G365)</f>
        <v>Bhutan_Malaria_WHO support to programme and TA_2021</v>
      </c>
    </row>
    <row r="366" spans="1:12">
      <c r="A366" s="48" t="s">
        <v>1690</v>
      </c>
      <c r="B366" s="49" t="s">
        <v>816</v>
      </c>
      <c r="C366" s="49" t="s">
        <v>304</v>
      </c>
      <c r="D366" s="49" t="s">
        <v>1627</v>
      </c>
      <c r="E366" s="49" t="s">
        <v>1691</v>
      </c>
      <c r="F366" s="49" t="s">
        <v>1691</v>
      </c>
      <c r="G366" s="49">
        <v>2022</v>
      </c>
      <c r="H366" s="49" t="s">
        <v>357</v>
      </c>
      <c r="I366" s="49" t="s">
        <v>663</v>
      </c>
      <c r="J366" s="59">
        <v>0</v>
      </c>
      <c r="K366" s="49">
        <v>0</v>
      </c>
      <c r="L366" s="55" t="str">
        <f>_xlfn.CONCAT(NFM3External!$B366,"_",NFM3External!$C366,"_",NFM3External!$E366,"_",NFM3External!$G366)</f>
        <v>Bhutan_Malaria_APMEN contribution on reseach and capacity building in kind_2022</v>
      </c>
    </row>
    <row r="367" spans="1:12">
      <c r="A367" s="51" t="s">
        <v>1690</v>
      </c>
      <c r="B367" s="52" t="s">
        <v>816</v>
      </c>
      <c r="C367" s="52" t="s">
        <v>304</v>
      </c>
      <c r="D367" s="52" t="s">
        <v>1627</v>
      </c>
      <c r="E367" s="52" t="s">
        <v>1692</v>
      </c>
      <c r="F367" s="52" t="s">
        <v>1692</v>
      </c>
      <c r="G367" s="52">
        <v>2022</v>
      </c>
      <c r="H367" s="52" t="s">
        <v>357</v>
      </c>
      <c r="I367" s="52" t="s">
        <v>663</v>
      </c>
      <c r="J367" s="60">
        <v>113478</v>
      </c>
      <c r="K367" s="52">
        <v>113478</v>
      </c>
      <c r="L367" s="56" t="str">
        <f>_xlfn.CONCAT(NFM3External!$B367,"_",NFM3External!$C367,"_",NFM3External!$E367,"_",NFM3External!$G367)</f>
        <v>Bhutan_Malaria_Government of India support to Malaria Programme Nu. 8million every year_2022</v>
      </c>
    </row>
    <row r="368" spans="1:12">
      <c r="A368" s="48" t="s">
        <v>1690</v>
      </c>
      <c r="B368" s="49" t="s">
        <v>816</v>
      </c>
      <c r="C368" s="49" t="s">
        <v>304</v>
      </c>
      <c r="D368" s="49" t="s">
        <v>1627</v>
      </c>
      <c r="E368" s="49" t="s">
        <v>1693</v>
      </c>
      <c r="F368" s="49" t="s">
        <v>1693</v>
      </c>
      <c r="G368" s="49">
        <v>2022</v>
      </c>
      <c r="H368" s="49" t="s">
        <v>357</v>
      </c>
      <c r="I368" s="49" t="s">
        <v>663</v>
      </c>
      <c r="J368" s="59">
        <v>19125</v>
      </c>
      <c r="K368" s="49">
        <v>19125</v>
      </c>
      <c r="L368" s="55" t="str">
        <f>_xlfn.CONCAT(NFM3External!$B368,"_",NFM3External!$C368,"_",NFM3External!$E368,"_",NFM3External!$G368)</f>
        <v>Bhutan_Malaria_WHO support to programme and TA_2022</v>
      </c>
    </row>
    <row r="369" spans="1:12">
      <c r="A369" s="51" t="s">
        <v>1690</v>
      </c>
      <c r="B369" s="52" t="s">
        <v>816</v>
      </c>
      <c r="C369" s="52" t="s">
        <v>304</v>
      </c>
      <c r="D369" s="52" t="s">
        <v>1627</v>
      </c>
      <c r="E369" s="52" t="s">
        <v>1691</v>
      </c>
      <c r="F369" s="52" t="s">
        <v>1691</v>
      </c>
      <c r="G369" s="52">
        <v>2023</v>
      </c>
      <c r="H369" s="52" t="s">
        <v>357</v>
      </c>
      <c r="I369" s="52" t="s">
        <v>663</v>
      </c>
      <c r="J369" s="60">
        <v>35000</v>
      </c>
      <c r="K369" s="52">
        <v>35000</v>
      </c>
      <c r="L369" s="56" t="str">
        <f>_xlfn.CONCAT(NFM3External!$B369,"_",NFM3External!$C369,"_",NFM3External!$E369,"_",NFM3External!$G369)</f>
        <v>Bhutan_Malaria_APMEN contribution on reseach and capacity building in kind_2023</v>
      </c>
    </row>
    <row r="370" spans="1:12">
      <c r="A370" s="48" t="s">
        <v>1690</v>
      </c>
      <c r="B370" s="49" t="s">
        <v>816</v>
      </c>
      <c r="C370" s="49" t="s">
        <v>304</v>
      </c>
      <c r="D370" s="49" t="s">
        <v>1627</v>
      </c>
      <c r="E370" s="49" t="s">
        <v>1692</v>
      </c>
      <c r="F370" s="49" t="s">
        <v>1692</v>
      </c>
      <c r="G370" s="49">
        <v>2023</v>
      </c>
      <c r="H370" s="49" t="s">
        <v>357</v>
      </c>
      <c r="I370" s="49" t="s">
        <v>663</v>
      </c>
      <c r="J370" s="59">
        <v>113478</v>
      </c>
      <c r="K370" s="49">
        <v>113478</v>
      </c>
      <c r="L370" s="55" t="str">
        <f>_xlfn.CONCAT(NFM3External!$B370,"_",NFM3External!$C370,"_",NFM3External!$E370,"_",NFM3External!$G370)</f>
        <v>Bhutan_Malaria_Government of India support to Malaria Programme Nu. 8million every year_2023</v>
      </c>
    </row>
    <row r="371" spans="1:12">
      <c r="A371" s="51" t="s">
        <v>1690</v>
      </c>
      <c r="B371" s="52" t="s">
        <v>816</v>
      </c>
      <c r="C371" s="52" t="s">
        <v>304</v>
      </c>
      <c r="D371" s="52" t="s">
        <v>1627</v>
      </c>
      <c r="E371" s="52" t="s">
        <v>1693</v>
      </c>
      <c r="F371" s="52" t="s">
        <v>1693</v>
      </c>
      <c r="G371" s="52">
        <v>2023</v>
      </c>
      <c r="H371" s="52" t="s">
        <v>357</v>
      </c>
      <c r="I371" s="52" t="s">
        <v>663</v>
      </c>
      <c r="J371" s="60">
        <v>45345</v>
      </c>
      <c r="K371" s="52">
        <v>45345</v>
      </c>
      <c r="L371" s="56" t="str">
        <f>_xlfn.CONCAT(NFM3External!$B371,"_",NFM3External!$C371,"_",NFM3External!$E371,"_",NFM3External!$G371)</f>
        <v>Bhutan_Malaria_WHO support to programme and TA_2023</v>
      </c>
    </row>
    <row r="372" spans="1:12">
      <c r="A372" s="48" t="s">
        <v>1690</v>
      </c>
      <c r="B372" s="49" t="s">
        <v>816</v>
      </c>
      <c r="C372" s="49" t="s">
        <v>301</v>
      </c>
      <c r="D372" s="49" t="s">
        <v>1627</v>
      </c>
      <c r="E372" s="49" t="s">
        <v>942</v>
      </c>
      <c r="F372" s="49"/>
      <c r="G372" s="49">
        <v>2018</v>
      </c>
      <c r="H372" s="49" t="s">
        <v>1628</v>
      </c>
      <c r="I372" s="49" t="s">
        <v>663</v>
      </c>
      <c r="J372" s="59">
        <v>10000</v>
      </c>
      <c r="K372" s="49">
        <v>10000</v>
      </c>
      <c r="L372" s="55" t="str">
        <f>_xlfn.CONCAT(NFM3External!$B372,"_",NFM3External!$C372,"_",NFM3External!$E372,"_",NFM3External!$G372)</f>
        <v>Bhutan_TB_World Health Organization (WHO)_2018</v>
      </c>
    </row>
    <row r="373" spans="1:12">
      <c r="A373" s="51" t="s">
        <v>1690</v>
      </c>
      <c r="B373" s="52" t="s">
        <v>816</v>
      </c>
      <c r="C373" s="52" t="s">
        <v>301</v>
      </c>
      <c r="D373" s="52" t="s">
        <v>1627</v>
      </c>
      <c r="E373" s="52" t="s">
        <v>942</v>
      </c>
      <c r="F373" s="52"/>
      <c r="G373" s="52">
        <v>2019</v>
      </c>
      <c r="H373" s="52" t="s">
        <v>1628</v>
      </c>
      <c r="I373" s="52" t="s">
        <v>663</v>
      </c>
      <c r="J373" s="60">
        <v>10000</v>
      </c>
      <c r="K373" s="52">
        <v>10000</v>
      </c>
      <c r="L373" s="56" t="str">
        <f>_xlfn.CONCAT(NFM3External!$B373,"_",NFM3External!$C373,"_",NFM3External!$E373,"_",NFM3External!$G373)</f>
        <v>Bhutan_TB_World Health Organization (WHO)_2019</v>
      </c>
    </row>
    <row r="374" spans="1:12">
      <c r="A374" s="48" t="s">
        <v>1690</v>
      </c>
      <c r="B374" s="49" t="s">
        <v>816</v>
      </c>
      <c r="C374" s="49" t="s">
        <v>301</v>
      </c>
      <c r="D374" s="49" t="s">
        <v>1627</v>
      </c>
      <c r="E374" s="49" t="s">
        <v>942</v>
      </c>
      <c r="F374" s="49"/>
      <c r="G374" s="49">
        <v>2020</v>
      </c>
      <c r="H374" s="49" t="s">
        <v>1628</v>
      </c>
      <c r="I374" s="49" t="s">
        <v>663</v>
      </c>
      <c r="J374" s="59">
        <v>10000</v>
      </c>
      <c r="K374" s="49">
        <v>10000</v>
      </c>
      <c r="L374" s="55" t="str">
        <f>_xlfn.CONCAT(NFM3External!$B374,"_",NFM3External!$C374,"_",NFM3External!$E374,"_",NFM3External!$G374)</f>
        <v>Bhutan_TB_World Health Organization (WHO)_2020</v>
      </c>
    </row>
    <row r="375" spans="1:12">
      <c r="A375" s="51" t="s">
        <v>1690</v>
      </c>
      <c r="B375" s="52" t="s">
        <v>816</v>
      </c>
      <c r="C375" s="52" t="s">
        <v>301</v>
      </c>
      <c r="D375" s="52" t="s">
        <v>1627</v>
      </c>
      <c r="E375" s="52" t="s">
        <v>942</v>
      </c>
      <c r="F375" s="52"/>
      <c r="G375" s="52">
        <v>2021</v>
      </c>
      <c r="H375" s="52" t="s">
        <v>357</v>
      </c>
      <c r="I375" s="52" t="s">
        <v>663</v>
      </c>
      <c r="J375" s="60">
        <v>10000</v>
      </c>
      <c r="K375" s="52">
        <v>10000</v>
      </c>
      <c r="L375" s="56" t="str">
        <f>_xlfn.CONCAT(NFM3External!$B375,"_",NFM3External!$C375,"_",NFM3External!$E375,"_",NFM3External!$G375)</f>
        <v>Bhutan_TB_World Health Organization (WHO)_2021</v>
      </c>
    </row>
    <row r="376" spans="1:12">
      <c r="A376" s="48" t="s">
        <v>1690</v>
      </c>
      <c r="B376" s="49" t="s">
        <v>816</v>
      </c>
      <c r="C376" s="49" t="s">
        <v>301</v>
      </c>
      <c r="D376" s="49" t="s">
        <v>1627</v>
      </c>
      <c r="E376" s="49" t="s">
        <v>942</v>
      </c>
      <c r="F376" s="49"/>
      <c r="G376" s="49">
        <v>2022</v>
      </c>
      <c r="H376" s="49" t="s">
        <v>357</v>
      </c>
      <c r="I376" s="49" t="s">
        <v>663</v>
      </c>
      <c r="J376" s="59">
        <v>33000</v>
      </c>
      <c r="K376" s="49">
        <v>33000</v>
      </c>
      <c r="L376" s="55" t="str">
        <f>_xlfn.CONCAT(NFM3External!$B376,"_",NFM3External!$C376,"_",NFM3External!$E376,"_",NFM3External!$G376)</f>
        <v>Bhutan_TB_World Health Organization (WHO)_2022</v>
      </c>
    </row>
    <row r="377" spans="1:12">
      <c r="A377" s="51" t="s">
        <v>1690</v>
      </c>
      <c r="B377" s="52" t="s">
        <v>816</v>
      </c>
      <c r="C377" s="52" t="s">
        <v>301</v>
      </c>
      <c r="D377" s="52" t="s">
        <v>1627</v>
      </c>
      <c r="E377" s="52" t="s">
        <v>942</v>
      </c>
      <c r="F377" s="52"/>
      <c r="G377" s="52">
        <v>2023</v>
      </c>
      <c r="H377" s="52" t="s">
        <v>357</v>
      </c>
      <c r="I377" s="52" t="s">
        <v>663</v>
      </c>
      <c r="J377" s="60">
        <v>33000</v>
      </c>
      <c r="K377" s="52">
        <v>33000</v>
      </c>
      <c r="L377" s="56" t="str">
        <f>_xlfn.CONCAT(NFM3External!$B377,"_",NFM3External!$C377,"_",NFM3External!$E377,"_",NFM3External!$G377)</f>
        <v>Bhutan_TB_World Health Organization (WHO)_2023</v>
      </c>
    </row>
    <row r="378" spans="1:12">
      <c r="A378" s="48" t="s">
        <v>1690</v>
      </c>
      <c r="B378" s="49" t="s">
        <v>816</v>
      </c>
      <c r="C378" s="49" t="s">
        <v>301</v>
      </c>
      <c r="D378" s="49" t="s">
        <v>1627</v>
      </c>
      <c r="E378" s="49" t="s">
        <v>942</v>
      </c>
      <c r="F378" s="49"/>
      <c r="G378" s="49">
        <v>2024</v>
      </c>
      <c r="H378" s="49" t="s">
        <v>357</v>
      </c>
      <c r="I378" s="49" t="s">
        <v>663</v>
      </c>
      <c r="J378" s="59">
        <v>33000</v>
      </c>
      <c r="K378" s="49">
        <v>33000</v>
      </c>
      <c r="L378" s="55" t="str">
        <f>_xlfn.CONCAT(NFM3External!$B378,"_",NFM3External!$C378,"_",NFM3External!$E378,"_",NFM3External!$G378)</f>
        <v>Bhutan_TB_World Health Organization (WHO)_2024</v>
      </c>
    </row>
    <row r="379" spans="1:12">
      <c r="A379" s="51" t="s">
        <v>1694</v>
      </c>
      <c r="B379" s="52" t="s">
        <v>835</v>
      </c>
      <c r="C379" s="52" t="s">
        <v>1638</v>
      </c>
      <c r="D379" s="52" t="s">
        <v>1627</v>
      </c>
      <c r="E379" s="52" t="s">
        <v>836</v>
      </c>
      <c r="F379" s="52" t="s">
        <v>1695</v>
      </c>
      <c r="G379" s="52">
        <v>2019</v>
      </c>
      <c r="H379" s="52" t="s">
        <v>1628</v>
      </c>
      <c r="I379" s="52" t="s">
        <v>663</v>
      </c>
      <c r="J379" s="60">
        <v>914500</v>
      </c>
      <c r="K379" s="52">
        <v>914500</v>
      </c>
      <c r="L379" s="56" t="str">
        <f>_xlfn.CONCAT(NFM3External!$B379,"_",NFM3External!$C379,"_",NFM3External!$E379,"_",NFM3External!$G379)</f>
        <v>Botswana_HIV_Joint United Nations Programme on HIV/AIDS (UNAIDS)_2019</v>
      </c>
    </row>
    <row r="380" spans="1:12">
      <c r="A380" s="48" t="s">
        <v>1694</v>
      </c>
      <c r="B380" s="49" t="s">
        <v>835</v>
      </c>
      <c r="C380" s="49" t="s">
        <v>1638</v>
      </c>
      <c r="D380" s="49" t="s">
        <v>1627</v>
      </c>
      <c r="E380" s="49" t="s">
        <v>836</v>
      </c>
      <c r="F380" s="49" t="s">
        <v>1695</v>
      </c>
      <c r="G380" s="49">
        <v>2020</v>
      </c>
      <c r="H380" s="49" t="s">
        <v>1628</v>
      </c>
      <c r="I380" s="49" t="s">
        <v>663</v>
      </c>
      <c r="J380" s="59">
        <v>914500</v>
      </c>
      <c r="K380" s="49">
        <v>914500</v>
      </c>
      <c r="L380" s="55" t="str">
        <f>_xlfn.CONCAT(NFM3External!$B380,"_",NFM3External!$C380,"_",NFM3External!$E380,"_",NFM3External!$G380)</f>
        <v>Botswana_HIV_Joint United Nations Programme on HIV/AIDS (UNAIDS)_2020</v>
      </c>
    </row>
    <row r="381" spans="1:12">
      <c r="A381" s="51" t="s">
        <v>1694</v>
      </c>
      <c r="B381" s="52" t="s">
        <v>835</v>
      </c>
      <c r="C381" s="52" t="s">
        <v>1638</v>
      </c>
      <c r="D381" s="52" t="s">
        <v>1627</v>
      </c>
      <c r="E381" s="52" t="s">
        <v>836</v>
      </c>
      <c r="F381" s="52" t="s">
        <v>1695</v>
      </c>
      <c r="G381" s="52">
        <v>2021</v>
      </c>
      <c r="H381" s="52" t="s">
        <v>1628</v>
      </c>
      <c r="I381" s="52" t="s">
        <v>663</v>
      </c>
      <c r="J381" s="60">
        <v>914500</v>
      </c>
      <c r="K381" s="52">
        <v>914500</v>
      </c>
      <c r="L381" s="56" t="str">
        <f>_xlfn.CONCAT(NFM3External!$B381,"_",NFM3External!$C381,"_",NFM3External!$E381,"_",NFM3External!$G381)</f>
        <v>Botswana_HIV_Joint United Nations Programme on HIV/AIDS (UNAIDS)_2021</v>
      </c>
    </row>
    <row r="382" spans="1:12">
      <c r="A382" s="48" t="s">
        <v>1694</v>
      </c>
      <c r="B382" s="49" t="s">
        <v>835</v>
      </c>
      <c r="C382" s="49" t="s">
        <v>1638</v>
      </c>
      <c r="D382" s="49" t="s">
        <v>1627</v>
      </c>
      <c r="E382" s="49" t="s">
        <v>836</v>
      </c>
      <c r="F382" s="49" t="s">
        <v>1695</v>
      </c>
      <c r="G382" s="49">
        <v>2022</v>
      </c>
      <c r="H382" s="49" t="s">
        <v>357</v>
      </c>
      <c r="I382" s="49" t="s">
        <v>663</v>
      </c>
      <c r="J382" s="59">
        <v>914500</v>
      </c>
      <c r="K382" s="49">
        <v>914500</v>
      </c>
      <c r="L382" s="55" t="str">
        <f>_xlfn.CONCAT(NFM3External!$B382,"_",NFM3External!$C382,"_",NFM3External!$E382,"_",NFM3External!$G382)</f>
        <v>Botswana_HIV_Joint United Nations Programme on HIV/AIDS (UNAIDS)_2022</v>
      </c>
    </row>
    <row r="383" spans="1:12">
      <c r="A383" s="51" t="s">
        <v>1694</v>
      </c>
      <c r="B383" s="52" t="s">
        <v>835</v>
      </c>
      <c r="C383" s="52" t="s">
        <v>1638</v>
      </c>
      <c r="D383" s="52" t="s">
        <v>1627</v>
      </c>
      <c r="E383" s="52" t="s">
        <v>836</v>
      </c>
      <c r="F383" s="52" t="s">
        <v>1695</v>
      </c>
      <c r="G383" s="52">
        <v>2023</v>
      </c>
      <c r="H383" s="52" t="s">
        <v>357</v>
      </c>
      <c r="I383" s="52" t="s">
        <v>663</v>
      </c>
      <c r="J383" s="60">
        <v>914500</v>
      </c>
      <c r="K383" s="52">
        <v>914500</v>
      </c>
      <c r="L383" s="56" t="str">
        <f>_xlfn.CONCAT(NFM3External!$B383,"_",NFM3External!$C383,"_",NFM3External!$E383,"_",NFM3External!$G383)</f>
        <v>Botswana_HIV_Joint United Nations Programme on HIV/AIDS (UNAIDS)_2023</v>
      </c>
    </row>
    <row r="384" spans="1:12">
      <c r="A384" s="48" t="s">
        <v>1694</v>
      </c>
      <c r="B384" s="49" t="s">
        <v>835</v>
      </c>
      <c r="C384" s="49" t="s">
        <v>1638</v>
      </c>
      <c r="D384" s="49" t="s">
        <v>1627</v>
      </c>
      <c r="E384" s="49" t="s">
        <v>836</v>
      </c>
      <c r="F384" s="49" t="s">
        <v>1695</v>
      </c>
      <c r="G384" s="49">
        <v>2024</v>
      </c>
      <c r="H384" s="49" t="s">
        <v>357</v>
      </c>
      <c r="I384" s="49" t="s">
        <v>663</v>
      </c>
      <c r="J384" s="59">
        <v>914500</v>
      </c>
      <c r="K384" s="49">
        <v>914500</v>
      </c>
      <c r="L384" s="55" t="str">
        <f>_xlfn.CONCAT(NFM3External!$B384,"_",NFM3External!$C384,"_",NFM3External!$E384,"_",NFM3External!$G384)</f>
        <v>Botswana_HIV_Joint United Nations Programme on HIV/AIDS (UNAIDS)_2024</v>
      </c>
    </row>
    <row r="385" spans="1:12">
      <c r="A385" s="51" t="s">
        <v>1694</v>
      </c>
      <c r="B385" s="52" t="s">
        <v>835</v>
      </c>
      <c r="C385" s="52" t="s">
        <v>1638</v>
      </c>
      <c r="D385" s="52" t="s">
        <v>1627</v>
      </c>
      <c r="E385" s="52" t="s">
        <v>836</v>
      </c>
      <c r="F385" s="52" t="s">
        <v>1695</v>
      </c>
      <c r="G385" s="52">
        <v>2025</v>
      </c>
      <c r="H385" s="52" t="s">
        <v>357</v>
      </c>
      <c r="I385" s="52" t="s">
        <v>663</v>
      </c>
      <c r="J385" s="60">
        <v>914500</v>
      </c>
      <c r="K385" s="52">
        <v>914500</v>
      </c>
      <c r="L385" s="56" t="str">
        <f>_xlfn.CONCAT(NFM3External!$B385,"_",NFM3External!$C385,"_",NFM3External!$E385,"_",NFM3External!$G385)</f>
        <v>Botswana_HIV_Joint United Nations Programme on HIV/AIDS (UNAIDS)_2025</v>
      </c>
    </row>
    <row r="386" spans="1:12">
      <c r="A386" s="48" t="s">
        <v>1694</v>
      </c>
      <c r="B386" s="49" t="s">
        <v>835</v>
      </c>
      <c r="C386" s="49" t="s">
        <v>1638</v>
      </c>
      <c r="D386" s="49" t="s">
        <v>1627</v>
      </c>
      <c r="E386" s="49" t="s">
        <v>836</v>
      </c>
      <c r="F386" s="49" t="s">
        <v>1695</v>
      </c>
      <c r="G386" s="49">
        <v>2026</v>
      </c>
      <c r="H386" s="49" t="s">
        <v>357</v>
      </c>
      <c r="I386" s="49" t="s">
        <v>663</v>
      </c>
      <c r="J386" s="59">
        <v>914500</v>
      </c>
      <c r="K386" s="49">
        <v>914500</v>
      </c>
      <c r="L386" s="55" t="str">
        <f>_xlfn.CONCAT(NFM3External!$B386,"_",NFM3External!$C386,"_",NFM3External!$E386,"_",NFM3External!$G386)</f>
        <v>Botswana_HIV_Joint United Nations Programme on HIV/AIDS (UNAIDS)_2026</v>
      </c>
    </row>
    <row r="387" spans="1:12">
      <c r="A387" s="51" t="s">
        <v>1694</v>
      </c>
      <c r="B387" s="52" t="s">
        <v>835</v>
      </c>
      <c r="C387" s="52" t="s">
        <v>1638</v>
      </c>
      <c r="D387" s="52" t="s">
        <v>1627</v>
      </c>
      <c r="E387" s="52" t="s">
        <v>927</v>
      </c>
      <c r="F387" s="52" t="s">
        <v>1696</v>
      </c>
      <c r="G387" s="52">
        <v>2019</v>
      </c>
      <c r="H387" s="52" t="s">
        <v>1628</v>
      </c>
      <c r="I387" s="52" t="s">
        <v>663</v>
      </c>
      <c r="J387" s="60">
        <v>47647630</v>
      </c>
      <c r="K387" s="52">
        <v>47647630</v>
      </c>
      <c r="L387" s="56" t="str">
        <f>_xlfn.CONCAT(NFM3External!$B387,"_",NFM3External!$C387,"_",NFM3External!$E387,"_",NFM3External!$G387)</f>
        <v>Botswana_HIV_United States Government (USG)_2019</v>
      </c>
    </row>
    <row r="388" spans="1:12">
      <c r="A388" s="48" t="s">
        <v>1694</v>
      </c>
      <c r="B388" s="49" t="s">
        <v>835</v>
      </c>
      <c r="C388" s="49" t="s">
        <v>1638</v>
      </c>
      <c r="D388" s="49" t="s">
        <v>1627</v>
      </c>
      <c r="E388" s="49" t="s">
        <v>927</v>
      </c>
      <c r="F388" s="49" t="s">
        <v>1696</v>
      </c>
      <c r="G388" s="49">
        <v>2020</v>
      </c>
      <c r="H388" s="49" t="s">
        <v>1628</v>
      </c>
      <c r="I388" s="49" t="s">
        <v>663</v>
      </c>
      <c r="J388" s="59">
        <v>73705000</v>
      </c>
      <c r="K388" s="49">
        <v>73705000</v>
      </c>
      <c r="L388" s="55" t="str">
        <f>_xlfn.CONCAT(NFM3External!$B388,"_",NFM3External!$C388,"_",NFM3External!$E388,"_",NFM3External!$G388)</f>
        <v>Botswana_HIV_United States Government (USG)_2020</v>
      </c>
    </row>
    <row r="389" spans="1:12">
      <c r="A389" s="51" t="s">
        <v>1694</v>
      </c>
      <c r="B389" s="52" t="s">
        <v>835</v>
      </c>
      <c r="C389" s="52" t="s">
        <v>1638</v>
      </c>
      <c r="D389" s="52" t="s">
        <v>1627</v>
      </c>
      <c r="E389" s="52" t="s">
        <v>927</v>
      </c>
      <c r="F389" s="52" t="s">
        <v>1696</v>
      </c>
      <c r="G389" s="52">
        <v>2021</v>
      </c>
      <c r="H389" s="52" t="s">
        <v>1628</v>
      </c>
      <c r="I389" s="52" t="s">
        <v>663</v>
      </c>
      <c r="J389" s="60">
        <v>60000000</v>
      </c>
      <c r="K389" s="52">
        <v>60000000</v>
      </c>
      <c r="L389" s="56" t="str">
        <f>_xlfn.CONCAT(NFM3External!$B389,"_",NFM3External!$C389,"_",NFM3External!$E389,"_",NFM3External!$G389)</f>
        <v>Botswana_HIV_United States Government (USG)_2021</v>
      </c>
    </row>
    <row r="390" spans="1:12">
      <c r="A390" s="48" t="s">
        <v>1694</v>
      </c>
      <c r="B390" s="49" t="s">
        <v>835</v>
      </c>
      <c r="C390" s="49" t="s">
        <v>1638</v>
      </c>
      <c r="D390" s="49" t="s">
        <v>1627</v>
      </c>
      <c r="E390" s="49" t="s">
        <v>927</v>
      </c>
      <c r="F390" s="49" t="s">
        <v>1696</v>
      </c>
      <c r="G390" s="49">
        <v>2022</v>
      </c>
      <c r="H390" s="49" t="s">
        <v>357</v>
      </c>
      <c r="I390" s="49" t="s">
        <v>663</v>
      </c>
      <c r="J390" s="59">
        <v>58200000</v>
      </c>
      <c r="K390" s="49">
        <v>58200000</v>
      </c>
      <c r="L390" s="55" t="str">
        <f>_xlfn.CONCAT(NFM3External!$B390,"_",NFM3External!$C390,"_",NFM3External!$E390,"_",NFM3External!$G390)</f>
        <v>Botswana_HIV_United States Government (USG)_2022</v>
      </c>
    </row>
    <row r="391" spans="1:12">
      <c r="A391" s="51" t="s">
        <v>1694</v>
      </c>
      <c r="B391" s="52" t="s">
        <v>835</v>
      </c>
      <c r="C391" s="52" t="s">
        <v>1638</v>
      </c>
      <c r="D391" s="52" t="s">
        <v>1627</v>
      </c>
      <c r="E391" s="52" t="s">
        <v>927</v>
      </c>
      <c r="F391" s="52" t="s">
        <v>1696</v>
      </c>
      <c r="G391" s="52">
        <v>2023</v>
      </c>
      <c r="H391" s="52" t="s">
        <v>357</v>
      </c>
      <c r="I391" s="52" t="s">
        <v>663</v>
      </c>
      <c r="J391" s="60">
        <v>56454000</v>
      </c>
      <c r="K391" s="52">
        <v>56454000</v>
      </c>
      <c r="L391" s="56" t="str">
        <f>_xlfn.CONCAT(NFM3External!$B391,"_",NFM3External!$C391,"_",NFM3External!$E391,"_",NFM3External!$G391)</f>
        <v>Botswana_HIV_United States Government (USG)_2023</v>
      </c>
    </row>
    <row r="392" spans="1:12">
      <c r="A392" s="48" t="s">
        <v>1694</v>
      </c>
      <c r="B392" s="49" t="s">
        <v>835</v>
      </c>
      <c r="C392" s="49" t="s">
        <v>1638</v>
      </c>
      <c r="D392" s="49" t="s">
        <v>1627</v>
      </c>
      <c r="E392" s="49" t="s">
        <v>927</v>
      </c>
      <c r="F392" s="49" t="s">
        <v>1696</v>
      </c>
      <c r="G392" s="49">
        <v>2024</v>
      </c>
      <c r="H392" s="49" t="s">
        <v>357</v>
      </c>
      <c r="I392" s="49" t="s">
        <v>663</v>
      </c>
      <c r="J392" s="59">
        <v>54760380</v>
      </c>
      <c r="K392" s="49">
        <v>54760380</v>
      </c>
      <c r="L392" s="55" t="str">
        <f>_xlfn.CONCAT(NFM3External!$B392,"_",NFM3External!$C392,"_",NFM3External!$E392,"_",NFM3External!$G392)</f>
        <v>Botswana_HIV_United States Government (USG)_2024</v>
      </c>
    </row>
    <row r="393" spans="1:12">
      <c r="A393" s="51" t="s">
        <v>1694</v>
      </c>
      <c r="B393" s="52" t="s">
        <v>835</v>
      </c>
      <c r="C393" s="52" t="s">
        <v>1638</v>
      </c>
      <c r="D393" s="52" t="s">
        <v>1627</v>
      </c>
      <c r="E393" s="52" t="s">
        <v>927</v>
      </c>
      <c r="F393" s="52" t="s">
        <v>1696</v>
      </c>
      <c r="G393" s="52">
        <v>2025</v>
      </c>
      <c r="H393" s="52" t="s">
        <v>357</v>
      </c>
      <c r="I393" s="52" t="s">
        <v>663</v>
      </c>
      <c r="J393" s="60">
        <v>53117568</v>
      </c>
      <c r="K393" s="52">
        <v>53117568</v>
      </c>
      <c r="L393" s="56" t="str">
        <f>_xlfn.CONCAT(NFM3External!$B393,"_",NFM3External!$C393,"_",NFM3External!$E393,"_",NFM3External!$G393)</f>
        <v>Botswana_HIV_United States Government (USG)_2025</v>
      </c>
    </row>
    <row r="394" spans="1:12">
      <c r="A394" s="48" t="s">
        <v>1694</v>
      </c>
      <c r="B394" s="49" t="s">
        <v>835</v>
      </c>
      <c r="C394" s="49" t="s">
        <v>1638</v>
      </c>
      <c r="D394" s="49" t="s">
        <v>1627</v>
      </c>
      <c r="E394" s="49" t="s">
        <v>927</v>
      </c>
      <c r="F394" s="49" t="s">
        <v>1696</v>
      </c>
      <c r="G394" s="49">
        <v>2026</v>
      </c>
      <c r="H394" s="49" t="s">
        <v>357</v>
      </c>
      <c r="I394" s="49" t="s">
        <v>663</v>
      </c>
      <c r="J394" s="59">
        <v>51524042</v>
      </c>
      <c r="K394" s="49">
        <v>51524042</v>
      </c>
      <c r="L394" s="55" t="str">
        <f>_xlfn.CONCAT(NFM3External!$B394,"_",NFM3External!$C394,"_",NFM3External!$E394,"_",NFM3External!$G394)</f>
        <v>Botswana_HIV_United States Government (USG)_2026</v>
      </c>
    </row>
    <row r="395" spans="1:12">
      <c r="A395" s="51" t="s">
        <v>1694</v>
      </c>
      <c r="B395" s="52" t="s">
        <v>835</v>
      </c>
      <c r="C395" s="52" t="s">
        <v>301</v>
      </c>
      <c r="D395" s="52" t="s">
        <v>1627</v>
      </c>
      <c r="E395" s="52" t="s">
        <v>927</v>
      </c>
      <c r="F395" s="52">
        <v>1200000</v>
      </c>
      <c r="G395" s="52">
        <v>2019</v>
      </c>
      <c r="H395" s="52" t="s">
        <v>1628</v>
      </c>
      <c r="I395" s="52" t="s">
        <v>663</v>
      </c>
      <c r="J395" s="60">
        <v>1200000</v>
      </c>
      <c r="K395" s="52">
        <v>1200000</v>
      </c>
      <c r="L395" s="56" t="str">
        <f>_xlfn.CONCAT(NFM3External!$B395,"_",NFM3External!$C395,"_",NFM3External!$E395,"_",NFM3External!$G395)</f>
        <v>Botswana_TB_United States Government (USG)_2019</v>
      </c>
    </row>
    <row r="396" spans="1:12">
      <c r="A396" s="48" t="s">
        <v>1694</v>
      </c>
      <c r="B396" s="49" t="s">
        <v>835</v>
      </c>
      <c r="C396" s="49" t="s">
        <v>301</v>
      </c>
      <c r="D396" s="49" t="s">
        <v>1627</v>
      </c>
      <c r="E396" s="49" t="s">
        <v>927</v>
      </c>
      <c r="F396" s="49">
        <v>1200000</v>
      </c>
      <c r="G396" s="49">
        <v>2020</v>
      </c>
      <c r="H396" s="49" t="s">
        <v>1628</v>
      </c>
      <c r="I396" s="49" t="s">
        <v>663</v>
      </c>
      <c r="J396" s="59">
        <v>1200000</v>
      </c>
      <c r="K396" s="49">
        <v>1200000</v>
      </c>
      <c r="L396" s="55" t="str">
        <f>_xlfn.CONCAT(NFM3External!$B396,"_",NFM3External!$C396,"_",NFM3External!$E396,"_",NFM3External!$G396)</f>
        <v>Botswana_TB_United States Government (USG)_2020</v>
      </c>
    </row>
    <row r="397" spans="1:12">
      <c r="A397" s="51" t="s">
        <v>1694</v>
      </c>
      <c r="B397" s="52" t="s">
        <v>835</v>
      </c>
      <c r="C397" s="52" t="s">
        <v>301</v>
      </c>
      <c r="D397" s="52" t="s">
        <v>1627</v>
      </c>
      <c r="E397" s="52" t="s">
        <v>927</v>
      </c>
      <c r="F397" s="52">
        <v>1200000</v>
      </c>
      <c r="G397" s="52">
        <v>2021</v>
      </c>
      <c r="H397" s="52" t="s">
        <v>1628</v>
      </c>
      <c r="I397" s="52" t="s">
        <v>663</v>
      </c>
      <c r="J397" s="60">
        <v>1200000</v>
      </c>
      <c r="K397" s="52">
        <v>1200000</v>
      </c>
      <c r="L397" s="56" t="str">
        <f>_xlfn.CONCAT(NFM3External!$B397,"_",NFM3External!$C397,"_",NFM3External!$E397,"_",NFM3External!$G397)</f>
        <v>Botswana_TB_United States Government (USG)_2021</v>
      </c>
    </row>
    <row r="398" spans="1:12">
      <c r="A398" s="48" t="s">
        <v>1694</v>
      </c>
      <c r="B398" s="49" t="s">
        <v>835</v>
      </c>
      <c r="C398" s="49" t="s">
        <v>301</v>
      </c>
      <c r="D398" s="49" t="s">
        <v>1627</v>
      </c>
      <c r="E398" s="49" t="s">
        <v>927</v>
      </c>
      <c r="F398" s="49">
        <v>1200000</v>
      </c>
      <c r="G398" s="49">
        <v>2022</v>
      </c>
      <c r="H398" s="49" t="s">
        <v>357</v>
      </c>
      <c r="I398" s="49" t="s">
        <v>663</v>
      </c>
      <c r="J398" s="59">
        <v>1200000</v>
      </c>
      <c r="K398" s="49">
        <v>1200000</v>
      </c>
      <c r="L398" s="55" t="str">
        <f>_xlfn.CONCAT(NFM3External!$B398,"_",NFM3External!$C398,"_",NFM3External!$E398,"_",NFM3External!$G398)</f>
        <v>Botswana_TB_United States Government (USG)_2022</v>
      </c>
    </row>
    <row r="399" spans="1:12">
      <c r="A399" s="51" t="s">
        <v>1694</v>
      </c>
      <c r="B399" s="52" t="s">
        <v>835</v>
      </c>
      <c r="C399" s="52" t="s">
        <v>301</v>
      </c>
      <c r="D399" s="52" t="s">
        <v>1627</v>
      </c>
      <c r="E399" s="52" t="s">
        <v>927</v>
      </c>
      <c r="F399" s="52">
        <v>1200000</v>
      </c>
      <c r="G399" s="52">
        <v>2023</v>
      </c>
      <c r="H399" s="52" t="s">
        <v>357</v>
      </c>
      <c r="I399" s="52" t="s">
        <v>663</v>
      </c>
      <c r="J399" s="60">
        <v>1200000</v>
      </c>
      <c r="K399" s="52">
        <v>1200000</v>
      </c>
      <c r="L399" s="56" t="str">
        <f>_xlfn.CONCAT(NFM3External!$B399,"_",NFM3External!$C399,"_",NFM3External!$E399,"_",NFM3External!$G399)</f>
        <v>Botswana_TB_United States Government (USG)_2023</v>
      </c>
    </row>
    <row r="400" spans="1:12">
      <c r="A400" s="48" t="s">
        <v>1694</v>
      </c>
      <c r="B400" s="49" t="s">
        <v>835</v>
      </c>
      <c r="C400" s="49" t="s">
        <v>301</v>
      </c>
      <c r="D400" s="49" t="s">
        <v>1627</v>
      </c>
      <c r="E400" s="49" t="s">
        <v>927</v>
      </c>
      <c r="F400" s="49">
        <v>1200000</v>
      </c>
      <c r="G400" s="49">
        <v>2024</v>
      </c>
      <c r="H400" s="49" t="s">
        <v>357</v>
      </c>
      <c r="I400" s="49" t="s">
        <v>663</v>
      </c>
      <c r="J400" s="59">
        <v>1200000</v>
      </c>
      <c r="K400" s="49">
        <v>1200000</v>
      </c>
      <c r="L400" s="55" t="str">
        <f>_xlfn.CONCAT(NFM3External!$B400,"_",NFM3External!$C400,"_",NFM3External!$E400,"_",NFM3External!$G400)</f>
        <v>Botswana_TB_United States Government (USG)_2024</v>
      </c>
    </row>
    <row r="401" spans="1:12">
      <c r="A401" s="51" t="s">
        <v>1694</v>
      </c>
      <c r="B401" s="52" t="s">
        <v>835</v>
      </c>
      <c r="C401" s="52" t="s">
        <v>301</v>
      </c>
      <c r="D401" s="52" t="s">
        <v>1627</v>
      </c>
      <c r="E401" s="52" t="s">
        <v>927</v>
      </c>
      <c r="F401" s="52">
        <v>1200000</v>
      </c>
      <c r="G401" s="52">
        <v>2025</v>
      </c>
      <c r="H401" s="52" t="s">
        <v>357</v>
      </c>
      <c r="I401" s="52" t="s">
        <v>663</v>
      </c>
      <c r="J401" s="60">
        <v>1200000</v>
      </c>
      <c r="K401" s="52">
        <v>1200000</v>
      </c>
      <c r="L401" s="56" t="str">
        <f>_xlfn.CONCAT(NFM3External!$B401,"_",NFM3External!$C401,"_",NFM3External!$E401,"_",NFM3External!$G401)</f>
        <v>Botswana_TB_United States Government (USG)_2025</v>
      </c>
    </row>
    <row r="402" spans="1:12">
      <c r="A402" s="48" t="s">
        <v>1697</v>
      </c>
      <c r="B402" s="49" t="s">
        <v>878</v>
      </c>
      <c r="C402" s="49" t="s">
        <v>1638</v>
      </c>
      <c r="D402" s="49" t="s">
        <v>1627</v>
      </c>
      <c r="E402" s="49" t="s">
        <v>669</v>
      </c>
      <c r="F402" s="49"/>
      <c r="G402" s="49">
        <v>2018</v>
      </c>
      <c r="H402" s="49" t="s">
        <v>1628</v>
      </c>
      <c r="I402" s="49" t="s">
        <v>675</v>
      </c>
      <c r="J402" s="59">
        <v>640286</v>
      </c>
      <c r="K402" s="49">
        <v>755803</v>
      </c>
      <c r="L402" s="55" t="str">
        <f>_xlfn.CONCAT(NFM3External!$B402,"_",NFM3External!$C402,"_",NFM3External!$E402,"_",NFM3External!$G402)</f>
        <v>Central African Republic_HIV_Belgium_2018</v>
      </c>
    </row>
    <row r="403" spans="1:12">
      <c r="A403" s="51" t="s">
        <v>1697</v>
      </c>
      <c r="B403" s="52" t="s">
        <v>878</v>
      </c>
      <c r="C403" s="52" t="s">
        <v>1638</v>
      </c>
      <c r="D403" s="52" t="s">
        <v>1627</v>
      </c>
      <c r="E403" s="52" t="s">
        <v>669</v>
      </c>
      <c r="F403" s="52"/>
      <c r="G403" s="52">
        <v>2019</v>
      </c>
      <c r="H403" s="52" t="s">
        <v>1628</v>
      </c>
      <c r="I403" s="52" t="s">
        <v>675</v>
      </c>
      <c r="J403" s="60">
        <v>640286</v>
      </c>
      <c r="K403" s="52">
        <v>716774</v>
      </c>
      <c r="L403" s="56" t="str">
        <f>_xlfn.CONCAT(NFM3External!$B403,"_",NFM3External!$C403,"_",NFM3External!$E403,"_",NFM3External!$G403)</f>
        <v>Central African Republic_HIV_Belgium_2019</v>
      </c>
    </row>
    <row r="404" spans="1:12">
      <c r="A404" s="48" t="s">
        <v>1697</v>
      </c>
      <c r="B404" s="49" t="s">
        <v>878</v>
      </c>
      <c r="C404" s="49" t="s">
        <v>1638</v>
      </c>
      <c r="D404" s="49" t="s">
        <v>1627</v>
      </c>
      <c r="E404" s="49" t="s">
        <v>669</v>
      </c>
      <c r="F404" s="49"/>
      <c r="G404" s="49">
        <v>2020</v>
      </c>
      <c r="H404" s="49" t="s">
        <v>1628</v>
      </c>
      <c r="I404" s="49" t="s">
        <v>675</v>
      </c>
      <c r="J404" s="59">
        <v>640286</v>
      </c>
      <c r="K404" s="49">
        <v>729691</v>
      </c>
      <c r="L404" s="55" t="str">
        <f>_xlfn.CONCAT(NFM3External!$B404,"_",NFM3External!$C404,"_",NFM3External!$E404,"_",NFM3External!$G404)</f>
        <v>Central African Republic_HIV_Belgium_2020</v>
      </c>
    </row>
    <row r="405" spans="1:12">
      <c r="A405" s="51" t="s">
        <v>1697</v>
      </c>
      <c r="B405" s="52" t="s">
        <v>878</v>
      </c>
      <c r="C405" s="52" t="s">
        <v>1638</v>
      </c>
      <c r="D405" s="52" t="s">
        <v>1627</v>
      </c>
      <c r="E405" s="52" t="s">
        <v>765</v>
      </c>
      <c r="F405" s="52"/>
      <c r="G405" s="52">
        <v>2018</v>
      </c>
      <c r="H405" s="52" t="s">
        <v>1628</v>
      </c>
      <c r="I405" s="52" t="s">
        <v>675</v>
      </c>
      <c r="J405" s="60">
        <v>3049</v>
      </c>
      <c r="K405" s="52">
        <v>3599</v>
      </c>
      <c r="L405" s="56" t="str">
        <f>_xlfn.CONCAT(NFM3External!$B405,"_",NFM3External!$C405,"_",NFM3External!$E405,"_",NFM3External!$G405)</f>
        <v>Central African Republic_HIV_European Union/European Commision_2018</v>
      </c>
    </row>
    <row r="406" spans="1:12">
      <c r="A406" s="48" t="s">
        <v>1697</v>
      </c>
      <c r="B406" s="49" t="s">
        <v>878</v>
      </c>
      <c r="C406" s="49" t="s">
        <v>1638</v>
      </c>
      <c r="D406" s="49" t="s">
        <v>1627</v>
      </c>
      <c r="E406" s="49" t="s">
        <v>765</v>
      </c>
      <c r="F406" s="49"/>
      <c r="G406" s="49">
        <v>2019</v>
      </c>
      <c r="H406" s="49" t="s">
        <v>1628</v>
      </c>
      <c r="I406" s="49" t="s">
        <v>675</v>
      </c>
      <c r="J406" s="59">
        <v>3049</v>
      </c>
      <c r="K406" s="49">
        <v>3413</v>
      </c>
      <c r="L406" s="55" t="str">
        <f>_xlfn.CONCAT(NFM3External!$B406,"_",NFM3External!$C406,"_",NFM3External!$E406,"_",NFM3External!$G406)</f>
        <v>Central African Republic_HIV_European Union/European Commision_2019</v>
      </c>
    </row>
    <row r="407" spans="1:12">
      <c r="A407" s="51" t="s">
        <v>1697</v>
      </c>
      <c r="B407" s="52" t="s">
        <v>878</v>
      </c>
      <c r="C407" s="52" t="s">
        <v>1638</v>
      </c>
      <c r="D407" s="52" t="s">
        <v>1627</v>
      </c>
      <c r="E407" s="52" t="s">
        <v>765</v>
      </c>
      <c r="F407" s="52"/>
      <c r="G407" s="52">
        <v>2020</v>
      </c>
      <c r="H407" s="52" t="s">
        <v>1628</v>
      </c>
      <c r="I407" s="52" t="s">
        <v>675</v>
      </c>
      <c r="J407" s="60">
        <v>3049</v>
      </c>
      <c r="K407" s="52">
        <v>3475</v>
      </c>
      <c r="L407" s="56" t="str">
        <f>_xlfn.CONCAT(NFM3External!$B407,"_",NFM3External!$C407,"_",NFM3External!$E407,"_",NFM3External!$G407)</f>
        <v>Central African Republic_HIV_European Union/European Commision_2020</v>
      </c>
    </row>
    <row r="408" spans="1:12">
      <c r="A408" s="48" t="s">
        <v>1697</v>
      </c>
      <c r="B408" s="49" t="s">
        <v>878</v>
      </c>
      <c r="C408" s="49" t="s">
        <v>1638</v>
      </c>
      <c r="D408" s="49" t="s">
        <v>1627</v>
      </c>
      <c r="E408" s="49" t="s">
        <v>786</v>
      </c>
      <c r="F408" s="49"/>
      <c r="G408" s="49">
        <v>2018</v>
      </c>
      <c r="H408" s="49" t="s">
        <v>1628</v>
      </c>
      <c r="I408" s="49" t="s">
        <v>675</v>
      </c>
      <c r="J408" s="59">
        <v>987870</v>
      </c>
      <c r="K408" s="49">
        <v>1166095</v>
      </c>
      <c r="L408" s="55" t="str">
        <f>_xlfn.CONCAT(NFM3External!$B408,"_",NFM3External!$C408,"_",NFM3External!$E408,"_",NFM3External!$G408)</f>
        <v>Central African Republic_HIV_France_2018</v>
      </c>
    </row>
    <row r="409" spans="1:12">
      <c r="A409" s="51" t="s">
        <v>1697</v>
      </c>
      <c r="B409" s="52" t="s">
        <v>878</v>
      </c>
      <c r="C409" s="52" t="s">
        <v>1638</v>
      </c>
      <c r="D409" s="52" t="s">
        <v>1627</v>
      </c>
      <c r="E409" s="52" t="s">
        <v>786</v>
      </c>
      <c r="F409" s="52"/>
      <c r="G409" s="52">
        <v>2019</v>
      </c>
      <c r="H409" s="52" t="s">
        <v>1628</v>
      </c>
      <c r="I409" s="52" t="s">
        <v>675</v>
      </c>
      <c r="J409" s="60">
        <v>987870</v>
      </c>
      <c r="K409" s="52">
        <v>1105880</v>
      </c>
      <c r="L409" s="56" t="str">
        <f>_xlfn.CONCAT(NFM3External!$B409,"_",NFM3External!$C409,"_",NFM3External!$E409,"_",NFM3External!$G409)</f>
        <v>Central African Republic_HIV_France_2019</v>
      </c>
    </row>
    <row r="410" spans="1:12">
      <c r="A410" s="48" t="s">
        <v>1697</v>
      </c>
      <c r="B410" s="49" t="s">
        <v>878</v>
      </c>
      <c r="C410" s="49" t="s">
        <v>1638</v>
      </c>
      <c r="D410" s="49" t="s">
        <v>1627</v>
      </c>
      <c r="E410" s="49" t="s">
        <v>786</v>
      </c>
      <c r="F410" s="49"/>
      <c r="G410" s="49">
        <v>2020</v>
      </c>
      <c r="H410" s="49" t="s">
        <v>1628</v>
      </c>
      <c r="I410" s="49" t="s">
        <v>675</v>
      </c>
      <c r="J410" s="59">
        <v>987870</v>
      </c>
      <c r="K410" s="49">
        <v>1125809</v>
      </c>
      <c r="L410" s="55" t="str">
        <f>_xlfn.CONCAT(NFM3External!$B410,"_",NFM3External!$C410,"_",NFM3External!$E410,"_",NFM3External!$G410)</f>
        <v>Central African Republic_HIV_France_2020</v>
      </c>
    </row>
    <row r="411" spans="1:12">
      <c r="A411" s="51" t="s">
        <v>1697</v>
      </c>
      <c r="B411" s="52" t="s">
        <v>878</v>
      </c>
      <c r="C411" s="52" t="s">
        <v>1638</v>
      </c>
      <c r="D411" s="52" t="s">
        <v>1627</v>
      </c>
      <c r="E411" s="52" t="s">
        <v>791</v>
      </c>
      <c r="F411" s="52"/>
      <c r="G411" s="52">
        <v>2018</v>
      </c>
      <c r="H411" s="52" t="s">
        <v>1628</v>
      </c>
      <c r="I411" s="52" t="s">
        <v>675</v>
      </c>
      <c r="J411" s="60">
        <v>67078</v>
      </c>
      <c r="K411" s="52">
        <v>79179</v>
      </c>
      <c r="L411" s="56" t="str">
        <f>_xlfn.CONCAT(NFM3External!$B411,"_",NFM3External!$C411,"_",NFM3External!$E411,"_",NFM3External!$G411)</f>
        <v>Central African Republic_HIV_Germany_2018</v>
      </c>
    </row>
    <row r="412" spans="1:12">
      <c r="A412" s="48" t="s">
        <v>1697</v>
      </c>
      <c r="B412" s="49" t="s">
        <v>878</v>
      </c>
      <c r="C412" s="49" t="s">
        <v>1638</v>
      </c>
      <c r="D412" s="49" t="s">
        <v>1627</v>
      </c>
      <c r="E412" s="49" t="s">
        <v>791</v>
      </c>
      <c r="F412" s="49"/>
      <c r="G412" s="49">
        <v>2019</v>
      </c>
      <c r="H412" s="49" t="s">
        <v>1628</v>
      </c>
      <c r="I412" s="49" t="s">
        <v>675</v>
      </c>
      <c r="J412" s="59">
        <v>67078</v>
      </c>
      <c r="K412" s="49">
        <v>75091</v>
      </c>
      <c r="L412" s="55" t="str">
        <f>_xlfn.CONCAT(NFM3External!$B412,"_",NFM3External!$C412,"_",NFM3External!$E412,"_",NFM3External!$G412)</f>
        <v>Central African Republic_HIV_Germany_2019</v>
      </c>
    </row>
    <row r="413" spans="1:12">
      <c r="A413" s="51" t="s">
        <v>1697</v>
      </c>
      <c r="B413" s="52" t="s">
        <v>878</v>
      </c>
      <c r="C413" s="52" t="s">
        <v>1638</v>
      </c>
      <c r="D413" s="52" t="s">
        <v>1627</v>
      </c>
      <c r="E413" s="52" t="s">
        <v>791</v>
      </c>
      <c r="F413" s="52"/>
      <c r="G413" s="52">
        <v>2020</v>
      </c>
      <c r="H413" s="52" t="s">
        <v>1628</v>
      </c>
      <c r="I413" s="52" t="s">
        <v>675</v>
      </c>
      <c r="J413" s="60">
        <v>67078</v>
      </c>
      <c r="K413" s="52">
        <v>76444</v>
      </c>
      <c r="L413" s="56" t="str">
        <f>_xlfn.CONCAT(NFM3External!$B413,"_",NFM3External!$C413,"_",NFM3External!$E413,"_",NFM3External!$G413)</f>
        <v>Central African Republic_HIV_Germany_2020</v>
      </c>
    </row>
    <row r="414" spans="1:12">
      <c r="A414" s="48" t="s">
        <v>1697</v>
      </c>
      <c r="B414" s="49" t="s">
        <v>878</v>
      </c>
      <c r="C414" s="49" t="s">
        <v>1638</v>
      </c>
      <c r="D414" s="49" t="s">
        <v>1627</v>
      </c>
      <c r="E414" s="49" t="s">
        <v>836</v>
      </c>
      <c r="F414" s="49"/>
      <c r="G414" s="49">
        <v>2018</v>
      </c>
      <c r="H414" s="49" t="s">
        <v>1628</v>
      </c>
      <c r="I414" s="49" t="s">
        <v>675</v>
      </c>
      <c r="J414" s="59">
        <v>1207396</v>
      </c>
      <c r="K414" s="49">
        <v>1425228</v>
      </c>
      <c r="L414" s="55" t="str">
        <f>_xlfn.CONCAT(NFM3External!$B414,"_",NFM3External!$C414,"_",NFM3External!$E414,"_",NFM3External!$G414)</f>
        <v>Central African Republic_HIV_Joint United Nations Programme on HIV/AIDS (UNAIDS)_2018</v>
      </c>
    </row>
    <row r="415" spans="1:12">
      <c r="A415" s="51" t="s">
        <v>1697</v>
      </c>
      <c r="B415" s="52" t="s">
        <v>878</v>
      </c>
      <c r="C415" s="52" t="s">
        <v>1638</v>
      </c>
      <c r="D415" s="52" t="s">
        <v>1627</v>
      </c>
      <c r="E415" s="52" t="s">
        <v>836</v>
      </c>
      <c r="F415" s="52"/>
      <c r="G415" s="52">
        <v>2019</v>
      </c>
      <c r="H415" s="52" t="s">
        <v>1628</v>
      </c>
      <c r="I415" s="52" t="s">
        <v>675</v>
      </c>
      <c r="J415" s="60">
        <v>1207396</v>
      </c>
      <c r="K415" s="52">
        <v>1351631</v>
      </c>
      <c r="L415" s="56" t="str">
        <f>_xlfn.CONCAT(NFM3External!$B415,"_",NFM3External!$C415,"_",NFM3External!$E415,"_",NFM3External!$G415)</f>
        <v>Central African Republic_HIV_Joint United Nations Programme on HIV/AIDS (UNAIDS)_2019</v>
      </c>
    </row>
    <row r="416" spans="1:12">
      <c r="A416" s="48" t="s">
        <v>1697</v>
      </c>
      <c r="B416" s="49" t="s">
        <v>878</v>
      </c>
      <c r="C416" s="49" t="s">
        <v>1638</v>
      </c>
      <c r="D416" s="49" t="s">
        <v>1627</v>
      </c>
      <c r="E416" s="49" t="s">
        <v>836</v>
      </c>
      <c r="F416" s="49"/>
      <c r="G416" s="49">
        <v>2020</v>
      </c>
      <c r="H416" s="49" t="s">
        <v>1628</v>
      </c>
      <c r="I416" s="49" t="s">
        <v>675</v>
      </c>
      <c r="J416" s="59">
        <v>1207396</v>
      </c>
      <c r="K416" s="49">
        <v>1375989</v>
      </c>
      <c r="L416" s="55" t="str">
        <f>_xlfn.CONCAT(NFM3External!$B416,"_",NFM3External!$C416,"_",NFM3External!$E416,"_",NFM3External!$G416)</f>
        <v>Central African Republic_HIV_Joint United Nations Programme on HIV/AIDS (UNAIDS)_2020</v>
      </c>
    </row>
    <row r="417" spans="1:12">
      <c r="A417" s="51" t="s">
        <v>1697</v>
      </c>
      <c r="B417" s="52" t="s">
        <v>878</v>
      </c>
      <c r="C417" s="52" t="s">
        <v>1638</v>
      </c>
      <c r="D417" s="52" t="s">
        <v>1627</v>
      </c>
      <c r="E417" s="52" t="s">
        <v>844</v>
      </c>
      <c r="F417" s="52"/>
      <c r="G417" s="52">
        <v>2018</v>
      </c>
      <c r="H417" s="52" t="s">
        <v>1628</v>
      </c>
      <c r="I417" s="52" t="s">
        <v>675</v>
      </c>
      <c r="J417" s="60">
        <v>149400</v>
      </c>
      <c r="K417" s="52">
        <v>176354</v>
      </c>
      <c r="L417" s="56" t="str">
        <f>_xlfn.CONCAT(NFM3External!$B417,"_",NFM3External!$C417,"_",NFM3External!$E417,"_",NFM3External!$G417)</f>
        <v>Central African Republic_HIV_Luxembourg_2018</v>
      </c>
    </row>
    <row r="418" spans="1:12">
      <c r="A418" s="48" t="s">
        <v>1697</v>
      </c>
      <c r="B418" s="49" t="s">
        <v>878</v>
      </c>
      <c r="C418" s="49" t="s">
        <v>1638</v>
      </c>
      <c r="D418" s="49" t="s">
        <v>1627</v>
      </c>
      <c r="E418" s="49" t="s">
        <v>844</v>
      </c>
      <c r="F418" s="49"/>
      <c r="G418" s="49">
        <v>2019</v>
      </c>
      <c r="H418" s="49" t="s">
        <v>1628</v>
      </c>
      <c r="I418" s="49" t="s">
        <v>675</v>
      </c>
      <c r="J418" s="59">
        <v>149400</v>
      </c>
      <c r="K418" s="49">
        <v>167247</v>
      </c>
      <c r="L418" s="55" t="str">
        <f>_xlfn.CONCAT(NFM3External!$B418,"_",NFM3External!$C418,"_",NFM3External!$E418,"_",NFM3External!$G418)</f>
        <v>Central African Republic_HIV_Luxembourg_2019</v>
      </c>
    </row>
    <row r="419" spans="1:12">
      <c r="A419" s="51" t="s">
        <v>1697</v>
      </c>
      <c r="B419" s="52" t="s">
        <v>878</v>
      </c>
      <c r="C419" s="52" t="s">
        <v>1638</v>
      </c>
      <c r="D419" s="52" t="s">
        <v>1627</v>
      </c>
      <c r="E419" s="52" t="s">
        <v>844</v>
      </c>
      <c r="F419" s="52"/>
      <c r="G419" s="52">
        <v>2020</v>
      </c>
      <c r="H419" s="52" t="s">
        <v>1628</v>
      </c>
      <c r="I419" s="52" t="s">
        <v>675</v>
      </c>
      <c r="J419" s="60">
        <v>149400</v>
      </c>
      <c r="K419" s="52">
        <v>170261</v>
      </c>
      <c r="L419" s="56" t="str">
        <f>_xlfn.CONCAT(NFM3External!$B419,"_",NFM3External!$C419,"_",NFM3External!$E419,"_",NFM3External!$G419)</f>
        <v>Central African Republic_HIV_Luxembourg_2020</v>
      </c>
    </row>
    <row r="420" spans="1:12">
      <c r="A420" s="48" t="s">
        <v>1697</v>
      </c>
      <c r="B420" s="49" t="s">
        <v>878</v>
      </c>
      <c r="C420" s="49" t="s">
        <v>1638</v>
      </c>
      <c r="D420" s="49" t="s">
        <v>1627</v>
      </c>
      <c r="E420" s="49" t="s">
        <v>861</v>
      </c>
      <c r="F420" s="49"/>
      <c r="G420" s="49">
        <v>2018</v>
      </c>
      <c r="H420" s="49" t="s">
        <v>1628</v>
      </c>
      <c r="I420" s="49" t="s">
        <v>675</v>
      </c>
      <c r="J420" s="59">
        <v>966527</v>
      </c>
      <c r="K420" s="49">
        <v>1140902</v>
      </c>
      <c r="L420" s="55" t="str">
        <f>_xlfn.CONCAT(NFM3External!$B420,"_",NFM3External!$C420,"_",NFM3External!$E420,"_",NFM3External!$G420)</f>
        <v>Central African Republic_HIV_Netherlands_2018</v>
      </c>
    </row>
    <row r="421" spans="1:12">
      <c r="A421" s="51" t="s">
        <v>1697</v>
      </c>
      <c r="B421" s="52" t="s">
        <v>878</v>
      </c>
      <c r="C421" s="52" t="s">
        <v>1638</v>
      </c>
      <c r="D421" s="52" t="s">
        <v>1627</v>
      </c>
      <c r="E421" s="52" t="s">
        <v>861</v>
      </c>
      <c r="F421" s="52"/>
      <c r="G421" s="52">
        <v>2019</v>
      </c>
      <c r="H421" s="52" t="s">
        <v>1628</v>
      </c>
      <c r="I421" s="52" t="s">
        <v>675</v>
      </c>
      <c r="J421" s="60">
        <v>966527</v>
      </c>
      <c r="K421" s="52">
        <v>1081988</v>
      </c>
      <c r="L421" s="56" t="str">
        <f>_xlfn.CONCAT(NFM3External!$B421,"_",NFM3External!$C421,"_",NFM3External!$E421,"_",NFM3External!$G421)</f>
        <v>Central African Republic_HIV_Netherlands_2019</v>
      </c>
    </row>
    <row r="422" spans="1:12">
      <c r="A422" s="48" t="s">
        <v>1697</v>
      </c>
      <c r="B422" s="49" t="s">
        <v>878</v>
      </c>
      <c r="C422" s="49" t="s">
        <v>1638</v>
      </c>
      <c r="D422" s="49" t="s">
        <v>1627</v>
      </c>
      <c r="E422" s="49" t="s">
        <v>861</v>
      </c>
      <c r="F422" s="49"/>
      <c r="G422" s="49">
        <v>2020</v>
      </c>
      <c r="H422" s="49" t="s">
        <v>1628</v>
      </c>
      <c r="I422" s="49" t="s">
        <v>675</v>
      </c>
      <c r="J422" s="59">
        <v>966527</v>
      </c>
      <c r="K422" s="49">
        <v>1101486</v>
      </c>
      <c r="L422" s="55" t="str">
        <f>_xlfn.CONCAT(NFM3External!$B422,"_",NFM3External!$C422,"_",NFM3External!$E422,"_",NFM3External!$G422)</f>
        <v>Central African Republic_HIV_Netherlands_2020</v>
      </c>
    </row>
    <row r="423" spans="1:12">
      <c r="A423" s="51" t="s">
        <v>1697</v>
      </c>
      <c r="B423" s="52" t="s">
        <v>878</v>
      </c>
      <c r="C423" s="52" t="s">
        <v>1638</v>
      </c>
      <c r="D423" s="52" t="s">
        <v>1627</v>
      </c>
      <c r="E423" s="52" t="s">
        <v>875</v>
      </c>
      <c r="F423" s="52"/>
      <c r="G423" s="52">
        <v>2018</v>
      </c>
      <c r="H423" s="52" t="s">
        <v>1628</v>
      </c>
      <c r="I423" s="52" t="s">
        <v>675</v>
      </c>
      <c r="J423" s="60">
        <v>481739</v>
      </c>
      <c r="K423" s="52">
        <v>568651</v>
      </c>
      <c r="L423" s="56" t="str">
        <f>_xlfn.CONCAT(NFM3External!$B423,"_",NFM3External!$C423,"_",NFM3External!$E423,"_",NFM3External!$G423)</f>
        <v>Central African Republic_HIV_Spain_2018</v>
      </c>
    </row>
    <row r="424" spans="1:12">
      <c r="A424" s="48" t="s">
        <v>1697</v>
      </c>
      <c r="B424" s="49" t="s">
        <v>878</v>
      </c>
      <c r="C424" s="49" t="s">
        <v>1638</v>
      </c>
      <c r="D424" s="49" t="s">
        <v>1627</v>
      </c>
      <c r="E424" s="49" t="s">
        <v>875</v>
      </c>
      <c r="F424" s="49"/>
      <c r="G424" s="49">
        <v>2019</v>
      </c>
      <c r="H424" s="49" t="s">
        <v>1628</v>
      </c>
      <c r="I424" s="49" t="s">
        <v>675</v>
      </c>
      <c r="J424" s="59">
        <v>481739</v>
      </c>
      <c r="K424" s="49">
        <v>539287</v>
      </c>
      <c r="L424" s="55" t="str">
        <f>_xlfn.CONCAT(NFM3External!$B424,"_",NFM3External!$C424,"_",NFM3External!$E424,"_",NFM3External!$G424)</f>
        <v>Central African Republic_HIV_Spain_2019</v>
      </c>
    </row>
    <row r="425" spans="1:12">
      <c r="A425" s="51" t="s">
        <v>1697</v>
      </c>
      <c r="B425" s="52" t="s">
        <v>878</v>
      </c>
      <c r="C425" s="52" t="s">
        <v>1638</v>
      </c>
      <c r="D425" s="52" t="s">
        <v>1627</v>
      </c>
      <c r="E425" s="52" t="s">
        <v>875</v>
      </c>
      <c r="F425" s="52"/>
      <c r="G425" s="52">
        <v>2020</v>
      </c>
      <c r="H425" s="52" t="s">
        <v>1628</v>
      </c>
      <c r="I425" s="52" t="s">
        <v>675</v>
      </c>
      <c r="J425" s="60">
        <v>481739</v>
      </c>
      <c r="K425" s="52">
        <v>549006</v>
      </c>
      <c r="L425" s="56" t="str">
        <f>_xlfn.CONCAT(NFM3External!$B425,"_",NFM3External!$C425,"_",NFM3External!$E425,"_",NFM3External!$G425)</f>
        <v>Central African Republic_HIV_Spain_2020</v>
      </c>
    </row>
    <row r="426" spans="1:12">
      <c r="A426" s="48" t="s">
        <v>1697</v>
      </c>
      <c r="B426" s="49" t="s">
        <v>878</v>
      </c>
      <c r="C426" s="49" t="s">
        <v>1638</v>
      </c>
      <c r="D426" s="49" t="s">
        <v>1627</v>
      </c>
      <c r="E426" s="49" t="s">
        <v>894</v>
      </c>
      <c r="F426" s="49"/>
      <c r="G426" s="49">
        <v>2018</v>
      </c>
      <c r="H426" s="49" t="s">
        <v>1628</v>
      </c>
      <c r="I426" s="49" t="s">
        <v>675</v>
      </c>
      <c r="J426" s="59">
        <v>945184</v>
      </c>
      <c r="K426" s="49">
        <v>1115709</v>
      </c>
      <c r="L426" s="55" t="str">
        <f>_xlfn.CONCAT(NFM3External!$B426,"_",NFM3External!$C426,"_",NFM3External!$E426,"_",NFM3External!$G426)</f>
        <v>Central African Republic_HIV_The United Nations Children's Fund (UNICEF)_2018</v>
      </c>
    </row>
    <row r="427" spans="1:12">
      <c r="A427" s="51" t="s">
        <v>1697</v>
      </c>
      <c r="B427" s="52" t="s">
        <v>878</v>
      </c>
      <c r="C427" s="52" t="s">
        <v>1638</v>
      </c>
      <c r="D427" s="52" t="s">
        <v>1627</v>
      </c>
      <c r="E427" s="52" t="s">
        <v>894</v>
      </c>
      <c r="F427" s="52"/>
      <c r="G427" s="52">
        <v>2019</v>
      </c>
      <c r="H427" s="52" t="s">
        <v>1628</v>
      </c>
      <c r="I427" s="52" t="s">
        <v>675</v>
      </c>
      <c r="J427" s="60">
        <v>945184</v>
      </c>
      <c r="K427" s="52">
        <v>1058095</v>
      </c>
      <c r="L427" s="56" t="str">
        <f>_xlfn.CONCAT(NFM3External!$B427,"_",NFM3External!$C427,"_",NFM3External!$E427,"_",NFM3External!$G427)</f>
        <v>Central African Republic_HIV_The United Nations Children's Fund (UNICEF)_2019</v>
      </c>
    </row>
    <row r="428" spans="1:12">
      <c r="A428" s="48" t="s">
        <v>1697</v>
      </c>
      <c r="B428" s="49" t="s">
        <v>878</v>
      </c>
      <c r="C428" s="49" t="s">
        <v>1638</v>
      </c>
      <c r="D428" s="49" t="s">
        <v>1627</v>
      </c>
      <c r="E428" s="49" t="s">
        <v>894</v>
      </c>
      <c r="F428" s="49"/>
      <c r="G428" s="49">
        <v>2020</v>
      </c>
      <c r="H428" s="49" t="s">
        <v>1628</v>
      </c>
      <c r="I428" s="49" t="s">
        <v>675</v>
      </c>
      <c r="J428" s="59">
        <v>945184</v>
      </c>
      <c r="K428" s="49">
        <v>1077163</v>
      </c>
      <c r="L428" s="55" t="str">
        <f>_xlfn.CONCAT(NFM3External!$B428,"_",NFM3External!$C428,"_",NFM3External!$E428,"_",NFM3External!$G428)</f>
        <v>Central African Republic_HIV_The United Nations Children's Fund (UNICEF)_2020</v>
      </c>
    </row>
    <row r="429" spans="1:12">
      <c r="A429" s="51" t="s">
        <v>1697</v>
      </c>
      <c r="B429" s="52" t="s">
        <v>878</v>
      </c>
      <c r="C429" s="52" t="s">
        <v>1638</v>
      </c>
      <c r="D429" s="52" t="s">
        <v>1627</v>
      </c>
      <c r="E429" s="52" t="s">
        <v>911</v>
      </c>
      <c r="F429" s="52"/>
      <c r="G429" s="52">
        <v>2018</v>
      </c>
      <c r="H429" s="52" t="s">
        <v>1628</v>
      </c>
      <c r="I429" s="52" t="s">
        <v>675</v>
      </c>
      <c r="J429" s="60">
        <v>18294</v>
      </c>
      <c r="K429" s="52">
        <v>21594</v>
      </c>
      <c r="L429" s="56" t="str">
        <f>_xlfn.CONCAT(NFM3External!$B429,"_",NFM3External!$C429,"_",NFM3External!$E429,"_",NFM3External!$G429)</f>
        <v>Central African Republic_HIV_United Nations Development Programme (UNDP)_2018</v>
      </c>
    </row>
    <row r="430" spans="1:12">
      <c r="A430" s="48" t="s">
        <v>1697</v>
      </c>
      <c r="B430" s="49" t="s">
        <v>878</v>
      </c>
      <c r="C430" s="49" t="s">
        <v>1638</v>
      </c>
      <c r="D430" s="49" t="s">
        <v>1627</v>
      </c>
      <c r="E430" s="49" t="s">
        <v>911</v>
      </c>
      <c r="F430" s="49"/>
      <c r="G430" s="49">
        <v>2019</v>
      </c>
      <c r="H430" s="49" t="s">
        <v>1628</v>
      </c>
      <c r="I430" s="49" t="s">
        <v>675</v>
      </c>
      <c r="J430" s="59">
        <v>18294</v>
      </c>
      <c r="K430" s="49">
        <v>20479</v>
      </c>
      <c r="L430" s="55" t="str">
        <f>_xlfn.CONCAT(NFM3External!$B430,"_",NFM3External!$C430,"_",NFM3External!$E430,"_",NFM3External!$G430)</f>
        <v>Central African Republic_HIV_United Nations Development Programme (UNDP)_2019</v>
      </c>
    </row>
    <row r="431" spans="1:12">
      <c r="A431" s="51" t="s">
        <v>1697</v>
      </c>
      <c r="B431" s="52" t="s">
        <v>878</v>
      </c>
      <c r="C431" s="52" t="s">
        <v>1638</v>
      </c>
      <c r="D431" s="52" t="s">
        <v>1627</v>
      </c>
      <c r="E431" s="52" t="s">
        <v>911</v>
      </c>
      <c r="F431" s="52"/>
      <c r="G431" s="52">
        <v>2020</v>
      </c>
      <c r="H431" s="52" t="s">
        <v>1628</v>
      </c>
      <c r="I431" s="52" t="s">
        <v>675</v>
      </c>
      <c r="J431" s="60">
        <v>18294</v>
      </c>
      <c r="K431" s="52">
        <v>20848</v>
      </c>
      <c r="L431" s="56" t="str">
        <f>_xlfn.CONCAT(NFM3External!$B431,"_",NFM3External!$C431,"_",NFM3External!$E431,"_",NFM3External!$G431)</f>
        <v>Central African Republic_HIV_United Nations Development Programme (UNDP)_2020</v>
      </c>
    </row>
    <row r="432" spans="1:12">
      <c r="A432" s="48" t="s">
        <v>1697</v>
      </c>
      <c r="B432" s="49" t="s">
        <v>878</v>
      </c>
      <c r="C432" s="49" t="s">
        <v>1638</v>
      </c>
      <c r="D432" s="49" t="s">
        <v>1627</v>
      </c>
      <c r="E432" s="49" t="s">
        <v>923</v>
      </c>
      <c r="F432" s="49"/>
      <c r="G432" s="49">
        <v>2018</v>
      </c>
      <c r="H432" s="49" t="s">
        <v>1628</v>
      </c>
      <c r="I432" s="49" t="s">
        <v>675</v>
      </c>
      <c r="J432" s="59">
        <v>301849</v>
      </c>
      <c r="K432" s="49">
        <v>356307</v>
      </c>
      <c r="L432" s="55" t="str">
        <f>_xlfn.CONCAT(NFM3External!$B432,"_",NFM3External!$C432,"_",NFM3External!$E432,"_",NFM3External!$G432)</f>
        <v>Central African Republic_HIV_United Nations Population Fund (UNFPA)_2018</v>
      </c>
    </row>
    <row r="433" spans="1:12">
      <c r="A433" s="51" t="s">
        <v>1697</v>
      </c>
      <c r="B433" s="52" t="s">
        <v>878</v>
      </c>
      <c r="C433" s="52" t="s">
        <v>1638</v>
      </c>
      <c r="D433" s="52" t="s">
        <v>1627</v>
      </c>
      <c r="E433" s="52" t="s">
        <v>923</v>
      </c>
      <c r="F433" s="52"/>
      <c r="G433" s="52">
        <v>2019</v>
      </c>
      <c r="H433" s="52" t="s">
        <v>1628</v>
      </c>
      <c r="I433" s="52" t="s">
        <v>675</v>
      </c>
      <c r="J433" s="60">
        <v>301849</v>
      </c>
      <c r="K433" s="52">
        <v>337908</v>
      </c>
      <c r="L433" s="56" t="str">
        <f>_xlfn.CONCAT(NFM3External!$B433,"_",NFM3External!$C433,"_",NFM3External!$E433,"_",NFM3External!$G433)</f>
        <v>Central African Republic_HIV_United Nations Population Fund (UNFPA)_2019</v>
      </c>
    </row>
    <row r="434" spans="1:12">
      <c r="A434" s="48" t="s">
        <v>1697</v>
      </c>
      <c r="B434" s="49" t="s">
        <v>878</v>
      </c>
      <c r="C434" s="49" t="s">
        <v>1638</v>
      </c>
      <c r="D434" s="49" t="s">
        <v>1627</v>
      </c>
      <c r="E434" s="49" t="s">
        <v>923</v>
      </c>
      <c r="F434" s="49"/>
      <c r="G434" s="49">
        <v>2020</v>
      </c>
      <c r="H434" s="49" t="s">
        <v>1628</v>
      </c>
      <c r="I434" s="49" t="s">
        <v>675</v>
      </c>
      <c r="J434" s="59">
        <v>301849</v>
      </c>
      <c r="K434" s="49">
        <v>343997</v>
      </c>
      <c r="L434" s="55" t="str">
        <f>_xlfn.CONCAT(NFM3External!$B434,"_",NFM3External!$C434,"_",NFM3External!$E434,"_",NFM3External!$G434)</f>
        <v>Central African Republic_HIV_United Nations Population Fund (UNFPA)_2020</v>
      </c>
    </row>
    <row r="435" spans="1:12">
      <c r="A435" s="51" t="s">
        <v>1697</v>
      </c>
      <c r="B435" s="52" t="s">
        <v>878</v>
      </c>
      <c r="C435" s="52" t="s">
        <v>1638</v>
      </c>
      <c r="D435" s="52" t="s">
        <v>1627</v>
      </c>
      <c r="E435" s="52" t="s">
        <v>947</v>
      </c>
      <c r="F435" s="52"/>
      <c r="G435" s="52">
        <v>2018</v>
      </c>
      <c r="H435" s="52" t="s">
        <v>1628</v>
      </c>
      <c r="I435" s="52" t="s">
        <v>675</v>
      </c>
      <c r="J435" s="60">
        <v>3049</v>
      </c>
      <c r="K435" s="52">
        <v>3599</v>
      </c>
      <c r="L435" s="56" t="str">
        <f>_xlfn.CONCAT(NFM3External!$B435,"_",NFM3External!$C435,"_",NFM3External!$E435,"_",NFM3External!$G435)</f>
        <v>Central African Republic_HIV_Unspecified - not disagregated by sources _2018</v>
      </c>
    </row>
    <row r="436" spans="1:12">
      <c r="A436" s="48" t="s">
        <v>1697</v>
      </c>
      <c r="B436" s="49" t="s">
        <v>878</v>
      </c>
      <c r="C436" s="49" t="s">
        <v>1638</v>
      </c>
      <c r="D436" s="49" t="s">
        <v>1627</v>
      </c>
      <c r="E436" s="49" t="s">
        <v>947</v>
      </c>
      <c r="F436" s="49"/>
      <c r="G436" s="49">
        <v>2019</v>
      </c>
      <c r="H436" s="49" t="s">
        <v>1628</v>
      </c>
      <c r="I436" s="49" t="s">
        <v>675</v>
      </c>
      <c r="J436" s="59">
        <v>3049</v>
      </c>
      <c r="K436" s="49">
        <v>3413</v>
      </c>
      <c r="L436" s="55" t="str">
        <f>_xlfn.CONCAT(NFM3External!$B436,"_",NFM3External!$C436,"_",NFM3External!$E436,"_",NFM3External!$G436)</f>
        <v>Central African Republic_HIV_Unspecified - not disagregated by sources _2019</v>
      </c>
    </row>
    <row r="437" spans="1:12">
      <c r="A437" s="51" t="s">
        <v>1697</v>
      </c>
      <c r="B437" s="52" t="s">
        <v>878</v>
      </c>
      <c r="C437" s="52" t="s">
        <v>1638</v>
      </c>
      <c r="D437" s="52" t="s">
        <v>1627</v>
      </c>
      <c r="E437" s="52" t="s">
        <v>947</v>
      </c>
      <c r="F437" s="52"/>
      <c r="G437" s="52">
        <v>2020</v>
      </c>
      <c r="H437" s="52" t="s">
        <v>1628</v>
      </c>
      <c r="I437" s="52" t="s">
        <v>675</v>
      </c>
      <c r="J437" s="60">
        <v>3049</v>
      </c>
      <c r="K437" s="52">
        <v>3475</v>
      </c>
      <c r="L437" s="56" t="str">
        <f>_xlfn.CONCAT(NFM3External!$B437,"_",NFM3External!$C437,"_",NFM3External!$E437,"_",NFM3External!$G437)</f>
        <v>Central African Republic_HIV_Unspecified - not disagregated by sources _2020</v>
      </c>
    </row>
    <row r="438" spans="1:12">
      <c r="A438" s="48" t="s">
        <v>1697</v>
      </c>
      <c r="B438" s="49" t="s">
        <v>878</v>
      </c>
      <c r="C438" s="49" t="s">
        <v>1638</v>
      </c>
      <c r="D438" s="49" t="s">
        <v>1627</v>
      </c>
      <c r="E438" s="49" t="s">
        <v>932</v>
      </c>
      <c r="F438" s="49"/>
      <c r="G438" s="49">
        <v>2018</v>
      </c>
      <c r="H438" s="49" t="s">
        <v>1628</v>
      </c>
      <c r="I438" s="49" t="s">
        <v>675</v>
      </c>
      <c r="J438" s="59">
        <v>426857</v>
      </c>
      <c r="K438" s="49">
        <v>503868</v>
      </c>
      <c r="L438" s="55" t="str">
        <f>_xlfn.CONCAT(NFM3External!$B438,"_",NFM3External!$C438,"_",NFM3External!$E438,"_",NFM3External!$G438)</f>
        <v>Central African Republic_HIV_World Bank (WB)_2018</v>
      </c>
    </row>
    <row r="439" spans="1:12">
      <c r="A439" s="51" t="s">
        <v>1697</v>
      </c>
      <c r="B439" s="52" t="s">
        <v>878</v>
      </c>
      <c r="C439" s="52" t="s">
        <v>1638</v>
      </c>
      <c r="D439" s="52" t="s">
        <v>1627</v>
      </c>
      <c r="E439" s="52" t="s">
        <v>932</v>
      </c>
      <c r="F439" s="52"/>
      <c r="G439" s="52">
        <v>2019</v>
      </c>
      <c r="H439" s="52" t="s">
        <v>1628</v>
      </c>
      <c r="I439" s="52" t="s">
        <v>675</v>
      </c>
      <c r="J439" s="60">
        <v>426857</v>
      </c>
      <c r="K439" s="52">
        <v>477850</v>
      </c>
      <c r="L439" s="56" t="str">
        <f>_xlfn.CONCAT(NFM3External!$B439,"_",NFM3External!$C439,"_",NFM3External!$E439,"_",NFM3External!$G439)</f>
        <v>Central African Republic_HIV_World Bank (WB)_2019</v>
      </c>
    </row>
    <row r="440" spans="1:12">
      <c r="A440" s="48" t="s">
        <v>1697</v>
      </c>
      <c r="B440" s="49" t="s">
        <v>878</v>
      </c>
      <c r="C440" s="49" t="s">
        <v>1638</v>
      </c>
      <c r="D440" s="49" t="s">
        <v>1627</v>
      </c>
      <c r="E440" s="49" t="s">
        <v>932</v>
      </c>
      <c r="F440" s="49"/>
      <c r="G440" s="49">
        <v>2020</v>
      </c>
      <c r="H440" s="49" t="s">
        <v>1628</v>
      </c>
      <c r="I440" s="49" t="s">
        <v>675</v>
      </c>
      <c r="J440" s="59">
        <v>426857</v>
      </c>
      <c r="K440" s="49">
        <v>486461</v>
      </c>
      <c r="L440" s="55" t="str">
        <f>_xlfn.CONCAT(NFM3External!$B440,"_",NFM3External!$C440,"_",NFM3External!$E440,"_",NFM3External!$G440)</f>
        <v>Central African Republic_HIV_World Bank (WB)_2020</v>
      </c>
    </row>
    <row r="441" spans="1:12">
      <c r="A441" s="51" t="s">
        <v>1697</v>
      </c>
      <c r="B441" s="52" t="s">
        <v>878</v>
      </c>
      <c r="C441" s="52" t="s">
        <v>301</v>
      </c>
      <c r="D441" s="52" t="s">
        <v>1627</v>
      </c>
      <c r="E441" s="52" t="s">
        <v>669</v>
      </c>
      <c r="F441" s="52"/>
      <c r="G441" s="52">
        <v>2018</v>
      </c>
      <c r="H441" s="52" t="s">
        <v>1628</v>
      </c>
      <c r="I441" s="52" t="s">
        <v>675</v>
      </c>
      <c r="J441" s="60">
        <v>76225</v>
      </c>
      <c r="K441" s="52">
        <v>89977</v>
      </c>
      <c r="L441" s="56" t="str">
        <f>_xlfn.CONCAT(NFM3External!$B441,"_",NFM3External!$C441,"_",NFM3External!$E441,"_",NFM3External!$G441)</f>
        <v>Central African Republic_TB_Belgium_2018</v>
      </c>
    </row>
    <row r="442" spans="1:12">
      <c r="A442" s="48" t="s">
        <v>1697</v>
      </c>
      <c r="B442" s="49" t="s">
        <v>878</v>
      </c>
      <c r="C442" s="49" t="s">
        <v>301</v>
      </c>
      <c r="D442" s="49" t="s">
        <v>1627</v>
      </c>
      <c r="E442" s="49" t="s">
        <v>669</v>
      </c>
      <c r="F442" s="49"/>
      <c r="G442" s="49">
        <v>2019</v>
      </c>
      <c r="H442" s="49" t="s">
        <v>1628</v>
      </c>
      <c r="I442" s="49" t="s">
        <v>675</v>
      </c>
      <c r="J442" s="59">
        <v>76225</v>
      </c>
      <c r="K442" s="49">
        <v>85330</v>
      </c>
      <c r="L442" s="55" t="str">
        <f>_xlfn.CONCAT(NFM3External!$B442,"_",NFM3External!$C442,"_",NFM3External!$E442,"_",NFM3External!$G442)</f>
        <v>Central African Republic_TB_Belgium_2019</v>
      </c>
    </row>
    <row r="443" spans="1:12">
      <c r="A443" s="51" t="s">
        <v>1697</v>
      </c>
      <c r="B443" s="52" t="s">
        <v>878</v>
      </c>
      <c r="C443" s="52" t="s">
        <v>301</v>
      </c>
      <c r="D443" s="52" t="s">
        <v>1627</v>
      </c>
      <c r="E443" s="52" t="s">
        <v>669</v>
      </c>
      <c r="F443" s="52"/>
      <c r="G443" s="52">
        <v>2020</v>
      </c>
      <c r="H443" s="52" t="s">
        <v>1628</v>
      </c>
      <c r="I443" s="52" t="s">
        <v>675</v>
      </c>
      <c r="J443" s="60">
        <v>76225</v>
      </c>
      <c r="K443" s="52">
        <v>86868</v>
      </c>
      <c r="L443" s="56" t="str">
        <f>_xlfn.CONCAT(NFM3External!$B443,"_",NFM3External!$C443,"_",NFM3External!$E443,"_",NFM3External!$G443)</f>
        <v>Central African Republic_TB_Belgium_2020</v>
      </c>
    </row>
    <row r="444" spans="1:12">
      <c r="A444" s="48" t="s">
        <v>1697</v>
      </c>
      <c r="B444" s="49" t="s">
        <v>878</v>
      </c>
      <c r="C444" s="49" t="s">
        <v>301</v>
      </c>
      <c r="D444" s="49" t="s">
        <v>1627</v>
      </c>
      <c r="E444" s="49" t="s">
        <v>765</v>
      </c>
      <c r="F444" s="49"/>
      <c r="G444" s="49">
        <v>2018</v>
      </c>
      <c r="H444" s="49" t="s">
        <v>1628</v>
      </c>
      <c r="I444" s="49" t="s">
        <v>675</v>
      </c>
      <c r="J444" s="59">
        <v>0</v>
      </c>
      <c r="K444" s="49">
        <v>0</v>
      </c>
      <c r="L444" s="55" t="str">
        <f>_xlfn.CONCAT(NFM3External!$B444,"_",NFM3External!$C444,"_",NFM3External!$E444,"_",NFM3External!$G444)</f>
        <v>Central African Republic_TB_European Union/European Commision_2018</v>
      </c>
    </row>
    <row r="445" spans="1:12">
      <c r="A445" s="51" t="s">
        <v>1697</v>
      </c>
      <c r="B445" s="52" t="s">
        <v>878</v>
      </c>
      <c r="C445" s="52" t="s">
        <v>301</v>
      </c>
      <c r="D445" s="52" t="s">
        <v>1627</v>
      </c>
      <c r="E445" s="52" t="s">
        <v>765</v>
      </c>
      <c r="F445" s="52"/>
      <c r="G445" s="52">
        <v>2019</v>
      </c>
      <c r="H445" s="52" t="s">
        <v>1628</v>
      </c>
      <c r="I445" s="52" t="s">
        <v>675</v>
      </c>
      <c r="J445" s="60">
        <v>0</v>
      </c>
      <c r="K445" s="52">
        <v>0</v>
      </c>
      <c r="L445" s="56" t="str">
        <f>_xlfn.CONCAT(NFM3External!$B445,"_",NFM3External!$C445,"_",NFM3External!$E445,"_",NFM3External!$G445)</f>
        <v>Central African Republic_TB_European Union/European Commision_2019</v>
      </c>
    </row>
    <row r="446" spans="1:12">
      <c r="A446" s="48" t="s">
        <v>1697</v>
      </c>
      <c r="B446" s="49" t="s">
        <v>878</v>
      </c>
      <c r="C446" s="49" t="s">
        <v>301</v>
      </c>
      <c r="D446" s="49" t="s">
        <v>1627</v>
      </c>
      <c r="E446" s="49" t="s">
        <v>765</v>
      </c>
      <c r="F446" s="49"/>
      <c r="G446" s="49">
        <v>2020</v>
      </c>
      <c r="H446" s="49" t="s">
        <v>1628</v>
      </c>
      <c r="I446" s="49" t="s">
        <v>675</v>
      </c>
      <c r="J446" s="59">
        <v>0</v>
      </c>
      <c r="K446" s="49">
        <v>0</v>
      </c>
      <c r="L446" s="55" t="str">
        <f>_xlfn.CONCAT(NFM3External!$B446,"_",NFM3External!$C446,"_",NFM3External!$E446,"_",NFM3External!$G446)</f>
        <v>Central African Republic_TB_European Union/European Commision_2020</v>
      </c>
    </row>
    <row r="447" spans="1:12">
      <c r="A447" s="51" t="s">
        <v>1697</v>
      </c>
      <c r="B447" s="52" t="s">
        <v>878</v>
      </c>
      <c r="C447" s="52" t="s">
        <v>301</v>
      </c>
      <c r="D447" s="52" t="s">
        <v>1627</v>
      </c>
      <c r="E447" s="52" t="s">
        <v>786</v>
      </c>
      <c r="F447" s="52" t="s">
        <v>1698</v>
      </c>
      <c r="G447" s="52">
        <v>2018</v>
      </c>
      <c r="H447" s="52" t="s">
        <v>1628</v>
      </c>
      <c r="I447" s="52" t="s">
        <v>675</v>
      </c>
      <c r="J447" s="60">
        <v>115861</v>
      </c>
      <c r="K447" s="52">
        <v>136764</v>
      </c>
      <c r="L447" s="56" t="str">
        <f>_xlfn.CONCAT(NFM3External!$B447,"_",NFM3External!$C447,"_",NFM3External!$E447,"_",NFM3External!$G447)</f>
        <v>Central African Republic_TB_France_2018</v>
      </c>
    </row>
    <row r="448" spans="1:12">
      <c r="A448" s="48" t="s">
        <v>1697</v>
      </c>
      <c r="B448" s="49" t="s">
        <v>878</v>
      </c>
      <c r="C448" s="49" t="s">
        <v>301</v>
      </c>
      <c r="D448" s="49" t="s">
        <v>1627</v>
      </c>
      <c r="E448" s="49" t="s">
        <v>786</v>
      </c>
      <c r="F448" s="49" t="s">
        <v>1698</v>
      </c>
      <c r="G448" s="49">
        <v>2019</v>
      </c>
      <c r="H448" s="49" t="s">
        <v>1628</v>
      </c>
      <c r="I448" s="49" t="s">
        <v>675</v>
      </c>
      <c r="J448" s="59">
        <v>115861</v>
      </c>
      <c r="K448" s="49">
        <v>129702</v>
      </c>
      <c r="L448" s="55" t="str">
        <f>_xlfn.CONCAT(NFM3External!$B448,"_",NFM3External!$C448,"_",NFM3External!$E448,"_",NFM3External!$G448)</f>
        <v>Central African Republic_TB_France_2019</v>
      </c>
    </row>
    <row r="449" spans="1:12">
      <c r="A449" s="51" t="s">
        <v>1697</v>
      </c>
      <c r="B449" s="52" t="s">
        <v>878</v>
      </c>
      <c r="C449" s="52" t="s">
        <v>301</v>
      </c>
      <c r="D449" s="52" t="s">
        <v>1627</v>
      </c>
      <c r="E449" s="52" t="s">
        <v>786</v>
      </c>
      <c r="F449" s="52" t="s">
        <v>1698</v>
      </c>
      <c r="G449" s="52">
        <v>2020</v>
      </c>
      <c r="H449" s="52" t="s">
        <v>1628</v>
      </c>
      <c r="I449" s="52" t="s">
        <v>675</v>
      </c>
      <c r="J449" s="60">
        <v>115861</v>
      </c>
      <c r="K449" s="52">
        <v>132039</v>
      </c>
      <c r="L449" s="56" t="str">
        <f>_xlfn.CONCAT(NFM3External!$B449,"_",NFM3External!$C449,"_",NFM3External!$E449,"_",NFM3External!$G449)</f>
        <v>Central African Republic_TB_France_2020</v>
      </c>
    </row>
    <row r="450" spans="1:12">
      <c r="A450" s="48" t="s">
        <v>1697</v>
      </c>
      <c r="B450" s="49" t="s">
        <v>878</v>
      </c>
      <c r="C450" s="49" t="s">
        <v>301</v>
      </c>
      <c r="D450" s="49" t="s">
        <v>1627</v>
      </c>
      <c r="E450" s="49" t="s">
        <v>791</v>
      </c>
      <c r="F450" s="49"/>
      <c r="G450" s="49">
        <v>2018</v>
      </c>
      <c r="H450" s="49" t="s">
        <v>1628</v>
      </c>
      <c r="I450" s="49" t="s">
        <v>675</v>
      </c>
      <c r="J450" s="59">
        <v>0</v>
      </c>
      <c r="K450" s="49">
        <v>0</v>
      </c>
      <c r="L450" s="55" t="str">
        <f>_xlfn.CONCAT(NFM3External!$B450,"_",NFM3External!$C450,"_",NFM3External!$E450,"_",NFM3External!$G450)</f>
        <v>Central African Republic_TB_Germany_2018</v>
      </c>
    </row>
    <row r="451" spans="1:12">
      <c r="A451" s="51" t="s">
        <v>1697</v>
      </c>
      <c r="B451" s="52" t="s">
        <v>878</v>
      </c>
      <c r="C451" s="52" t="s">
        <v>301</v>
      </c>
      <c r="D451" s="52" t="s">
        <v>1627</v>
      </c>
      <c r="E451" s="52" t="s">
        <v>791</v>
      </c>
      <c r="F451" s="52"/>
      <c r="G451" s="52">
        <v>2019</v>
      </c>
      <c r="H451" s="52" t="s">
        <v>1628</v>
      </c>
      <c r="I451" s="52" t="s">
        <v>675</v>
      </c>
      <c r="J451" s="60">
        <v>0</v>
      </c>
      <c r="K451" s="52">
        <v>0</v>
      </c>
      <c r="L451" s="56" t="str">
        <f>_xlfn.CONCAT(NFM3External!$B451,"_",NFM3External!$C451,"_",NFM3External!$E451,"_",NFM3External!$G451)</f>
        <v>Central African Republic_TB_Germany_2019</v>
      </c>
    </row>
    <row r="452" spans="1:12">
      <c r="A452" s="48" t="s">
        <v>1697</v>
      </c>
      <c r="B452" s="49" t="s">
        <v>878</v>
      </c>
      <c r="C452" s="49" t="s">
        <v>301</v>
      </c>
      <c r="D452" s="49" t="s">
        <v>1627</v>
      </c>
      <c r="E452" s="49" t="s">
        <v>791</v>
      </c>
      <c r="F452" s="49"/>
      <c r="G452" s="49">
        <v>2020</v>
      </c>
      <c r="H452" s="49" t="s">
        <v>1628</v>
      </c>
      <c r="I452" s="49" t="s">
        <v>675</v>
      </c>
      <c r="J452" s="59">
        <v>0</v>
      </c>
      <c r="K452" s="49">
        <v>0</v>
      </c>
      <c r="L452" s="55" t="str">
        <f>_xlfn.CONCAT(NFM3External!$B452,"_",NFM3External!$C452,"_",NFM3External!$E452,"_",NFM3External!$G452)</f>
        <v>Central African Republic_TB_Germany_2020</v>
      </c>
    </row>
    <row r="453" spans="1:12">
      <c r="A453" s="51" t="s">
        <v>1697</v>
      </c>
      <c r="B453" s="52" t="s">
        <v>878</v>
      </c>
      <c r="C453" s="52" t="s">
        <v>301</v>
      </c>
      <c r="D453" s="52" t="s">
        <v>1627</v>
      </c>
      <c r="E453" s="52" t="s">
        <v>836</v>
      </c>
      <c r="F453" s="52"/>
      <c r="G453" s="52">
        <v>2018</v>
      </c>
      <c r="H453" s="52" t="s">
        <v>1628</v>
      </c>
      <c r="I453" s="52" t="s">
        <v>675</v>
      </c>
      <c r="J453" s="60">
        <v>0</v>
      </c>
      <c r="K453" s="52">
        <v>0</v>
      </c>
      <c r="L453" s="56" t="str">
        <f>_xlfn.CONCAT(NFM3External!$B453,"_",NFM3External!$C453,"_",NFM3External!$E453,"_",NFM3External!$G453)</f>
        <v>Central African Republic_TB_Joint United Nations Programme on HIV/AIDS (UNAIDS)_2018</v>
      </c>
    </row>
    <row r="454" spans="1:12">
      <c r="A454" s="48" t="s">
        <v>1697</v>
      </c>
      <c r="B454" s="49" t="s">
        <v>878</v>
      </c>
      <c r="C454" s="49" t="s">
        <v>301</v>
      </c>
      <c r="D454" s="49" t="s">
        <v>1627</v>
      </c>
      <c r="E454" s="49" t="s">
        <v>836</v>
      </c>
      <c r="F454" s="49"/>
      <c r="G454" s="49">
        <v>2019</v>
      </c>
      <c r="H454" s="49" t="s">
        <v>1628</v>
      </c>
      <c r="I454" s="49" t="s">
        <v>675</v>
      </c>
      <c r="J454" s="59">
        <v>0</v>
      </c>
      <c r="K454" s="49">
        <v>0</v>
      </c>
      <c r="L454" s="55" t="str">
        <f>_xlfn.CONCAT(NFM3External!$B454,"_",NFM3External!$C454,"_",NFM3External!$E454,"_",NFM3External!$G454)</f>
        <v>Central African Republic_TB_Joint United Nations Programme on HIV/AIDS (UNAIDS)_2019</v>
      </c>
    </row>
    <row r="455" spans="1:12">
      <c r="A455" s="51" t="s">
        <v>1697</v>
      </c>
      <c r="B455" s="52" t="s">
        <v>878</v>
      </c>
      <c r="C455" s="52" t="s">
        <v>301</v>
      </c>
      <c r="D455" s="52" t="s">
        <v>1627</v>
      </c>
      <c r="E455" s="52" t="s">
        <v>836</v>
      </c>
      <c r="F455" s="52"/>
      <c r="G455" s="52">
        <v>2020</v>
      </c>
      <c r="H455" s="52" t="s">
        <v>1628</v>
      </c>
      <c r="I455" s="52" t="s">
        <v>675</v>
      </c>
      <c r="J455" s="60">
        <v>0</v>
      </c>
      <c r="K455" s="52">
        <v>0</v>
      </c>
      <c r="L455" s="56" t="str">
        <f>_xlfn.CONCAT(NFM3External!$B455,"_",NFM3External!$C455,"_",NFM3External!$E455,"_",NFM3External!$G455)</f>
        <v>Central African Republic_TB_Joint United Nations Programme on HIV/AIDS (UNAIDS)_2020</v>
      </c>
    </row>
    <row r="456" spans="1:12">
      <c r="A456" s="48" t="s">
        <v>1697</v>
      </c>
      <c r="B456" s="49" t="s">
        <v>878</v>
      </c>
      <c r="C456" s="49" t="s">
        <v>301</v>
      </c>
      <c r="D456" s="49" t="s">
        <v>1627</v>
      </c>
      <c r="E456" s="49" t="s">
        <v>844</v>
      </c>
      <c r="F456" s="49"/>
      <c r="G456" s="49">
        <v>2018</v>
      </c>
      <c r="H456" s="49" t="s">
        <v>1628</v>
      </c>
      <c r="I456" s="49" t="s">
        <v>675</v>
      </c>
      <c r="J456" s="59">
        <v>0</v>
      </c>
      <c r="K456" s="49">
        <v>0</v>
      </c>
      <c r="L456" s="55" t="str">
        <f>_xlfn.CONCAT(NFM3External!$B456,"_",NFM3External!$C456,"_",NFM3External!$E456,"_",NFM3External!$G456)</f>
        <v>Central African Republic_TB_Luxembourg_2018</v>
      </c>
    </row>
    <row r="457" spans="1:12">
      <c r="A457" s="51" t="s">
        <v>1697</v>
      </c>
      <c r="B457" s="52" t="s">
        <v>878</v>
      </c>
      <c r="C457" s="52" t="s">
        <v>301</v>
      </c>
      <c r="D457" s="52" t="s">
        <v>1627</v>
      </c>
      <c r="E457" s="52" t="s">
        <v>844</v>
      </c>
      <c r="F457" s="52"/>
      <c r="G457" s="52">
        <v>2019</v>
      </c>
      <c r="H457" s="52" t="s">
        <v>1628</v>
      </c>
      <c r="I457" s="52" t="s">
        <v>675</v>
      </c>
      <c r="J457" s="60">
        <v>0</v>
      </c>
      <c r="K457" s="52">
        <v>0</v>
      </c>
      <c r="L457" s="56" t="str">
        <f>_xlfn.CONCAT(NFM3External!$B457,"_",NFM3External!$C457,"_",NFM3External!$E457,"_",NFM3External!$G457)</f>
        <v>Central African Republic_TB_Luxembourg_2019</v>
      </c>
    </row>
    <row r="458" spans="1:12">
      <c r="A458" s="48" t="s">
        <v>1697</v>
      </c>
      <c r="B458" s="49" t="s">
        <v>878</v>
      </c>
      <c r="C458" s="49" t="s">
        <v>301</v>
      </c>
      <c r="D458" s="49" t="s">
        <v>1627</v>
      </c>
      <c r="E458" s="49" t="s">
        <v>844</v>
      </c>
      <c r="F458" s="49"/>
      <c r="G458" s="49">
        <v>2020</v>
      </c>
      <c r="H458" s="49" t="s">
        <v>1628</v>
      </c>
      <c r="I458" s="49" t="s">
        <v>675</v>
      </c>
      <c r="J458" s="59">
        <v>0</v>
      </c>
      <c r="K458" s="49">
        <v>0</v>
      </c>
      <c r="L458" s="55" t="str">
        <f>_xlfn.CONCAT(NFM3External!$B458,"_",NFM3External!$C458,"_",NFM3External!$E458,"_",NFM3External!$G458)</f>
        <v>Central African Republic_TB_Luxembourg_2020</v>
      </c>
    </row>
    <row r="459" spans="1:12">
      <c r="A459" s="51" t="s">
        <v>1697</v>
      </c>
      <c r="B459" s="52" t="s">
        <v>878</v>
      </c>
      <c r="C459" s="52" t="s">
        <v>301</v>
      </c>
      <c r="D459" s="52" t="s">
        <v>1627</v>
      </c>
      <c r="E459" s="52" t="s">
        <v>861</v>
      </c>
      <c r="F459" s="52"/>
      <c r="G459" s="52">
        <v>2018</v>
      </c>
      <c r="H459" s="52" t="s">
        <v>1628</v>
      </c>
      <c r="I459" s="52" t="s">
        <v>675</v>
      </c>
      <c r="J459" s="60">
        <v>64029</v>
      </c>
      <c r="K459" s="52">
        <v>75580</v>
      </c>
      <c r="L459" s="56" t="str">
        <f>_xlfn.CONCAT(NFM3External!$B459,"_",NFM3External!$C459,"_",NFM3External!$E459,"_",NFM3External!$G459)</f>
        <v>Central African Republic_TB_Netherlands_2018</v>
      </c>
    </row>
    <row r="460" spans="1:12">
      <c r="A460" s="48" t="s">
        <v>1697</v>
      </c>
      <c r="B460" s="49" t="s">
        <v>878</v>
      </c>
      <c r="C460" s="49" t="s">
        <v>301</v>
      </c>
      <c r="D460" s="49" t="s">
        <v>1627</v>
      </c>
      <c r="E460" s="49" t="s">
        <v>861</v>
      </c>
      <c r="F460" s="49"/>
      <c r="G460" s="49">
        <v>2019</v>
      </c>
      <c r="H460" s="49" t="s">
        <v>1628</v>
      </c>
      <c r="I460" s="49" t="s">
        <v>675</v>
      </c>
      <c r="J460" s="59">
        <v>64029</v>
      </c>
      <c r="K460" s="49">
        <v>71677</v>
      </c>
      <c r="L460" s="55" t="str">
        <f>_xlfn.CONCAT(NFM3External!$B460,"_",NFM3External!$C460,"_",NFM3External!$E460,"_",NFM3External!$G460)</f>
        <v>Central African Republic_TB_Netherlands_2019</v>
      </c>
    </row>
    <row r="461" spans="1:12">
      <c r="A461" s="51" t="s">
        <v>1697</v>
      </c>
      <c r="B461" s="52" t="s">
        <v>878</v>
      </c>
      <c r="C461" s="52" t="s">
        <v>301</v>
      </c>
      <c r="D461" s="52" t="s">
        <v>1627</v>
      </c>
      <c r="E461" s="52" t="s">
        <v>861</v>
      </c>
      <c r="F461" s="52"/>
      <c r="G461" s="52">
        <v>2020</v>
      </c>
      <c r="H461" s="52" t="s">
        <v>1628</v>
      </c>
      <c r="I461" s="52" t="s">
        <v>675</v>
      </c>
      <c r="J461" s="60">
        <v>64029</v>
      </c>
      <c r="K461" s="52">
        <v>72969</v>
      </c>
      <c r="L461" s="56" t="str">
        <f>_xlfn.CONCAT(NFM3External!$B461,"_",NFM3External!$C461,"_",NFM3External!$E461,"_",NFM3External!$G461)</f>
        <v>Central African Republic_TB_Netherlands_2020</v>
      </c>
    </row>
    <row r="462" spans="1:12">
      <c r="A462" s="48" t="s">
        <v>1697</v>
      </c>
      <c r="B462" s="49" t="s">
        <v>878</v>
      </c>
      <c r="C462" s="49" t="s">
        <v>301</v>
      </c>
      <c r="D462" s="49" t="s">
        <v>1627</v>
      </c>
      <c r="E462" s="49" t="s">
        <v>875</v>
      </c>
      <c r="F462" s="49"/>
      <c r="G462" s="49">
        <v>2018</v>
      </c>
      <c r="H462" s="49" t="s">
        <v>1628</v>
      </c>
      <c r="I462" s="49" t="s">
        <v>675</v>
      </c>
      <c r="J462" s="59">
        <v>57931</v>
      </c>
      <c r="K462" s="49">
        <v>68382</v>
      </c>
      <c r="L462" s="55" t="str">
        <f>_xlfn.CONCAT(NFM3External!$B462,"_",NFM3External!$C462,"_",NFM3External!$E462,"_",NFM3External!$G462)</f>
        <v>Central African Republic_TB_Spain_2018</v>
      </c>
    </row>
    <row r="463" spans="1:12">
      <c r="A463" s="51" t="s">
        <v>1697</v>
      </c>
      <c r="B463" s="52" t="s">
        <v>878</v>
      </c>
      <c r="C463" s="52" t="s">
        <v>301</v>
      </c>
      <c r="D463" s="52" t="s">
        <v>1627</v>
      </c>
      <c r="E463" s="52" t="s">
        <v>875</v>
      </c>
      <c r="F463" s="52"/>
      <c r="G463" s="52">
        <v>2019</v>
      </c>
      <c r="H463" s="52" t="s">
        <v>1628</v>
      </c>
      <c r="I463" s="52" t="s">
        <v>675</v>
      </c>
      <c r="J463" s="60">
        <v>57931</v>
      </c>
      <c r="K463" s="52">
        <v>64851</v>
      </c>
      <c r="L463" s="56" t="str">
        <f>_xlfn.CONCAT(NFM3External!$B463,"_",NFM3External!$C463,"_",NFM3External!$E463,"_",NFM3External!$G463)</f>
        <v>Central African Republic_TB_Spain_2019</v>
      </c>
    </row>
    <row r="464" spans="1:12">
      <c r="A464" s="48" t="s">
        <v>1697</v>
      </c>
      <c r="B464" s="49" t="s">
        <v>878</v>
      </c>
      <c r="C464" s="49" t="s">
        <v>301</v>
      </c>
      <c r="D464" s="49" t="s">
        <v>1627</v>
      </c>
      <c r="E464" s="49" t="s">
        <v>875</v>
      </c>
      <c r="F464" s="49"/>
      <c r="G464" s="49">
        <v>2020</v>
      </c>
      <c r="H464" s="49" t="s">
        <v>1628</v>
      </c>
      <c r="I464" s="49" t="s">
        <v>675</v>
      </c>
      <c r="J464" s="59">
        <v>57931</v>
      </c>
      <c r="K464" s="49">
        <v>66020</v>
      </c>
      <c r="L464" s="55" t="str">
        <f>_xlfn.CONCAT(NFM3External!$B464,"_",NFM3External!$C464,"_",NFM3External!$E464,"_",NFM3External!$G464)</f>
        <v>Central African Republic_TB_Spain_2020</v>
      </c>
    </row>
    <row r="465" spans="1:12">
      <c r="A465" s="51" t="s">
        <v>1697</v>
      </c>
      <c r="B465" s="52" t="s">
        <v>878</v>
      </c>
      <c r="C465" s="52" t="s">
        <v>301</v>
      </c>
      <c r="D465" s="52" t="s">
        <v>1627</v>
      </c>
      <c r="E465" s="52" t="s">
        <v>894</v>
      </c>
      <c r="F465" s="52"/>
      <c r="G465" s="52">
        <v>2018</v>
      </c>
      <c r="H465" s="52" t="s">
        <v>1628</v>
      </c>
      <c r="I465" s="52" t="s">
        <v>675</v>
      </c>
      <c r="J465" s="60">
        <v>0</v>
      </c>
      <c r="K465" s="52">
        <v>0</v>
      </c>
      <c r="L465" s="56" t="str">
        <f>_xlfn.CONCAT(NFM3External!$B465,"_",NFM3External!$C465,"_",NFM3External!$E465,"_",NFM3External!$G465)</f>
        <v>Central African Republic_TB_The United Nations Children's Fund (UNICEF)_2018</v>
      </c>
    </row>
    <row r="466" spans="1:12">
      <c r="A466" s="48" t="s">
        <v>1697</v>
      </c>
      <c r="B466" s="49" t="s">
        <v>878</v>
      </c>
      <c r="C466" s="49" t="s">
        <v>301</v>
      </c>
      <c r="D466" s="49" t="s">
        <v>1627</v>
      </c>
      <c r="E466" s="49" t="s">
        <v>894</v>
      </c>
      <c r="F466" s="49"/>
      <c r="G466" s="49">
        <v>2019</v>
      </c>
      <c r="H466" s="49" t="s">
        <v>1628</v>
      </c>
      <c r="I466" s="49" t="s">
        <v>675</v>
      </c>
      <c r="J466" s="59">
        <v>0</v>
      </c>
      <c r="K466" s="49">
        <v>0</v>
      </c>
      <c r="L466" s="55" t="str">
        <f>_xlfn.CONCAT(NFM3External!$B466,"_",NFM3External!$C466,"_",NFM3External!$E466,"_",NFM3External!$G466)</f>
        <v>Central African Republic_TB_The United Nations Children's Fund (UNICEF)_2019</v>
      </c>
    </row>
    <row r="467" spans="1:12">
      <c r="A467" s="51" t="s">
        <v>1697</v>
      </c>
      <c r="B467" s="52" t="s">
        <v>878</v>
      </c>
      <c r="C467" s="52" t="s">
        <v>301</v>
      </c>
      <c r="D467" s="52" t="s">
        <v>1627</v>
      </c>
      <c r="E467" s="52" t="s">
        <v>894</v>
      </c>
      <c r="F467" s="52"/>
      <c r="G467" s="52">
        <v>2020</v>
      </c>
      <c r="H467" s="52" t="s">
        <v>1628</v>
      </c>
      <c r="I467" s="52" t="s">
        <v>675</v>
      </c>
      <c r="J467" s="60">
        <v>0</v>
      </c>
      <c r="K467" s="52">
        <v>0</v>
      </c>
      <c r="L467" s="56" t="str">
        <f>_xlfn.CONCAT(NFM3External!$B467,"_",NFM3External!$C467,"_",NFM3External!$E467,"_",NFM3External!$G467)</f>
        <v>Central African Republic_TB_The United Nations Children's Fund (UNICEF)_2020</v>
      </c>
    </row>
    <row r="468" spans="1:12">
      <c r="A468" s="48" t="s">
        <v>1697</v>
      </c>
      <c r="B468" s="49" t="s">
        <v>878</v>
      </c>
      <c r="C468" s="49" t="s">
        <v>301</v>
      </c>
      <c r="D468" s="49" t="s">
        <v>1627</v>
      </c>
      <c r="E468" s="49" t="s">
        <v>911</v>
      </c>
      <c r="F468" s="49"/>
      <c r="G468" s="49">
        <v>2018</v>
      </c>
      <c r="H468" s="49" t="s">
        <v>1628</v>
      </c>
      <c r="I468" s="49" t="s">
        <v>675</v>
      </c>
      <c r="J468" s="59">
        <v>0</v>
      </c>
      <c r="K468" s="49">
        <v>0</v>
      </c>
      <c r="L468" s="55" t="str">
        <f>_xlfn.CONCAT(NFM3External!$B468,"_",NFM3External!$C468,"_",NFM3External!$E468,"_",NFM3External!$G468)</f>
        <v>Central African Republic_TB_United Nations Development Programme (UNDP)_2018</v>
      </c>
    </row>
    <row r="469" spans="1:12">
      <c r="A469" s="51" t="s">
        <v>1697</v>
      </c>
      <c r="B469" s="52" t="s">
        <v>878</v>
      </c>
      <c r="C469" s="52" t="s">
        <v>301</v>
      </c>
      <c r="D469" s="52" t="s">
        <v>1627</v>
      </c>
      <c r="E469" s="52" t="s">
        <v>911</v>
      </c>
      <c r="F469" s="52"/>
      <c r="G469" s="52">
        <v>2019</v>
      </c>
      <c r="H469" s="52" t="s">
        <v>1628</v>
      </c>
      <c r="I469" s="52" t="s">
        <v>675</v>
      </c>
      <c r="J469" s="60">
        <v>0</v>
      </c>
      <c r="K469" s="52">
        <v>0</v>
      </c>
      <c r="L469" s="56" t="str">
        <f>_xlfn.CONCAT(NFM3External!$B469,"_",NFM3External!$C469,"_",NFM3External!$E469,"_",NFM3External!$G469)</f>
        <v>Central African Republic_TB_United Nations Development Programme (UNDP)_2019</v>
      </c>
    </row>
    <row r="470" spans="1:12">
      <c r="A470" s="48" t="s">
        <v>1697</v>
      </c>
      <c r="B470" s="49" t="s">
        <v>878</v>
      </c>
      <c r="C470" s="49" t="s">
        <v>301</v>
      </c>
      <c r="D470" s="49" t="s">
        <v>1627</v>
      </c>
      <c r="E470" s="49" t="s">
        <v>911</v>
      </c>
      <c r="F470" s="49"/>
      <c r="G470" s="49">
        <v>2020</v>
      </c>
      <c r="H470" s="49" t="s">
        <v>1628</v>
      </c>
      <c r="I470" s="49" t="s">
        <v>675</v>
      </c>
      <c r="J470" s="59">
        <v>0</v>
      </c>
      <c r="K470" s="49">
        <v>0</v>
      </c>
      <c r="L470" s="55" t="str">
        <f>_xlfn.CONCAT(NFM3External!$B470,"_",NFM3External!$C470,"_",NFM3External!$E470,"_",NFM3External!$G470)</f>
        <v>Central African Republic_TB_United Nations Development Programme (UNDP)_2020</v>
      </c>
    </row>
    <row r="471" spans="1:12">
      <c r="A471" s="51" t="s">
        <v>1697</v>
      </c>
      <c r="B471" s="52" t="s">
        <v>878</v>
      </c>
      <c r="C471" s="52" t="s">
        <v>301</v>
      </c>
      <c r="D471" s="52" t="s">
        <v>1627</v>
      </c>
      <c r="E471" s="52" t="s">
        <v>923</v>
      </c>
      <c r="F471" s="52"/>
      <c r="G471" s="52">
        <v>2018</v>
      </c>
      <c r="H471" s="52" t="s">
        <v>1628</v>
      </c>
      <c r="I471" s="52" t="s">
        <v>675</v>
      </c>
      <c r="J471" s="60">
        <v>0</v>
      </c>
      <c r="K471" s="52">
        <v>0</v>
      </c>
      <c r="L471" s="56" t="str">
        <f>_xlfn.CONCAT(NFM3External!$B471,"_",NFM3External!$C471,"_",NFM3External!$E471,"_",NFM3External!$G471)</f>
        <v>Central African Republic_TB_United Nations Population Fund (UNFPA)_2018</v>
      </c>
    </row>
    <row r="472" spans="1:12">
      <c r="A472" s="48" t="s">
        <v>1697</v>
      </c>
      <c r="B472" s="49" t="s">
        <v>878</v>
      </c>
      <c r="C472" s="49" t="s">
        <v>301</v>
      </c>
      <c r="D472" s="49" t="s">
        <v>1627</v>
      </c>
      <c r="E472" s="49" t="s">
        <v>923</v>
      </c>
      <c r="F472" s="49"/>
      <c r="G472" s="49">
        <v>2019</v>
      </c>
      <c r="H472" s="49" t="s">
        <v>1628</v>
      </c>
      <c r="I472" s="49" t="s">
        <v>675</v>
      </c>
      <c r="J472" s="59">
        <v>0</v>
      </c>
      <c r="K472" s="49">
        <v>0</v>
      </c>
      <c r="L472" s="55" t="str">
        <f>_xlfn.CONCAT(NFM3External!$B472,"_",NFM3External!$C472,"_",NFM3External!$E472,"_",NFM3External!$G472)</f>
        <v>Central African Republic_TB_United Nations Population Fund (UNFPA)_2019</v>
      </c>
    </row>
    <row r="473" spans="1:12">
      <c r="A473" s="51" t="s">
        <v>1697</v>
      </c>
      <c r="B473" s="52" t="s">
        <v>878</v>
      </c>
      <c r="C473" s="52" t="s">
        <v>301</v>
      </c>
      <c r="D473" s="52" t="s">
        <v>1627</v>
      </c>
      <c r="E473" s="52" t="s">
        <v>923</v>
      </c>
      <c r="F473" s="52"/>
      <c r="G473" s="52">
        <v>2020</v>
      </c>
      <c r="H473" s="52" t="s">
        <v>1628</v>
      </c>
      <c r="I473" s="52" t="s">
        <v>675</v>
      </c>
      <c r="J473" s="60">
        <v>0</v>
      </c>
      <c r="K473" s="52">
        <v>0</v>
      </c>
      <c r="L473" s="56" t="str">
        <f>_xlfn.CONCAT(NFM3External!$B473,"_",NFM3External!$C473,"_",NFM3External!$E473,"_",NFM3External!$G473)</f>
        <v>Central African Republic_TB_United Nations Population Fund (UNFPA)_2020</v>
      </c>
    </row>
    <row r="474" spans="1:12">
      <c r="A474" s="48" t="s">
        <v>1697</v>
      </c>
      <c r="B474" s="49" t="s">
        <v>878</v>
      </c>
      <c r="C474" s="49" t="s">
        <v>301</v>
      </c>
      <c r="D474" s="49" t="s">
        <v>1627</v>
      </c>
      <c r="E474" s="49" t="s">
        <v>947</v>
      </c>
      <c r="F474" s="49"/>
      <c r="G474" s="49">
        <v>2018</v>
      </c>
      <c r="H474" s="49" t="s">
        <v>1628</v>
      </c>
      <c r="I474" s="49" t="s">
        <v>675</v>
      </c>
      <c r="J474" s="59">
        <v>3049</v>
      </c>
      <c r="K474" s="49">
        <v>3599</v>
      </c>
      <c r="L474" s="55" t="str">
        <f>_xlfn.CONCAT(NFM3External!$B474,"_",NFM3External!$C474,"_",NFM3External!$E474,"_",NFM3External!$G474)</f>
        <v>Central African Republic_TB_Unspecified - not disagregated by sources _2018</v>
      </c>
    </row>
    <row r="475" spans="1:12">
      <c r="A475" s="51" t="s">
        <v>1697</v>
      </c>
      <c r="B475" s="52" t="s">
        <v>878</v>
      </c>
      <c r="C475" s="52" t="s">
        <v>301</v>
      </c>
      <c r="D475" s="52" t="s">
        <v>1627</v>
      </c>
      <c r="E475" s="52" t="s">
        <v>947</v>
      </c>
      <c r="F475" s="52"/>
      <c r="G475" s="52">
        <v>2019</v>
      </c>
      <c r="H475" s="52" t="s">
        <v>1628</v>
      </c>
      <c r="I475" s="52" t="s">
        <v>675</v>
      </c>
      <c r="J475" s="60">
        <v>3049</v>
      </c>
      <c r="K475" s="52">
        <v>3413</v>
      </c>
      <c r="L475" s="56" t="str">
        <f>_xlfn.CONCAT(NFM3External!$B475,"_",NFM3External!$C475,"_",NFM3External!$E475,"_",NFM3External!$G475)</f>
        <v>Central African Republic_TB_Unspecified - not disagregated by sources _2019</v>
      </c>
    </row>
    <row r="476" spans="1:12">
      <c r="A476" s="48" t="s">
        <v>1697</v>
      </c>
      <c r="B476" s="49" t="s">
        <v>878</v>
      </c>
      <c r="C476" s="49" t="s">
        <v>301</v>
      </c>
      <c r="D476" s="49" t="s">
        <v>1627</v>
      </c>
      <c r="E476" s="49" t="s">
        <v>947</v>
      </c>
      <c r="F476" s="49"/>
      <c r="G476" s="49">
        <v>2020</v>
      </c>
      <c r="H476" s="49" t="s">
        <v>1628</v>
      </c>
      <c r="I476" s="49" t="s">
        <v>675</v>
      </c>
      <c r="J476" s="59">
        <v>3049</v>
      </c>
      <c r="K476" s="49">
        <v>3475</v>
      </c>
      <c r="L476" s="55" t="str">
        <f>_xlfn.CONCAT(NFM3External!$B476,"_",NFM3External!$C476,"_",NFM3External!$E476,"_",NFM3External!$G476)</f>
        <v>Central African Republic_TB_Unspecified - not disagregated by sources _2020</v>
      </c>
    </row>
    <row r="477" spans="1:12">
      <c r="A477" s="51" t="s">
        <v>1697</v>
      </c>
      <c r="B477" s="52" t="s">
        <v>878</v>
      </c>
      <c r="C477" s="52" t="s">
        <v>301</v>
      </c>
      <c r="D477" s="52" t="s">
        <v>1627</v>
      </c>
      <c r="E477" s="52" t="s">
        <v>932</v>
      </c>
      <c r="F477" s="52"/>
      <c r="G477" s="52">
        <v>2018</v>
      </c>
      <c r="H477" s="52" t="s">
        <v>1628</v>
      </c>
      <c r="I477" s="52" t="s">
        <v>675</v>
      </c>
      <c r="J477" s="60">
        <v>51833</v>
      </c>
      <c r="K477" s="52">
        <v>61184</v>
      </c>
      <c r="L477" s="56" t="str">
        <f>_xlfn.CONCAT(NFM3External!$B477,"_",NFM3External!$C477,"_",NFM3External!$E477,"_",NFM3External!$G477)</f>
        <v>Central African Republic_TB_World Bank (WB)_2018</v>
      </c>
    </row>
    <row r="478" spans="1:12">
      <c r="A478" s="48" t="s">
        <v>1697</v>
      </c>
      <c r="B478" s="49" t="s">
        <v>878</v>
      </c>
      <c r="C478" s="49" t="s">
        <v>301</v>
      </c>
      <c r="D478" s="49" t="s">
        <v>1627</v>
      </c>
      <c r="E478" s="49" t="s">
        <v>932</v>
      </c>
      <c r="F478" s="49"/>
      <c r="G478" s="49">
        <v>2019</v>
      </c>
      <c r="H478" s="49" t="s">
        <v>1628</v>
      </c>
      <c r="I478" s="49" t="s">
        <v>675</v>
      </c>
      <c r="J478" s="59">
        <v>51833</v>
      </c>
      <c r="K478" s="49">
        <v>58025</v>
      </c>
      <c r="L478" s="55" t="str">
        <f>_xlfn.CONCAT(NFM3External!$B478,"_",NFM3External!$C478,"_",NFM3External!$E478,"_",NFM3External!$G478)</f>
        <v>Central African Republic_TB_World Bank (WB)_2019</v>
      </c>
    </row>
    <row r="479" spans="1:12">
      <c r="A479" s="51" t="s">
        <v>1697</v>
      </c>
      <c r="B479" s="52" t="s">
        <v>878</v>
      </c>
      <c r="C479" s="52" t="s">
        <v>301</v>
      </c>
      <c r="D479" s="52" t="s">
        <v>1627</v>
      </c>
      <c r="E479" s="52" t="s">
        <v>932</v>
      </c>
      <c r="F479" s="52"/>
      <c r="G479" s="52">
        <v>2020</v>
      </c>
      <c r="H479" s="52" t="s">
        <v>1628</v>
      </c>
      <c r="I479" s="52" t="s">
        <v>675</v>
      </c>
      <c r="J479" s="60">
        <v>51833</v>
      </c>
      <c r="K479" s="52">
        <v>59070</v>
      </c>
      <c r="L479" s="56" t="str">
        <f>_xlfn.CONCAT(NFM3External!$B479,"_",NFM3External!$C479,"_",NFM3External!$E479,"_",NFM3External!$G479)</f>
        <v>Central African Republic_TB_World Bank (WB)_2020</v>
      </c>
    </row>
    <row r="480" spans="1:12">
      <c r="A480" s="48" t="s">
        <v>1699</v>
      </c>
      <c r="B480" s="49" t="s">
        <v>1700</v>
      </c>
      <c r="C480" s="49" t="s">
        <v>1638</v>
      </c>
      <c r="D480" s="49" t="s">
        <v>1627</v>
      </c>
      <c r="E480" s="49" t="s">
        <v>765</v>
      </c>
      <c r="F480" s="49" t="s">
        <v>1701</v>
      </c>
      <c r="G480" s="49">
        <v>2018</v>
      </c>
      <c r="H480" s="49" t="s">
        <v>1628</v>
      </c>
      <c r="I480" s="49" t="s">
        <v>675</v>
      </c>
      <c r="J480" s="59">
        <v>325517</v>
      </c>
      <c r="K480" s="49">
        <v>384245</v>
      </c>
      <c r="L480" s="55" t="str">
        <f>_xlfn.CONCAT(NFM3External!$B480,"_",NFM3External!$C480,"_",NFM3External!$E480,"_",NFM3External!$G480)</f>
        <v>Cote d'Ivoire_HIV_European Union/European Commision_2018</v>
      </c>
    </row>
    <row r="481" spans="1:12">
      <c r="A481" s="51" t="s">
        <v>1699</v>
      </c>
      <c r="B481" s="52" t="s">
        <v>1700</v>
      </c>
      <c r="C481" s="52" t="s">
        <v>1638</v>
      </c>
      <c r="D481" s="52" t="s">
        <v>1627</v>
      </c>
      <c r="E481" s="52" t="s">
        <v>786</v>
      </c>
      <c r="F481" s="52" t="s">
        <v>1701</v>
      </c>
      <c r="G481" s="52">
        <v>2018</v>
      </c>
      <c r="H481" s="52" t="s">
        <v>1628</v>
      </c>
      <c r="I481" s="52" t="s">
        <v>675</v>
      </c>
      <c r="J481" s="60">
        <v>811558</v>
      </c>
      <c r="K481" s="52">
        <v>957974</v>
      </c>
      <c r="L481" s="56" t="str">
        <f>_xlfn.CONCAT(NFM3External!$B481,"_",NFM3External!$C481,"_",NFM3External!$E481,"_",NFM3External!$G481)</f>
        <v>Cote d'Ivoire_HIV_France_2018</v>
      </c>
    </row>
    <row r="482" spans="1:12">
      <c r="A482" s="48" t="s">
        <v>1699</v>
      </c>
      <c r="B482" s="49" t="s">
        <v>1700</v>
      </c>
      <c r="C482" s="49" t="s">
        <v>1638</v>
      </c>
      <c r="D482" s="49" t="s">
        <v>1627</v>
      </c>
      <c r="E482" s="49" t="s">
        <v>791</v>
      </c>
      <c r="F482" s="49" t="s">
        <v>1701</v>
      </c>
      <c r="G482" s="49">
        <v>2018</v>
      </c>
      <c r="H482" s="49" t="s">
        <v>1628</v>
      </c>
      <c r="I482" s="49" t="s">
        <v>675</v>
      </c>
      <c r="J482" s="59">
        <v>2108148</v>
      </c>
      <c r="K482" s="49">
        <v>2488488</v>
      </c>
      <c r="L482" s="55" t="str">
        <f>_xlfn.CONCAT(NFM3External!$B482,"_",NFM3External!$C482,"_",NFM3External!$E482,"_",NFM3External!$G482)</f>
        <v>Cote d'Ivoire_HIV_Germany_2018</v>
      </c>
    </row>
    <row r="483" spans="1:12">
      <c r="A483" s="51" t="s">
        <v>1699</v>
      </c>
      <c r="B483" s="52" t="s">
        <v>1700</v>
      </c>
      <c r="C483" s="52" t="s">
        <v>1638</v>
      </c>
      <c r="D483" s="52" t="s">
        <v>1627</v>
      </c>
      <c r="E483" s="52" t="s">
        <v>831</v>
      </c>
      <c r="F483" s="52" t="s">
        <v>1701</v>
      </c>
      <c r="G483" s="52">
        <v>2018</v>
      </c>
      <c r="H483" s="52" t="s">
        <v>1628</v>
      </c>
      <c r="I483" s="52" t="s">
        <v>675</v>
      </c>
      <c r="J483" s="60">
        <v>12245</v>
      </c>
      <c r="K483" s="52">
        <v>14454</v>
      </c>
      <c r="L483" s="56" t="str">
        <f>_xlfn.CONCAT(NFM3External!$B483,"_",NFM3External!$C483,"_",NFM3External!$E483,"_",NFM3External!$G483)</f>
        <v>Cote d'Ivoire_HIV_Japan_2018</v>
      </c>
    </row>
    <row r="484" spans="1:12">
      <c r="A484" s="48" t="s">
        <v>1699</v>
      </c>
      <c r="B484" s="49" t="s">
        <v>1700</v>
      </c>
      <c r="C484" s="49" t="s">
        <v>1638</v>
      </c>
      <c r="D484" s="49" t="s">
        <v>1627</v>
      </c>
      <c r="E484" s="49" t="s">
        <v>836</v>
      </c>
      <c r="F484" s="49" t="s">
        <v>1701</v>
      </c>
      <c r="G484" s="49">
        <v>2018</v>
      </c>
      <c r="H484" s="49" t="s">
        <v>1628</v>
      </c>
      <c r="I484" s="49" t="s">
        <v>675</v>
      </c>
      <c r="J484" s="59">
        <v>66064</v>
      </c>
      <c r="K484" s="49">
        <v>77983</v>
      </c>
      <c r="L484" s="55" t="str">
        <f>_xlfn.CONCAT(NFM3External!$B484,"_",NFM3External!$C484,"_",NFM3External!$E484,"_",NFM3External!$G484)</f>
        <v>Cote d'Ivoire_HIV_Joint United Nations Programme on HIV/AIDS (UNAIDS)_2018</v>
      </c>
    </row>
    <row r="485" spans="1:12">
      <c r="A485" s="51" t="s">
        <v>1699</v>
      </c>
      <c r="B485" s="52" t="s">
        <v>1700</v>
      </c>
      <c r="C485" s="52" t="s">
        <v>1638</v>
      </c>
      <c r="D485" s="52" t="s">
        <v>1627</v>
      </c>
      <c r="E485" s="52" t="s">
        <v>839</v>
      </c>
      <c r="F485" s="52" t="s">
        <v>1701</v>
      </c>
      <c r="G485" s="52">
        <v>2018</v>
      </c>
      <c r="H485" s="52" t="s">
        <v>1628</v>
      </c>
      <c r="I485" s="52" t="s">
        <v>675</v>
      </c>
      <c r="J485" s="60">
        <v>81904</v>
      </c>
      <c r="K485" s="52">
        <v>96681</v>
      </c>
      <c r="L485" s="56" t="str">
        <f>_xlfn.CONCAT(NFM3External!$B485,"_",NFM3External!$C485,"_",NFM3External!$E485,"_",NFM3External!$G485)</f>
        <v>Cote d'Ivoire_HIV_Korea_2018</v>
      </c>
    </row>
    <row r="486" spans="1:12">
      <c r="A486" s="48" t="s">
        <v>1699</v>
      </c>
      <c r="B486" s="49" t="s">
        <v>1700</v>
      </c>
      <c r="C486" s="49" t="s">
        <v>1638</v>
      </c>
      <c r="D486" s="49" t="s">
        <v>1627</v>
      </c>
      <c r="E486" s="49" t="s">
        <v>894</v>
      </c>
      <c r="F486" s="49" t="s">
        <v>1702</v>
      </c>
      <c r="G486" s="49">
        <v>2018</v>
      </c>
      <c r="H486" s="49" t="s">
        <v>1628</v>
      </c>
      <c r="I486" s="49" t="s">
        <v>675</v>
      </c>
      <c r="J486" s="59">
        <v>1269157</v>
      </c>
      <c r="K486" s="49">
        <v>1498131</v>
      </c>
      <c r="L486" s="55" t="str">
        <f>_xlfn.CONCAT(NFM3External!$B486,"_",NFM3External!$C486,"_",NFM3External!$E486,"_",NFM3External!$G486)</f>
        <v>Cote d'Ivoire_HIV_The United Nations Children's Fund (UNICEF)_2018</v>
      </c>
    </row>
    <row r="487" spans="1:12">
      <c r="A487" s="51" t="s">
        <v>1699</v>
      </c>
      <c r="B487" s="52" t="s">
        <v>1700</v>
      </c>
      <c r="C487" s="52" t="s">
        <v>1638</v>
      </c>
      <c r="D487" s="52" t="s">
        <v>1627</v>
      </c>
      <c r="E487" s="52" t="s">
        <v>894</v>
      </c>
      <c r="F487" s="52" t="s">
        <v>1702</v>
      </c>
      <c r="G487" s="52">
        <v>2019</v>
      </c>
      <c r="H487" s="52" t="s">
        <v>1628</v>
      </c>
      <c r="I487" s="52" t="s">
        <v>675</v>
      </c>
      <c r="J487" s="60">
        <v>301890</v>
      </c>
      <c r="K487" s="52">
        <v>337953</v>
      </c>
      <c r="L487" s="56" t="str">
        <f>_xlfn.CONCAT(NFM3External!$B487,"_",NFM3External!$C487,"_",NFM3External!$E487,"_",NFM3External!$G487)</f>
        <v>Cote d'Ivoire_HIV_The United Nations Children's Fund (UNICEF)_2019</v>
      </c>
    </row>
    <row r="488" spans="1:12">
      <c r="A488" s="48" t="s">
        <v>1699</v>
      </c>
      <c r="B488" s="49" t="s">
        <v>1700</v>
      </c>
      <c r="C488" s="49" t="s">
        <v>1638</v>
      </c>
      <c r="D488" s="49" t="s">
        <v>1627</v>
      </c>
      <c r="E488" s="49" t="s">
        <v>894</v>
      </c>
      <c r="F488" s="49" t="s">
        <v>1702</v>
      </c>
      <c r="G488" s="49">
        <v>2020</v>
      </c>
      <c r="H488" s="49" t="s">
        <v>1628</v>
      </c>
      <c r="I488" s="49" t="s">
        <v>675</v>
      </c>
      <c r="J488" s="59">
        <v>301890</v>
      </c>
      <c r="K488" s="49">
        <v>344043</v>
      </c>
      <c r="L488" s="55" t="str">
        <f>_xlfn.CONCAT(NFM3External!$B488,"_",NFM3External!$C488,"_",NFM3External!$E488,"_",NFM3External!$G488)</f>
        <v>Cote d'Ivoire_HIV_The United Nations Children's Fund (UNICEF)_2020</v>
      </c>
    </row>
    <row r="489" spans="1:12">
      <c r="A489" s="51" t="s">
        <v>1699</v>
      </c>
      <c r="B489" s="52" t="s">
        <v>1700</v>
      </c>
      <c r="C489" s="52" t="s">
        <v>1638</v>
      </c>
      <c r="D489" s="52" t="s">
        <v>1627</v>
      </c>
      <c r="E489" s="52" t="s">
        <v>894</v>
      </c>
      <c r="F489" s="52" t="s">
        <v>1702</v>
      </c>
      <c r="G489" s="52">
        <v>2021</v>
      </c>
      <c r="H489" s="52" t="s">
        <v>357</v>
      </c>
      <c r="I489" s="52" t="s">
        <v>675</v>
      </c>
      <c r="J489" s="60">
        <v>301890</v>
      </c>
      <c r="K489" s="52">
        <v>360514</v>
      </c>
      <c r="L489" s="56" t="str">
        <f>_xlfn.CONCAT(NFM3External!$B489,"_",NFM3External!$C489,"_",NFM3External!$E489,"_",NFM3External!$G489)</f>
        <v>Cote d'Ivoire_HIV_The United Nations Children's Fund (UNICEF)_2021</v>
      </c>
    </row>
    <row r="490" spans="1:12">
      <c r="A490" s="48" t="s">
        <v>1699</v>
      </c>
      <c r="B490" s="49" t="s">
        <v>1700</v>
      </c>
      <c r="C490" s="49" t="s">
        <v>1638</v>
      </c>
      <c r="D490" s="49" t="s">
        <v>1627</v>
      </c>
      <c r="E490" s="49" t="s">
        <v>894</v>
      </c>
      <c r="F490" s="49" t="s">
        <v>1702</v>
      </c>
      <c r="G490" s="49">
        <v>2022</v>
      </c>
      <c r="H490" s="49" t="s">
        <v>357</v>
      </c>
      <c r="I490" s="49" t="s">
        <v>675</v>
      </c>
      <c r="J490" s="59">
        <v>301890</v>
      </c>
      <c r="K490" s="49">
        <v>364547</v>
      </c>
      <c r="L490" s="55" t="str">
        <f>_xlfn.CONCAT(NFM3External!$B490,"_",NFM3External!$C490,"_",NFM3External!$E490,"_",NFM3External!$G490)</f>
        <v>Cote d'Ivoire_HIV_The United Nations Children's Fund (UNICEF)_2022</v>
      </c>
    </row>
    <row r="491" spans="1:12">
      <c r="A491" s="51" t="s">
        <v>1699</v>
      </c>
      <c r="B491" s="52" t="s">
        <v>1700</v>
      </c>
      <c r="C491" s="52" t="s">
        <v>1638</v>
      </c>
      <c r="D491" s="52" t="s">
        <v>1627</v>
      </c>
      <c r="E491" s="52" t="s">
        <v>894</v>
      </c>
      <c r="F491" s="52" t="s">
        <v>1702</v>
      </c>
      <c r="G491" s="52">
        <v>2023</v>
      </c>
      <c r="H491" s="52" t="s">
        <v>357</v>
      </c>
      <c r="I491" s="52" t="s">
        <v>675</v>
      </c>
      <c r="J491" s="60">
        <v>301890</v>
      </c>
      <c r="K491" s="52">
        <v>369859</v>
      </c>
      <c r="L491" s="56" t="str">
        <f>_xlfn.CONCAT(NFM3External!$B491,"_",NFM3External!$C491,"_",NFM3External!$E491,"_",NFM3External!$G491)</f>
        <v>Cote d'Ivoire_HIV_The United Nations Children's Fund (UNICEF)_2023</v>
      </c>
    </row>
    <row r="492" spans="1:12">
      <c r="A492" s="48" t="s">
        <v>1699</v>
      </c>
      <c r="B492" s="49" t="s">
        <v>1700</v>
      </c>
      <c r="C492" s="49" t="s">
        <v>1638</v>
      </c>
      <c r="D492" s="49" t="s">
        <v>1627</v>
      </c>
      <c r="E492" s="49" t="s">
        <v>911</v>
      </c>
      <c r="F492" s="49" t="s">
        <v>1701</v>
      </c>
      <c r="G492" s="49">
        <v>2018</v>
      </c>
      <c r="H492" s="49" t="s">
        <v>1628</v>
      </c>
      <c r="I492" s="49" t="s">
        <v>675</v>
      </c>
      <c r="J492" s="59">
        <v>11971</v>
      </c>
      <c r="K492" s="49">
        <v>14131</v>
      </c>
      <c r="L492" s="55" t="str">
        <f>_xlfn.CONCAT(NFM3External!$B492,"_",NFM3External!$C492,"_",NFM3External!$E492,"_",NFM3External!$G492)</f>
        <v>Cote d'Ivoire_HIV_United Nations Development Programme (UNDP)_2018</v>
      </c>
    </row>
    <row r="493" spans="1:12">
      <c r="A493" s="51" t="s">
        <v>1699</v>
      </c>
      <c r="B493" s="52" t="s">
        <v>1700</v>
      </c>
      <c r="C493" s="52" t="s">
        <v>1638</v>
      </c>
      <c r="D493" s="52" t="s">
        <v>1627</v>
      </c>
      <c r="E493" s="52" t="s">
        <v>923</v>
      </c>
      <c r="F493" s="52" t="s">
        <v>1703</v>
      </c>
      <c r="G493" s="52">
        <v>2018</v>
      </c>
      <c r="H493" s="52" t="s">
        <v>1628</v>
      </c>
      <c r="I493" s="52" t="s">
        <v>675</v>
      </c>
      <c r="J493" s="60">
        <v>22691</v>
      </c>
      <c r="K493" s="52">
        <v>26785</v>
      </c>
      <c r="L493" s="56" t="str">
        <f>_xlfn.CONCAT(NFM3External!$B493,"_",NFM3External!$C493,"_",NFM3External!$E493,"_",NFM3External!$G493)</f>
        <v>Cote d'Ivoire_HIV_United Nations Population Fund (UNFPA)_2018</v>
      </c>
    </row>
    <row r="494" spans="1:12">
      <c r="A494" s="48" t="s">
        <v>1699</v>
      </c>
      <c r="B494" s="49" t="s">
        <v>1700</v>
      </c>
      <c r="C494" s="49" t="s">
        <v>1638</v>
      </c>
      <c r="D494" s="49" t="s">
        <v>1627</v>
      </c>
      <c r="E494" s="49" t="s">
        <v>923</v>
      </c>
      <c r="F494" s="49" t="s">
        <v>1703</v>
      </c>
      <c r="G494" s="49">
        <v>2019</v>
      </c>
      <c r="H494" s="49" t="s">
        <v>1628</v>
      </c>
      <c r="I494" s="49" t="s">
        <v>675</v>
      </c>
      <c r="J494" s="59">
        <v>275600</v>
      </c>
      <c r="K494" s="49">
        <v>308523</v>
      </c>
      <c r="L494" s="55" t="str">
        <f>_xlfn.CONCAT(NFM3External!$B494,"_",NFM3External!$C494,"_",NFM3External!$E494,"_",NFM3External!$G494)</f>
        <v>Cote d'Ivoire_HIV_United Nations Population Fund (UNFPA)_2019</v>
      </c>
    </row>
    <row r="495" spans="1:12">
      <c r="A495" s="51" t="s">
        <v>1699</v>
      </c>
      <c r="B495" s="52" t="s">
        <v>1700</v>
      </c>
      <c r="C495" s="52" t="s">
        <v>1638</v>
      </c>
      <c r="D495" s="52" t="s">
        <v>1627</v>
      </c>
      <c r="E495" s="52" t="s">
        <v>923</v>
      </c>
      <c r="F495" s="52" t="s">
        <v>1703</v>
      </c>
      <c r="G495" s="52">
        <v>2020</v>
      </c>
      <c r="H495" s="52" t="s">
        <v>1628</v>
      </c>
      <c r="I495" s="52" t="s">
        <v>675</v>
      </c>
      <c r="J495" s="60">
        <v>426424</v>
      </c>
      <c r="K495" s="52">
        <v>485966</v>
      </c>
      <c r="L495" s="56" t="str">
        <f>_xlfn.CONCAT(NFM3External!$B495,"_",NFM3External!$C495,"_",NFM3External!$E495,"_",NFM3External!$G495)</f>
        <v>Cote d'Ivoire_HIV_United Nations Population Fund (UNFPA)_2020</v>
      </c>
    </row>
    <row r="496" spans="1:12">
      <c r="A496" s="48" t="s">
        <v>1699</v>
      </c>
      <c r="B496" s="49" t="s">
        <v>1700</v>
      </c>
      <c r="C496" s="49" t="s">
        <v>1638</v>
      </c>
      <c r="D496" s="49" t="s">
        <v>1627</v>
      </c>
      <c r="E496" s="49" t="s">
        <v>927</v>
      </c>
      <c r="F496" s="49" t="s">
        <v>1704</v>
      </c>
      <c r="G496" s="49">
        <v>2018</v>
      </c>
      <c r="H496" s="49" t="s">
        <v>1628</v>
      </c>
      <c r="I496" s="49" t="s">
        <v>675</v>
      </c>
      <c r="J496" s="59">
        <v>107023665</v>
      </c>
      <c r="K496" s="49">
        <v>126332266</v>
      </c>
      <c r="L496" s="55" t="str">
        <f>_xlfn.CONCAT(NFM3External!$B496,"_",NFM3External!$C496,"_",NFM3External!$E496,"_",NFM3External!$G496)</f>
        <v>Cote d'Ivoire_HIV_United States Government (USG)_2018</v>
      </c>
    </row>
    <row r="497" spans="1:12">
      <c r="A497" s="51" t="s">
        <v>1699</v>
      </c>
      <c r="B497" s="52" t="s">
        <v>1700</v>
      </c>
      <c r="C497" s="52" t="s">
        <v>1638</v>
      </c>
      <c r="D497" s="52" t="s">
        <v>1627</v>
      </c>
      <c r="E497" s="52" t="s">
        <v>927</v>
      </c>
      <c r="F497" s="52" t="s">
        <v>1704</v>
      </c>
      <c r="G497" s="52">
        <v>2019</v>
      </c>
      <c r="H497" s="52" t="s">
        <v>1628</v>
      </c>
      <c r="I497" s="52" t="s">
        <v>675</v>
      </c>
      <c r="J497" s="60">
        <v>85401659</v>
      </c>
      <c r="K497" s="52">
        <v>95603719</v>
      </c>
      <c r="L497" s="56" t="str">
        <f>_xlfn.CONCAT(NFM3External!$B497,"_",NFM3External!$C497,"_",NFM3External!$E497,"_",NFM3External!$G497)</f>
        <v>Cote d'Ivoire_HIV_United States Government (USG)_2019</v>
      </c>
    </row>
    <row r="498" spans="1:12">
      <c r="A498" s="48" t="s">
        <v>1699</v>
      </c>
      <c r="B498" s="49" t="s">
        <v>1700</v>
      </c>
      <c r="C498" s="49" t="s">
        <v>1638</v>
      </c>
      <c r="D498" s="49" t="s">
        <v>1627</v>
      </c>
      <c r="E498" s="49" t="s">
        <v>927</v>
      </c>
      <c r="F498" s="49" t="s">
        <v>1704</v>
      </c>
      <c r="G498" s="49">
        <v>2020</v>
      </c>
      <c r="H498" s="49" t="s">
        <v>1628</v>
      </c>
      <c r="I498" s="49" t="s">
        <v>675</v>
      </c>
      <c r="J498" s="59">
        <v>93844722</v>
      </c>
      <c r="K498" s="49">
        <v>106948579</v>
      </c>
      <c r="L498" s="55" t="str">
        <f>_xlfn.CONCAT(NFM3External!$B498,"_",NFM3External!$C498,"_",NFM3External!$E498,"_",NFM3External!$G498)</f>
        <v>Cote d'Ivoire_HIV_United States Government (USG)_2020</v>
      </c>
    </row>
    <row r="499" spans="1:12">
      <c r="A499" s="51" t="s">
        <v>1699</v>
      </c>
      <c r="B499" s="52" t="s">
        <v>1700</v>
      </c>
      <c r="C499" s="52" t="s">
        <v>1638</v>
      </c>
      <c r="D499" s="52" t="s">
        <v>1627</v>
      </c>
      <c r="E499" s="52" t="s">
        <v>927</v>
      </c>
      <c r="F499" s="52" t="s">
        <v>1704</v>
      </c>
      <c r="G499" s="52">
        <v>2021</v>
      </c>
      <c r="H499" s="52" t="s">
        <v>357</v>
      </c>
      <c r="I499" s="52" t="s">
        <v>675</v>
      </c>
      <c r="J499" s="60">
        <v>109293281</v>
      </c>
      <c r="K499" s="52">
        <v>130517043</v>
      </c>
      <c r="L499" s="56" t="str">
        <f>_xlfn.CONCAT(NFM3External!$B499,"_",NFM3External!$C499,"_",NFM3External!$E499,"_",NFM3External!$G499)</f>
        <v>Cote d'Ivoire_HIV_United States Government (USG)_2021</v>
      </c>
    </row>
    <row r="500" spans="1:12">
      <c r="A500" s="48" t="s">
        <v>1699</v>
      </c>
      <c r="B500" s="49" t="s">
        <v>1700</v>
      </c>
      <c r="C500" s="49" t="s">
        <v>1638</v>
      </c>
      <c r="D500" s="49" t="s">
        <v>1627</v>
      </c>
      <c r="E500" s="49" t="s">
        <v>927</v>
      </c>
      <c r="F500" s="49" t="s">
        <v>1704</v>
      </c>
      <c r="G500" s="49">
        <v>2022</v>
      </c>
      <c r="H500" s="49" t="s">
        <v>357</v>
      </c>
      <c r="I500" s="49" t="s">
        <v>675</v>
      </c>
      <c r="J500" s="59">
        <v>100000000</v>
      </c>
      <c r="K500" s="49">
        <v>120755044</v>
      </c>
      <c r="L500" s="55" t="str">
        <f>_xlfn.CONCAT(NFM3External!$B500,"_",NFM3External!$C500,"_",NFM3External!$E500,"_",NFM3External!$G500)</f>
        <v>Cote d'Ivoire_HIV_United States Government (USG)_2022</v>
      </c>
    </row>
    <row r="501" spans="1:12">
      <c r="A501" s="51" t="s">
        <v>1699</v>
      </c>
      <c r="B501" s="52" t="s">
        <v>1700</v>
      </c>
      <c r="C501" s="52" t="s">
        <v>1638</v>
      </c>
      <c r="D501" s="52" t="s">
        <v>1627</v>
      </c>
      <c r="E501" s="52" t="s">
        <v>927</v>
      </c>
      <c r="F501" s="52" t="s">
        <v>1704</v>
      </c>
      <c r="G501" s="52">
        <v>2023</v>
      </c>
      <c r="H501" s="52" t="s">
        <v>357</v>
      </c>
      <c r="I501" s="52" t="s">
        <v>675</v>
      </c>
      <c r="J501" s="60">
        <v>100000000</v>
      </c>
      <c r="K501" s="52">
        <v>122514798</v>
      </c>
      <c r="L501" s="56" t="str">
        <f>_xlfn.CONCAT(NFM3External!$B501,"_",NFM3External!$C501,"_",NFM3External!$E501,"_",NFM3External!$G501)</f>
        <v>Cote d'Ivoire_HIV_United States Government (USG)_2023</v>
      </c>
    </row>
    <row r="502" spans="1:12">
      <c r="A502" s="48" t="s">
        <v>1699</v>
      </c>
      <c r="B502" s="49" t="s">
        <v>1700</v>
      </c>
      <c r="C502" s="49" t="s">
        <v>1638</v>
      </c>
      <c r="D502" s="49" t="s">
        <v>1627</v>
      </c>
      <c r="E502" s="49" t="s">
        <v>927</v>
      </c>
      <c r="F502" s="49" t="s">
        <v>1704</v>
      </c>
      <c r="G502" s="49">
        <v>2024</v>
      </c>
      <c r="H502" s="49" t="s">
        <v>357</v>
      </c>
      <c r="I502" s="49" t="s">
        <v>675</v>
      </c>
      <c r="J502" s="59">
        <v>100000000</v>
      </c>
      <c r="K502" s="49">
        <v>124017572</v>
      </c>
      <c r="L502" s="55" t="str">
        <f>_xlfn.CONCAT(NFM3External!$B502,"_",NFM3External!$C502,"_",NFM3External!$E502,"_",NFM3External!$G502)</f>
        <v>Cote d'Ivoire_HIV_United States Government (USG)_2024</v>
      </c>
    </row>
    <row r="503" spans="1:12">
      <c r="A503" s="51" t="s">
        <v>1699</v>
      </c>
      <c r="B503" s="52" t="s">
        <v>1700</v>
      </c>
      <c r="C503" s="52" t="s">
        <v>1638</v>
      </c>
      <c r="D503" s="52" t="s">
        <v>1627</v>
      </c>
      <c r="E503" s="52" t="s">
        <v>927</v>
      </c>
      <c r="F503" s="52" t="s">
        <v>1704</v>
      </c>
      <c r="G503" s="52">
        <v>2025</v>
      </c>
      <c r="H503" s="52" t="s">
        <v>357</v>
      </c>
      <c r="I503" s="52" t="s">
        <v>675</v>
      </c>
      <c r="J503" s="60">
        <v>100000000</v>
      </c>
      <c r="K503" s="52">
        <v>125366232</v>
      </c>
      <c r="L503" s="56" t="str">
        <f>_xlfn.CONCAT(NFM3External!$B503,"_",NFM3External!$C503,"_",NFM3External!$E503,"_",NFM3External!$G503)</f>
        <v>Cote d'Ivoire_HIV_United States Government (USG)_2025</v>
      </c>
    </row>
    <row r="504" spans="1:12">
      <c r="A504" s="48" t="s">
        <v>1699</v>
      </c>
      <c r="B504" s="49" t="s">
        <v>1700</v>
      </c>
      <c r="C504" s="49" t="s">
        <v>1638</v>
      </c>
      <c r="D504" s="49" t="s">
        <v>1627</v>
      </c>
      <c r="E504" s="49" t="s">
        <v>947</v>
      </c>
      <c r="F504" s="49" t="s">
        <v>1705</v>
      </c>
      <c r="G504" s="49">
        <v>2018</v>
      </c>
      <c r="H504" s="49" t="s">
        <v>1628</v>
      </c>
      <c r="I504" s="49" t="s">
        <v>675</v>
      </c>
      <c r="J504" s="59">
        <v>19808622</v>
      </c>
      <c r="K504" s="49">
        <v>23382381</v>
      </c>
      <c r="L504" s="55" t="str">
        <f>_xlfn.CONCAT(NFM3External!$B504,"_",NFM3External!$C504,"_",NFM3External!$E504,"_",NFM3External!$G504)</f>
        <v>Cote d'Ivoire_HIV_Unspecified - not disagregated by sources _2018</v>
      </c>
    </row>
    <row r="505" spans="1:12">
      <c r="A505" s="51" t="s">
        <v>1699</v>
      </c>
      <c r="B505" s="52" t="s">
        <v>1700</v>
      </c>
      <c r="C505" s="52" t="s">
        <v>1638</v>
      </c>
      <c r="D505" s="52" t="s">
        <v>1627</v>
      </c>
      <c r="E505" s="52" t="s">
        <v>932</v>
      </c>
      <c r="F505" s="52" t="s">
        <v>1701</v>
      </c>
      <c r="G505" s="52">
        <v>2018</v>
      </c>
      <c r="H505" s="52" t="s">
        <v>1628</v>
      </c>
      <c r="I505" s="52" t="s">
        <v>675</v>
      </c>
      <c r="J505" s="60">
        <v>923686</v>
      </c>
      <c r="K505" s="52">
        <v>1090332</v>
      </c>
      <c r="L505" s="56" t="str">
        <f>_xlfn.CONCAT(NFM3External!$B505,"_",NFM3External!$C505,"_",NFM3External!$E505,"_",NFM3External!$G505)</f>
        <v>Cote d'Ivoire_HIV_World Bank (WB)_2018</v>
      </c>
    </row>
    <row r="506" spans="1:12">
      <c r="A506" s="48" t="s">
        <v>1699</v>
      </c>
      <c r="B506" s="49" t="s">
        <v>1700</v>
      </c>
      <c r="C506" s="49" t="s">
        <v>1638</v>
      </c>
      <c r="D506" s="49" t="s">
        <v>1627</v>
      </c>
      <c r="E506" s="49" t="s">
        <v>942</v>
      </c>
      <c r="F506" s="49" t="s">
        <v>1706</v>
      </c>
      <c r="G506" s="49">
        <v>2018</v>
      </c>
      <c r="H506" s="49" t="s">
        <v>1628</v>
      </c>
      <c r="I506" s="49" t="s">
        <v>675</v>
      </c>
      <c r="J506" s="59">
        <v>45893</v>
      </c>
      <c r="K506" s="49">
        <v>54173</v>
      </c>
      <c r="L506" s="55" t="str">
        <f>_xlfn.CONCAT(NFM3External!$B506,"_",NFM3External!$C506,"_",NFM3External!$E506,"_",NFM3External!$G506)</f>
        <v>Cote d'Ivoire_HIV_World Health Organization (WHO)_2018</v>
      </c>
    </row>
    <row r="507" spans="1:12">
      <c r="A507" s="51" t="s">
        <v>1699</v>
      </c>
      <c r="B507" s="52" t="s">
        <v>1700</v>
      </c>
      <c r="C507" s="52" t="s">
        <v>1638</v>
      </c>
      <c r="D507" s="52" t="s">
        <v>1627</v>
      </c>
      <c r="E507" s="52" t="s">
        <v>942</v>
      </c>
      <c r="F507" s="52" t="s">
        <v>1706</v>
      </c>
      <c r="G507" s="52">
        <v>2019</v>
      </c>
      <c r="H507" s="52" t="s">
        <v>1628</v>
      </c>
      <c r="I507" s="52" t="s">
        <v>675</v>
      </c>
      <c r="J507" s="60">
        <v>350000</v>
      </c>
      <c r="K507" s="52">
        <v>391811</v>
      </c>
      <c r="L507" s="56" t="str">
        <f>_xlfn.CONCAT(NFM3External!$B507,"_",NFM3External!$C507,"_",NFM3External!$E507,"_",NFM3External!$G507)</f>
        <v>Cote d'Ivoire_HIV_World Health Organization (WHO)_2019</v>
      </c>
    </row>
    <row r="508" spans="1:12">
      <c r="A508" s="48" t="s">
        <v>1699</v>
      </c>
      <c r="B508" s="49" t="s">
        <v>1700</v>
      </c>
      <c r="C508" s="49" t="s">
        <v>1638</v>
      </c>
      <c r="D508" s="49" t="s">
        <v>1627</v>
      </c>
      <c r="E508" s="49" t="s">
        <v>942</v>
      </c>
      <c r="F508" s="49" t="s">
        <v>1706</v>
      </c>
      <c r="G508" s="49">
        <v>2020</v>
      </c>
      <c r="H508" s="49" t="s">
        <v>1628</v>
      </c>
      <c r="I508" s="49" t="s">
        <v>675</v>
      </c>
      <c r="J508" s="59">
        <v>250750</v>
      </c>
      <c r="K508" s="49">
        <v>285763</v>
      </c>
      <c r="L508" s="55" t="str">
        <f>_xlfn.CONCAT(NFM3External!$B508,"_",NFM3External!$C508,"_",NFM3External!$E508,"_",NFM3External!$G508)</f>
        <v>Cote d'Ivoire_HIV_World Health Organization (WHO)_2020</v>
      </c>
    </row>
    <row r="509" spans="1:12">
      <c r="A509" s="51" t="s">
        <v>1699</v>
      </c>
      <c r="B509" s="52" t="s">
        <v>1700</v>
      </c>
      <c r="C509" s="52" t="s">
        <v>1638</v>
      </c>
      <c r="D509" s="52" t="s">
        <v>1627</v>
      </c>
      <c r="E509" s="52" t="s">
        <v>942</v>
      </c>
      <c r="F509" s="52" t="s">
        <v>1706</v>
      </c>
      <c r="G509" s="52">
        <v>2021</v>
      </c>
      <c r="H509" s="52" t="s">
        <v>357</v>
      </c>
      <c r="I509" s="52" t="s">
        <v>675</v>
      </c>
      <c r="J509" s="60">
        <v>250000</v>
      </c>
      <c r="K509" s="52">
        <v>298548</v>
      </c>
      <c r="L509" s="56" t="str">
        <f>_xlfn.CONCAT(NFM3External!$B509,"_",NFM3External!$C509,"_",NFM3External!$E509,"_",NFM3External!$G509)</f>
        <v>Cote d'Ivoire_HIV_World Health Organization (WHO)_2021</v>
      </c>
    </row>
    <row r="510" spans="1:12">
      <c r="A510" s="48" t="s">
        <v>1699</v>
      </c>
      <c r="B510" s="49" t="s">
        <v>1700</v>
      </c>
      <c r="C510" s="49" t="s">
        <v>301</v>
      </c>
      <c r="D510" s="49" t="s">
        <v>1627</v>
      </c>
      <c r="E510" s="49" t="s">
        <v>786</v>
      </c>
      <c r="F510" s="49" t="s">
        <v>1707</v>
      </c>
      <c r="G510" s="49">
        <v>2018</v>
      </c>
      <c r="H510" s="49" t="s">
        <v>1628</v>
      </c>
      <c r="I510" s="49" t="s">
        <v>675</v>
      </c>
      <c r="J510" s="59">
        <v>23477</v>
      </c>
      <c r="K510" s="49">
        <v>27713</v>
      </c>
      <c r="L510" s="55" t="str">
        <f>_xlfn.CONCAT(NFM3External!$B510,"_",NFM3External!$C510,"_",NFM3External!$E510,"_",NFM3External!$G510)</f>
        <v>Cote d'Ivoire_TB_France_2018</v>
      </c>
    </row>
    <row r="511" spans="1:12">
      <c r="A511" s="51" t="s">
        <v>1699</v>
      </c>
      <c r="B511" s="52" t="s">
        <v>1700</v>
      </c>
      <c r="C511" s="52" t="s">
        <v>301</v>
      </c>
      <c r="D511" s="52" t="s">
        <v>1627</v>
      </c>
      <c r="E511" s="52" t="s">
        <v>786</v>
      </c>
      <c r="F511" s="52" t="s">
        <v>1707</v>
      </c>
      <c r="G511" s="52">
        <v>2019</v>
      </c>
      <c r="H511" s="52" t="s">
        <v>1628</v>
      </c>
      <c r="I511" s="52" t="s">
        <v>675</v>
      </c>
      <c r="J511" s="60">
        <v>20550</v>
      </c>
      <c r="K511" s="52">
        <v>23005</v>
      </c>
      <c r="L511" s="56" t="str">
        <f>_xlfn.CONCAT(NFM3External!$B511,"_",NFM3External!$C511,"_",NFM3External!$E511,"_",NFM3External!$G511)</f>
        <v>Cote d'Ivoire_TB_France_2019</v>
      </c>
    </row>
    <row r="512" spans="1:12">
      <c r="A512" s="48" t="s">
        <v>1699</v>
      </c>
      <c r="B512" s="49" t="s">
        <v>1700</v>
      </c>
      <c r="C512" s="49" t="s">
        <v>301</v>
      </c>
      <c r="D512" s="49" t="s">
        <v>1627</v>
      </c>
      <c r="E512" s="49" t="s">
        <v>786</v>
      </c>
      <c r="F512" s="49" t="s">
        <v>1707</v>
      </c>
      <c r="G512" s="49">
        <v>2020</v>
      </c>
      <c r="H512" s="49" t="s">
        <v>1628</v>
      </c>
      <c r="I512" s="49" t="s">
        <v>675</v>
      </c>
      <c r="J512" s="59">
        <v>118910</v>
      </c>
      <c r="K512" s="49">
        <v>135514</v>
      </c>
      <c r="L512" s="55" t="str">
        <f>_xlfn.CONCAT(NFM3External!$B512,"_",NFM3External!$C512,"_",NFM3External!$E512,"_",NFM3External!$G512)</f>
        <v>Cote d'Ivoire_TB_France_2020</v>
      </c>
    </row>
    <row r="513" spans="1:12">
      <c r="A513" s="51" t="s">
        <v>1699</v>
      </c>
      <c r="B513" s="52" t="s">
        <v>1700</v>
      </c>
      <c r="C513" s="52" t="s">
        <v>301</v>
      </c>
      <c r="D513" s="52" t="s">
        <v>1627</v>
      </c>
      <c r="E513" s="52" t="s">
        <v>786</v>
      </c>
      <c r="F513" s="52" t="s">
        <v>1707</v>
      </c>
      <c r="G513" s="52">
        <v>2021</v>
      </c>
      <c r="H513" s="52" t="s">
        <v>357</v>
      </c>
      <c r="I513" s="52" t="s">
        <v>675</v>
      </c>
      <c r="J513" s="60">
        <v>118910</v>
      </c>
      <c r="K513" s="52">
        <v>142002</v>
      </c>
      <c r="L513" s="56" t="str">
        <f>_xlfn.CONCAT(NFM3External!$B513,"_",NFM3External!$C513,"_",NFM3External!$E513,"_",NFM3External!$G513)</f>
        <v>Cote d'Ivoire_TB_France_2021</v>
      </c>
    </row>
    <row r="514" spans="1:12">
      <c r="A514" s="48" t="s">
        <v>1699</v>
      </c>
      <c r="B514" s="49" t="s">
        <v>1700</v>
      </c>
      <c r="C514" s="49" t="s">
        <v>301</v>
      </c>
      <c r="D514" s="49" t="s">
        <v>1627</v>
      </c>
      <c r="E514" s="49" t="s">
        <v>786</v>
      </c>
      <c r="F514" s="49" t="s">
        <v>1707</v>
      </c>
      <c r="G514" s="49">
        <v>2022</v>
      </c>
      <c r="H514" s="49" t="s">
        <v>357</v>
      </c>
      <c r="I514" s="49" t="s">
        <v>675</v>
      </c>
      <c r="J514" s="59">
        <v>118910</v>
      </c>
      <c r="K514" s="49">
        <v>143590</v>
      </c>
      <c r="L514" s="55" t="str">
        <f>_xlfn.CONCAT(NFM3External!$B514,"_",NFM3External!$C514,"_",NFM3External!$E514,"_",NFM3External!$G514)</f>
        <v>Cote d'Ivoire_TB_France_2022</v>
      </c>
    </row>
    <row r="515" spans="1:12">
      <c r="A515" s="51" t="s">
        <v>1699</v>
      </c>
      <c r="B515" s="52" t="s">
        <v>1700</v>
      </c>
      <c r="C515" s="52" t="s">
        <v>301</v>
      </c>
      <c r="D515" s="52" t="s">
        <v>1627</v>
      </c>
      <c r="E515" s="52" t="s">
        <v>786</v>
      </c>
      <c r="F515" s="52" t="s">
        <v>1707</v>
      </c>
      <c r="G515" s="52">
        <v>2023</v>
      </c>
      <c r="H515" s="52" t="s">
        <v>357</v>
      </c>
      <c r="I515" s="52" t="s">
        <v>675</v>
      </c>
      <c r="J515" s="60">
        <v>118910</v>
      </c>
      <c r="K515" s="52">
        <v>145683</v>
      </c>
      <c r="L515" s="56" t="str">
        <f>_xlfn.CONCAT(NFM3External!$B515,"_",NFM3External!$C515,"_",NFM3External!$E515,"_",NFM3External!$G515)</f>
        <v>Cote d'Ivoire_TB_France_2023</v>
      </c>
    </row>
    <row r="516" spans="1:12">
      <c r="A516" s="48" t="s">
        <v>1699</v>
      </c>
      <c r="B516" s="49" t="s">
        <v>1700</v>
      </c>
      <c r="C516" s="49" t="s">
        <v>301</v>
      </c>
      <c r="D516" s="49" t="s">
        <v>1627</v>
      </c>
      <c r="E516" s="49" t="s">
        <v>786</v>
      </c>
      <c r="F516" s="49" t="s">
        <v>1707</v>
      </c>
      <c r="G516" s="49">
        <v>2024</v>
      </c>
      <c r="H516" s="49" t="s">
        <v>357</v>
      </c>
      <c r="I516" s="49" t="s">
        <v>675</v>
      </c>
      <c r="J516" s="59">
        <v>118910</v>
      </c>
      <c r="K516" s="49">
        <v>147470</v>
      </c>
      <c r="L516" s="55" t="str">
        <f>_xlfn.CONCAT(NFM3External!$B516,"_",NFM3External!$C516,"_",NFM3External!$E516,"_",NFM3External!$G516)</f>
        <v>Cote d'Ivoire_TB_France_2024</v>
      </c>
    </row>
    <row r="517" spans="1:12">
      <c r="A517" s="51" t="s">
        <v>1699</v>
      </c>
      <c r="B517" s="52" t="s">
        <v>1700</v>
      </c>
      <c r="C517" s="52" t="s">
        <v>301</v>
      </c>
      <c r="D517" s="52" t="s">
        <v>1627</v>
      </c>
      <c r="E517" s="52" t="s">
        <v>786</v>
      </c>
      <c r="F517" s="52" t="s">
        <v>1707</v>
      </c>
      <c r="G517" s="52">
        <v>2025</v>
      </c>
      <c r="H517" s="52" t="s">
        <v>357</v>
      </c>
      <c r="I517" s="52" t="s">
        <v>675</v>
      </c>
      <c r="J517" s="60">
        <v>118910</v>
      </c>
      <c r="K517" s="52">
        <v>149073</v>
      </c>
      <c r="L517" s="56" t="str">
        <f>_xlfn.CONCAT(NFM3External!$B517,"_",NFM3External!$C517,"_",NFM3External!$E517,"_",NFM3External!$G517)</f>
        <v>Cote d'Ivoire_TB_France_2025</v>
      </c>
    </row>
    <row r="518" spans="1:12">
      <c r="A518" s="48" t="s">
        <v>1699</v>
      </c>
      <c r="B518" s="49" t="s">
        <v>1700</v>
      </c>
      <c r="C518" s="49" t="s">
        <v>301</v>
      </c>
      <c r="D518" s="49" t="s">
        <v>1627</v>
      </c>
      <c r="E518" s="49" t="s">
        <v>927</v>
      </c>
      <c r="F518" s="49" t="s">
        <v>1708</v>
      </c>
      <c r="G518" s="49">
        <v>2018</v>
      </c>
      <c r="H518" s="49" t="s">
        <v>1628</v>
      </c>
      <c r="I518" s="49" t="s">
        <v>675</v>
      </c>
      <c r="J518" s="59">
        <v>84470</v>
      </c>
      <c r="K518" s="49">
        <v>99710</v>
      </c>
      <c r="L518" s="55" t="str">
        <f>_xlfn.CONCAT(NFM3External!$B518,"_",NFM3External!$C518,"_",NFM3External!$E518,"_",NFM3External!$G518)</f>
        <v>Cote d'Ivoire_TB_United States Government (USG)_2018</v>
      </c>
    </row>
    <row r="519" spans="1:12">
      <c r="A519" s="51" t="s">
        <v>1699</v>
      </c>
      <c r="B519" s="52" t="s">
        <v>1700</v>
      </c>
      <c r="C519" s="52" t="s">
        <v>301</v>
      </c>
      <c r="D519" s="52" t="s">
        <v>1627</v>
      </c>
      <c r="E519" s="52" t="s">
        <v>927</v>
      </c>
      <c r="F519" s="52" t="s">
        <v>1708</v>
      </c>
      <c r="G519" s="52">
        <v>2019</v>
      </c>
      <c r="H519" s="52" t="s">
        <v>1628</v>
      </c>
      <c r="I519" s="52" t="s">
        <v>675</v>
      </c>
      <c r="J519" s="60">
        <v>113259</v>
      </c>
      <c r="K519" s="52">
        <v>126788</v>
      </c>
      <c r="L519" s="56" t="str">
        <f>_xlfn.CONCAT(NFM3External!$B519,"_",NFM3External!$C519,"_",NFM3External!$E519,"_",NFM3External!$G519)</f>
        <v>Cote d'Ivoire_TB_United States Government (USG)_2019</v>
      </c>
    </row>
    <row r="520" spans="1:12">
      <c r="A520" s="48" t="s">
        <v>1699</v>
      </c>
      <c r="B520" s="49" t="s">
        <v>1700</v>
      </c>
      <c r="C520" s="49" t="s">
        <v>301</v>
      </c>
      <c r="D520" s="49" t="s">
        <v>1627</v>
      </c>
      <c r="E520" s="49" t="s">
        <v>927</v>
      </c>
      <c r="F520" s="49" t="s">
        <v>1708</v>
      </c>
      <c r="G520" s="49">
        <v>2020</v>
      </c>
      <c r="H520" s="49" t="s">
        <v>1628</v>
      </c>
      <c r="I520" s="49" t="s">
        <v>675</v>
      </c>
      <c r="J520" s="59">
        <v>209962</v>
      </c>
      <c r="K520" s="49">
        <v>239280</v>
      </c>
      <c r="L520" s="55" t="str">
        <f>_xlfn.CONCAT(NFM3External!$B520,"_",NFM3External!$C520,"_",NFM3External!$E520,"_",NFM3External!$G520)</f>
        <v>Cote d'Ivoire_TB_United States Government (USG)_2020</v>
      </c>
    </row>
    <row r="521" spans="1:12">
      <c r="A521" s="51" t="s">
        <v>1699</v>
      </c>
      <c r="B521" s="52" t="s">
        <v>1700</v>
      </c>
      <c r="C521" s="52" t="s">
        <v>301</v>
      </c>
      <c r="D521" s="52" t="s">
        <v>1627</v>
      </c>
      <c r="E521" s="52" t="s">
        <v>927</v>
      </c>
      <c r="F521" s="52" t="s">
        <v>1708</v>
      </c>
      <c r="G521" s="52">
        <v>2021</v>
      </c>
      <c r="H521" s="52" t="s">
        <v>357</v>
      </c>
      <c r="I521" s="52" t="s">
        <v>675</v>
      </c>
      <c r="J521" s="60">
        <v>209962</v>
      </c>
      <c r="K521" s="52">
        <v>250735</v>
      </c>
      <c r="L521" s="56" t="str">
        <f>_xlfn.CONCAT(NFM3External!$B521,"_",NFM3External!$C521,"_",NFM3External!$E521,"_",NFM3External!$G521)</f>
        <v>Cote d'Ivoire_TB_United States Government (USG)_2021</v>
      </c>
    </row>
    <row r="522" spans="1:12">
      <c r="A522" s="48" t="s">
        <v>1699</v>
      </c>
      <c r="B522" s="49" t="s">
        <v>1700</v>
      </c>
      <c r="C522" s="49" t="s">
        <v>301</v>
      </c>
      <c r="D522" s="49" t="s">
        <v>1627</v>
      </c>
      <c r="E522" s="49" t="s">
        <v>927</v>
      </c>
      <c r="F522" s="49" t="s">
        <v>1708</v>
      </c>
      <c r="G522" s="49">
        <v>2022</v>
      </c>
      <c r="H522" s="49" t="s">
        <v>357</v>
      </c>
      <c r="I522" s="49" t="s">
        <v>675</v>
      </c>
      <c r="J522" s="59">
        <v>209962</v>
      </c>
      <c r="K522" s="49">
        <v>253540</v>
      </c>
      <c r="L522" s="55" t="str">
        <f>_xlfn.CONCAT(NFM3External!$B522,"_",NFM3External!$C522,"_",NFM3External!$E522,"_",NFM3External!$G522)</f>
        <v>Cote d'Ivoire_TB_United States Government (USG)_2022</v>
      </c>
    </row>
    <row r="523" spans="1:12">
      <c r="A523" s="51" t="s">
        <v>1699</v>
      </c>
      <c r="B523" s="52" t="s">
        <v>1700</v>
      </c>
      <c r="C523" s="52" t="s">
        <v>301</v>
      </c>
      <c r="D523" s="52" t="s">
        <v>1627</v>
      </c>
      <c r="E523" s="52" t="s">
        <v>927</v>
      </c>
      <c r="F523" s="52" t="s">
        <v>1708</v>
      </c>
      <c r="G523" s="52">
        <v>2023</v>
      </c>
      <c r="H523" s="52" t="s">
        <v>357</v>
      </c>
      <c r="I523" s="52" t="s">
        <v>675</v>
      </c>
      <c r="J523" s="60">
        <v>209962</v>
      </c>
      <c r="K523" s="52">
        <v>257235</v>
      </c>
      <c r="L523" s="56" t="str">
        <f>_xlfn.CONCAT(NFM3External!$B523,"_",NFM3External!$C523,"_",NFM3External!$E523,"_",NFM3External!$G523)</f>
        <v>Cote d'Ivoire_TB_United States Government (USG)_2023</v>
      </c>
    </row>
    <row r="524" spans="1:12">
      <c r="A524" s="48" t="s">
        <v>1699</v>
      </c>
      <c r="B524" s="49" t="s">
        <v>1700</v>
      </c>
      <c r="C524" s="49" t="s">
        <v>301</v>
      </c>
      <c r="D524" s="49" t="s">
        <v>1627</v>
      </c>
      <c r="E524" s="49" t="s">
        <v>927</v>
      </c>
      <c r="F524" s="49" t="s">
        <v>1708</v>
      </c>
      <c r="G524" s="49">
        <v>2024</v>
      </c>
      <c r="H524" s="49" t="s">
        <v>357</v>
      </c>
      <c r="I524" s="49" t="s">
        <v>675</v>
      </c>
      <c r="J524" s="59">
        <v>209962</v>
      </c>
      <c r="K524" s="49">
        <v>260390</v>
      </c>
      <c r="L524" s="55" t="str">
        <f>_xlfn.CONCAT(NFM3External!$B524,"_",NFM3External!$C524,"_",NFM3External!$E524,"_",NFM3External!$G524)</f>
        <v>Cote d'Ivoire_TB_United States Government (USG)_2024</v>
      </c>
    </row>
    <row r="525" spans="1:12">
      <c r="A525" s="51" t="s">
        <v>1699</v>
      </c>
      <c r="B525" s="52" t="s">
        <v>1700</v>
      </c>
      <c r="C525" s="52" t="s">
        <v>301</v>
      </c>
      <c r="D525" s="52" t="s">
        <v>1627</v>
      </c>
      <c r="E525" s="52" t="s">
        <v>927</v>
      </c>
      <c r="F525" s="52" t="s">
        <v>1708</v>
      </c>
      <c r="G525" s="52">
        <v>2025</v>
      </c>
      <c r="H525" s="52" t="s">
        <v>357</v>
      </c>
      <c r="I525" s="52" t="s">
        <v>675</v>
      </c>
      <c r="J525" s="60">
        <v>209962</v>
      </c>
      <c r="K525" s="52">
        <v>263222</v>
      </c>
      <c r="L525" s="56" t="str">
        <f>_xlfn.CONCAT(NFM3External!$B525,"_",NFM3External!$C525,"_",NFM3External!$E525,"_",NFM3External!$G525)</f>
        <v>Cote d'Ivoire_TB_United States Government (USG)_2025</v>
      </c>
    </row>
    <row r="526" spans="1:12">
      <c r="A526" s="48" t="s">
        <v>1699</v>
      </c>
      <c r="B526" s="49" t="s">
        <v>1700</v>
      </c>
      <c r="C526" s="49" t="s">
        <v>301</v>
      </c>
      <c r="D526" s="49" t="s">
        <v>1627</v>
      </c>
      <c r="E526" s="49" t="s">
        <v>942</v>
      </c>
      <c r="F526" s="49" t="s">
        <v>1709</v>
      </c>
      <c r="G526" s="49">
        <v>2018</v>
      </c>
      <c r="H526" s="49" t="s">
        <v>1628</v>
      </c>
      <c r="I526" s="49" t="s">
        <v>675</v>
      </c>
      <c r="J526" s="59">
        <v>11434</v>
      </c>
      <c r="K526" s="49">
        <v>13496</v>
      </c>
      <c r="L526" s="55" t="str">
        <f>_xlfn.CONCAT(NFM3External!$B526,"_",NFM3External!$C526,"_",NFM3External!$E526,"_",NFM3External!$G526)</f>
        <v>Cote d'Ivoire_TB_World Health Organization (WHO)_2018</v>
      </c>
    </row>
    <row r="527" spans="1:12">
      <c r="A527" s="51" t="s">
        <v>1699</v>
      </c>
      <c r="B527" s="52" t="s">
        <v>1700</v>
      </c>
      <c r="C527" s="52" t="s">
        <v>301</v>
      </c>
      <c r="D527" s="52" t="s">
        <v>1627</v>
      </c>
      <c r="E527" s="52" t="s">
        <v>942</v>
      </c>
      <c r="F527" s="52" t="s">
        <v>1709</v>
      </c>
      <c r="G527" s="52">
        <v>2019</v>
      </c>
      <c r="H527" s="52" t="s">
        <v>1628</v>
      </c>
      <c r="I527" s="52" t="s">
        <v>675</v>
      </c>
      <c r="J527" s="60">
        <v>11434</v>
      </c>
      <c r="K527" s="52">
        <v>12800</v>
      </c>
      <c r="L527" s="56" t="str">
        <f>_xlfn.CONCAT(NFM3External!$B527,"_",NFM3External!$C527,"_",NFM3External!$E527,"_",NFM3External!$G527)</f>
        <v>Cote d'Ivoire_TB_World Health Organization (WHO)_2019</v>
      </c>
    </row>
    <row r="528" spans="1:12">
      <c r="A528" s="48" t="s">
        <v>1699</v>
      </c>
      <c r="B528" s="49" t="s">
        <v>1700</v>
      </c>
      <c r="C528" s="49" t="s">
        <v>301</v>
      </c>
      <c r="D528" s="49" t="s">
        <v>1627</v>
      </c>
      <c r="E528" s="49" t="s">
        <v>942</v>
      </c>
      <c r="F528" s="49" t="s">
        <v>1709</v>
      </c>
      <c r="G528" s="49">
        <v>2020</v>
      </c>
      <c r="H528" s="49" t="s">
        <v>1628</v>
      </c>
      <c r="I528" s="49" t="s">
        <v>675</v>
      </c>
      <c r="J528" s="59">
        <v>38112</v>
      </c>
      <c r="K528" s="49">
        <v>43434</v>
      </c>
      <c r="L528" s="55" t="str">
        <f>_xlfn.CONCAT(NFM3External!$B528,"_",NFM3External!$C528,"_",NFM3External!$E528,"_",NFM3External!$G528)</f>
        <v>Cote d'Ivoire_TB_World Health Organization (WHO)_2020</v>
      </c>
    </row>
    <row r="529" spans="1:12">
      <c r="A529" s="51" t="s">
        <v>1699</v>
      </c>
      <c r="B529" s="52" t="s">
        <v>1700</v>
      </c>
      <c r="C529" s="52" t="s">
        <v>301</v>
      </c>
      <c r="D529" s="52" t="s">
        <v>1627</v>
      </c>
      <c r="E529" s="52" t="s">
        <v>942</v>
      </c>
      <c r="F529" s="52" t="s">
        <v>1709</v>
      </c>
      <c r="G529" s="52">
        <v>2021</v>
      </c>
      <c r="H529" s="52" t="s">
        <v>357</v>
      </c>
      <c r="I529" s="52" t="s">
        <v>675</v>
      </c>
      <c r="J529" s="60">
        <v>38112</v>
      </c>
      <c r="K529" s="52">
        <v>45513</v>
      </c>
      <c r="L529" s="56" t="str">
        <f>_xlfn.CONCAT(NFM3External!$B529,"_",NFM3External!$C529,"_",NFM3External!$E529,"_",NFM3External!$G529)</f>
        <v>Cote d'Ivoire_TB_World Health Organization (WHO)_2021</v>
      </c>
    </row>
    <row r="530" spans="1:12">
      <c r="A530" s="48" t="s">
        <v>1699</v>
      </c>
      <c r="B530" s="49" t="s">
        <v>1700</v>
      </c>
      <c r="C530" s="49" t="s">
        <v>301</v>
      </c>
      <c r="D530" s="49" t="s">
        <v>1627</v>
      </c>
      <c r="E530" s="49" t="s">
        <v>942</v>
      </c>
      <c r="F530" s="49" t="s">
        <v>1709</v>
      </c>
      <c r="G530" s="49">
        <v>2022</v>
      </c>
      <c r="H530" s="49" t="s">
        <v>357</v>
      </c>
      <c r="I530" s="49" t="s">
        <v>675</v>
      </c>
      <c r="J530" s="59">
        <v>38112</v>
      </c>
      <c r="K530" s="49">
        <v>46022</v>
      </c>
      <c r="L530" s="55" t="str">
        <f>_xlfn.CONCAT(NFM3External!$B530,"_",NFM3External!$C530,"_",NFM3External!$E530,"_",NFM3External!$G530)</f>
        <v>Cote d'Ivoire_TB_World Health Organization (WHO)_2022</v>
      </c>
    </row>
    <row r="531" spans="1:12">
      <c r="A531" s="51" t="s">
        <v>1699</v>
      </c>
      <c r="B531" s="52" t="s">
        <v>1700</v>
      </c>
      <c r="C531" s="52" t="s">
        <v>301</v>
      </c>
      <c r="D531" s="52" t="s">
        <v>1627</v>
      </c>
      <c r="E531" s="52" t="s">
        <v>942</v>
      </c>
      <c r="F531" s="52" t="s">
        <v>1709</v>
      </c>
      <c r="G531" s="52">
        <v>2023</v>
      </c>
      <c r="H531" s="52" t="s">
        <v>357</v>
      </c>
      <c r="I531" s="52" t="s">
        <v>675</v>
      </c>
      <c r="J531" s="60">
        <v>38112</v>
      </c>
      <c r="K531" s="52">
        <v>46693</v>
      </c>
      <c r="L531" s="56" t="str">
        <f>_xlfn.CONCAT(NFM3External!$B531,"_",NFM3External!$C531,"_",NFM3External!$E531,"_",NFM3External!$G531)</f>
        <v>Cote d'Ivoire_TB_World Health Organization (WHO)_2023</v>
      </c>
    </row>
    <row r="532" spans="1:12">
      <c r="A532" s="48" t="s">
        <v>1699</v>
      </c>
      <c r="B532" s="49" t="s">
        <v>1700</v>
      </c>
      <c r="C532" s="49" t="s">
        <v>301</v>
      </c>
      <c r="D532" s="49" t="s">
        <v>1627</v>
      </c>
      <c r="E532" s="49" t="s">
        <v>942</v>
      </c>
      <c r="F532" s="49" t="s">
        <v>1709</v>
      </c>
      <c r="G532" s="49">
        <v>2024</v>
      </c>
      <c r="H532" s="49" t="s">
        <v>357</v>
      </c>
      <c r="I532" s="49" t="s">
        <v>675</v>
      </c>
      <c r="J532" s="59">
        <v>38112</v>
      </c>
      <c r="K532" s="49">
        <v>47266</v>
      </c>
      <c r="L532" s="55" t="str">
        <f>_xlfn.CONCAT(NFM3External!$B532,"_",NFM3External!$C532,"_",NFM3External!$E532,"_",NFM3External!$G532)</f>
        <v>Cote d'Ivoire_TB_World Health Organization (WHO)_2024</v>
      </c>
    </row>
    <row r="533" spans="1:12">
      <c r="A533" s="51" t="s">
        <v>1699</v>
      </c>
      <c r="B533" s="52" t="s">
        <v>1700</v>
      </c>
      <c r="C533" s="52" t="s">
        <v>301</v>
      </c>
      <c r="D533" s="52" t="s">
        <v>1627</v>
      </c>
      <c r="E533" s="52" t="s">
        <v>942</v>
      </c>
      <c r="F533" s="52" t="s">
        <v>1709</v>
      </c>
      <c r="G533" s="52">
        <v>2025</v>
      </c>
      <c r="H533" s="52" t="s">
        <v>357</v>
      </c>
      <c r="I533" s="52" t="s">
        <v>675</v>
      </c>
      <c r="J533" s="60">
        <v>38112</v>
      </c>
      <c r="K533" s="52">
        <v>47780</v>
      </c>
      <c r="L533" s="56" t="str">
        <f>_xlfn.CONCAT(NFM3External!$B533,"_",NFM3External!$C533,"_",NFM3External!$E533,"_",NFM3External!$G533)</f>
        <v>Cote d'Ivoire_TB_World Health Organization (WHO)_2025</v>
      </c>
    </row>
    <row r="534" spans="1:12">
      <c r="A534" s="48" t="s">
        <v>1710</v>
      </c>
      <c r="B534" s="49" t="s">
        <v>871</v>
      </c>
      <c r="C534" s="49" t="s">
        <v>1638</v>
      </c>
      <c r="D534" s="49" t="s">
        <v>1627</v>
      </c>
      <c r="E534" s="49" t="s">
        <v>836</v>
      </c>
      <c r="F534" s="49" t="s">
        <v>1711</v>
      </c>
      <c r="G534" s="49">
        <v>2018</v>
      </c>
      <c r="H534" s="49" t="s">
        <v>1628</v>
      </c>
      <c r="I534" s="49" t="s">
        <v>675</v>
      </c>
      <c r="J534" s="59">
        <v>577856</v>
      </c>
      <c r="K534" s="49">
        <v>682109</v>
      </c>
      <c r="L534" s="55" t="str">
        <f>_xlfn.CONCAT(NFM3External!$B534,"_",NFM3External!$C534,"_",NFM3External!$E534,"_",NFM3External!$G534)</f>
        <v>Cameroon_HIV_Joint United Nations Programme on HIV/AIDS (UNAIDS)_2018</v>
      </c>
    </row>
    <row r="535" spans="1:12">
      <c r="A535" s="51" t="s">
        <v>1710</v>
      </c>
      <c r="B535" s="52" t="s">
        <v>871</v>
      </c>
      <c r="C535" s="52" t="s">
        <v>1638</v>
      </c>
      <c r="D535" s="52" t="s">
        <v>1627</v>
      </c>
      <c r="E535" s="52" t="s">
        <v>836</v>
      </c>
      <c r="F535" s="52" t="s">
        <v>1711</v>
      </c>
      <c r="G535" s="52">
        <v>2019</v>
      </c>
      <c r="H535" s="52" t="s">
        <v>1628</v>
      </c>
      <c r="I535" s="52" t="s">
        <v>675</v>
      </c>
      <c r="J535" s="60">
        <v>475025</v>
      </c>
      <c r="K535" s="52">
        <v>531772</v>
      </c>
      <c r="L535" s="56" t="str">
        <f>_xlfn.CONCAT(NFM3External!$B535,"_",NFM3External!$C535,"_",NFM3External!$E535,"_",NFM3External!$G535)</f>
        <v>Cameroon_HIV_Joint United Nations Programme on HIV/AIDS (UNAIDS)_2019</v>
      </c>
    </row>
    <row r="536" spans="1:12">
      <c r="A536" s="48" t="s">
        <v>1710</v>
      </c>
      <c r="B536" s="49" t="s">
        <v>871</v>
      </c>
      <c r="C536" s="49" t="s">
        <v>1638</v>
      </c>
      <c r="D536" s="49" t="s">
        <v>1627</v>
      </c>
      <c r="E536" s="49" t="s">
        <v>836</v>
      </c>
      <c r="F536" s="49" t="s">
        <v>1711</v>
      </c>
      <c r="G536" s="49">
        <v>2020</v>
      </c>
      <c r="H536" s="49" t="s">
        <v>1628</v>
      </c>
      <c r="I536" s="49" t="s">
        <v>675</v>
      </c>
      <c r="J536" s="59">
        <v>577856</v>
      </c>
      <c r="K536" s="49">
        <v>658544</v>
      </c>
      <c r="L536" s="55" t="str">
        <f>_xlfn.CONCAT(NFM3External!$B536,"_",NFM3External!$C536,"_",NFM3External!$E536,"_",NFM3External!$G536)</f>
        <v>Cameroon_HIV_Joint United Nations Programme on HIV/AIDS (UNAIDS)_2020</v>
      </c>
    </row>
    <row r="537" spans="1:12">
      <c r="A537" s="51" t="s">
        <v>1710</v>
      </c>
      <c r="B537" s="52" t="s">
        <v>871</v>
      </c>
      <c r="C537" s="52" t="s">
        <v>1638</v>
      </c>
      <c r="D537" s="52" t="s">
        <v>1627</v>
      </c>
      <c r="E537" s="52" t="s">
        <v>836</v>
      </c>
      <c r="F537" s="52" t="s">
        <v>1711</v>
      </c>
      <c r="G537" s="52">
        <v>2021</v>
      </c>
      <c r="H537" s="52" t="s">
        <v>357</v>
      </c>
      <c r="I537" s="52" t="s">
        <v>675</v>
      </c>
      <c r="J537" s="60">
        <v>577856</v>
      </c>
      <c r="K537" s="52">
        <v>690070</v>
      </c>
      <c r="L537" s="56" t="str">
        <f>_xlfn.CONCAT(NFM3External!$B537,"_",NFM3External!$C537,"_",NFM3External!$E537,"_",NFM3External!$G537)</f>
        <v>Cameroon_HIV_Joint United Nations Programme on HIV/AIDS (UNAIDS)_2021</v>
      </c>
    </row>
    <row r="538" spans="1:12">
      <c r="A538" s="48" t="s">
        <v>1710</v>
      </c>
      <c r="B538" s="49" t="s">
        <v>871</v>
      </c>
      <c r="C538" s="49" t="s">
        <v>1638</v>
      </c>
      <c r="D538" s="49" t="s">
        <v>1627</v>
      </c>
      <c r="E538" s="49" t="s">
        <v>836</v>
      </c>
      <c r="F538" s="49" t="s">
        <v>1711</v>
      </c>
      <c r="G538" s="49">
        <v>2022</v>
      </c>
      <c r="H538" s="49" t="s">
        <v>357</v>
      </c>
      <c r="I538" s="49" t="s">
        <v>675</v>
      </c>
      <c r="J538" s="59">
        <v>577856</v>
      </c>
      <c r="K538" s="49">
        <v>697790</v>
      </c>
      <c r="L538" s="55" t="str">
        <f>_xlfn.CONCAT(NFM3External!$B538,"_",NFM3External!$C538,"_",NFM3External!$E538,"_",NFM3External!$G538)</f>
        <v>Cameroon_HIV_Joint United Nations Programme on HIV/AIDS (UNAIDS)_2022</v>
      </c>
    </row>
    <row r="539" spans="1:12">
      <c r="A539" s="51" t="s">
        <v>1710</v>
      </c>
      <c r="B539" s="52" t="s">
        <v>871</v>
      </c>
      <c r="C539" s="52" t="s">
        <v>1638</v>
      </c>
      <c r="D539" s="52" t="s">
        <v>1627</v>
      </c>
      <c r="E539" s="52" t="s">
        <v>836</v>
      </c>
      <c r="F539" s="52" t="s">
        <v>1711</v>
      </c>
      <c r="G539" s="52">
        <v>2023</v>
      </c>
      <c r="H539" s="52" t="s">
        <v>357</v>
      </c>
      <c r="I539" s="52" t="s">
        <v>675</v>
      </c>
      <c r="J539" s="60">
        <v>577856</v>
      </c>
      <c r="K539" s="52">
        <v>707959</v>
      </c>
      <c r="L539" s="56" t="str">
        <f>_xlfn.CONCAT(NFM3External!$B539,"_",NFM3External!$C539,"_",NFM3External!$E539,"_",NFM3External!$G539)</f>
        <v>Cameroon_HIV_Joint United Nations Programme on HIV/AIDS (UNAIDS)_2023</v>
      </c>
    </row>
    <row r="540" spans="1:12">
      <c r="A540" s="48" t="s">
        <v>1710</v>
      </c>
      <c r="B540" s="49" t="s">
        <v>871</v>
      </c>
      <c r="C540" s="49" t="s">
        <v>1638</v>
      </c>
      <c r="D540" s="49" t="s">
        <v>1627</v>
      </c>
      <c r="E540" s="49" t="s">
        <v>927</v>
      </c>
      <c r="F540" s="49" t="s">
        <v>1712</v>
      </c>
      <c r="G540" s="49">
        <v>2018</v>
      </c>
      <c r="H540" s="49" t="s">
        <v>1628</v>
      </c>
      <c r="I540" s="49" t="s">
        <v>675</v>
      </c>
      <c r="J540" s="59">
        <v>39077282</v>
      </c>
      <c r="K540" s="49">
        <v>46127383</v>
      </c>
      <c r="L540" s="55" t="str">
        <f>_xlfn.CONCAT(NFM3External!$B540,"_",NFM3External!$C540,"_",NFM3External!$E540,"_",NFM3External!$G540)</f>
        <v>Cameroon_HIV_United States Government (USG)_2018</v>
      </c>
    </row>
    <row r="541" spans="1:12">
      <c r="A541" s="51" t="s">
        <v>1710</v>
      </c>
      <c r="B541" s="52" t="s">
        <v>871</v>
      </c>
      <c r="C541" s="52" t="s">
        <v>1638</v>
      </c>
      <c r="D541" s="52" t="s">
        <v>1627</v>
      </c>
      <c r="E541" s="52" t="s">
        <v>927</v>
      </c>
      <c r="F541" s="52" t="s">
        <v>1712</v>
      </c>
      <c r="G541" s="52">
        <v>2019</v>
      </c>
      <c r="H541" s="52" t="s">
        <v>1628</v>
      </c>
      <c r="I541" s="52" t="s">
        <v>675</v>
      </c>
      <c r="J541" s="60">
        <v>20876241</v>
      </c>
      <c r="K541" s="52">
        <v>23370111</v>
      </c>
      <c r="L541" s="56" t="str">
        <f>_xlfn.CONCAT(NFM3External!$B541,"_",NFM3External!$C541,"_",NFM3External!$E541,"_",NFM3External!$G541)</f>
        <v>Cameroon_HIV_United States Government (USG)_2019</v>
      </c>
    </row>
    <row r="542" spans="1:12">
      <c r="A542" s="48" t="s">
        <v>1710</v>
      </c>
      <c r="B542" s="49" t="s">
        <v>871</v>
      </c>
      <c r="C542" s="49" t="s">
        <v>1638</v>
      </c>
      <c r="D542" s="49" t="s">
        <v>1627</v>
      </c>
      <c r="E542" s="49" t="s">
        <v>927</v>
      </c>
      <c r="F542" s="49" t="s">
        <v>1712</v>
      </c>
      <c r="G542" s="49">
        <v>2020</v>
      </c>
      <c r="H542" s="49" t="s">
        <v>1628</v>
      </c>
      <c r="I542" s="49" t="s">
        <v>675</v>
      </c>
      <c r="J542" s="59">
        <v>48570066</v>
      </c>
      <c r="K542" s="49">
        <v>55352069</v>
      </c>
      <c r="L542" s="55" t="str">
        <f>_xlfn.CONCAT(NFM3External!$B542,"_",NFM3External!$C542,"_",NFM3External!$E542,"_",NFM3External!$G542)</f>
        <v>Cameroon_HIV_United States Government (USG)_2020</v>
      </c>
    </row>
    <row r="543" spans="1:12">
      <c r="A543" s="51" t="s">
        <v>1710</v>
      </c>
      <c r="B543" s="52" t="s">
        <v>871</v>
      </c>
      <c r="C543" s="52" t="s">
        <v>1638</v>
      </c>
      <c r="D543" s="52" t="s">
        <v>1627</v>
      </c>
      <c r="E543" s="52" t="s">
        <v>927</v>
      </c>
      <c r="F543" s="52" t="s">
        <v>1712</v>
      </c>
      <c r="G543" s="52">
        <v>2021</v>
      </c>
      <c r="H543" s="52" t="s">
        <v>357</v>
      </c>
      <c r="I543" s="52" t="s">
        <v>675</v>
      </c>
      <c r="J543" s="60">
        <v>83476091</v>
      </c>
      <c r="K543" s="52">
        <v>99686390</v>
      </c>
      <c r="L543" s="56" t="str">
        <f>_xlfn.CONCAT(NFM3External!$B543,"_",NFM3External!$C543,"_",NFM3External!$E543,"_",NFM3External!$G543)</f>
        <v>Cameroon_HIV_United States Government (USG)_2021</v>
      </c>
    </row>
    <row r="544" spans="1:12">
      <c r="A544" s="48" t="s">
        <v>1710</v>
      </c>
      <c r="B544" s="49" t="s">
        <v>871</v>
      </c>
      <c r="C544" s="49" t="s">
        <v>1638</v>
      </c>
      <c r="D544" s="49" t="s">
        <v>1627</v>
      </c>
      <c r="E544" s="49" t="s">
        <v>927</v>
      </c>
      <c r="F544" s="49" t="s">
        <v>1712</v>
      </c>
      <c r="G544" s="49">
        <v>2022</v>
      </c>
      <c r="H544" s="49" t="s">
        <v>357</v>
      </c>
      <c r="I544" s="49" t="s">
        <v>675</v>
      </c>
      <c r="J544" s="59">
        <v>48570066</v>
      </c>
      <c r="K544" s="49">
        <v>58650805</v>
      </c>
      <c r="L544" s="55" t="str">
        <f>_xlfn.CONCAT(NFM3External!$B544,"_",NFM3External!$C544,"_",NFM3External!$E544,"_",NFM3External!$G544)</f>
        <v>Cameroon_HIV_United States Government (USG)_2022</v>
      </c>
    </row>
    <row r="545" spans="1:12">
      <c r="A545" s="51" t="s">
        <v>1710</v>
      </c>
      <c r="B545" s="52" t="s">
        <v>871</v>
      </c>
      <c r="C545" s="52" t="s">
        <v>1638</v>
      </c>
      <c r="D545" s="52" t="s">
        <v>1627</v>
      </c>
      <c r="E545" s="52" t="s">
        <v>927</v>
      </c>
      <c r="F545" s="52" t="s">
        <v>1712</v>
      </c>
      <c r="G545" s="52">
        <v>2023</v>
      </c>
      <c r="H545" s="52" t="s">
        <v>357</v>
      </c>
      <c r="I545" s="52" t="s">
        <v>675</v>
      </c>
      <c r="J545" s="60">
        <v>48570066</v>
      </c>
      <c r="K545" s="52">
        <v>59505518</v>
      </c>
      <c r="L545" s="56" t="str">
        <f>_xlfn.CONCAT(NFM3External!$B545,"_",NFM3External!$C545,"_",NFM3External!$E545,"_",NFM3External!$G545)</f>
        <v>Cameroon_HIV_United States Government (USG)_2023</v>
      </c>
    </row>
    <row r="546" spans="1:12">
      <c r="A546" s="48" t="s">
        <v>1710</v>
      </c>
      <c r="B546" s="49" t="s">
        <v>871</v>
      </c>
      <c r="C546" s="49" t="s">
        <v>1638</v>
      </c>
      <c r="D546" s="49" t="s">
        <v>1627</v>
      </c>
      <c r="E546" s="49" t="s">
        <v>942</v>
      </c>
      <c r="F546" s="49" t="s">
        <v>1713</v>
      </c>
      <c r="G546" s="49">
        <v>2018</v>
      </c>
      <c r="H546" s="49" t="s">
        <v>1628</v>
      </c>
      <c r="I546" s="49" t="s">
        <v>675</v>
      </c>
      <c r="J546" s="59">
        <v>122556</v>
      </c>
      <c r="K546" s="49">
        <v>144666</v>
      </c>
      <c r="L546" s="55" t="str">
        <f>_xlfn.CONCAT(NFM3External!$B546,"_",NFM3External!$C546,"_",NFM3External!$E546,"_",NFM3External!$G546)</f>
        <v>Cameroon_HIV_World Health Organization (WHO)_2018</v>
      </c>
    </row>
    <row r="547" spans="1:12">
      <c r="A547" s="51" t="s">
        <v>1710</v>
      </c>
      <c r="B547" s="52" t="s">
        <v>871</v>
      </c>
      <c r="C547" s="52" t="s">
        <v>1638</v>
      </c>
      <c r="D547" s="52" t="s">
        <v>1627</v>
      </c>
      <c r="E547" s="52" t="s">
        <v>942</v>
      </c>
      <c r="F547" s="52" t="s">
        <v>1713</v>
      </c>
      <c r="G547" s="52">
        <v>2019</v>
      </c>
      <c r="H547" s="52" t="s">
        <v>1628</v>
      </c>
      <c r="I547" s="52" t="s">
        <v>675</v>
      </c>
      <c r="J547" s="60">
        <v>305819</v>
      </c>
      <c r="K547" s="52">
        <v>342352</v>
      </c>
      <c r="L547" s="56" t="str">
        <f>_xlfn.CONCAT(NFM3External!$B547,"_",NFM3External!$C547,"_",NFM3External!$E547,"_",NFM3External!$G547)</f>
        <v>Cameroon_HIV_World Health Organization (WHO)_2019</v>
      </c>
    </row>
    <row r="548" spans="1:12">
      <c r="A548" s="48" t="s">
        <v>1710</v>
      </c>
      <c r="B548" s="49" t="s">
        <v>871</v>
      </c>
      <c r="C548" s="49" t="s">
        <v>1638</v>
      </c>
      <c r="D548" s="49" t="s">
        <v>1627</v>
      </c>
      <c r="E548" s="49" t="s">
        <v>942</v>
      </c>
      <c r="F548" s="49" t="s">
        <v>1713</v>
      </c>
      <c r="G548" s="49">
        <v>2020</v>
      </c>
      <c r="H548" s="49" t="s">
        <v>1628</v>
      </c>
      <c r="I548" s="49" t="s">
        <v>675</v>
      </c>
      <c r="J548" s="59">
        <v>372387</v>
      </c>
      <c r="K548" s="49">
        <v>424385</v>
      </c>
      <c r="L548" s="55" t="str">
        <f>_xlfn.CONCAT(NFM3External!$B548,"_",NFM3External!$C548,"_",NFM3External!$E548,"_",NFM3External!$G548)</f>
        <v>Cameroon_HIV_World Health Organization (WHO)_2020</v>
      </c>
    </row>
    <row r="549" spans="1:12">
      <c r="A549" s="51" t="s">
        <v>1710</v>
      </c>
      <c r="B549" s="52" t="s">
        <v>871</v>
      </c>
      <c r="C549" s="52" t="s">
        <v>1638</v>
      </c>
      <c r="D549" s="52" t="s">
        <v>1627</v>
      </c>
      <c r="E549" s="52" t="s">
        <v>942</v>
      </c>
      <c r="F549" s="52" t="s">
        <v>1713</v>
      </c>
      <c r="G549" s="52">
        <v>2021</v>
      </c>
      <c r="H549" s="52" t="s">
        <v>357</v>
      </c>
      <c r="I549" s="52" t="s">
        <v>675</v>
      </c>
      <c r="J549" s="60">
        <v>372387</v>
      </c>
      <c r="K549" s="52">
        <v>444701</v>
      </c>
      <c r="L549" s="56" t="str">
        <f>_xlfn.CONCAT(NFM3External!$B549,"_",NFM3External!$C549,"_",NFM3External!$E549,"_",NFM3External!$G549)</f>
        <v>Cameroon_HIV_World Health Organization (WHO)_2021</v>
      </c>
    </row>
    <row r="550" spans="1:12">
      <c r="A550" s="48" t="s">
        <v>1710</v>
      </c>
      <c r="B550" s="49" t="s">
        <v>871</v>
      </c>
      <c r="C550" s="49" t="s">
        <v>1638</v>
      </c>
      <c r="D550" s="49" t="s">
        <v>1627</v>
      </c>
      <c r="E550" s="49" t="s">
        <v>942</v>
      </c>
      <c r="F550" s="49" t="s">
        <v>1713</v>
      </c>
      <c r="G550" s="49">
        <v>2022</v>
      </c>
      <c r="H550" s="49" t="s">
        <v>357</v>
      </c>
      <c r="I550" s="49" t="s">
        <v>675</v>
      </c>
      <c r="J550" s="59">
        <v>372387</v>
      </c>
      <c r="K550" s="49">
        <v>449676</v>
      </c>
      <c r="L550" s="55" t="str">
        <f>_xlfn.CONCAT(NFM3External!$B550,"_",NFM3External!$C550,"_",NFM3External!$E550,"_",NFM3External!$G550)</f>
        <v>Cameroon_HIV_World Health Organization (WHO)_2022</v>
      </c>
    </row>
    <row r="551" spans="1:12">
      <c r="A551" s="51" t="s">
        <v>1710</v>
      </c>
      <c r="B551" s="52" t="s">
        <v>871</v>
      </c>
      <c r="C551" s="52" t="s">
        <v>1638</v>
      </c>
      <c r="D551" s="52" t="s">
        <v>1627</v>
      </c>
      <c r="E551" s="52" t="s">
        <v>942</v>
      </c>
      <c r="F551" s="52" t="s">
        <v>1713</v>
      </c>
      <c r="G551" s="52">
        <v>2023</v>
      </c>
      <c r="H551" s="52" t="s">
        <v>357</v>
      </c>
      <c r="I551" s="52" t="s">
        <v>675</v>
      </c>
      <c r="J551" s="60">
        <v>372387</v>
      </c>
      <c r="K551" s="52">
        <v>456229</v>
      </c>
      <c r="L551" s="56" t="str">
        <f>_xlfn.CONCAT(NFM3External!$B551,"_",NFM3External!$C551,"_",NFM3External!$E551,"_",NFM3External!$G551)</f>
        <v>Cameroon_HIV_World Health Organization (WHO)_2023</v>
      </c>
    </row>
    <row r="552" spans="1:12">
      <c r="A552" s="48" t="s">
        <v>1710</v>
      </c>
      <c r="B552" s="49" t="s">
        <v>871</v>
      </c>
      <c r="C552" s="49" t="s">
        <v>304</v>
      </c>
      <c r="D552" s="49" t="s">
        <v>1627</v>
      </c>
      <c r="E552" s="49" t="s">
        <v>894</v>
      </c>
      <c r="F552" s="49" t="s">
        <v>1714</v>
      </c>
      <c r="G552" s="49">
        <v>2018</v>
      </c>
      <c r="H552" s="49" t="s">
        <v>1628</v>
      </c>
      <c r="I552" s="49" t="s">
        <v>675</v>
      </c>
      <c r="J552" s="59">
        <v>30490</v>
      </c>
      <c r="K552" s="49">
        <v>35991</v>
      </c>
      <c r="L552" s="55" t="str">
        <f>_xlfn.CONCAT(NFM3External!$B552,"_",NFM3External!$C552,"_",NFM3External!$E552,"_",NFM3External!$G552)</f>
        <v>Cameroon_Malaria_The United Nations Children's Fund (UNICEF)_2018</v>
      </c>
    </row>
    <row r="553" spans="1:12">
      <c r="A553" s="51" t="s">
        <v>1710</v>
      </c>
      <c r="B553" s="52" t="s">
        <v>871</v>
      </c>
      <c r="C553" s="52" t="s">
        <v>304</v>
      </c>
      <c r="D553" s="52" t="s">
        <v>1627</v>
      </c>
      <c r="E553" s="52" t="s">
        <v>894</v>
      </c>
      <c r="F553" s="52" t="s">
        <v>1714</v>
      </c>
      <c r="G553" s="52">
        <v>2019</v>
      </c>
      <c r="H553" s="52" t="s">
        <v>1628</v>
      </c>
      <c r="I553" s="52" t="s">
        <v>675</v>
      </c>
      <c r="J553" s="60">
        <v>30490</v>
      </c>
      <c r="K553" s="52">
        <v>34132</v>
      </c>
      <c r="L553" s="56" t="str">
        <f>_xlfn.CONCAT(NFM3External!$B553,"_",NFM3External!$C553,"_",NFM3External!$E553,"_",NFM3External!$G553)</f>
        <v>Cameroon_Malaria_The United Nations Children's Fund (UNICEF)_2019</v>
      </c>
    </row>
    <row r="554" spans="1:12">
      <c r="A554" s="48" t="s">
        <v>1710</v>
      </c>
      <c r="B554" s="49" t="s">
        <v>871</v>
      </c>
      <c r="C554" s="49" t="s">
        <v>304</v>
      </c>
      <c r="D554" s="49" t="s">
        <v>1627</v>
      </c>
      <c r="E554" s="49" t="s">
        <v>894</v>
      </c>
      <c r="F554" s="49" t="s">
        <v>1714</v>
      </c>
      <c r="G554" s="49">
        <v>2020</v>
      </c>
      <c r="H554" s="49" t="s">
        <v>1628</v>
      </c>
      <c r="I554" s="49" t="s">
        <v>675</v>
      </c>
      <c r="J554" s="59">
        <v>30490</v>
      </c>
      <c r="K554" s="49">
        <v>34747</v>
      </c>
      <c r="L554" s="55" t="str">
        <f>_xlfn.CONCAT(NFM3External!$B554,"_",NFM3External!$C554,"_",NFM3External!$E554,"_",NFM3External!$G554)</f>
        <v>Cameroon_Malaria_The United Nations Children's Fund (UNICEF)_2020</v>
      </c>
    </row>
    <row r="555" spans="1:12">
      <c r="A555" s="51" t="s">
        <v>1710</v>
      </c>
      <c r="B555" s="52" t="s">
        <v>871</v>
      </c>
      <c r="C555" s="52" t="s">
        <v>304</v>
      </c>
      <c r="D555" s="52" t="s">
        <v>1627</v>
      </c>
      <c r="E555" s="52" t="s">
        <v>927</v>
      </c>
      <c r="F555" s="52" t="s">
        <v>1715</v>
      </c>
      <c r="G555" s="52">
        <v>2018</v>
      </c>
      <c r="H555" s="52" t="s">
        <v>1628</v>
      </c>
      <c r="I555" s="52" t="s">
        <v>675</v>
      </c>
      <c r="J555" s="60">
        <v>18400000</v>
      </c>
      <c r="K555" s="52">
        <v>21719623</v>
      </c>
      <c r="L555" s="56" t="str">
        <f>_xlfn.CONCAT(NFM3External!$B555,"_",NFM3External!$C555,"_",NFM3External!$E555,"_",NFM3External!$G555)</f>
        <v>Cameroon_Malaria_United States Government (USG)_2018</v>
      </c>
    </row>
    <row r="556" spans="1:12">
      <c r="A556" s="48" t="s">
        <v>1710</v>
      </c>
      <c r="B556" s="49" t="s">
        <v>871</v>
      </c>
      <c r="C556" s="49" t="s">
        <v>304</v>
      </c>
      <c r="D556" s="49" t="s">
        <v>1627</v>
      </c>
      <c r="E556" s="49" t="s">
        <v>927</v>
      </c>
      <c r="F556" s="49" t="s">
        <v>1715</v>
      </c>
      <c r="G556" s="49">
        <v>2019</v>
      </c>
      <c r="H556" s="49" t="s">
        <v>1628</v>
      </c>
      <c r="I556" s="49" t="s">
        <v>675</v>
      </c>
      <c r="J556" s="59">
        <v>20700000</v>
      </c>
      <c r="K556" s="49">
        <v>23172817</v>
      </c>
      <c r="L556" s="55" t="str">
        <f>_xlfn.CONCAT(NFM3External!$B556,"_",NFM3External!$C556,"_",NFM3External!$E556,"_",NFM3External!$G556)</f>
        <v>Cameroon_Malaria_United States Government (USG)_2019</v>
      </c>
    </row>
    <row r="557" spans="1:12">
      <c r="A557" s="51" t="s">
        <v>1710</v>
      </c>
      <c r="B557" s="52" t="s">
        <v>871</v>
      </c>
      <c r="C557" s="52" t="s">
        <v>304</v>
      </c>
      <c r="D557" s="52" t="s">
        <v>1627</v>
      </c>
      <c r="E557" s="52" t="s">
        <v>927</v>
      </c>
      <c r="F557" s="52" t="s">
        <v>1715</v>
      </c>
      <c r="G557" s="52">
        <v>2020</v>
      </c>
      <c r="H557" s="52" t="s">
        <v>1628</v>
      </c>
      <c r="I557" s="52" t="s">
        <v>675</v>
      </c>
      <c r="J557" s="60">
        <v>20700000</v>
      </c>
      <c r="K557" s="52">
        <v>23590411</v>
      </c>
      <c r="L557" s="56" t="str">
        <f>_xlfn.CONCAT(NFM3External!$B557,"_",NFM3External!$C557,"_",NFM3External!$E557,"_",NFM3External!$G557)</f>
        <v>Cameroon_Malaria_United States Government (USG)_2020</v>
      </c>
    </row>
    <row r="558" spans="1:12">
      <c r="A558" s="48" t="s">
        <v>1710</v>
      </c>
      <c r="B558" s="49" t="s">
        <v>871</v>
      </c>
      <c r="C558" s="49" t="s">
        <v>304</v>
      </c>
      <c r="D558" s="49" t="s">
        <v>1627</v>
      </c>
      <c r="E558" s="49" t="s">
        <v>927</v>
      </c>
      <c r="F558" s="49" t="s">
        <v>1715</v>
      </c>
      <c r="G558" s="49">
        <v>2021</v>
      </c>
      <c r="H558" s="49" t="s">
        <v>357</v>
      </c>
      <c r="I558" s="49" t="s">
        <v>675</v>
      </c>
      <c r="J558" s="59">
        <v>20700000</v>
      </c>
      <c r="K558" s="49">
        <v>24719752</v>
      </c>
      <c r="L558" s="55" t="str">
        <f>_xlfn.CONCAT(NFM3External!$B558,"_",NFM3External!$C558,"_",NFM3External!$E558,"_",NFM3External!$G558)</f>
        <v>Cameroon_Malaria_United States Government (USG)_2021</v>
      </c>
    </row>
    <row r="559" spans="1:12">
      <c r="A559" s="51" t="s">
        <v>1710</v>
      </c>
      <c r="B559" s="52" t="s">
        <v>871</v>
      </c>
      <c r="C559" s="52" t="s">
        <v>304</v>
      </c>
      <c r="D559" s="52" t="s">
        <v>1627</v>
      </c>
      <c r="E559" s="52" t="s">
        <v>927</v>
      </c>
      <c r="F559" s="52" t="s">
        <v>1715</v>
      </c>
      <c r="G559" s="52">
        <v>2022</v>
      </c>
      <c r="H559" s="52" t="s">
        <v>357</v>
      </c>
      <c r="I559" s="52" t="s">
        <v>675</v>
      </c>
      <c r="J559" s="60">
        <v>20240000</v>
      </c>
      <c r="K559" s="52">
        <v>24440821</v>
      </c>
      <c r="L559" s="56" t="str">
        <f>_xlfn.CONCAT(NFM3External!$B559,"_",NFM3External!$C559,"_",NFM3External!$E559,"_",NFM3External!$G559)</f>
        <v>Cameroon_Malaria_United States Government (USG)_2022</v>
      </c>
    </row>
    <row r="560" spans="1:12">
      <c r="A560" s="48" t="s">
        <v>1710</v>
      </c>
      <c r="B560" s="49" t="s">
        <v>871</v>
      </c>
      <c r="C560" s="49" t="s">
        <v>304</v>
      </c>
      <c r="D560" s="49" t="s">
        <v>1627</v>
      </c>
      <c r="E560" s="49" t="s">
        <v>942</v>
      </c>
      <c r="F560" s="49" t="s">
        <v>1716</v>
      </c>
      <c r="G560" s="49">
        <v>2018</v>
      </c>
      <c r="H560" s="49" t="s">
        <v>1628</v>
      </c>
      <c r="I560" s="49" t="s">
        <v>675</v>
      </c>
      <c r="J560" s="59">
        <v>920000</v>
      </c>
      <c r="K560" s="49">
        <v>1085981</v>
      </c>
      <c r="L560" s="55" t="str">
        <f>_xlfn.CONCAT(NFM3External!$B560,"_",NFM3External!$C560,"_",NFM3External!$E560,"_",NFM3External!$G560)</f>
        <v>Cameroon_Malaria_World Health Organization (WHO)_2018</v>
      </c>
    </row>
    <row r="561" spans="1:12">
      <c r="A561" s="51" t="s">
        <v>1710</v>
      </c>
      <c r="B561" s="52" t="s">
        <v>871</v>
      </c>
      <c r="C561" s="52" t="s">
        <v>304</v>
      </c>
      <c r="D561" s="52" t="s">
        <v>1627</v>
      </c>
      <c r="E561" s="52" t="s">
        <v>942</v>
      </c>
      <c r="F561" s="52" t="s">
        <v>1716</v>
      </c>
      <c r="G561" s="52">
        <v>2020</v>
      </c>
      <c r="H561" s="52" t="s">
        <v>1628</v>
      </c>
      <c r="I561" s="52" t="s">
        <v>675</v>
      </c>
      <c r="J561" s="60">
        <v>78549</v>
      </c>
      <c r="K561" s="52">
        <v>89517</v>
      </c>
      <c r="L561" s="56" t="str">
        <f>_xlfn.CONCAT(NFM3External!$B561,"_",NFM3External!$C561,"_",NFM3External!$E561,"_",NFM3External!$G561)</f>
        <v>Cameroon_Malaria_World Health Organization (WHO)_2020</v>
      </c>
    </row>
    <row r="562" spans="1:12">
      <c r="A562" s="48" t="s">
        <v>1710</v>
      </c>
      <c r="B562" s="49" t="s">
        <v>871</v>
      </c>
      <c r="C562" s="49" t="s">
        <v>304</v>
      </c>
      <c r="D562" s="49" t="s">
        <v>1627</v>
      </c>
      <c r="E562" s="49" t="s">
        <v>942</v>
      </c>
      <c r="F562" s="49" t="s">
        <v>1716</v>
      </c>
      <c r="G562" s="49">
        <v>2021</v>
      </c>
      <c r="H562" s="49" t="s">
        <v>357</v>
      </c>
      <c r="I562" s="49" t="s">
        <v>675</v>
      </c>
      <c r="J562" s="59">
        <v>117823</v>
      </c>
      <c r="K562" s="49">
        <v>140704</v>
      </c>
      <c r="L562" s="55" t="str">
        <f>_xlfn.CONCAT(NFM3External!$B562,"_",NFM3External!$C562,"_",NFM3External!$E562,"_",NFM3External!$G562)</f>
        <v>Cameroon_Malaria_World Health Organization (WHO)_2021</v>
      </c>
    </row>
    <row r="563" spans="1:12">
      <c r="A563" s="51" t="s">
        <v>1710</v>
      </c>
      <c r="B563" s="52" t="s">
        <v>871</v>
      </c>
      <c r="C563" s="52" t="s">
        <v>301</v>
      </c>
      <c r="D563" s="52" t="s">
        <v>1627</v>
      </c>
      <c r="E563" s="52" t="s">
        <v>927</v>
      </c>
      <c r="F563" s="52" t="s">
        <v>1717</v>
      </c>
      <c r="G563" s="52">
        <v>2019</v>
      </c>
      <c r="H563" s="52" t="s">
        <v>1628</v>
      </c>
      <c r="I563" s="52" t="s">
        <v>675</v>
      </c>
      <c r="J563" s="60">
        <v>422875</v>
      </c>
      <c r="K563" s="52">
        <v>473392</v>
      </c>
      <c r="L563" s="56" t="str">
        <f>_xlfn.CONCAT(NFM3External!$B563,"_",NFM3External!$C563,"_",NFM3External!$E563,"_",NFM3External!$G563)</f>
        <v>Cameroon_TB_United States Government (USG)_2019</v>
      </c>
    </row>
    <row r="564" spans="1:12">
      <c r="A564" s="48" t="s">
        <v>1710</v>
      </c>
      <c r="B564" s="49" t="s">
        <v>871</v>
      </c>
      <c r="C564" s="49" t="s">
        <v>301</v>
      </c>
      <c r="D564" s="49" t="s">
        <v>1627</v>
      </c>
      <c r="E564" s="49" t="s">
        <v>927</v>
      </c>
      <c r="F564" s="49" t="s">
        <v>1717</v>
      </c>
      <c r="G564" s="49">
        <v>2020</v>
      </c>
      <c r="H564" s="49" t="s">
        <v>1628</v>
      </c>
      <c r="I564" s="49" t="s">
        <v>675</v>
      </c>
      <c r="J564" s="59">
        <v>93171</v>
      </c>
      <c r="K564" s="49">
        <v>106181</v>
      </c>
      <c r="L564" s="55" t="str">
        <f>_xlfn.CONCAT(NFM3External!$B564,"_",NFM3External!$C564,"_",NFM3External!$E564,"_",NFM3External!$G564)</f>
        <v>Cameroon_TB_United States Government (USG)_2020</v>
      </c>
    </row>
    <row r="565" spans="1:12">
      <c r="A565" s="51" t="s">
        <v>1710</v>
      </c>
      <c r="B565" s="52" t="s">
        <v>871</v>
      </c>
      <c r="C565" s="52" t="s">
        <v>301</v>
      </c>
      <c r="D565" s="52" t="s">
        <v>1627</v>
      </c>
      <c r="E565" s="52" t="s">
        <v>927</v>
      </c>
      <c r="F565" s="52" t="s">
        <v>1717</v>
      </c>
      <c r="G565" s="52">
        <v>2021</v>
      </c>
      <c r="H565" s="52" t="s">
        <v>357</v>
      </c>
      <c r="I565" s="52" t="s">
        <v>675</v>
      </c>
      <c r="J565" s="60">
        <v>914694</v>
      </c>
      <c r="K565" s="52">
        <v>1092319</v>
      </c>
      <c r="L565" s="56" t="str">
        <f>_xlfn.CONCAT(NFM3External!$B565,"_",NFM3External!$C565,"_",NFM3External!$E565,"_",NFM3External!$G565)</f>
        <v>Cameroon_TB_United States Government (USG)_2021</v>
      </c>
    </row>
    <row r="566" spans="1:12">
      <c r="A566" s="48" t="s">
        <v>1710</v>
      </c>
      <c r="B566" s="49" t="s">
        <v>871</v>
      </c>
      <c r="C566" s="49" t="s">
        <v>301</v>
      </c>
      <c r="D566" s="49" t="s">
        <v>1627</v>
      </c>
      <c r="E566" s="49" t="s">
        <v>927</v>
      </c>
      <c r="F566" s="49" t="s">
        <v>1717</v>
      </c>
      <c r="G566" s="49">
        <v>2022</v>
      </c>
      <c r="H566" s="49" t="s">
        <v>357</v>
      </c>
      <c r="I566" s="49" t="s">
        <v>675</v>
      </c>
      <c r="J566" s="59">
        <v>609797</v>
      </c>
      <c r="K566" s="49">
        <v>736361</v>
      </c>
      <c r="L566" s="55" t="str">
        <f>_xlfn.CONCAT(NFM3External!$B566,"_",NFM3External!$C566,"_",NFM3External!$E566,"_",NFM3External!$G566)</f>
        <v>Cameroon_TB_United States Government (USG)_2022</v>
      </c>
    </row>
    <row r="567" spans="1:12">
      <c r="A567" s="51" t="s">
        <v>1710</v>
      </c>
      <c r="B567" s="52" t="s">
        <v>871</v>
      </c>
      <c r="C567" s="52" t="s">
        <v>301</v>
      </c>
      <c r="D567" s="52" t="s">
        <v>1627</v>
      </c>
      <c r="E567" s="52" t="s">
        <v>927</v>
      </c>
      <c r="F567" s="52" t="s">
        <v>1717</v>
      </c>
      <c r="G567" s="52">
        <v>2023</v>
      </c>
      <c r="H567" s="52" t="s">
        <v>357</v>
      </c>
      <c r="I567" s="52" t="s">
        <v>675</v>
      </c>
      <c r="J567" s="60">
        <v>609797</v>
      </c>
      <c r="K567" s="52">
        <v>747092</v>
      </c>
      <c r="L567" s="56" t="str">
        <f>_xlfn.CONCAT(NFM3External!$B567,"_",NFM3External!$C567,"_",NFM3External!$E567,"_",NFM3External!$G567)</f>
        <v>Cameroon_TB_United States Government (USG)_2023</v>
      </c>
    </row>
    <row r="568" spans="1:12">
      <c r="A568" s="48" t="s">
        <v>1710</v>
      </c>
      <c r="B568" s="49" t="s">
        <v>871</v>
      </c>
      <c r="C568" s="49" t="s">
        <v>301</v>
      </c>
      <c r="D568" s="49" t="s">
        <v>1627</v>
      </c>
      <c r="E568" s="49" t="s">
        <v>942</v>
      </c>
      <c r="F568" s="49" t="s">
        <v>1718</v>
      </c>
      <c r="G568" s="49">
        <v>2019</v>
      </c>
      <c r="H568" s="49" t="s">
        <v>1628</v>
      </c>
      <c r="I568" s="49" t="s">
        <v>675</v>
      </c>
      <c r="J568" s="59">
        <v>449340</v>
      </c>
      <c r="K568" s="49">
        <v>503018</v>
      </c>
      <c r="L568" s="55" t="str">
        <f>_xlfn.CONCAT(NFM3External!$B568,"_",NFM3External!$C568,"_",NFM3External!$E568,"_",NFM3External!$G568)</f>
        <v>Cameroon_TB_World Health Organization (WHO)_2019</v>
      </c>
    </row>
    <row r="569" spans="1:12">
      <c r="A569" s="51" t="s">
        <v>1710</v>
      </c>
      <c r="B569" s="52" t="s">
        <v>871</v>
      </c>
      <c r="C569" s="52" t="s">
        <v>301</v>
      </c>
      <c r="D569" s="52" t="s">
        <v>1627</v>
      </c>
      <c r="E569" s="52" t="s">
        <v>942</v>
      </c>
      <c r="F569" s="52" t="s">
        <v>1718</v>
      </c>
      <c r="G569" s="52">
        <v>2020</v>
      </c>
      <c r="H569" s="52" t="s">
        <v>1628</v>
      </c>
      <c r="I569" s="52" t="s">
        <v>675</v>
      </c>
      <c r="J569" s="60">
        <v>375801</v>
      </c>
      <c r="K569" s="52">
        <v>428275</v>
      </c>
      <c r="L569" s="56" t="str">
        <f>_xlfn.CONCAT(NFM3External!$B569,"_",NFM3External!$C569,"_",NFM3External!$E569,"_",NFM3External!$G569)</f>
        <v>Cameroon_TB_World Health Organization (WHO)_2020</v>
      </c>
    </row>
    <row r="570" spans="1:12">
      <c r="A570" s="48" t="s">
        <v>1710</v>
      </c>
      <c r="B570" s="49" t="s">
        <v>871</v>
      </c>
      <c r="C570" s="49" t="s">
        <v>301</v>
      </c>
      <c r="D570" s="49" t="s">
        <v>1627</v>
      </c>
      <c r="E570" s="49" t="s">
        <v>942</v>
      </c>
      <c r="F570" s="49" t="s">
        <v>1718</v>
      </c>
      <c r="G570" s="49">
        <v>2021</v>
      </c>
      <c r="H570" s="49" t="s">
        <v>357</v>
      </c>
      <c r="I570" s="49" t="s">
        <v>675</v>
      </c>
      <c r="J570" s="59">
        <v>375801</v>
      </c>
      <c r="K570" s="49">
        <v>448778</v>
      </c>
      <c r="L570" s="55" t="str">
        <f>_xlfn.CONCAT(NFM3External!$B570,"_",NFM3External!$C570,"_",NFM3External!$E570,"_",NFM3External!$G570)</f>
        <v>Cameroon_TB_World Health Organization (WHO)_2021</v>
      </c>
    </row>
    <row r="571" spans="1:12">
      <c r="A571" s="51" t="s">
        <v>1710</v>
      </c>
      <c r="B571" s="52" t="s">
        <v>871</v>
      </c>
      <c r="C571" s="52" t="s">
        <v>301</v>
      </c>
      <c r="D571" s="52" t="s">
        <v>1627</v>
      </c>
      <c r="E571" s="52" t="s">
        <v>942</v>
      </c>
      <c r="F571" s="52" t="s">
        <v>1718</v>
      </c>
      <c r="G571" s="52">
        <v>2022</v>
      </c>
      <c r="H571" s="52" t="s">
        <v>357</v>
      </c>
      <c r="I571" s="52" t="s">
        <v>675</v>
      </c>
      <c r="J571" s="60">
        <v>375801</v>
      </c>
      <c r="K571" s="52">
        <v>453799</v>
      </c>
      <c r="L571" s="56" t="str">
        <f>_xlfn.CONCAT(NFM3External!$B571,"_",NFM3External!$C571,"_",NFM3External!$E571,"_",NFM3External!$G571)</f>
        <v>Cameroon_TB_World Health Organization (WHO)_2022</v>
      </c>
    </row>
    <row r="572" spans="1:12">
      <c r="A572" s="48" t="s">
        <v>1710</v>
      </c>
      <c r="B572" s="49" t="s">
        <v>871</v>
      </c>
      <c r="C572" s="49" t="s">
        <v>301</v>
      </c>
      <c r="D572" s="49" t="s">
        <v>1627</v>
      </c>
      <c r="E572" s="49" t="s">
        <v>942</v>
      </c>
      <c r="F572" s="49" t="s">
        <v>1718</v>
      </c>
      <c r="G572" s="49">
        <v>2023</v>
      </c>
      <c r="H572" s="49" t="s">
        <v>357</v>
      </c>
      <c r="I572" s="49" t="s">
        <v>675</v>
      </c>
      <c r="J572" s="59">
        <v>375801</v>
      </c>
      <c r="K572" s="49">
        <v>460412</v>
      </c>
      <c r="L572" s="55" t="str">
        <f>_xlfn.CONCAT(NFM3External!$B572,"_",NFM3External!$C572,"_",NFM3External!$E572,"_",NFM3External!$G572)</f>
        <v>Cameroon_TB_World Health Organization (WHO)_2023</v>
      </c>
    </row>
    <row r="573" spans="1:12">
      <c r="A573" s="51" t="s">
        <v>1719</v>
      </c>
      <c r="B573" s="52" t="s">
        <v>914</v>
      </c>
      <c r="C573" s="52" t="s">
        <v>1638</v>
      </c>
      <c r="D573" s="52" t="s">
        <v>1627</v>
      </c>
      <c r="E573" s="52" t="s">
        <v>1720</v>
      </c>
      <c r="F573" s="52" t="s">
        <v>1720</v>
      </c>
      <c r="G573" s="52">
        <v>2018</v>
      </c>
      <c r="H573" s="52" t="s">
        <v>1628</v>
      </c>
      <c r="I573" s="52" t="s">
        <v>663</v>
      </c>
      <c r="J573" s="60">
        <v>1806959</v>
      </c>
      <c r="K573" s="52">
        <v>1806959</v>
      </c>
      <c r="L573" s="56" t="str">
        <f>_xlfn.CONCAT(NFM3External!$B573,"_",NFM3External!$C573,"_",NFM3External!$E573,"_",NFM3External!$G573)</f>
        <v>Congo (Democratic Republic)_HIV_CNS 2018_2018</v>
      </c>
    </row>
    <row r="574" spans="1:12">
      <c r="A574" s="48" t="s">
        <v>1719</v>
      </c>
      <c r="B574" s="49" t="s">
        <v>914</v>
      </c>
      <c r="C574" s="49" t="s">
        <v>1638</v>
      </c>
      <c r="D574" s="49" t="s">
        <v>1627</v>
      </c>
      <c r="E574" s="49" t="s">
        <v>1721</v>
      </c>
      <c r="F574" s="49" t="s">
        <v>1721</v>
      </c>
      <c r="G574" s="49">
        <v>2018</v>
      </c>
      <c r="H574" s="49" t="s">
        <v>1628</v>
      </c>
      <c r="I574" s="49" t="s">
        <v>663</v>
      </c>
      <c r="J574" s="59">
        <v>1042000</v>
      </c>
      <c r="K574" s="49">
        <v>1042000</v>
      </c>
      <c r="L574" s="55" t="str">
        <f>_xlfn.CONCAT(NFM3External!$B574,"_",NFM3External!$C574,"_",NFM3External!$E574,"_",NFM3External!$G574)</f>
        <v>Congo (Democratic Republic)_HIV_Donnees ONUSIDA_2018</v>
      </c>
    </row>
    <row r="575" spans="1:12">
      <c r="A575" s="51" t="s">
        <v>1719</v>
      </c>
      <c r="B575" s="52" t="s">
        <v>914</v>
      </c>
      <c r="C575" s="52" t="s">
        <v>1638</v>
      </c>
      <c r="D575" s="52" t="s">
        <v>1627</v>
      </c>
      <c r="E575" s="52" t="s">
        <v>1721</v>
      </c>
      <c r="F575" s="52" t="s">
        <v>1721</v>
      </c>
      <c r="G575" s="52">
        <v>2018</v>
      </c>
      <c r="H575" s="52" t="s">
        <v>1628</v>
      </c>
      <c r="I575" s="52" t="s">
        <v>663</v>
      </c>
      <c r="J575" s="60">
        <v>35000</v>
      </c>
      <c r="K575" s="52">
        <v>35000</v>
      </c>
      <c r="L575" s="56" t="str">
        <f>_xlfn.CONCAT(NFM3External!$B575,"_",NFM3External!$C575,"_",NFM3External!$E575,"_",NFM3External!$G575)</f>
        <v>Congo (Democratic Republic)_HIV_Donnees ONUSIDA_2018</v>
      </c>
    </row>
    <row r="576" spans="1:12">
      <c r="A576" s="48" t="s">
        <v>1719</v>
      </c>
      <c r="B576" s="49" t="s">
        <v>914</v>
      </c>
      <c r="C576" s="49" t="s">
        <v>1638</v>
      </c>
      <c r="D576" s="49" t="s">
        <v>1627</v>
      </c>
      <c r="E576" s="49" t="s">
        <v>1722</v>
      </c>
      <c r="F576" s="49" t="s">
        <v>1722</v>
      </c>
      <c r="G576" s="49">
        <v>2018</v>
      </c>
      <c r="H576" s="49" t="s">
        <v>1628</v>
      </c>
      <c r="I576" s="49" t="s">
        <v>663</v>
      </c>
      <c r="J576" s="59">
        <v>548116</v>
      </c>
      <c r="K576" s="49">
        <v>548116</v>
      </c>
      <c r="L576" s="55" t="str">
        <f>_xlfn.CONCAT(NFM3External!$B576,"_",NFM3External!$C576,"_",NFM3External!$E576,"_",NFM3External!$G576)</f>
        <v>Congo (Democratic Republic)_HIV_Donnees PNUD_2018</v>
      </c>
    </row>
    <row r="577" spans="1:12">
      <c r="A577" s="51" t="s">
        <v>1719</v>
      </c>
      <c r="B577" s="52" t="s">
        <v>914</v>
      </c>
      <c r="C577" s="52" t="s">
        <v>1638</v>
      </c>
      <c r="D577" s="52" t="s">
        <v>1627</v>
      </c>
      <c r="E577" s="52" t="s">
        <v>1721</v>
      </c>
      <c r="F577" s="52" t="s">
        <v>1721</v>
      </c>
      <c r="G577" s="52">
        <v>2019</v>
      </c>
      <c r="H577" s="52" t="s">
        <v>1628</v>
      </c>
      <c r="I577" s="52" t="s">
        <v>663</v>
      </c>
      <c r="J577" s="60">
        <v>1042000</v>
      </c>
      <c r="K577" s="52">
        <v>1042000</v>
      </c>
      <c r="L577" s="56" t="str">
        <f>_xlfn.CONCAT(NFM3External!$B577,"_",NFM3External!$C577,"_",NFM3External!$E577,"_",NFM3External!$G577)</f>
        <v>Congo (Democratic Republic)_HIV_Donnees ONUSIDA_2019</v>
      </c>
    </row>
    <row r="578" spans="1:12">
      <c r="A578" s="48" t="s">
        <v>1719</v>
      </c>
      <c r="B578" s="49" t="s">
        <v>914</v>
      </c>
      <c r="C578" s="49" t="s">
        <v>1638</v>
      </c>
      <c r="D578" s="49" t="s">
        <v>1627</v>
      </c>
      <c r="E578" s="49" t="s">
        <v>1721</v>
      </c>
      <c r="F578" s="49" t="s">
        <v>1721</v>
      </c>
      <c r="G578" s="49">
        <v>2019</v>
      </c>
      <c r="H578" s="49" t="s">
        <v>1628</v>
      </c>
      <c r="I578" s="49" t="s">
        <v>663</v>
      </c>
      <c r="J578" s="59">
        <v>35000</v>
      </c>
      <c r="K578" s="49">
        <v>35000</v>
      </c>
      <c r="L578" s="55" t="str">
        <f>_xlfn.CONCAT(NFM3External!$B578,"_",NFM3External!$C578,"_",NFM3External!$E578,"_",NFM3External!$G578)</f>
        <v>Congo (Democratic Republic)_HIV_Donnees ONUSIDA_2019</v>
      </c>
    </row>
    <row r="579" spans="1:12">
      <c r="A579" s="51" t="s">
        <v>1719</v>
      </c>
      <c r="B579" s="52" t="s">
        <v>914</v>
      </c>
      <c r="C579" s="52" t="s">
        <v>1638</v>
      </c>
      <c r="D579" s="52" t="s">
        <v>1627</v>
      </c>
      <c r="E579" s="52" t="s">
        <v>1722</v>
      </c>
      <c r="F579" s="52" t="s">
        <v>1722</v>
      </c>
      <c r="G579" s="52">
        <v>2019</v>
      </c>
      <c r="H579" s="52" t="s">
        <v>1628</v>
      </c>
      <c r="I579" s="52" t="s">
        <v>663</v>
      </c>
      <c r="J579" s="60">
        <v>510000</v>
      </c>
      <c r="K579" s="52">
        <v>510000</v>
      </c>
      <c r="L579" s="56" t="str">
        <f>_xlfn.CONCAT(NFM3External!$B579,"_",NFM3External!$C579,"_",NFM3External!$E579,"_",NFM3External!$G579)</f>
        <v>Congo (Democratic Republic)_HIV_Donnees PNUD_2019</v>
      </c>
    </row>
    <row r="580" spans="1:12">
      <c r="A580" s="48" t="s">
        <v>1719</v>
      </c>
      <c r="B580" s="49" t="s">
        <v>914</v>
      </c>
      <c r="C580" s="49" t="s">
        <v>1638</v>
      </c>
      <c r="D580" s="49" t="s">
        <v>1627</v>
      </c>
      <c r="E580" s="49" t="s">
        <v>1721</v>
      </c>
      <c r="F580" s="49" t="s">
        <v>1721</v>
      </c>
      <c r="G580" s="49">
        <v>2020</v>
      </c>
      <c r="H580" s="49" t="s">
        <v>1628</v>
      </c>
      <c r="I580" s="49" t="s">
        <v>663</v>
      </c>
      <c r="J580" s="59">
        <v>2467000</v>
      </c>
      <c r="K580" s="49">
        <v>2467000</v>
      </c>
      <c r="L580" s="55" t="str">
        <f>_xlfn.CONCAT(NFM3External!$B580,"_",NFM3External!$C580,"_",NFM3External!$E580,"_",NFM3External!$G580)</f>
        <v>Congo (Democratic Republic)_HIV_Donnees ONUSIDA_2020</v>
      </c>
    </row>
    <row r="581" spans="1:12">
      <c r="A581" s="51" t="s">
        <v>1719</v>
      </c>
      <c r="B581" s="52" t="s">
        <v>914</v>
      </c>
      <c r="C581" s="52" t="s">
        <v>1638</v>
      </c>
      <c r="D581" s="52" t="s">
        <v>1627</v>
      </c>
      <c r="E581" s="52" t="s">
        <v>1721</v>
      </c>
      <c r="F581" s="52" t="s">
        <v>1721</v>
      </c>
      <c r="G581" s="52">
        <v>2020</v>
      </c>
      <c r="H581" s="52" t="s">
        <v>1628</v>
      </c>
      <c r="I581" s="52" t="s">
        <v>663</v>
      </c>
      <c r="J581" s="60">
        <v>35000</v>
      </c>
      <c r="K581" s="52">
        <v>35000</v>
      </c>
      <c r="L581" s="56" t="str">
        <f>_xlfn.CONCAT(NFM3External!$B581,"_",NFM3External!$C581,"_",NFM3External!$E581,"_",NFM3External!$G581)</f>
        <v>Congo (Democratic Republic)_HIV_Donnees ONUSIDA_2020</v>
      </c>
    </row>
    <row r="582" spans="1:12">
      <c r="A582" s="48" t="s">
        <v>1719</v>
      </c>
      <c r="B582" s="49" t="s">
        <v>914</v>
      </c>
      <c r="C582" s="49" t="s">
        <v>1638</v>
      </c>
      <c r="D582" s="49" t="s">
        <v>1627</v>
      </c>
      <c r="E582" s="49" t="s">
        <v>1722</v>
      </c>
      <c r="F582" s="49" t="s">
        <v>1722</v>
      </c>
      <c r="G582" s="49">
        <v>2020</v>
      </c>
      <c r="H582" s="49" t="s">
        <v>1628</v>
      </c>
      <c r="I582" s="49" t="s">
        <v>663</v>
      </c>
      <c r="J582" s="59">
        <v>593815</v>
      </c>
      <c r="K582" s="49">
        <v>593815</v>
      </c>
      <c r="L582" s="55" t="str">
        <f>_xlfn.CONCAT(NFM3External!$B582,"_",NFM3External!$C582,"_",NFM3External!$E582,"_",NFM3External!$G582)</f>
        <v>Congo (Democratic Republic)_HIV_Donnees PNUD_2020</v>
      </c>
    </row>
    <row r="583" spans="1:12">
      <c r="A583" s="51" t="s">
        <v>1719</v>
      </c>
      <c r="B583" s="52" t="s">
        <v>914</v>
      </c>
      <c r="C583" s="52" t="s">
        <v>1638</v>
      </c>
      <c r="D583" s="52" t="s">
        <v>1627</v>
      </c>
      <c r="E583" s="52" t="s">
        <v>1721</v>
      </c>
      <c r="F583" s="52" t="s">
        <v>1721</v>
      </c>
      <c r="G583" s="52">
        <v>2021</v>
      </c>
      <c r="H583" s="52" t="s">
        <v>357</v>
      </c>
      <c r="I583" s="52" t="s">
        <v>663</v>
      </c>
      <c r="J583" s="60">
        <v>2467000</v>
      </c>
      <c r="K583" s="52">
        <v>2467000</v>
      </c>
      <c r="L583" s="56" t="str">
        <f>_xlfn.CONCAT(NFM3External!$B583,"_",NFM3External!$C583,"_",NFM3External!$E583,"_",NFM3External!$G583)</f>
        <v>Congo (Democratic Republic)_HIV_Donnees ONUSIDA_2021</v>
      </c>
    </row>
    <row r="584" spans="1:12">
      <c r="A584" s="48" t="s">
        <v>1719</v>
      </c>
      <c r="B584" s="49" t="s">
        <v>914</v>
      </c>
      <c r="C584" s="49" t="s">
        <v>1638</v>
      </c>
      <c r="D584" s="49" t="s">
        <v>1627</v>
      </c>
      <c r="E584" s="49" t="s">
        <v>1721</v>
      </c>
      <c r="F584" s="49" t="s">
        <v>1721</v>
      </c>
      <c r="G584" s="49">
        <v>2021</v>
      </c>
      <c r="H584" s="49" t="s">
        <v>357</v>
      </c>
      <c r="I584" s="49" t="s">
        <v>663</v>
      </c>
      <c r="J584" s="59">
        <v>35000</v>
      </c>
      <c r="K584" s="49">
        <v>35000</v>
      </c>
      <c r="L584" s="55" t="str">
        <f>_xlfn.CONCAT(NFM3External!$B584,"_",NFM3External!$C584,"_",NFM3External!$E584,"_",NFM3External!$G584)</f>
        <v>Congo (Democratic Republic)_HIV_Donnees ONUSIDA_2021</v>
      </c>
    </row>
    <row r="585" spans="1:12">
      <c r="A585" s="51" t="s">
        <v>1719</v>
      </c>
      <c r="B585" s="52" t="s">
        <v>914</v>
      </c>
      <c r="C585" s="52" t="s">
        <v>1638</v>
      </c>
      <c r="D585" s="52" t="s">
        <v>1627</v>
      </c>
      <c r="E585" s="52" t="s">
        <v>1722</v>
      </c>
      <c r="F585" s="52" t="s">
        <v>1722</v>
      </c>
      <c r="G585" s="52">
        <v>2021</v>
      </c>
      <c r="H585" s="52" t="s">
        <v>357</v>
      </c>
      <c r="I585" s="52" t="s">
        <v>663</v>
      </c>
      <c r="J585" s="60">
        <v>593815</v>
      </c>
      <c r="K585" s="52">
        <v>593815</v>
      </c>
      <c r="L585" s="56" t="str">
        <f>_xlfn.CONCAT(NFM3External!$B585,"_",NFM3External!$C585,"_",NFM3External!$E585,"_",NFM3External!$G585)</f>
        <v>Congo (Democratic Republic)_HIV_Donnees PNUD_2021</v>
      </c>
    </row>
    <row r="586" spans="1:12">
      <c r="A586" s="48" t="s">
        <v>1719</v>
      </c>
      <c r="B586" s="49" t="s">
        <v>914</v>
      </c>
      <c r="C586" s="49" t="s">
        <v>1638</v>
      </c>
      <c r="D586" s="49" t="s">
        <v>1627</v>
      </c>
      <c r="E586" s="49" t="s">
        <v>894</v>
      </c>
      <c r="F586" s="49" t="s">
        <v>1723</v>
      </c>
      <c r="G586" s="49">
        <v>2018</v>
      </c>
      <c r="H586" s="49" t="s">
        <v>1628</v>
      </c>
      <c r="I586" s="49" t="s">
        <v>663</v>
      </c>
      <c r="J586" s="59">
        <v>323911</v>
      </c>
      <c r="K586" s="49">
        <v>323911</v>
      </c>
      <c r="L586" s="55" t="str">
        <f>_xlfn.CONCAT(NFM3External!$B586,"_",NFM3External!$C586,"_",NFM3External!$E586,"_",NFM3External!$G586)</f>
        <v>Congo (Democratic Republic)_HIV_The United Nations Children's Fund (UNICEF)_2018</v>
      </c>
    </row>
    <row r="587" spans="1:12">
      <c r="A587" s="51" t="s">
        <v>1719</v>
      </c>
      <c r="B587" s="52" t="s">
        <v>914</v>
      </c>
      <c r="C587" s="52" t="s">
        <v>1638</v>
      </c>
      <c r="D587" s="52" t="s">
        <v>1627</v>
      </c>
      <c r="E587" s="52" t="s">
        <v>894</v>
      </c>
      <c r="F587" s="52" t="s">
        <v>1723</v>
      </c>
      <c r="G587" s="52">
        <v>2019</v>
      </c>
      <c r="H587" s="52" t="s">
        <v>1628</v>
      </c>
      <c r="I587" s="52" t="s">
        <v>663</v>
      </c>
      <c r="J587" s="60">
        <v>469473</v>
      </c>
      <c r="K587" s="52">
        <v>469473</v>
      </c>
      <c r="L587" s="56" t="str">
        <f>_xlfn.CONCAT(NFM3External!$B587,"_",NFM3External!$C587,"_",NFM3External!$E587,"_",NFM3External!$G587)</f>
        <v>Congo (Democratic Republic)_HIV_The United Nations Children's Fund (UNICEF)_2019</v>
      </c>
    </row>
    <row r="588" spans="1:12">
      <c r="A588" s="48" t="s">
        <v>1719</v>
      </c>
      <c r="B588" s="49" t="s">
        <v>914</v>
      </c>
      <c r="C588" s="49" t="s">
        <v>1638</v>
      </c>
      <c r="D588" s="49" t="s">
        <v>1627</v>
      </c>
      <c r="E588" s="49" t="s">
        <v>894</v>
      </c>
      <c r="F588" s="49" t="s">
        <v>1723</v>
      </c>
      <c r="G588" s="49">
        <v>2020</v>
      </c>
      <c r="H588" s="49" t="s">
        <v>1628</v>
      </c>
      <c r="I588" s="49" t="s">
        <v>663</v>
      </c>
      <c r="J588" s="59">
        <v>993384</v>
      </c>
      <c r="K588" s="49">
        <v>993384</v>
      </c>
      <c r="L588" s="55" t="str">
        <f>_xlfn.CONCAT(NFM3External!$B588,"_",NFM3External!$C588,"_",NFM3External!$E588,"_",NFM3External!$G588)</f>
        <v>Congo (Democratic Republic)_HIV_The United Nations Children's Fund (UNICEF)_2020</v>
      </c>
    </row>
    <row r="589" spans="1:12">
      <c r="A589" s="51" t="s">
        <v>1719</v>
      </c>
      <c r="B589" s="52" t="s">
        <v>914</v>
      </c>
      <c r="C589" s="52" t="s">
        <v>1638</v>
      </c>
      <c r="D589" s="52" t="s">
        <v>1627</v>
      </c>
      <c r="E589" s="52" t="s">
        <v>894</v>
      </c>
      <c r="F589" s="52" t="s">
        <v>1723</v>
      </c>
      <c r="G589" s="52">
        <v>2021</v>
      </c>
      <c r="H589" s="52" t="s">
        <v>357</v>
      </c>
      <c r="I589" s="52" t="s">
        <v>663</v>
      </c>
      <c r="J589" s="60">
        <v>993384</v>
      </c>
      <c r="K589" s="52">
        <v>993384</v>
      </c>
      <c r="L589" s="56" t="str">
        <f>_xlfn.CONCAT(NFM3External!$B589,"_",NFM3External!$C589,"_",NFM3External!$E589,"_",NFM3External!$G589)</f>
        <v>Congo (Democratic Republic)_HIV_The United Nations Children's Fund (UNICEF)_2021</v>
      </c>
    </row>
    <row r="590" spans="1:12">
      <c r="A590" s="48" t="s">
        <v>1719</v>
      </c>
      <c r="B590" s="49" t="s">
        <v>914</v>
      </c>
      <c r="C590" s="49" t="s">
        <v>1638</v>
      </c>
      <c r="D590" s="49" t="s">
        <v>1627</v>
      </c>
      <c r="E590" s="49" t="s">
        <v>894</v>
      </c>
      <c r="F590" s="49" t="s">
        <v>1723</v>
      </c>
      <c r="G590" s="49">
        <v>2022</v>
      </c>
      <c r="H590" s="49" t="s">
        <v>357</v>
      </c>
      <c r="I590" s="49" t="s">
        <v>663</v>
      </c>
      <c r="J590" s="59">
        <v>993384</v>
      </c>
      <c r="K590" s="49">
        <v>993384</v>
      </c>
      <c r="L590" s="55" t="str">
        <f>_xlfn.CONCAT(NFM3External!$B590,"_",NFM3External!$C590,"_",NFM3External!$E590,"_",NFM3External!$G590)</f>
        <v>Congo (Democratic Republic)_HIV_The United Nations Children's Fund (UNICEF)_2022</v>
      </c>
    </row>
    <row r="591" spans="1:12">
      <c r="A591" s="51" t="s">
        <v>1719</v>
      </c>
      <c r="B591" s="52" t="s">
        <v>914</v>
      </c>
      <c r="C591" s="52" t="s">
        <v>1638</v>
      </c>
      <c r="D591" s="52" t="s">
        <v>1627</v>
      </c>
      <c r="E591" s="52" t="s">
        <v>894</v>
      </c>
      <c r="F591" s="52" t="s">
        <v>1723</v>
      </c>
      <c r="G591" s="52">
        <v>2023</v>
      </c>
      <c r="H591" s="52" t="s">
        <v>357</v>
      </c>
      <c r="I591" s="52" t="s">
        <v>663</v>
      </c>
      <c r="J591" s="60">
        <v>993384</v>
      </c>
      <c r="K591" s="52">
        <v>993384</v>
      </c>
      <c r="L591" s="56" t="str">
        <f>_xlfn.CONCAT(NFM3External!$B591,"_",NFM3External!$C591,"_",NFM3External!$E591,"_",NFM3External!$G591)</f>
        <v>Congo (Democratic Republic)_HIV_The United Nations Children's Fund (UNICEF)_2023</v>
      </c>
    </row>
    <row r="592" spans="1:12">
      <c r="A592" s="48" t="s">
        <v>1719</v>
      </c>
      <c r="B592" s="49" t="s">
        <v>914</v>
      </c>
      <c r="C592" s="49" t="s">
        <v>1638</v>
      </c>
      <c r="D592" s="49" t="s">
        <v>1627</v>
      </c>
      <c r="E592" s="49" t="s">
        <v>923</v>
      </c>
      <c r="F592" s="49" t="s">
        <v>1724</v>
      </c>
      <c r="G592" s="49">
        <v>2018</v>
      </c>
      <c r="H592" s="49" t="s">
        <v>1628</v>
      </c>
      <c r="I592" s="49" t="s">
        <v>663</v>
      </c>
      <c r="J592" s="59">
        <v>97415</v>
      </c>
      <c r="K592" s="49">
        <v>97415</v>
      </c>
      <c r="L592" s="55" t="str">
        <f>_xlfn.CONCAT(NFM3External!$B592,"_",NFM3External!$C592,"_",NFM3External!$E592,"_",NFM3External!$G592)</f>
        <v>Congo (Democratic Republic)_HIV_United Nations Population Fund (UNFPA)_2018</v>
      </c>
    </row>
    <row r="593" spans="1:12">
      <c r="A593" s="51" t="s">
        <v>1719</v>
      </c>
      <c r="B593" s="52" t="s">
        <v>914</v>
      </c>
      <c r="C593" s="52" t="s">
        <v>1638</v>
      </c>
      <c r="D593" s="52" t="s">
        <v>1627</v>
      </c>
      <c r="E593" s="52" t="s">
        <v>923</v>
      </c>
      <c r="F593" s="52" t="s">
        <v>1724</v>
      </c>
      <c r="G593" s="52">
        <v>2019</v>
      </c>
      <c r="H593" s="52" t="s">
        <v>1628</v>
      </c>
      <c r="I593" s="52" t="s">
        <v>663</v>
      </c>
      <c r="J593" s="60">
        <v>27500</v>
      </c>
      <c r="K593" s="52">
        <v>27500</v>
      </c>
      <c r="L593" s="56" t="str">
        <f>_xlfn.CONCAT(NFM3External!$B593,"_",NFM3External!$C593,"_",NFM3External!$E593,"_",NFM3External!$G593)</f>
        <v>Congo (Democratic Republic)_HIV_United Nations Population Fund (UNFPA)_2019</v>
      </c>
    </row>
    <row r="594" spans="1:12">
      <c r="A594" s="48" t="s">
        <v>1719</v>
      </c>
      <c r="B594" s="49" t="s">
        <v>914</v>
      </c>
      <c r="C594" s="49" t="s">
        <v>1638</v>
      </c>
      <c r="D594" s="49" t="s">
        <v>1627</v>
      </c>
      <c r="E594" s="49" t="s">
        <v>927</v>
      </c>
      <c r="F594" s="49" t="s">
        <v>1725</v>
      </c>
      <c r="G594" s="49">
        <v>2018</v>
      </c>
      <c r="H594" s="49" t="s">
        <v>1628</v>
      </c>
      <c r="I594" s="49" t="s">
        <v>663</v>
      </c>
      <c r="J594" s="59">
        <v>73177811</v>
      </c>
      <c r="K594" s="49">
        <v>73177811</v>
      </c>
      <c r="L594" s="55" t="str">
        <f>_xlfn.CONCAT(NFM3External!$B594,"_",NFM3External!$C594,"_",NFM3External!$E594,"_",NFM3External!$G594)</f>
        <v>Congo (Democratic Republic)_HIV_United States Government (USG)_2018</v>
      </c>
    </row>
    <row r="595" spans="1:12">
      <c r="A595" s="51" t="s">
        <v>1719</v>
      </c>
      <c r="B595" s="52" t="s">
        <v>914</v>
      </c>
      <c r="C595" s="52" t="s">
        <v>1638</v>
      </c>
      <c r="D595" s="52" t="s">
        <v>1627</v>
      </c>
      <c r="E595" s="52" t="s">
        <v>927</v>
      </c>
      <c r="F595" s="52" t="s">
        <v>1725</v>
      </c>
      <c r="G595" s="52">
        <v>2019</v>
      </c>
      <c r="H595" s="52" t="s">
        <v>1628</v>
      </c>
      <c r="I595" s="52" t="s">
        <v>663</v>
      </c>
      <c r="J595" s="60">
        <v>66995000</v>
      </c>
      <c r="K595" s="52">
        <v>66995000</v>
      </c>
      <c r="L595" s="56" t="str">
        <f>_xlfn.CONCAT(NFM3External!$B595,"_",NFM3External!$C595,"_",NFM3External!$E595,"_",NFM3External!$G595)</f>
        <v>Congo (Democratic Republic)_HIV_United States Government (USG)_2019</v>
      </c>
    </row>
    <row r="596" spans="1:12">
      <c r="A596" s="48" t="s">
        <v>1719</v>
      </c>
      <c r="B596" s="49" t="s">
        <v>914</v>
      </c>
      <c r="C596" s="49" t="s">
        <v>1638</v>
      </c>
      <c r="D596" s="49" t="s">
        <v>1627</v>
      </c>
      <c r="E596" s="49" t="s">
        <v>927</v>
      </c>
      <c r="F596" s="49" t="s">
        <v>1725</v>
      </c>
      <c r="G596" s="49">
        <v>2020</v>
      </c>
      <c r="H596" s="49" t="s">
        <v>1628</v>
      </c>
      <c r="I596" s="49" t="s">
        <v>663</v>
      </c>
      <c r="J596" s="59">
        <v>79063000</v>
      </c>
      <c r="K596" s="49">
        <v>79063000</v>
      </c>
      <c r="L596" s="55" t="str">
        <f>_xlfn.CONCAT(NFM3External!$B596,"_",NFM3External!$C596,"_",NFM3External!$E596,"_",NFM3External!$G596)</f>
        <v>Congo (Democratic Republic)_HIV_United States Government (USG)_2020</v>
      </c>
    </row>
    <row r="597" spans="1:12">
      <c r="A597" s="51" t="s">
        <v>1719</v>
      </c>
      <c r="B597" s="52" t="s">
        <v>914</v>
      </c>
      <c r="C597" s="52" t="s">
        <v>1638</v>
      </c>
      <c r="D597" s="52" t="s">
        <v>1627</v>
      </c>
      <c r="E597" s="52" t="s">
        <v>927</v>
      </c>
      <c r="F597" s="52" t="s">
        <v>1725</v>
      </c>
      <c r="G597" s="52">
        <v>2021</v>
      </c>
      <c r="H597" s="52" t="s">
        <v>357</v>
      </c>
      <c r="I597" s="52" t="s">
        <v>663</v>
      </c>
      <c r="J597" s="60">
        <v>89063000</v>
      </c>
      <c r="K597" s="52">
        <v>89063000</v>
      </c>
      <c r="L597" s="56" t="str">
        <f>_xlfn.CONCAT(NFM3External!$B597,"_",NFM3External!$C597,"_",NFM3External!$E597,"_",NFM3External!$G597)</f>
        <v>Congo (Democratic Republic)_HIV_United States Government (USG)_2021</v>
      </c>
    </row>
    <row r="598" spans="1:12">
      <c r="A598" s="48" t="s">
        <v>1719</v>
      </c>
      <c r="B598" s="49" t="s">
        <v>914</v>
      </c>
      <c r="C598" s="49" t="s">
        <v>1638</v>
      </c>
      <c r="D598" s="49" t="s">
        <v>1627</v>
      </c>
      <c r="E598" s="49" t="s">
        <v>927</v>
      </c>
      <c r="F598" s="49" t="s">
        <v>1725</v>
      </c>
      <c r="G598" s="49">
        <v>2022</v>
      </c>
      <c r="H598" s="49" t="s">
        <v>357</v>
      </c>
      <c r="I598" s="49" t="s">
        <v>663</v>
      </c>
      <c r="J598" s="59">
        <v>89063000</v>
      </c>
      <c r="K598" s="49">
        <v>89063000</v>
      </c>
      <c r="L598" s="55" t="str">
        <f>_xlfn.CONCAT(NFM3External!$B598,"_",NFM3External!$C598,"_",NFM3External!$E598,"_",NFM3External!$G598)</f>
        <v>Congo (Democratic Republic)_HIV_United States Government (USG)_2022</v>
      </c>
    </row>
    <row r="599" spans="1:12">
      <c r="A599" s="51" t="s">
        <v>1719</v>
      </c>
      <c r="B599" s="52" t="s">
        <v>914</v>
      </c>
      <c r="C599" s="52" t="s">
        <v>1638</v>
      </c>
      <c r="D599" s="52" t="s">
        <v>1627</v>
      </c>
      <c r="E599" s="52" t="s">
        <v>927</v>
      </c>
      <c r="F599" s="52" t="s">
        <v>1725</v>
      </c>
      <c r="G599" s="52">
        <v>2023</v>
      </c>
      <c r="H599" s="52" t="s">
        <v>357</v>
      </c>
      <c r="I599" s="52" t="s">
        <v>663</v>
      </c>
      <c r="J599" s="60">
        <v>89063000</v>
      </c>
      <c r="K599" s="52">
        <v>89063000</v>
      </c>
      <c r="L599" s="56" t="str">
        <f>_xlfn.CONCAT(NFM3External!$B599,"_",NFM3External!$C599,"_",NFM3External!$E599,"_",NFM3External!$G599)</f>
        <v>Congo (Democratic Republic)_HIV_United States Government (USG)_2023</v>
      </c>
    </row>
    <row r="600" spans="1:12">
      <c r="A600" s="48" t="s">
        <v>1719</v>
      </c>
      <c r="B600" s="49" t="s">
        <v>914</v>
      </c>
      <c r="C600" s="49" t="s">
        <v>1638</v>
      </c>
      <c r="D600" s="49" t="s">
        <v>1627</v>
      </c>
      <c r="E600" s="49" t="s">
        <v>947</v>
      </c>
      <c r="F600" s="49" t="s">
        <v>1726</v>
      </c>
      <c r="G600" s="49">
        <v>2018</v>
      </c>
      <c r="H600" s="49" t="s">
        <v>1628</v>
      </c>
      <c r="I600" s="49" t="s">
        <v>663</v>
      </c>
      <c r="J600" s="59">
        <v>11894836</v>
      </c>
      <c r="K600" s="49">
        <v>11894836</v>
      </c>
      <c r="L600" s="55" t="str">
        <f>_xlfn.CONCAT(NFM3External!$B600,"_",NFM3External!$C600,"_",NFM3External!$E600,"_",NFM3External!$G600)</f>
        <v>Congo (Democratic Republic)_HIV_Unspecified - not disagregated by sources _2018</v>
      </c>
    </row>
    <row r="601" spans="1:12">
      <c r="A601" s="51" t="s">
        <v>1719</v>
      </c>
      <c r="B601" s="52" t="s">
        <v>914</v>
      </c>
      <c r="C601" s="52" t="s">
        <v>1638</v>
      </c>
      <c r="D601" s="52" t="s">
        <v>1627</v>
      </c>
      <c r="E601" s="52" t="s">
        <v>947</v>
      </c>
      <c r="F601" s="52" t="s">
        <v>1721</v>
      </c>
      <c r="G601" s="52">
        <v>2018</v>
      </c>
      <c r="H601" s="52" t="s">
        <v>1628</v>
      </c>
      <c r="I601" s="52" t="s">
        <v>663</v>
      </c>
      <c r="J601" s="60">
        <v>42500</v>
      </c>
      <c r="K601" s="52">
        <v>42500</v>
      </c>
      <c r="L601" s="56" t="str">
        <f>_xlfn.CONCAT(NFM3External!$B601,"_",NFM3External!$C601,"_",NFM3External!$E601,"_",NFM3External!$G601)</f>
        <v>Congo (Democratic Republic)_HIV_Unspecified - not disagregated by sources _2018</v>
      </c>
    </row>
    <row r="602" spans="1:12">
      <c r="A602" s="48" t="s">
        <v>1719</v>
      </c>
      <c r="B602" s="49" t="s">
        <v>914</v>
      </c>
      <c r="C602" s="49" t="s">
        <v>1638</v>
      </c>
      <c r="D602" s="49" t="s">
        <v>1627</v>
      </c>
      <c r="E602" s="49" t="s">
        <v>947</v>
      </c>
      <c r="F602" s="49" t="s">
        <v>1721</v>
      </c>
      <c r="G602" s="49">
        <v>2018</v>
      </c>
      <c r="H602" s="49" t="s">
        <v>1628</v>
      </c>
      <c r="I602" s="49" t="s">
        <v>663</v>
      </c>
      <c r="J602" s="59">
        <v>5000</v>
      </c>
      <c r="K602" s="49">
        <v>5000</v>
      </c>
      <c r="L602" s="55" t="str">
        <f>_xlfn.CONCAT(NFM3External!$B602,"_",NFM3External!$C602,"_",NFM3External!$E602,"_",NFM3External!$G602)</f>
        <v>Congo (Democratic Republic)_HIV_Unspecified - not disagregated by sources _2018</v>
      </c>
    </row>
    <row r="603" spans="1:12">
      <c r="A603" s="51" t="s">
        <v>1719</v>
      </c>
      <c r="B603" s="52" t="s">
        <v>914</v>
      </c>
      <c r="C603" s="52" t="s">
        <v>1638</v>
      </c>
      <c r="D603" s="52" t="s">
        <v>1627</v>
      </c>
      <c r="E603" s="52" t="s">
        <v>947</v>
      </c>
      <c r="F603" s="52" t="s">
        <v>1726</v>
      </c>
      <c r="G603" s="52">
        <v>2019</v>
      </c>
      <c r="H603" s="52" t="s">
        <v>1628</v>
      </c>
      <c r="I603" s="52" t="s">
        <v>663</v>
      </c>
      <c r="J603" s="60">
        <v>35000</v>
      </c>
      <c r="K603" s="52">
        <v>35000</v>
      </c>
      <c r="L603" s="56" t="str">
        <f>_xlfn.CONCAT(NFM3External!$B603,"_",NFM3External!$C603,"_",NFM3External!$E603,"_",NFM3External!$G603)</f>
        <v>Congo (Democratic Republic)_HIV_Unspecified - not disagregated by sources _2019</v>
      </c>
    </row>
    <row r="604" spans="1:12">
      <c r="A604" s="48" t="s">
        <v>1719</v>
      </c>
      <c r="B604" s="49" t="s">
        <v>914</v>
      </c>
      <c r="C604" s="49" t="s">
        <v>1638</v>
      </c>
      <c r="D604" s="49" t="s">
        <v>1627</v>
      </c>
      <c r="E604" s="49" t="s">
        <v>947</v>
      </c>
      <c r="F604" s="49" t="s">
        <v>1721</v>
      </c>
      <c r="G604" s="49">
        <v>2019</v>
      </c>
      <c r="H604" s="49" t="s">
        <v>1628</v>
      </c>
      <c r="I604" s="49" t="s">
        <v>663</v>
      </c>
      <c r="J604" s="59">
        <v>42500</v>
      </c>
      <c r="K604" s="49">
        <v>42500</v>
      </c>
      <c r="L604" s="55" t="str">
        <f>_xlfn.CONCAT(NFM3External!$B604,"_",NFM3External!$C604,"_",NFM3External!$E604,"_",NFM3External!$G604)</f>
        <v>Congo (Democratic Republic)_HIV_Unspecified - not disagregated by sources _2019</v>
      </c>
    </row>
    <row r="605" spans="1:12">
      <c r="A605" s="51" t="s">
        <v>1719</v>
      </c>
      <c r="B605" s="52" t="s">
        <v>914</v>
      </c>
      <c r="C605" s="52" t="s">
        <v>1638</v>
      </c>
      <c r="D605" s="52" t="s">
        <v>1627</v>
      </c>
      <c r="E605" s="52" t="s">
        <v>947</v>
      </c>
      <c r="F605" s="52" t="s">
        <v>1721</v>
      </c>
      <c r="G605" s="52">
        <v>2019</v>
      </c>
      <c r="H605" s="52" t="s">
        <v>1628</v>
      </c>
      <c r="I605" s="52" t="s">
        <v>663</v>
      </c>
      <c r="J605" s="60">
        <v>5000</v>
      </c>
      <c r="K605" s="52">
        <v>5000</v>
      </c>
      <c r="L605" s="56" t="str">
        <f>_xlfn.CONCAT(NFM3External!$B605,"_",NFM3External!$C605,"_",NFM3External!$E605,"_",NFM3External!$G605)</f>
        <v>Congo (Democratic Republic)_HIV_Unspecified - not disagregated by sources _2019</v>
      </c>
    </row>
    <row r="606" spans="1:12">
      <c r="A606" s="48" t="s">
        <v>1719</v>
      </c>
      <c r="B606" s="49" t="s">
        <v>914</v>
      </c>
      <c r="C606" s="49" t="s">
        <v>1638</v>
      </c>
      <c r="D606" s="49" t="s">
        <v>1627</v>
      </c>
      <c r="E606" s="49" t="s">
        <v>947</v>
      </c>
      <c r="F606" s="49" t="s">
        <v>1726</v>
      </c>
      <c r="G606" s="49">
        <v>2020</v>
      </c>
      <c r="H606" s="49" t="s">
        <v>1628</v>
      </c>
      <c r="I606" s="49" t="s">
        <v>663</v>
      </c>
      <c r="J606" s="59">
        <v>35000</v>
      </c>
      <c r="K606" s="49">
        <v>35000</v>
      </c>
      <c r="L606" s="55" t="str">
        <f>_xlfn.CONCAT(NFM3External!$B606,"_",NFM3External!$C606,"_",NFM3External!$E606,"_",NFM3External!$G606)</f>
        <v>Congo (Democratic Republic)_HIV_Unspecified - not disagregated by sources _2020</v>
      </c>
    </row>
    <row r="607" spans="1:12">
      <c r="A607" s="51" t="s">
        <v>1719</v>
      </c>
      <c r="B607" s="52" t="s">
        <v>914</v>
      </c>
      <c r="C607" s="52" t="s">
        <v>1638</v>
      </c>
      <c r="D607" s="52" t="s">
        <v>1627</v>
      </c>
      <c r="E607" s="52" t="s">
        <v>947</v>
      </c>
      <c r="F607" s="52" t="s">
        <v>1721</v>
      </c>
      <c r="G607" s="52">
        <v>2020</v>
      </c>
      <c r="H607" s="52" t="s">
        <v>1628</v>
      </c>
      <c r="I607" s="52" t="s">
        <v>663</v>
      </c>
      <c r="J607" s="60">
        <v>35000</v>
      </c>
      <c r="K607" s="52">
        <v>35000</v>
      </c>
      <c r="L607" s="56" t="str">
        <f>_xlfn.CONCAT(NFM3External!$B607,"_",NFM3External!$C607,"_",NFM3External!$E607,"_",NFM3External!$G607)</f>
        <v>Congo (Democratic Republic)_HIV_Unspecified - not disagregated by sources _2020</v>
      </c>
    </row>
    <row r="608" spans="1:12">
      <c r="A608" s="48" t="s">
        <v>1719</v>
      </c>
      <c r="B608" s="49" t="s">
        <v>914</v>
      </c>
      <c r="C608" s="49" t="s">
        <v>1638</v>
      </c>
      <c r="D608" s="49" t="s">
        <v>1627</v>
      </c>
      <c r="E608" s="49" t="s">
        <v>947</v>
      </c>
      <c r="F608" s="49" t="s">
        <v>1721</v>
      </c>
      <c r="G608" s="49">
        <v>2020</v>
      </c>
      <c r="H608" s="49" t="s">
        <v>1628</v>
      </c>
      <c r="I608" s="49" t="s">
        <v>663</v>
      </c>
      <c r="J608" s="59">
        <v>10000</v>
      </c>
      <c r="K608" s="49">
        <v>10000</v>
      </c>
      <c r="L608" s="55" t="str">
        <f>_xlfn.CONCAT(NFM3External!$B608,"_",NFM3External!$C608,"_",NFM3External!$E608,"_",NFM3External!$G608)</f>
        <v>Congo (Democratic Republic)_HIV_Unspecified - not disagregated by sources _2020</v>
      </c>
    </row>
    <row r="609" spans="1:12">
      <c r="A609" s="51" t="s">
        <v>1719</v>
      </c>
      <c r="B609" s="52" t="s">
        <v>914</v>
      </c>
      <c r="C609" s="52" t="s">
        <v>1638</v>
      </c>
      <c r="D609" s="52" t="s">
        <v>1627</v>
      </c>
      <c r="E609" s="52" t="s">
        <v>947</v>
      </c>
      <c r="F609" s="52" t="s">
        <v>1726</v>
      </c>
      <c r="G609" s="52">
        <v>2021</v>
      </c>
      <c r="H609" s="52" t="s">
        <v>357</v>
      </c>
      <c r="I609" s="52" t="s">
        <v>663</v>
      </c>
      <c r="J609" s="60">
        <v>35000</v>
      </c>
      <c r="K609" s="52">
        <v>35000</v>
      </c>
      <c r="L609" s="56" t="str">
        <f>_xlfn.CONCAT(NFM3External!$B609,"_",NFM3External!$C609,"_",NFM3External!$E609,"_",NFM3External!$G609)</f>
        <v>Congo (Democratic Republic)_HIV_Unspecified - not disagregated by sources _2021</v>
      </c>
    </row>
    <row r="610" spans="1:12">
      <c r="A610" s="48" t="s">
        <v>1719</v>
      </c>
      <c r="B610" s="49" t="s">
        <v>914</v>
      </c>
      <c r="C610" s="49" t="s">
        <v>1638</v>
      </c>
      <c r="D610" s="49" t="s">
        <v>1627</v>
      </c>
      <c r="E610" s="49" t="s">
        <v>947</v>
      </c>
      <c r="F610" s="49" t="s">
        <v>1721</v>
      </c>
      <c r="G610" s="49">
        <v>2021</v>
      </c>
      <c r="H610" s="49" t="s">
        <v>357</v>
      </c>
      <c r="I610" s="49" t="s">
        <v>663</v>
      </c>
      <c r="J610" s="59">
        <v>35000</v>
      </c>
      <c r="K610" s="49">
        <v>35000</v>
      </c>
      <c r="L610" s="55" t="str">
        <f>_xlfn.CONCAT(NFM3External!$B610,"_",NFM3External!$C610,"_",NFM3External!$E610,"_",NFM3External!$G610)</f>
        <v>Congo (Democratic Republic)_HIV_Unspecified - not disagregated by sources _2021</v>
      </c>
    </row>
    <row r="611" spans="1:12">
      <c r="A611" s="51" t="s">
        <v>1719</v>
      </c>
      <c r="B611" s="52" t="s">
        <v>914</v>
      </c>
      <c r="C611" s="52" t="s">
        <v>1638</v>
      </c>
      <c r="D611" s="52" t="s">
        <v>1627</v>
      </c>
      <c r="E611" s="52" t="s">
        <v>947</v>
      </c>
      <c r="F611" s="52" t="s">
        <v>1721</v>
      </c>
      <c r="G611" s="52">
        <v>2021</v>
      </c>
      <c r="H611" s="52" t="s">
        <v>357</v>
      </c>
      <c r="I611" s="52" t="s">
        <v>663</v>
      </c>
      <c r="J611" s="60">
        <v>10000</v>
      </c>
      <c r="K611" s="52">
        <v>10000</v>
      </c>
      <c r="L611" s="56" t="str">
        <f>_xlfn.CONCAT(NFM3External!$B611,"_",NFM3External!$C611,"_",NFM3External!$E611,"_",NFM3External!$G611)</f>
        <v>Congo (Democratic Republic)_HIV_Unspecified - not disagregated by sources _2021</v>
      </c>
    </row>
    <row r="612" spans="1:12">
      <c r="A612" s="48" t="s">
        <v>1719</v>
      </c>
      <c r="B612" s="49" t="s">
        <v>914</v>
      </c>
      <c r="C612" s="49" t="s">
        <v>1638</v>
      </c>
      <c r="D612" s="49" t="s">
        <v>1627</v>
      </c>
      <c r="E612" s="49" t="s">
        <v>942</v>
      </c>
      <c r="F612" s="49" t="s">
        <v>1727</v>
      </c>
      <c r="G612" s="49">
        <v>2018</v>
      </c>
      <c r="H612" s="49" t="s">
        <v>1628</v>
      </c>
      <c r="I612" s="49" t="s">
        <v>663</v>
      </c>
      <c r="J612" s="59">
        <v>180000</v>
      </c>
      <c r="K612" s="49">
        <v>180000</v>
      </c>
      <c r="L612" s="55" t="str">
        <f>_xlfn.CONCAT(NFM3External!$B612,"_",NFM3External!$C612,"_",NFM3External!$E612,"_",NFM3External!$G612)</f>
        <v>Congo (Democratic Republic)_HIV_World Health Organization (WHO)_2018</v>
      </c>
    </row>
    <row r="613" spans="1:12">
      <c r="A613" s="51" t="s">
        <v>1719</v>
      </c>
      <c r="B613" s="52" t="s">
        <v>914</v>
      </c>
      <c r="C613" s="52" t="s">
        <v>1638</v>
      </c>
      <c r="D613" s="52" t="s">
        <v>1627</v>
      </c>
      <c r="E613" s="52" t="s">
        <v>942</v>
      </c>
      <c r="F613" s="52" t="s">
        <v>1727</v>
      </c>
      <c r="G613" s="52">
        <v>2019</v>
      </c>
      <c r="H613" s="52" t="s">
        <v>1628</v>
      </c>
      <c r="I613" s="52" t="s">
        <v>663</v>
      </c>
      <c r="J613" s="60">
        <v>186000</v>
      </c>
      <c r="K613" s="52">
        <v>186000</v>
      </c>
      <c r="L613" s="56" t="str">
        <f>_xlfn.CONCAT(NFM3External!$B613,"_",NFM3External!$C613,"_",NFM3External!$E613,"_",NFM3External!$G613)</f>
        <v>Congo (Democratic Republic)_HIV_World Health Organization (WHO)_2019</v>
      </c>
    </row>
    <row r="614" spans="1:12">
      <c r="A614" s="48" t="s">
        <v>1719</v>
      </c>
      <c r="B614" s="49" t="s">
        <v>914</v>
      </c>
      <c r="C614" s="49" t="s">
        <v>1638</v>
      </c>
      <c r="D614" s="49" t="s">
        <v>1627</v>
      </c>
      <c r="E614" s="49" t="s">
        <v>942</v>
      </c>
      <c r="F614" s="49" t="s">
        <v>1727</v>
      </c>
      <c r="G614" s="49">
        <v>2020</v>
      </c>
      <c r="H614" s="49" t="s">
        <v>1628</v>
      </c>
      <c r="I614" s="49" t="s">
        <v>663</v>
      </c>
      <c r="J614" s="59">
        <v>75000</v>
      </c>
      <c r="K614" s="49">
        <v>75000</v>
      </c>
      <c r="L614" s="55" t="str">
        <f>_xlfn.CONCAT(NFM3External!$B614,"_",NFM3External!$C614,"_",NFM3External!$E614,"_",NFM3External!$G614)</f>
        <v>Congo (Democratic Republic)_HIV_World Health Organization (WHO)_2020</v>
      </c>
    </row>
    <row r="615" spans="1:12">
      <c r="A615" s="51" t="s">
        <v>1719</v>
      </c>
      <c r="B615" s="52" t="s">
        <v>914</v>
      </c>
      <c r="C615" s="52" t="s">
        <v>1638</v>
      </c>
      <c r="D615" s="52" t="s">
        <v>1627</v>
      </c>
      <c r="E615" s="52" t="s">
        <v>942</v>
      </c>
      <c r="F615" s="52" t="s">
        <v>1727</v>
      </c>
      <c r="G615" s="52">
        <v>2021</v>
      </c>
      <c r="H615" s="52" t="s">
        <v>357</v>
      </c>
      <c r="I615" s="52" t="s">
        <v>663</v>
      </c>
      <c r="J615" s="60">
        <v>75000</v>
      </c>
      <c r="K615" s="52">
        <v>75000</v>
      </c>
      <c r="L615" s="56" t="str">
        <f>_xlfn.CONCAT(NFM3External!$B615,"_",NFM3External!$C615,"_",NFM3External!$E615,"_",NFM3External!$G615)</f>
        <v>Congo (Democratic Republic)_HIV_World Health Organization (WHO)_2021</v>
      </c>
    </row>
    <row r="616" spans="1:12">
      <c r="A616" s="48" t="s">
        <v>1719</v>
      </c>
      <c r="B616" s="49" t="s">
        <v>914</v>
      </c>
      <c r="C616" s="49" t="s">
        <v>301</v>
      </c>
      <c r="D616" s="49" t="s">
        <v>1627</v>
      </c>
      <c r="E616" s="49" t="s">
        <v>669</v>
      </c>
      <c r="F616" s="49" t="s">
        <v>1728</v>
      </c>
      <c r="G616" s="49">
        <v>2018</v>
      </c>
      <c r="H616" s="49" t="s">
        <v>1628</v>
      </c>
      <c r="I616" s="49" t="s">
        <v>663</v>
      </c>
      <c r="J616" s="59">
        <v>3776309</v>
      </c>
      <c r="K616" s="49">
        <v>3776309</v>
      </c>
      <c r="L616" s="55" t="str">
        <f>_xlfn.CONCAT(NFM3External!$B616,"_",NFM3External!$C616,"_",NFM3External!$E616,"_",NFM3External!$G616)</f>
        <v>Congo (Democratic Republic)_TB_Belgium_2018</v>
      </c>
    </row>
    <row r="617" spans="1:12">
      <c r="A617" s="51" t="s">
        <v>1719</v>
      </c>
      <c r="B617" s="52" t="s">
        <v>914</v>
      </c>
      <c r="C617" s="52" t="s">
        <v>301</v>
      </c>
      <c r="D617" s="52" t="s">
        <v>1627</v>
      </c>
      <c r="E617" s="52" t="s">
        <v>669</v>
      </c>
      <c r="F617" s="52" t="s">
        <v>1728</v>
      </c>
      <c r="G617" s="52">
        <v>2019</v>
      </c>
      <c r="H617" s="52" t="s">
        <v>1628</v>
      </c>
      <c r="I617" s="52" t="s">
        <v>663</v>
      </c>
      <c r="J617" s="60">
        <v>3479135</v>
      </c>
      <c r="K617" s="52">
        <v>3479135</v>
      </c>
      <c r="L617" s="56" t="str">
        <f>_xlfn.CONCAT(NFM3External!$B617,"_",NFM3External!$C617,"_",NFM3External!$E617,"_",NFM3External!$G617)</f>
        <v>Congo (Democratic Republic)_TB_Belgium_2019</v>
      </c>
    </row>
    <row r="618" spans="1:12">
      <c r="A618" s="48" t="s">
        <v>1719</v>
      </c>
      <c r="B618" s="49" t="s">
        <v>914</v>
      </c>
      <c r="C618" s="49" t="s">
        <v>301</v>
      </c>
      <c r="D618" s="49" t="s">
        <v>1627</v>
      </c>
      <c r="E618" s="49" t="s">
        <v>669</v>
      </c>
      <c r="F618" s="49" t="s">
        <v>1728</v>
      </c>
      <c r="G618" s="49">
        <v>2020</v>
      </c>
      <c r="H618" s="49" t="s">
        <v>1628</v>
      </c>
      <c r="I618" s="49" t="s">
        <v>663</v>
      </c>
      <c r="J618" s="59">
        <v>4421670</v>
      </c>
      <c r="K618" s="49">
        <v>4421670</v>
      </c>
      <c r="L618" s="55" t="str">
        <f>_xlfn.CONCAT(NFM3External!$B618,"_",NFM3External!$C618,"_",NFM3External!$E618,"_",NFM3External!$G618)</f>
        <v>Congo (Democratic Republic)_TB_Belgium_2020</v>
      </c>
    </row>
    <row r="619" spans="1:12">
      <c r="A619" s="51" t="s">
        <v>1719</v>
      </c>
      <c r="B619" s="52" t="s">
        <v>914</v>
      </c>
      <c r="C619" s="52" t="s">
        <v>301</v>
      </c>
      <c r="D619" s="52" t="s">
        <v>1627</v>
      </c>
      <c r="E619" s="52" t="s">
        <v>669</v>
      </c>
      <c r="F619" s="52" t="s">
        <v>1728</v>
      </c>
      <c r="G619" s="52">
        <v>2021</v>
      </c>
      <c r="H619" s="52" t="s">
        <v>357</v>
      </c>
      <c r="I619" s="52" t="s">
        <v>663</v>
      </c>
      <c r="J619" s="60">
        <v>4421670</v>
      </c>
      <c r="K619" s="52">
        <v>4421670</v>
      </c>
      <c r="L619" s="56" t="str">
        <f>_xlfn.CONCAT(NFM3External!$B619,"_",NFM3External!$C619,"_",NFM3External!$E619,"_",NFM3External!$G619)</f>
        <v>Congo (Democratic Republic)_TB_Belgium_2021</v>
      </c>
    </row>
    <row r="620" spans="1:12">
      <c r="A620" s="48" t="s">
        <v>1719</v>
      </c>
      <c r="B620" s="49" t="s">
        <v>914</v>
      </c>
      <c r="C620" s="49" t="s">
        <v>301</v>
      </c>
      <c r="D620" s="49" t="s">
        <v>1627</v>
      </c>
      <c r="E620" s="49" t="s">
        <v>669</v>
      </c>
      <c r="F620" s="49" t="s">
        <v>1728</v>
      </c>
      <c r="G620" s="49">
        <v>2022</v>
      </c>
      <c r="H620" s="49" t="s">
        <v>357</v>
      </c>
      <c r="I620" s="49" t="s">
        <v>663</v>
      </c>
      <c r="J620" s="59">
        <v>4421670</v>
      </c>
      <c r="K620" s="49">
        <v>4421670</v>
      </c>
      <c r="L620" s="55" t="str">
        <f>_xlfn.CONCAT(NFM3External!$B620,"_",NFM3External!$C620,"_",NFM3External!$E620,"_",NFM3External!$G620)</f>
        <v>Congo (Democratic Republic)_TB_Belgium_2022</v>
      </c>
    </row>
    <row r="621" spans="1:12">
      <c r="A621" s="51" t="s">
        <v>1719</v>
      </c>
      <c r="B621" s="52" t="s">
        <v>914</v>
      </c>
      <c r="C621" s="52" t="s">
        <v>301</v>
      </c>
      <c r="D621" s="52" t="s">
        <v>1627</v>
      </c>
      <c r="E621" s="52" t="s">
        <v>669</v>
      </c>
      <c r="F621" s="52" t="s">
        <v>1728</v>
      </c>
      <c r="G621" s="52">
        <v>2023</v>
      </c>
      <c r="H621" s="52" t="s">
        <v>357</v>
      </c>
      <c r="I621" s="52" t="s">
        <v>663</v>
      </c>
      <c r="J621" s="60">
        <v>4421670</v>
      </c>
      <c r="K621" s="52">
        <v>4421670</v>
      </c>
      <c r="L621" s="56" t="str">
        <f>_xlfn.CONCAT(NFM3External!$B621,"_",NFM3External!$C621,"_",NFM3External!$E621,"_",NFM3External!$G621)</f>
        <v>Congo (Democratic Republic)_TB_Belgium_2023</v>
      </c>
    </row>
    <row r="622" spans="1:12">
      <c r="A622" s="48" t="s">
        <v>1719</v>
      </c>
      <c r="B622" s="49" t="s">
        <v>914</v>
      </c>
      <c r="C622" s="49" t="s">
        <v>301</v>
      </c>
      <c r="D622" s="49" t="s">
        <v>1627</v>
      </c>
      <c r="E622" s="49" t="s">
        <v>765</v>
      </c>
      <c r="F622" s="49" t="s">
        <v>1720</v>
      </c>
      <c r="G622" s="49">
        <v>2018</v>
      </c>
      <c r="H622" s="49" t="s">
        <v>1628</v>
      </c>
      <c r="I622" s="49" t="s">
        <v>663</v>
      </c>
      <c r="J622" s="59">
        <v>241369</v>
      </c>
      <c r="K622" s="49">
        <v>241369</v>
      </c>
      <c r="L622" s="55" t="str">
        <f>_xlfn.CONCAT(NFM3External!$B622,"_",NFM3External!$C622,"_",NFM3External!$E622,"_",NFM3External!$G622)</f>
        <v>Congo (Democratic Republic)_TB_European Union/European Commision_2018</v>
      </c>
    </row>
    <row r="623" spans="1:12">
      <c r="A623" s="51" t="s">
        <v>1719</v>
      </c>
      <c r="B623" s="52" t="s">
        <v>914</v>
      </c>
      <c r="C623" s="52" t="s">
        <v>301</v>
      </c>
      <c r="D623" s="52" t="s">
        <v>1627</v>
      </c>
      <c r="E623" s="52" t="s">
        <v>786</v>
      </c>
      <c r="F623" s="52" t="s">
        <v>1720</v>
      </c>
      <c r="G623" s="52">
        <v>2018</v>
      </c>
      <c r="H623" s="52" t="s">
        <v>1628</v>
      </c>
      <c r="I623" s="52" t="s">
        <v>663</v>
      </c>
      <c r="J623" s="60">
        <v>8255</v>
      </c>
      <c r="K623" s="52">
        <v>8255</v>
      </c>
      <c r="L623" s="56" t="str">
        <f>_xlfn.CONCAT(NFM3External!$B623,"_",NFM3External!$C623,"_",NFM3External!$E623,"_",NFM3External!$G623)</f>
        <v>Congo (Democratic Republic)_TB_France_2018</v>
      </c>
    </row>
    <row r="624" spans="1:12">
      <c r="A624" s="48" t="s">
        <v>1719</v>
      </c>
      <c r="B624" s="49" t="s">
        <v>914</v>
      </c>
      <c r="C624" s="49" t="s">
        <v>301</v>
      </c>
      <c r="D624" s="49" t="s">
        <v>1627</v>
      </c>
      <c r="E624" s="49" t="s">
        <v>791</v>
      </c>
      <c r="F624" s="49" t="s">
        <v>1720</v>
      </c>
      <c r="G624" s="49">
        <v>2018</v>
      </c>
      <c r="H624" s="49" t="s">
        <v>1628</v>
      </c>
      <c r="I624" s="49" t="s">
        <v>663</v>
      </c>
      <c r="J624" s="59">
        <v>33997</v>
      </c>
      <c r="K624" s="49">
        <v>33997</v>
      </c>
      <c r="L624" s="55" t="str">
        <f>_xlfn.CONCAT(NFM3External!$B624,"_",NFM3External!$C624,"_",NFM3External!$E624,"_",NFM3External!$G624)</f>
        <v>Congo (Democratic Republic)_TB_Germany_2018</v>
      </c>
    </row>
    <row r="625" spans="1:12">
      <c r="A625" s="51" t="s">
        <v>1719</v>
      </c>
      <c r="B625" s="52" t="s">
        <v>914</v>
      </c>
      <c r="C625" s="52" t="s">
        <v>301</v>
      </c>
      <c r="D625" s="52" t="s">
        <v>1627</v>
      </c>
      <c r="E625" s="52" t="s">
        <v>831</v>
      </c>
      <c r="F625" s="52" t="s">
        <v>1720</v>
      </c>
      <c r="G625" s="52">
        <v>2018</v>
      </c>
      <c r="H625" s="52" t="s">
        <v>1628</v>
      </c>
      <c r="I625" s="52" t="s">
        <v>663</v>
      </c>
      <c r="J625" s="60">
        <v>58557</v>
      </c>
      <c r="K625" s="52">
        <v>58557</v>
      </c>
      <c r="L625" s="56" t="str">
        <f>_xlfn.CONCAT(NFM3External!$B625,"_",NFM3External!$C625,"_",NFM3External!$E625,"_",NFM3External!$G625)</f>
        <v>Congo (Democratic Republic)_TB_Japan_2018</v>
      </c>
    </row>
    <row r="626" spans="1:12">
      <c r="A626" s="48" t="s">
        <v>1719</v>
      </c>
      <c r="B626" s="49" t="s">
        <v>914</v>
      </c>
      <c r="C626" s="49" t="s">
        <v>301</v>
      </c>
      <c r="D626" s="49" t="s">
        <v>1627</v>
      </c>
      <c r="E626" s="49" t="s">
        <v>853</v>
      </c>
      <c r="F626" s="49" t="s">
        <v>1720</v>
      </c>
      <c r="G626" s="49">
        <v>2018</v>
      </c>
      <c r="H626" s="49" t="s">
        <v>1628</v>
      </c>
      <c r="I626" s="49" t="s">
        <v>663</v>
      </c>
      <c r="J626" s="59">
        <v>84973</v>
      </c>
      <c r="K626" s="49">
        <v>84973</v>
      </c>
      <c r="L626" s="55" t="str">
        <f>_xlfn.CONCAT(NFM3External!$B626,"_",NFM3External!$C626,"_",NFM3External!$E626,"_",NFM3External!$G626)</f>
        <v>Congo (Democratic Republic)_TB_Medicins Sans Frontiers (MSF)_2018</v>
      </c>
    </row>
    <row r="627" spans="1:12">
      <c r="A627" s="51" t="s">
        <v>1719</v>
      </c>
      <c r="B627" s="52" t="s">
        <v>914</v>
      </c>
      <c r="C627" s="52" t="s">
        <v>301</v>
      </c>
      <c r="D627" s="52" t="s">
        <v>1627</v>
      </c>
      <c r="E627" s="52" t="s">
        <v>894</v>
      </c>
      <c r="F627" s="52" t="s">
        <v>1720</v>
      </c>
      <c r="G627" s="52">
        <v>2018</v>
      </c>
      <c r="H627" s="52" t="s">
        <v>1628</v>
      </c>
      <c r="I627" s="52" t="s">
        <v>663</v>
      </c>
      <c r="J627" s="60">
        <v>5324</v>
      </c>
      <c r="K627" s="52">
        <v>5324</v>
      </c>
      <c r="L627" s="56" t="str">
        <f>_xlfn.CONCAT(NFM3External!$B627,"_",NFM3External!$C627,"_",NFM3External!$E627,"_",NFM3External!$G627)</f>
        <v>Congo (Democratic Republic)_TB_The United Nations Children's Fund (UNICEF)_2018</v>
      </c>
    </row>
    <row r="628" spans="1:12">
      <c r="A628" s="48" t="s">
        <v>1719</v>
      </c>
      <c r="B628" s="49" t="s">
        <v>914</v>
      </c>
      <c r="C628" s="49" t="s">
        <v>301</v>
      </c>
      <c r="D628" s="49" t="s">
        <v>1627</v>
      </c>
      <c r="E628" s="49" t="s">
        <v>899</v>
      </c>
      <c r="F628" s="49" t="s">
        <v>1720</v>
      </c>
      <c r="G628" s="49">
        <v>2018</v>
      </c>
      <c r="H628" s="49" t="s">
        <v>1628</v>
      </c>
      <c r="I628" s="49" t="s">
        <v>663</v>
      </c>
      <c r="J628" s="59">
        <v>231163</v>
      </c>
      <c r="K628" s="49">
        <v>231163</v>
      </c>
      <c r="L628" s="55" t="str">
        <f>_xlfn.CONCAT(NFM3External!$B628,"_",NFM3External!$C628,"_",NFM3External!$E628,"_",NFM3External!$G628)</f>
        <v>Congo (Democratic Republic)_TB_United Kingdom_2018</v>
      </c>
    </row>
    <row r="629" spans="1:12">
      <c r="A629" s="51" t="s">
        <v>1719</v>
      </c>
      <c r="B629" s="52" t="s">
        <v>914</v>
      </c>
      <c r="C629" s="52" t="s">
        <v>301</v>
      </c>
      <c r="D629" s="52" t="s">
        <v>1627</v>
      </c>
      <c r="E629" s="52" t="s">
        <v>927</v>
      </c>
      <c r="F629" s="52" t="s">
        <v>1728</v>
      </c>
      <c r="G629" s="52">
        <v>2018</v>
      </c>
      <c r="H629" s="52" t="s">
        <v>1628</v>
      </c>
      <c r="I629" s="52" t="s">
        <v>663</v>
      </c>
      <c r="J629" s="60">
        <v>7565185</v>
      </c>
      <c r="K629" s="52">
        <v>7565185</v>
      </c>
      <c r="L629" s="56" t="str">
        <f>_xlfn.CONCAT(NFM3External!$B629,"_",NFM3External!$C629,"_",NFM3External!$E629,"_",NFM3External!$G629)</f>
        <v>Congo (Democratic Republic)_TB_United States Government (USG)_2018</v>
      </c>
    </row>
    <row r="630" spans="1:12">
      <c r="A630" s="48" t="s">
        <v>1719</v>
      </c>
      <c r="B630" s="49" t="s">
        <v>914</v>
      </c>
      <c r="C630" s="49" t="s">
        <v>301</v>
      </c>
      <c r="D630" s="49" t="s">
        <v>1627</v>
      </c>
      <c r="E630" s="49" t="s">
        <v>927</v>
      </c>
      <c r="F630" s="49" t="s">
        <v>1728</v>
      </c>
      <c r="G630" s="49">
        <v>2019</v>
      </c>
      <c r="H630" s="49" t="s">
        <v>1628</v>
      </c>
      <c r="I630" s="49" t="s">
        <v>663</v>
      </c>
      <c r="J630" s="59">
        <v>4325249</v>
      </c>
      <c r="K630" s="49">
        <v>4325249</v>
      </c>
      <c r="L630" s="55" t="str">
        <f>_xlfn.CONCAT(NFM3External!$B630,"_",NFM3External!$C630,"_",NFM3External!$E630,"_",NFM3External!$G630)</f>
        <v>Congo (Democratic Republic)_TB_United States Government (USG)_2019</v>
      </c>
    </row>
    <row r="631" spans="1:12">
      <c r="A631" s="51" t="s">
        <v>1719</v>
      </c>
      <c r="B631" s="52" t="s">
        <v>914</v>
      </c>
      <c r="C631" s="52" t="s">
        <v>301</v>
      </c>
      <c r="D631" s="52" t="s">
        <v>1627</v>
      </c>
      <c r="E631" s="52" t="s">
        <v>927</v>
      </c>
      <c r="F631" s="52" t="s">
        <v>1728</v>
      </c>
      <c r="G631" s="52">
        <v>2020</v>
      </c>
      <c r="H631" s="52" t="s">
        <v>1628</v>
      </c>
      <c r="I631" s="52" t="s">
        <v>663</v>
      </c>
      <c r="J631" s="60">
        <v>13000000</v>
      </c>
      <c r="K631" s="52">
        <v>13000000</v>
      </c>
      <c r="L631" s="56" t="str">
        <f>_xlfn.CONCAT(NFM3External!$B631,"_",NFM3External!$C631,"_",NFM3External!$E631,"_",NFM3External!$G631)</f>
        <v>Congo (Democratic Republic)_TB_United States Government (USG)_2020</v>
      </c>
    </row>
    <row r="632" spans="1:12">
      <c r="A632" s="48" t="s">
        <v>1719</v>
      </c>
      <c r="B632" s="49" t="s">
        <v>914</v>
      </c>
      <c r="C632" s="49" t="s">
        <v>301</v>
      </c>
      <c r="D632" s="49" t="s">
        <v>1627</v>
      </c>
      <c r="E632" s="49" t="s">
        <v>927</v>
      </c>
      <c r="F632" s="49" t="s">
        <v>1728</v>
      </c>
      <c r="G632" s="49">
        <v>2021</v>
      </c>
      <c r="H632" s="49" t="s">
        <v>357</v>
      </c>
      <c r="I632" s="49" t="s">
        <v>663</v>
      </c>
      <c r="J632" s="59">
        <v>13000000</v>
      </c>
      <c r="K632" s="49">
        <v>13000000</v>
      </c>
      <c r="L632" s="55" t="str">
        <f>_xlfn.CONCAT(NFM3External!$B632,"_",NFM3External!$C632,"_",NFM3External!$E632,"_",NFM3External!$G632)</f>
        <v>Congo (Democratic Republic)_TB_United States Government (USG)_2021</v>
      </c>
    </row>
    <row r="633" spans="1:12">
      <c r="A633" s="51" t="s">
        <v>1719</v>
      </c>
      <c r="B633" s="52" t="s">
        <v>914</v>
      </c>
      <c r="C633" s="52" t="s">
        <v>301</v>
      </c>
      <c r="D633" s="52" t="s">
        <v>1627</v>
      </c>
      <c r="E633" s="52" t="s">
        <v>927</v>
      </c>
      <c r="F633" s="52" t="s">
        <v>1728</v>
      </c>
      <c r="G633" s="52">
        <v>2022</v>
      </c>
      <c r="H633" s="52" t="s">
        <v>357</v>
      </c>
      <c r="I633" s="52" t="s">
        <v>663</v>
      </c>
      <c r="J633" s="60">
        <v>13000000</v>
      </c>
      <c r="K633" s="52">
        <v>13000000</v>
      </c>
      <c r="L633" s="56" t="str">
        <f>_xlfn.CONCAT(NFM3External!$B633,"_",NFM3External!$C633,"_",NFM3External!$E633,"_",NFM3External!$G633)</f>
        <v>Congo (Democratic Republic)_TB_United States Government (USG)_2022</v>
      </c>
    </row>
    <row r="634" spans="1:12">
      <c r="A634" s="48" t="s">
        <v>1719</v>
      </c>
      <c r="B634" s="49" t="s">
        <v>914</v>
      </c>
      <c r="C634" s="49" t="s">
        <v>301</v>
      </c>
      <c r="D634" s="49" t="s">
        <v>1627</v>
      </c>
      <c r="E634" s="49" t="s">
        <v>927</v>
      </c>
      <c r="F634" s="49" t="s">
        <v>1728</v>
      </c>
      <c r="G634" s="49">
        <v>2023</v>
      </c>
      <c r="H634" s="49" t="s">
        <v>357</v>
      </c>
      <c r="I634" s="49" t="s">
        <v>663</v>
      </c>
      <c r="J634" s="59">
        <v>13000000</v>
      </c>
      <c r="K634" s="49">
        <v>13000000</v>
      </c>
      <c r="L634" s="55" t="str">
        <f>_xlfn.CONCAT(NFM3External!$B634,"_",NFM3External!$C634,"_",NFM3External!$E634,"_",NFM3External!$G634)</f>
        <v>Congo (Democratic Republic)_TB_United States Government (USG)_2023</v>
      </c>
    </row>
    <row r="635" spans="1:12">
      <c r="A635" s="51" t="s">
        <v>1719</v>
      </c>
      <c r="B635" s="52" t="s">
        <v>914</v>
      </c>
      <c r="C635" s="52" t="s">
        <v>301</v>
      </c>
      <c r="D635" s="52" t="s">
        <v>1627</v>
      </c>
      <c r="E635" s="52" t="s">
        <v>947</v>
      </c>
      <c r="F635" s="52" t="s">
        <v>1729</v>
      </c>
      <c r="G635" s="52">
        <v>2018</v>
      </c>
      <c r="H635" s="52" t="s">
        <v>1628</v>
      </c>
      <c r="I635" s="52" t="s">
        <v>663</v>
      </c>
      <c r="J635" s="60">
        <v>13617</v>
      </c>
      <c r="K635" s="52">
        <v>13617</v>
      </c>
      <c r="L635" s="56" t="str">
        <f>_xlfn.CONCAT(NFM3External!$B635,"_",NFM3External!$C635,"_",NFM3External!$E635,"_",NFM3External!$G635)</f>
        <v>Congo (Democratic Republic)_TB_Unspecified - not disagregated by sources _2018</v>
      </c>
    </row>
    <row r="636" spans="1:12">
      <c r="A636" s="48" t="s">
        <v>1719</v>
      </c>
      <c r="B636" s="49" t="s">
        <v>914</v>
      </c>
      <c r="C636" s="49" t="s">
        <v>301</v>
      </c>
      <c r="D636" s="49" t="s">
        <v>1627</v>
      </c>
      <c r="E636" s="49" t="s">
        <v>932</v>
      </c>
      <c r="F636" s="49" t="s">
        <v>1720</v>
      </c>
      <c r="G636" s="49">
        <v>2018</v>
      </c>
      <c r="H636" s="49" t="s">
        <v>1628</v>
      </c>
      <c r="I636" s="49" t="s">
        <v>663</v>
      </c>
      <c r="J636" s="59">
        <v>837288</v>
      </c>
      <c r="K636" s="49">
        <v>837288</v>
      </c>
      <c r="L636" s="55" t="str">
        <f>_xlfn.CONCAT(NFM3External!$B636,"_",NFM3External!$C636,"_",NFM3External!$E636,"_",NFM3External!$G636)</f>
        <v>Congo (Democratic Republic)_TB_World Bank (WB)_2018</v>
      </c>
    </row>
    <row r="637" spans="1:12">
      <c r="A637" s="51" t="s">
        <v>1719</v>
      </c>
      <c r="B637" s="52" t="s">
        <v>914</v>
      </c>
      <c r="C637" s="52" t="s">
        <v>301</v>
      </c>
      <c r="D637" s="52" t="s">
        <v>1627</v>
      </c>
      <c r="E637" s="52" t="s">
        <v>942</v>
      </c>
      <c r="F637" s="52" t="s">
        <v>1728</v>
      </c>
      <c r="G637" s="52">
        <v>2018</v>
      </c>
      <c r="H637" s="52" t="s">
        <v>1628</v>
      </c>
      <c r="I637" s="52" t="s">
        <v>663</v>
      </c>
      <c r="J637" s="60">
        <v>300000</v>
      </c>
      <c r="K637" s="52">
        <v>300000</v>
      </c>
      <c r="L637" s="56" t="str">
        <f>_xlfn.CONCAT(NFM3External!$B637,"_",NFM3External!$C637,"_",NFM3External!$E637,"_",NFM3External!$G637)</f>
        <v>Congo (Democratic Republic)_TB_World Health Organization (WHO)_2018</v>
      </c>
    </row>
    <row r="638" spans="1:12">
      <c r="A638" s="48" t="s">
        <v>1719</v>
      </c>
      <c r="B638" s="49" t="s">
        <v>914</v>
      </c>
      <c r="C638" s="49" t="s">
        <v>301</v>
      </c>
      <c r="D638" s="49" t="s">
        <v>1627</v>
      </c>
      <c r="E638" s="49" t="s">
        <v>942</v>
      </c>
      <c r="F638" s="49" t="s">
        <v>1728</v>
      </c>
      <c r="G638" s="49">
        <v>2019</v>
      </c>
      <c r="H638" s="49" t="s">
        <v>1628</v>
      </c>
      <c r="I638" s="49" t="s">
        <v>663</v>
      </c>
      <c r="J638" s="59">
        <v>300000</v>
      </c>
      <c r="K638" s="49">
        <v>300000</v>
      </c>
      <c r="L638" s="55" t="str">
        <f>_xlfn.CONCAT(NFM3External!$B638,"_",NFM3External!$C638,"_",NFM3External!$E638,"_",NFM3External!$G638)</f>
        <v>Congo (Democratic Republic)_TB_World Health Organization (WHO)_2019</v>
      </c>
    </row>
    <row r="639" spans="1:12">
      <c r="A639" s="51" t="s">
        <v>1719</v>
      </c>
      <c r="B639" s="52" t="s">
        <v>914</v>
      </c>
      <c r="C639" s="52" t="s">
        <v>301</v>
      </c>
      <c r="D639" s="52" t="s">
        <v>1627</v>
      </c>
      <c r="E639" s="52" t="s">
        <v>942</v>
      </c>
      <c r="F639" s="52" t="s">
        <v>1728</v>
      </c>
      <c r="G639" s="52">
        <v>2020</v>
      </c>
      <c r="H639" s="52" t="s">
        <v>1628</v>
      </c>
      <c r="I639" s="52" t="s">
        <v>663</v>
      </c>
      <c r="J639" s="60">
        <v>300000</v>
      </c>
      <c r="K639" s="52">
        <v>300000</v>
      </c>
      <c r="L639" s="56" t="str">
        <f>_xlfn.CONCAT(NFM3External!$B639,"_",NFM3External!$C639,"_",NFM3External!$E639,"_",NFM3External!$G639)</f>
        <v>Congo (Democratic Republic)_TB_World Health Organization (WHO)_2020</v>
      </c>
    </row>
    <row r="640" spans="1:12">
      <c r="A640" s="48" t="s">
        <v>1719</v>
      </c>
      <c r="B640" s="49" t="s">
        <v>914</v>
      </c>
      <c r="C640" s="49" t="s">
        <v>301</v>
      </c>
      <c r="D640" s="49" t="s">
        <v>1627</v>
      </c>
      <c r="E640" s="49" t="s">
        <v>942</v>
      </c>
      <c r="F640" s="49" t="s">
        <v>1728</v>
      </c>
      <c r="G640" s="49">
        <v>2021</v>
      </c>
      <c r="H640" s="49" t="s">
        <v>357</v>
      </c>
      <c r="I640" s="49" t="s">
        <v>663</v>
      </c>
      <c r="J640" s="59">
        <v>300000</v>
      </c>
      <c r="K640" s="49">
        <v>300000</v>
      </c>
      <c r="L640" s="55" t="str">
        <f>_xlfn.CONCAT(NFM3External!$B640,"_",NFM3External!$C640,"_",NFM3External!$E640,"_",NFM3External!$G640)</f>
        <v>Congo (Democratic Republic)_TB_World Health Organization (WHO)_2021</v>
      </c>
    </row>
    <row r="641" spans="1:12">
      <c r="A641" s="51" t="s">
        <v>1719</v>
      </c>
      <c r="B641" s="52" t="s">
        <v>914</v>
      </c>
      <c r="C641" s="52" t="s">
        <v>301</v>
      </c>
      <c r="D641" s="52" t="s">
        <v>1627</v>
      </c>
      <c r="E641" s="52" t="s">
        <v>942</v>
      </c>
      <c r="F641" s="52" t="s">
        <v>1728</v>
      </c>
      <c r="G641" s="52">
        <v>2022</v>
      </c>
      <c r="H641" s="52" t="s">
        <v>357</v>
      </c>
      <c r="I641" s="52" t="s">
        <v>663</v>
      </c>
      <c r="J641" s="60">
        <v>300000</v>
      </c>
      <c r="K641" s="52">
        <v>300000</v>
      </c>
      <c r="L641" s="56" t="str">
        <f>_xlfn.CONCAT(NFM3External!$B641,"_",NFM3External!$C641,"_",NFM3External!$E641,"_",NFM3External!$G641)</f>
        <v>Congo (Democratic Republic)_TB_World Health Organization (WHO)_2022</v>
      </c>
    </row>
    <row r="642" spans="1:12">
      <c r="A642" s="48" t="s">
        <v>1719</v>
      </c>
      <c r="B642" s="49" t="s">
        <v>914</v>
      </c>
      <c r="C642" s="49" t="s">
        <v>301</v>
      </c>
      <c r="D642" s="49" t="s">
        <v>1627</v>
      </c>
      <c r="E642" s="49" t="s">
        <v>942</v>
      </c>
      <c r="F642" s="49" t="s">
        <v>1728</v>
      </c>
      <c r="G642" s="49">
        <v>2023</v>
      </c>
      <c r="H642" s="49" t="s">
        <v>357</v>
      </c>
      <c r="I642" s="49" t="s">
        <v>663</v>
      </c>
      <c r="J642" s="59">
        <v>300000</v>
      </c>
      <c r="K642" s="49">
        <v>300000</v>
      </c>
      <c r="L642" s="55" t="str">
        <f>_xlfn.CONCAT(NFM3External!$B642,"_",NFM3External!$C642,"_",NFM3External!$E642,"_",NFM3External!$G642)</f>
        <v>Congo (Democratic Republic)_TB_World Health Organization (WHO)_2023</v>
      </c>
    </row>
    <row r="643" spans="1:12">
      <c r="A643" s="51" t="s">
        <v>1730</v>
      </c>
      <c r="B643" s="52" t="s">
        <v>910</v>
      </c>
      <c r="C643" s="52" t="s">
        <v>1638</v>
      </c>
      <c r="D643" s="52" t="s">
        <v>1627</v>
      </c>
      <c r="E643" s="52" t="s">
        <v>765</v>
      </c>
      <c r="F643" s="52"/>
      <c r="G643" s="52">
        <v>2018</v>
      </c>
      <c r="H643" s="52" t="s">
        <v>1628</v>
      </c>
      <c r="I643" s="52" t="s">
        <v>675</v>
      </c>
      <c r="J643" s="60">
        <v>218604</v>
      </c>
      <c r="K643" s="52">
        <v>258043</v>
      </c>
      <c r="L643" s="56" t="str">
        <f>_xlfn.CONCAT(NFM3External!$B643,"_",NFM3External!$C643,"_",NFM3External!$E643,"_",NFM3External!$G643)</f>
        <v>Congo_HIV_European Union/European Commision_2018</v>
      </c>
    </row>
    <row r="644" spans="1:12">
      <c r="A644" s="48" t="s">
        <v>1730</v>
      </c>
      <c r="B644" s="49" t="s">
        <v>910</v>
      </c>
      <c r="C644" s="49" t="s">
        <v>1638</v>
      </c>
      <c r="D644" s="49" t="s">
        <v>1627</v>
      </c>
      <c r="E644" s="49" t="s">
        <v>765</v>
      </c>
      <c r="F644" s="49"/>
      <c r="G644" s="49">
        <v>2019</v>
      </c>
      <c r="H644" s="49" t="s">
        <v>1628</v>
      </c>
      <c r="I644" s="49" t="s">
        <v>675</v>
      </c>
      <c r="J644" s="59">
        <v>0</v>
      </c>
      <c r="K644" s="49">
        <v>0</v>
      </c>
      <c r="L644" s="55" t="str">
        <f>_xlfn.CONCAT(NFM3External!$B644,"_",NFM3External!$C644,"_",NFM3External!$E644,"_",NFM3External!$G644)</f>
        <v>Congo_HIV_European Union/European Commision_2019</v>
      </c>
    </row>
    <row r="645" spans="1:12">
      <c r="A645" s="51" t="s">
        <v>1730</v>
      </c>
      <c r="B645" s="52" t="s">
        <v>910</v>
      </c>
      <c r="C645" s="52" t="s">
        <v>1638</v>
      </c>
      <c r="D645" s="52" t="s">
        <v>1627</v>
      </c>
      <c r="E645" s="52" t="s">
        <v>765</v>
      </c>
      <c r="F645" s="52"/>
      <c r="G645" s="52">
        <v>2020</v>
      </c>
      <c r="H645" s="52" t="s">
        <v>1628</v>
      </c>
      <c r="I645" s="52" t="s">
        <v>675</v>
      </c>
      <c r="J645" s="60">
        <v>0</v>
      </c>
      <c r="K645" s="52">
        <v>0</v>
      </c>
      <c r="L645" s="56" t="str">
        <f>_xlfn.CONCAT(NFM3External!$B645,"_",NFM3External!$C645,"_",NFM3External!$E645,"_",NFM3External!$G645)</f>
        <v>Congo_HIV_European Union/European Commision_2020</v>
      </c>
    </row>
    <row r="646" spans="1:12">
      <c r="A646" s="48" t="s">
        <v>1730</v>
      </c>
      <c r="B646" s="49" t="s">
        <v>910</v>
      </c>
      <c r="C646" s="49" t="s">
        <v>1638</v>
      </c>
      <c r="D646" s="49" t="s">
        <v>1627</v>
      </c>
      <c r="E646" s="49" t="s">
        <v>765</v>
      </c>
      <c r="F646" s="49"/>
      <c r="G646" s="49">
        <v>2021</v>
      </c>
      <c r="H646" s="49" t="s">
        <v>357</v>
      </c>
      <c r="I646" s="49" t="s">
        <v>675</v>
      </c>
      <c r="J646" s="59">
        <v>0</v>
      </c>
      <c r="K646" s="49">
        <v>0</v>
      </c>
      <c r="L646" s="55" t="str">
        <f>_xlfn.CONCAT(NFM3External!$B646,"_",NFM3External!$C646,"_",NFM3External!$E646,"_",NFM3External!$G646)</f>
        <v>Congo_HIV_European Union/European Commision_2021</v>
      </c>
    </row>
    <row r="647" spans="1:12">
      <c r="A647" s="51" t="s">
        <v>1730</v>
      </c>
      <c r="B647" s="52" t="s">
        <v>910</v>
      </c>
      <c r="C647" s="52" t="s">
        <v>1638</v>
      </c>
      <c r="D647" s="52" t="s">
        <v>1627</v>
      </c>
      <c r="E647" s="52" t="s">
        <v>765</v>
      </c>
      <c r="F647" s="52"/>
      <c r="G647" s="52">
        <v>2022</v>
      </c>
      <c r="H647" s="52" t="s">
        <v>357</v>
      </c>
      <c r="I647" s="52" t="s">
        <v>675</v>
      </c>
      <c r="J647" s="60">
        <v>0</v>
      </c>
      <c r="K647" s="52">
        <v>0</v>
      </c>
      <c r="L647" s="56" t="str">
        <f>_xlfn.CONCAT(NFM3External!$B647,"_",NFM3External!$C647,"_",NFM3External!$E647,"_",NFM3External!$G647)</f>
        <v>Congo_HIV_European Union/European Commision_2022</v>
      </c>
    </row>
    <row r="648" spans="1:12">
      <c r="A648" s="48" t="s">
        <v>1730</v>
      </c>
      <c r="B648" s="49" t="s">
        <v>910</v>
      </c>
      <c r="C648" s="49" t="s">
        <v>1638</v>
      </c>
      <c r="D648" s="49" t="s">
        <v>1627</v>
      </c>
      <c r="E648" s="49" t="s">
        <v>765</v>
      </c>
      <c r="F648" s="49"/>
      <c r="G648" s="49">
        <v>2023</v>
      </c>
      <c r="H648" s="49" t="s">
        <v>357</v>
      </c>
      <c r="I648" s="49" t="s">
        <v>675</v>
      </c>
      <c r="J648" s="59">
        <v>0</v>
      </c>
      <c r="K648" s="49">
        <v>0</v>
      </c>
      <c r="L648" s="55" t="str">
        <f>_xlfn.CONCAT(NFM3External!$B648,"_",NFM3External!$C648,"_",NFM3External!$E648,"_",NFM3External!$G648)</f>
        <v>Congo_HIV_European Union/European Commision_2023</v>
      </c>
    </row>
    <row r="649" spans="1:12">
      <c r="A649" s="51" t="s">
        <v>1730</v>
      </c>
      <c r="B649" s="52" t="s">
        <v>910</v>
      </c>
      <c r="C649" s="52" t="s">
        <v>1638</v>
      </c>
      <c r="D649" s="52" t="s">
        <v>1627</v>
      </c>
      <c r="E649" s="52" t="s">
        <v>786</v>
      </c>
      <c r="F649" s="52" t="s">
        <v>1731</v>
      </c>
      <c r="G649" s="52">
        <v>2018</v>
      </c>
      <c r="H649" s="52" t="s">
        <v>1628</v>
      </c>
      <c r="I649" s="52" t="s">
        <v>675</v>
      </c>
      <c r="J649" s="60">
        <v>353356</v>
      </c>
      <c r="K649" s="52">
        <v>417106</v>
      </c>
      <c r="L649" s="56" t="str">
        <f>_xlfn.CONCAT(NFM3External!$B649,"_",NFM3External!$C649,"_",NFM3External!$E649,"_",NFM3External!$G649)</f>
        <v>Congo_HIV_France_2018</v>
      </c>
    </row>
    <row r="650" spans="1:12">
      <c r="A650" s="48" t="s">
        <v>1730</v>
      </c>
      <c r="B650" s="49" t="s">
        <v>910</v>
      </c>
      <c r="C650" s="49" t="s">
        <v>1638</v>
      </c>
      <c r="D650" s="49" t="s">
        <v>1627</v>
      </c>
      <c r="E650" s="49" t="s">
        <v>786</v>
      </c>
      <c r="F650" s="49" t="s">
        <v>1731</v>
      </c>
      <c r="G650" s="49">
        <v>2019</v>
      </c>
      <c r="H650" s="49" t="s">
        <v>1628</v>
      </c>
      <c r="I650" s="49" t="s">
        <v>675</v>
      </c>
      <c r="J650" s="59">
        <v>0</v>
      </c>
      <c r="K650" s="49">
        <v>0</v>
      </c>
      <c r="L650" s="55" t="str">
        <f>_xlfn.CONCAT(NFM3External!$B650,"_",NFM3External!$C650,"_",NFM3External!$E650,"_",NFM3External!$G650)</f>
        <v>Congo_HIV_France_2019</v>
      </c>
    </row>
    <row r="651" spans="1:12">
      <c r="A651" s="51" t="s">
        <v>1730</v>
      </c>
      <c r="B651" s="52" t="s">
        <v>910</v>
      </c>
      <c r="C651" s="52" t="s">
        <v>1638</v>
      </c>
      <c r="D651" s="52" t="s">
        <v>1627</v>
      </c>
      <c r="E651" s="52" t="s">
        <v>786</v>
      </c>
      <c r="F651" s="52" t="s">
        <v>1731</v>
      </c>
      <c r="G651" s="52">
        <v>2020</v>
      </c>
      <c r="H651" s="52" t="s">
        <v>1628</v>
      </c>
      <c r="I651" s="52" t="s">
        <v>675</v>
      </c>
      <c r="J651" s="60">
        <v>420051</v>
      </c>
      <c r="K651" s="52">
        <v>478704</v>
      </c>
      <c r="L651" s="56" t="str">
        <f>_xlfn.CONCAT(NFM3External!$B651,"_",NFM3External!$C651,"_",NFM3External!$E651,"_",NFM3External!$G651)</f>
        <v>Congo_HIV_France_2020</v>
      </c>
    </row>
    <row r="652" spans="1:12">
      <c r="A652" s="48" t="s">
        <v>1730</v>
      </c>
      <c r="B652" s="49" t="s">
        <v>910</v>
      </c>
      <c r="C652" s="49" t="s">
        <v>1638</v>
      </c>
      <c r="D652" s="49" t="s">
        <v>1627</v>
      </c>
      <c r="E652" s="49" t="s">
        <v>786</v>
      </c>
      <c r="F652" s="49" t="s">
        <v>1731</v>
      </c>
      <c r="G652" s="49">
        <v>2021</v>
      </c>
      <c r="H652" s="49" t="s">
        <v>357</v>
      </c>
      <c r="I652" s="49" t="s">
        <v>675</v>
      </c>
      <c r="J652" s="59">
        <v>38129</v>
      </c>
      <c r="K652" s="49">
        <v>45534</v>
      </c>
      <c r="L652" s="55" t="str">
        <f>_xlfn.CONCAT(NFM3External!$B652,"_",NFM3External!$C652,"_",NFM3External!$E652,"_",NFM3External!$G652)</f>
        <v>Congo_HIV_France_2021</v>
      </c>
    </row>
    <row r="653" spans="1:12">
      <c r="A653" s="51" t="s">
        <v>1730</v>
      </c>
      <c r="B653" s="52" t="s">
        <v>910</v>
      </c>
      <c r="C653" s="52" t="s">
        <v>1638</v>
      </c>
      <c r="D653" s="52" t="s">
        <v>1627</v>
      </c>
      <c r="E653" s="52" t="s">
        <v>786</v>
      </c>
      <c r="F653" s="52" t="s">
        <v>1731</v>
      </c>
      <c r="G653" s="52">
        <v>2022</v>
      </c>
      <c r="H653" s="52" t="s">
        <v>357</v>
      </c>
      <c r="I653" s="52" t="s">
        <v>675</v>
      </c>
      <c r="J653" s="60">
        <v>0</v>
      </c>
      <c r="K653" s="52">
        <v>0</v>
      </c>
      <c r="L653" s="56" t="str">
        <f>_xlfn.CONCAT(NFM3External!$B653,"_",NFM3External!$C653,"_",NFM3External!$E653,"_",NFM3External!$G653)</f>
        <v>Congo_HIV_France_2022</v>
      </c>
    </row>
    <row r="654" spans="1:12">
      <c r="A654" s="48" t="s">
        <v>1730</v>
      </c>
      <c r="B654" s="49" t="s">
        <v>910</v>
      </c>
      <c r="C654" s="49" t="s">
        <v>1638</v>
      </c>
      <c r="D654" s="49" t="s">
        <v>1627</v>
      </c>
      <c r="E654" s="49" t="s">
        <v>786</v>
      </c>
      <c r="F654" s="49" t="s">
        <v>1731</v>
      </c>
      <c r="G654" s="49">
        <v>2023</v>
      </c>
      <c r="H654" s="49" t="s">
        <v>357</v>
      </c>
      <c r="I654" s="49" t="s">
        <v>675</v>
      </c>
      <c r="J654" s="59">
        <v>0</v>
      </c>
      <c r="K654" s="49">
        <v>0</v>
      </c>
      <c r="L654" s="55" t="str">
        <f>_xlfn.CONCAT(NFM3External!$B654,"_",NFM3External!$C654,"_",NFM3External!$E654,"_",NFM3External!$G654)</f>
        <v>Congo_HIV_France_2023</v>
      </c>
    </row>
    <row r="655" spans="1:12">
      <c r="A655" s="51" t="s">
        <v>1730</v>
      </c>
      <c r="B655" s="52" t="s">
        <v>910</v>
      </c>
      <c r="C655" s="52" t="s">
        <v>1638</v>
      </c>
      <c r="D655" s="52" t="s">
        <v>1627</v>
      </c>
      <c r="E655" s="52" t="s">
        <v>836</v>
      </c>
      <c r="F655" s="52" t="s">
        <v>1732</v>
      </c>
      <c r="G655" s="52">
        <v>2018</v>
      </c>
      <c r="H655" s="52" t="s">
        <v>1628</v>
      </c>
      <c r="I655" s="52" t="s">
        <v>675</v>
      </c>
      <c r="J655" s="60">
        <v>208842</v>
      </c>
      <c r="K655" s="52">
        <v>246520</v>
      </c>
      <c r="L655" s="56" t="str">
        <f>_xlfn.CONCAT(NFM3External!$B655,"_",NFM3External!$C655,"_",NFM3External!$E655,"_",NFM3External!$G655)</f>
        <v>Congo_HIV_Joint United Nations Programme on HIV/AIDS (UNAIDS)_2018</v>
      </c>
    </row>
    <row r="656" spans="1:12">
      <c r="A656" s="48" t="s">
        <v>1730</v>
      </c>
      <c r="B656" s="49" t="s">
        <v>910</v>
      </c>
      <c r="C656" s="49" t="s">
        <v>1638</v>
      </c>
      <c r="D656" s="49" t="s">
        <v>1627</v>
      </c>
      <c r="E656" s="49" t="s">
        <v>836</v>
      </c>
      <c r="F656" s="49" t="s">
        <v>1732</v>
      </c>
      <c r="G656" s="49">
        <v>2019</v>
      </c>
      <c r="H656" s="49" t="s">
        <v>1628</v>
      </c>
      <c r="I656" s="49" t="s">
        <v>675</v>
      </c>
      <c r="J656" s="59">
        <v>494609</v>
      </c>
      <c r="K656" s="49">
        <v>553695</v>
      </c>
      <c r="L656" s="55" t="str">
        <f>_xlfn.CONCAT(NFM3External!$B656,"_",NFM3External!$C656,"_",NFM3External!$E656,"_",NFM3External!$G656)</f>
        <v>Congo_HIV_Joint United Nations Programme on HIV/AIDS (UNAIDS)_2019</v>
      </c>
    </row>
    <row r="657" spans="1:12">
      <c r="A657" s="51" t="s">
        <v>1730</v>
      </c>
      <c r="B657" s="52" t="s">
        <v>910</v>
      </c>
      <c r="C657" s="52" t="s">
        <v>1638</v>
      </c>
      <c r="D657" s="52" t="s">
        <v>1627</v>
      </c>
      <c r="E657" s="52" t="s">
        <v>836</v>
      </c>
      <c r="F657" s="52" t="s">
        <v>1732</v>
      </c>
      <c r="G657" s="52">
        <v>2020</v>
      </c>
      <c r="H657" s="52" t="s">
        <v>1628</v>
      </c>
      <c r="I657" s="52" t="s">
        <v>675</v>
      </c>
      <c r="J657" s="60">
        <v>370646</v>
      </c>
      <c r="K657" s="52">
        <v>422401</v>
      </c>
      <c r="L657" s="56" t="str">
        <f>_xlfn.CONCAT(NFM3External!$B657,"_",NFM3External!$C657,"_",NFM3External!$E657,"_",NFM3External!$G657)</f>
        <v>Congo_HIV_Joint United Nations Programme on HIV/AIDS (UNAIDS)_2020</v>
      </c>
    </row>
    <row r="658" spans="1:12">
      <c r="A658" s="48" t="s">
        <v>1730</v>
      </c>
      <c r="B658" s="49" t="s">
        <v>910</v>
      </c>
      <c r="C658" s="49" t="s">
        <v>1638</v>
      </c>
      <c r="D658" s="49" t="s">
        <v>1627</v>
      </c>
      <c r="E658" s="49" t="s">
        <v>836</v>
      </c>
      <c r="F658" s="49" t="s">
        <v>1732</v>
      </c>
      <c r="G658" s="49">
        <v>2021</v>
      </c>
      <c r="H658" s="49" t="s">
        <v>357</v>
      </c>
      <c r="I658" s="49" t="s">
        <v>675</v>
      </c>
      <c r="J658" s="59">
        <v>370646</v>
      </c>
      <c r="K658" s="49">
        <v>442622</v>
      </c>
      <c r="L658" s="55" t="str">
        <f>_xlfn.CONCAT(NFM3External!$B658,"_",NFM3External!$C658,"_",NFM3External!$E658,"_",NFM3External!$G658)</f>
        <v>Congo_HIV_Joint United Nations Programme on HIV/AIDS (UNAIDS)_2021</v>
      </c>
    </row>
    <row r="659" spans="1:12">
      <c r="A659" s="51" t="s">
        <v>1730</v>
      </c>
      <c r="B659" s="52" t="s">
        <v>910</v>
      </c>
      <c r="C659" s="52" t="s">
        <v>1638</v>
      </c>
      <c r="D659" s="52" t="s">
        <v>1627</v>
      </c>
      <c r="E659" s="52" t="s">
        <v>836</v>
      </c>
      <c r="F659" s="52" t="s">
        <v>1732</v>
      </c>
      <c r="G659" s="52">
        <v>2022</v>
      </c>
      <c r="H659" s="52" t="s">
        <v>357</v>
      </c>
      <c r="I659" s="52" t="s">
        <v>675</v>
      </c>
      <c r="J659" s="60">
        <v>370646</v>
      </c>
      <c r="K659" s="52">
        <v>447574</v>
      </c>
      <c r="L659" s="56" t="str">
        <f>_xlfn.CONCAT(NFM3External!$B659,"_",NFM3External!$C659,"_",NFM3External!$E659,"_",NFM3External!$G659)</f>
        <v>Congo_HIV_Joint United Nations Programme on HIV/AIDS (UNAIDS)_2022</v>
      </c>
    </row>
    <row r="660" spans="1:12">
      <c r="A660" s="48" t="s">
        <v>1730</v>
      </c>
      <c r="B660" s="49" t="s">
        <v>910</v>
      </c>
      <c r="C660" s="49" t="s">
        <v>1638</v>
      </c>
      <c r="D660" s="49" t="s">
        <v>1627</v>
      </c>
      <c r="E660" s="49" t="s">
        <v>836</v>
      </c>
      <c r="F660" s="49" t="s">
        <v>1732</v>
      </c>
      <c r="G660" s="49">
        <v>2023</v>
      </c>
      <c r="H660" s="49" t="s">
        <v>357</v>
      </c>
      <c r="I660" s="49" t="s">
        <v>675</v>
      </c>
      <c r="J660" s="59">
        <v>370646</v>
      </c>
      <c r="K660" s="49">
        <v>454096</v>
      </c>
      <c r="L660" s="55" t="str">
        <f>_xlfn.CONCAT(NFM3External!$B660,"_",NFM3External!$C660,"_",NFM3External!$E660,"_",NFM3External!$G660)</f>
        <v>Congo_HIV_Joint United Nations Programme on HIV/AIDS (UNAIDS)_2023</v>
      </c>
    </row>
    <row r="661" spans="1:12">
      <c r="A661" s="51" t="s">
        <v>1730</v>
      </c>
      <c r="B661" s="52" t="s">
        <v>910</v>
      </c>
      <c r="C661" s="52" t="s">
        <v>1638</v>
      </c>
      <c r="D661" s="52" t="s">
        <v>1627</v>
      </c>
      <c r="E661" s="52" t="s">
        <v>894</v>
      </c>
      <c r="F661" s="52" t="s">
        <v>1733</v>
      </c>
      <c r="G661" s="52">
        <v>2018</v>
      </c>
      <c r="H661" s="52" t="s">
        <v>1628</v>
      </c>
      <c r="I661" s="52" t="s">
        <v>675</v>
      </c>
      <c r="J661" s="60">
        <v>125164</v>
      </c>
      <c r="K661" s="52">
        <v>147745</v>
      </c>
      <c r="L661" s="56" t="str">
        <f>_xlfn.CONCAT(NFM3External!$B661,"_",NFM3External!$C661,"_",NFM3External!$E661,"_",NFM3External!$G661)</f>
        <v>Congo_HIV_The United Nations Children's Fund (UNICEF)_2018</v>
      </c>
    </row>
    <row r="662" spans="1:12">
      <c r="A662" s="48" t="s">
        <v>1730</v>
      </c>
      <c r="B662" s="49" t="s">
        <v>910</v>
      </c>
      <c r="C662" s="49" t="s">
        <v>1638</v>
      </c>
      <c r="D662" s="49" t="s">
        <v>1627</v>
      </c>
      <c r="E662" s="49" t="s">
        <v>894</v>
      </c>
      <c r="F662" s="49" t="s">
        <v>1733</v>
      </c>
      <c r="G662" s="49">
        <v>2019</v>
      </c>
      <c r="H662" s="49" t="s">
        <v>1628</v>
      </c>
      <c r="I662" s="49" t="s">
        <v>675</v>
      </c>
      <c r="J662" s="59">
        <v>83369</v>
      </c>
      <c r="K662" s="49">
        <v>93328</v>
      </c>
      <c r="L662" s="55" t="str">
        <f>_xlfn.CONCAT(NFM3External!$B662,"_",NFM3External!$C662,"_",NFM3External!$E662,"_",NFM3External!$G662)</f>
        <v>Congo_HIV_The United Nations Children's Fund (UNICEF)_2019</v>
      </c>
    </row>
    <row r="663" spans="1:12">
      <c r="A663" s="51" t="s">
        <v>1730</v>
      </c>
      <c r="B663" s="52" t="s">
        <v>910</v>
      </c>
      <c r="C663" s="52" t="s">
        <v>1638</v>
      </c>
      <c r="D663" s="52" t="s">
        <v>1627</v>
      </c>
      <c r="E663" s="52" t="s">
        <v>894</v>
      </c>
      <c r="F663" s="52" t="s">
        <v>1733</v>
      </c>
      <c r="G663" s="52">
        <v>2020</v>
      </c>
      <c r="H663" s="52" t="s">
        <v>1628</v>
      </c>
      <c r="I663" s="52" t="s">
        <v>675</v>
      </c>
      <c r="J663" s="60">
        <v>90917</v>
      </c>
      <c r="K663" s="52">
        <v>103612</v>
      </c>
      <c r="L663" s="56" t="str">
        <f>_xlfn.CONCAT(NFM3External!$B663,"_",NFM3External!$C663,"_",NFM3External!$E663,"_",NFM3External!$G663)</f>
        <v>Congo_HIV_The United Nations Children's Fund (UNICEF)_2020</v>
      </c>
    </row>
    <row r="664" spans="1:12">
      <c r="A664" s="48" t="s">
        <v>1730</v>
      </c>
      <c r="B664" s="49" t="s">
        <v>910</v>
      </c>
      <c r="C664" s="49" t="s">
        <v>1638</v>
      </c>
      <c r="D664" s="49" t="s">
        <v>1627</v>
      </c>
      <c r="E664" s="49" t="s">
        <v>894</v>
      </c>
      <c r="F664" s="49" t="s">
        <v>1733</v>
      </c>
      <c r="G664" s="49">
        <v>2021</v>
      </c>
      <c r="H664" s="49" t="s">
        <v>357</v>
      </c>
      <c r="I664" s="49" t="s">
        <v>675</v>
      </c>
      <c r="J664" s="59">
        <v>90917</v>
      </c>
      <c r="K664" s="49">
        <v>108573</v>
      </c>
      <c r="L664" s="55" t="str">
        <f>_xlfn.CONCAT(NFM3External!$B664,"_",NFM3External!$C664,"_",NFM3External!$E664,"_",NFM3External!$G664)</f>
        <v>Congo_HIV_The United Nations Children's Fund (UNICEF)_2021</v>
      </c>
    </row>
    <row r="665" spans="1:12">
      <c r="A665" s="51" t="s">
        <v>1730</v>
      </c>
      <c r="B665" s="52" t="s">
        <v>910</v>
      </c>
      <c r="C665" s="52" t="s">
        <v>1638</v>
      </c>
      <c r="D665" s="52" t="s">
        <v>1627</v>
      </c>
      <c r="E665" s="52" t="s">
        <v>894</v>
      </c>
      <c r="F665" s="52" t="s">
        <v>1733</v>
      </c>
      <c r="G665" s="52">
        <v>2022</v>
      </c>
      <c r="H665" s="52" t="s">
        <v>357</v>
      </c>
      <c r="I665" s="52" t="s">
        <v>675</v>
      </c>
      <c r="J665" s="60">
        <v>90917</v>
      </c>
      <c r="K665" s="52">
        <v>109787</v>
      </c>
      <c r="L665" s="56" t="str">
        <f>_xlfn.CONCAT(NFM3External!$B665,"_",NFM3External!$C665,"_",NFM3External!$E665,"_",NFM3External!$G665)</f>
        <v>Congo_HIV_The United Nations Children's Fund (UNICEF)_2022</v>
      </c>
    </row>
    <row r="666" spans="1:12">
      <c r="A666" s="48" t="s">
        <v>1730</v>
      </c>
      <c r="B666" s="49" t="s">
        <v>910</v>
      </c>
      <c r="C666" s="49" t="s">
        <v>1638</v>
      </c>
      <c r="D666" s="49" t="s">
        <v>1627</v>
      </c>
      <c r="E666" s="49" t="s">
        <v>894</v>
      </c>
      <c r="F666" s="49" t="s">
        <v>1733</v>
      </c>
      <c r="G666" s="49">
        <v>2023</v>
      </c>
      <c r="H666" s="49" t="s">
        <v>357</v>
      </c>
      <c r="I666" s="49" t="s">
        <v>675</v>
      </c>
      <c r="J666" s="59">
        <v>90917</v>
      </c>
      <c r="K666" s="49">
        <v>111387</v>
      </c>
      <c r="L666" s="55" t="str">
        <f>_xlfn.CONCAT(NFM3External!$B666,"_",NFM3External!$C666,"_",NFM3External!$E666,"_",NFM3External!$G666)</f>
        <v>Congo_HIV_The United Nations Children's Fund (UNICEF)_2023</v>
      </c>
    </row>
    <row r="667" spans="1:12">
      <c r="A667" s="51" t="s">
        <v>1730</v>
      </c>
      <c r="B667" s="52" t="s">
        <v>910</v>
      </c>
      <c r="C667" s="52" t="s">
        <v>1638</v>
      </c>
      <c r="D667" s="52" t="s">
        <v>1627</v>
      </c>
      <c r="E667" s="52" t="s">
        <v>911</v>
      </c>
      <c r="F667" s="52" t="s">
        <v>1734</v>
      </c>
      <c r="G667" s="52">
        <v>2018</v>
      </c>
      <c r="H667" s="52" t="s">
        <v>1628</v>
      </c>
      <c r="I667" s="52" t="s">
        <v>675</v>
      </c>
      <c r="J667" s="60">
        <v>9620</v>
      </c>
      <c r="K667" s="52">
        <v>11356</v>
      </c>
      <c r="L667" s="56" t="str">
        <f>_xlfn.CONCAT(NFM3External!$B667,"_",NFM3External!$C667,"_",NFM3External!$E667,"_",NFM3External!$G667)</f>
        <v>Congo_HIV_United Nations Development Programme (UNDP)_2018</v>
      </c>
    </row>
    <row r="668" spans="1:12">
      <c r="A668" s="48" t="s">
        <v>1730</v>
      </c>
      <c r="B668" s="49" t="s">
        <v>910</v>
      </c>
      <c r="C668" s="49" t="s">
        <v>1638</v>
      </c>
      <c r="D668" s="49" t="s">
        <v>1627</v>
      </c>
      <c r="E668" s="49" t="s">
        <v>911</v>
      </c>
      <c r="F668" s="49" t="s">
        <v>1734</v>
      </c>
      <c r="G668" s="49">
        <v>2019</v>
      </c>
      <c r="H668" s="49" t="s">
        <v>1628</v>
      </c>
      <c r="I668" s="49" t="s">
        <v>675</v>
      </c>
      <c r="J668" s="59">
        <v>26786</v>
      </c>
      <c r="K668" s="49">
        <v>29986</v>
      </c>
      <c r="L668" s="55" t="str">
        <f>_xlfn.CONCAT(NFM3External!$B668,"_",NFM3External!$C668,"_",NFM3External!$E668,"_",NFM3External!$G668)</f>
        <v>Congo_HIV_United Nations Development Programme (UNDP)_2019</v>
      </c>
    </row>
    <row r="669" spans="1:12">
      <c r="A669" s="51" t="s">
        <v>1730</v>
      </c>
      <c r="B669" s="52" t="s">
        <v>910</v>
      </c>
      <c r="C669" s="52" t="s">
        <v>1638</v>
      </c>
      <c r="D669" s="52" t="s">
        <v>1627</v>
      </c>
      <c r="E669" s="52" t="s">
        <v>911</v>
      </c>
      <c r="F669" s="52" t="s">
        <v>1734</v>
      </c>
      <c r="G669" s="52">
        <v>2020</v>
      </c>
      <c r="H669" s="52" t="s">
        <v>1628</v>
      </c>
      <c r="I669" s="52" t="s">
        <v>675</v>
      </c>
      <c r="J669" s="60">
        <v>53967</v>
      </c>
      <c r="K669" s="52">
        <v>61503</v>
      </c>
      <c r="L669" s="56" t="str">
        <f>_xlfn.CONCAT(NFM3External!$B669,"_",NFM3External!$C669,"_",NFM3External!$E669,"_",NFM3External!$G669)</f>
        <v>Congo_HIV_United Nations Development Programme (UNDP)_2020</v>
      </c>
    </row>
    <row r="670" spans="1:12">
      <c r="A670" s="48" t="s">
        <v>1730</v>
      </c>
      <c r="B670" s="49" t="s">
        <v>910</v>
      </c>
      <c r="C670" s="49" t="s">
        <v>1638</v>
      </c>
      <c r="D670" s="49" t="s">
        <v>1627</v>
      </c>
      <c r="E670" s="49" t="s">
        <v>911</v>
      </c>
      <c r="F670" s="49" t="s">
        <v>1734</v>
      </c>
      <c r="G670" s="49">
        <v>2021</v>
      </c>
      <c r="H670" s="49" t="s">
        <v>357</v>
      </c>
      <c r="I670" s="49" t="s">
        <v>675</v>
      </c>
      <c r="J670" s="59">
        <v>53967</v>
      </c>
      <c r="K670" s="49">
        <v>64447</v>
      </c>
      <c r="L670" s="55" t="str">
        <f>_xlfn.CONCAT(NFM3External!$B670,"_",NFM3External!$C670,"_",NFM3External!$E670,"_",NFM3External!$G670)</f>
        <v>Congo_HIV_United Nations Development Programme (UNDP)_2021</v>
      </c>
    </row>
    <row r="671" spans="1:12">
      <c r="A671" s="51" t="s">
        <v>1730</v>
      </c>
      <c r="B671" s="52" t="s">
        <v>910</v>
      </c>
      <c r="C671" s="52" t="s">
        <v>1638</v>
      </c>
      <c r="D671" s="52" t="s">
        <v>1627</v>
      </c>
      <c r="E671" s="52" t="s">
        <v>911</v>
      </c>
      <c r="F671" s="52" t="s">
        <v>1734</v>
      </c>
      <c r="G671" s="52">
        <v>2022</v>
      </c>
      <c r="H671" s="52" t="s">
        <v>357</v>
      </c>
      <c r="I671" s="52" t="s">
        <v>675</v>
      </c>
      <c r="J671" s="60">
        <v>0</v>
      </c>
      <c r="K671" s="52">
        <v>0</v>
      </c>
      <c r="L671" s="56" t="str">
        <f>_xlfn.CONCAT(NFM3External!$B671,"_",NFM3External!$C671,"_",NFM3External!$E671,"_",NFM3External!$G671)</f>
        <v>Congo_HIV_United Nations Development Programme (UNDP)_2022</v>
      </c>
    </row>
    <row r="672" spans="1:12">
      <c r="A672" s="48" t="s">
        <v>1730</v>
      </c>
      <c r="B672" s="49" t="s">
        <v>910</v>
      </c>
      <c r="C672" s="49" t="s">
        <v>1638</v>
      </c>
      <c r="D672" s="49" t="s">
        <v>1627</v>
      </c>
      <c r="E672" s="49" t="s">
        <v>911</v>
      </c>
      <c r="F672" s="49" t="s">
        <v>1734</v>
      </c>
      <c r="G672" s="49">
        <v>2023</v>
      </c>
      <c r="H672" s="49" t="s">
        <v>357</v>
      </c>
      <c r="I672" s="49" t="s">
        <v>675</v>
      </c>
      <c r="J672" s="59">
        <v>0</v>
      </c>
      <c r="K672" s="49">
        <v>0</v>
      </c>
      <c r="L672" s="55" t="str">
        <f>_xlfn.CONCAT(NFM3External!$B672,"_",NFM3External!$C672,"_",NFM3External!$E672,"_",NFM3External!$G672)</f>
        <v>Congo_HIV_United Nations Development Programme (UNDP)_2023</v>
      </c>
    </row>
    <row r="673" spans="1:12">
      <c r="A673" s="51" t="s">
        <v>1730</v>
      </c>
      <c r="B673" s="52" t="s">
        <v>910</v>
      </c>
      <c r="C673" s="52" t="s">
        <v>1638</v>
      </c>
      <c r="D673" s="52" t="s">
        <v>1627</v>
      </c>
      <c r="E673" s="52" t="s">
        <v>917</v>
      </c>
      <c r="F673" s="52"/>
      <c r="G673" s="52">
        <v>2018</v>
      </c>
      <c r="H673" s="52" t="s">
        <v>1628</v>
      </c>
      <c r="I673" s="52" t="s">
        <v>675</v>
      </c>
      <c r="J673" s="60">
        <v>132346</v>
      </c>
      <c r="K673" s="52">
        <v>156223</v>
      </c>
      <c r="L673" s="56" t="str">
        <f>_xlfn.CONCAT(NFM3External!$B673,"_",NFM3External!$C673,"_",NFM3External!$E673,"_",NFM3External!$G673)</f>
        <v>Congo_HIV_United Nations High Commissioner for Refugees (UNHCR)_2018</v>
      </c>
    </row>
    <row r="674" spans="1:12">
      <c r="A674" s="48" t="s">
        <v>1730</v>
      </c>
      <c r="B674" s="49" t="s">
        <v>910</v>
      </c>
      <c r="C674" s="49" t="s">
        <v>1638</v>
      </c>
      <c r="D674" s="49" t="s">
        <v>1627</v>
      </c>
      <c r="E674" s="49" t="s">
        <v>923</v>
      </c>
      <c r="F674" s="49" t="s">
        <v>1735</v>
      </c>
      <c r="G674" s="49">
        <v>2018</v>
      </c>
      <c r="H674" s="49" t="s">
        <v>1628</v>
      </c>
      <c r="I674" s="49" t="s">
        <v>675</v>
      </c>
      <c r="J674" s="59">
        <v>606230</v>
      </c>
      <c r="K674" s="49">
        <v>715602</v>
      </c>
      <c r="L674" s="55" t="str">
        <f>_xlfn.CONCAT(NFM3External!$B674,"_",NFM3External!$C674,"_",NFM3External!$E674,"_",NFM3External!$G674)</f>
        <v>Congo_HIV_United Nations Population Fund (UNFPA)_2018</v>
      </c>
    </row>
    <row r="675" spans="1:12">
      <c r="A675" s="51" t="s">
        <v>1730</v>
      </c>
      <c r="B675" s="52" t="s">
        <v>910</v>
      </c>
      <c r="C675" s="52" t="s">
        <v>1638</v>
      </c>
      <c r="D675" s="52" t="s">
        <v>1627</v>
      </c>
      <c r="E675" s="52" t="s">
        <v>923</v>
      </c>
      <c r="F675" s="52" t="s">
        <v>1735</v>
      </c>
      <c r="G675" s="52">
        <v>2019</v>
      </c>
      <c r="H675" s="52" t="s">
        <v>1628</v>
      </c>
      <c r="I675" s="52" t="s">
        <v>675</v>
      </c>
      <c r="J675" s="60">
        <v>75040</v>
      </c>
      <c r="K675" s="52">
        <v>84004</v>
      </c>
      <c r="L675" s="56" t="str">
        <f>_xlfn.CONCAT(NFM3External!$B675,"_",NFM3External!$C675,"_",NFM3External!$E675,"_",NFM3External!$G675)</f>
        <v>Congo_HIV_United Nations Population Fund (UNFPA)_2019</v>
      </c>
    </row>
    <row r="676" spans="1:12">
      <c r="A676" s="48" t="s">
        <v>1730</v>
      </c>
      <c r="B676" s="49" t="s">
        <v>910</v>
      </c>
      <c r="C676" s="49" t="s">
        <v>1638</v>
      </c>
      <c r="D676" s="49" t="s">
        <v>1627</v>
      </c>
      <c r="E676" s="49" t="s">
        <v>923</v>
      </c>
      <c r="F676" s="49" t="s">
        <v>1735</v>
      </c>
      <c r="G676" s="49">
        <v>2020</v>
      </c>
      <c r="H676" s="49" t="s">
        <v>1628</v>
      </c>
      <c r="I676" s="49" t="s">
        <v>675</v>
      </c>
      <c r="J676" s="59">
        <v>153470</v>
      </c>
      <c r="K676" s="49">
        <v>174900</v>
      </c>
      <c r="L676" s="55" t="str">
        <f>_xlfn.CONCAT(NFM3External!$B676,"_",NFM3External!$C676,"_",NFM3External!$E676,"_",NFM3External!$G676)</f>
        <v>Congo_HIV_United Nations Population Fund (UNFPA)_2020</v>
      </c>
    </row>
    <row r="677" spans="1:12">
      <c r="A677" s="51" t="s">
        <v>1730</v>
      </c>
      <c r="B677" s="52" t="s">
        <v>910</v>
      </c>
      <c r="C677" s="52" t="s">
        <v>1638</v>
      </c>
      <c r="D677" s="52" t="s">
        <v>1627</v>
      </c>
      <c r="E677" s="52" t="s">
        <v>923</v>
      </c>
      <c r="F677" s="52" t="s">
        <v>1735</v>
      </c>
      <c r="G677" s="52">
        <v>2021</v>
      </c>
      <c r="H677" s="52" t="s">
        <v>357</v>
      </c>
      <c r="I677" s="52" t="s">
        <v>675</v>
      </c>
      <c r="J677" s="60">
        <v>181109</v>
      </c>
      <c r="K677" s="52">
        <v>216279</v>
      </c>
      <c r="L677" s="56" t="str">
        <f>_xlfn.CONCAT(NFM3External!$B677,"_",NFM3External!$C677,"_",NFM3External!$E677,"_",NFM3External!$G677)</f>
        <v>Congo_HIV_United Nations Population Fund (UNFPA)_2021</v>
      </c>
    </row>
    <row r="678" spans="1:12">
      <c r="A678" s="48" t="s">
        <v>1730</v>
      </c>
      <c r="B678" s="49" t="s">
        <v>910</v>
      </c>
      <c r="C678" s="49" t="s">
        <v>1638</v>
      </c>
      <c r="D678" s="49" t="s">
        <v>1627</v>
      </c>
      <c r="E678" s="49" t="s">
        <v>923</v>
      </c>
      <c r="F678" s="49" t="s">
        <v>1735</v>
      </c>
      <c r="G678" s="49">
        <v>2022</v>
      </c>
      <c r="H678" s="49" t="s">
        <v>357</v>
      </c>
      <c r="I678" s="49" t="s">
        <v>675</v>
      </c>
      <c r="J678" s="59">
        <v>181109</v>
      </c>
      <c r="K678" s="49">
        <v>218699</v>
      </c>
      <c r="L678" s="55" t="str">
        <f>_xlfn.CONCAT(NFM3External!$B678,"_",NFM3External!$C678,"_",NFM3External!$E678,"_",NFM3External!$G678)</f>
        <v>Congo_HIV_United Nations Population Fund (UNFPA)_2022</v>
      </c>
    </row>
    <row r="679" spans="1:12">
      <c r="A679" s="51" t="s">
        <v>1730</v>
      </c>
      <c r="B679" s="52" t="s">
        <v>910</v>
      </c>
      <c r="C679" s="52" t="s">
        <v>1638</v>
      </c>
      <c r="D679" s="52" t="s">
        <v>1627</v>
      </c>
      <c r="E679" s="52" t="s">
        <v>923</v>
      </c>
      <c r="F679" s="52" t="s">
        <v>1735</v>
      </c>
      <c r="G679" s="52">
        <v>2023</v>
      </c>
      <c r="H679" s="52" t="s">
        <v>357</v>
      </c>
      <c r="I679" s="52" t="s">
        <v>675</v>
      </c>
      <c r="J679" s="60">
        <v>0</v>
      </c>
      <c r="K679" s="52">
        <v>0</v>
      </c>
      <c r="L679" s="56" t="str">
        <f>_xlfn.CONCAT(NFM3External!$B679,"_",NFM3External!$C679,"_",NFM3External!$E679,"_",NFM3External!$G679)</f>
        <v>Congo_HIV_United Nations Population Fund (UNFPA)_2023</v>
      </c>
    </row>
    <row r="680" spans="1:12">
      <c r="A680" s="48" t="s">
        <v>1730</v>
      </c>
      <c r="B680" s="49" t="s">
        <v>910</v>
      </c>
      <c r="C680" s="49" t="s">
        <v>1638</v>
      </c>
      <c r="D680" s="49" t="s">
        <v>1627</v>
      </c>
      <c r="E680" s="49" t="s">
        <v>927</v>
      </c>
      <c r="F680" s="49" t="s">
        <v>1736</v>
      </c>
      <c r="G680" s="49">
        <v>2018</v>
      </c>
      <c r="H680" s="49" t="s">
        <v>1628</v>
      </c>
      <c r="I680" s="49" t="s">
        <v>675</v>
      </c>
      <c r="J680" s="59">
        <v>36006</v>
      </c>
      <c r="K680" s="49">
        <v>42502</v>
      </c>
      <c r="L680" s="55" t="str">
        <f>_xlfn.CONCAT(NFM3External!$B680,"_",NFM3External!$C680,"_",NFM3External!$E680,"_",NFM3External!$G680)</f>
        <v>Congo_HIV_United States Government (USG)_2018</v>
      </c>
    </row>
    <row r="681" spans="1:12">
      <c r="A681" s="51" t="s">
        <v>1730</v>
      </c>
      <c r="B681" s="52" t="s">
        <v>910</v>
      </c>
      <c r="C681" s="52" t="s">
        <v>1638</v>
      </c>
      <c r="D681" s="52" t="s">
        <v>1627</v>
      </c>
      <c r="E681" s="52" t="s">
        <v>927</v>
      </c>
      <c r="F681" s="52" t="s">
        <v>1736</v>
      </c>
      <c r="G681" s="52">
        <v>2019</v>
      </c>
      <c r="H681" s="52" t="s">
        <v>1628</v>
      </c>
      <c r="I681" s="52" t="s">
        <v>675</v>
      </c>
      <c r="J681" s="60">
        <v>0</v>
      </c>
      <c r="K681" s="52">
        <v>0</v>
      </c>
      <c r="L681" s="56" t="str">
        <f>_xlfn.CONCAT(NFM3External!$B681,"_",NFM3External!$C681,"_",NFM3External!$E681,"_",NFM3External!$G681)</f>
        <v>Congo_HIV_United States Government (USG)_2019</v>
      </c>
    </row>
    <row r="682" spans="1:12">
      <c r="A682" s="48" t="s">
        <v>1730</v>
      </c>
      <c r="B682" s="49" t="s">
        <v>910</v>
      </c>
      <c r="C682" s="49" t="s">
        <v>1638</v>
      </c>
      <c r="D682" s="49" t="s">
        <v>1627</v>
      </c>
      <c r="E682" s="49" t="s">
        <v>927</v>
      </c>
      <c r="F682" s="49" t="s">
        <v>1736</v>
      </c>
      <c r="G682" s="49">
        <v>2021</v>
      </c>
      <c r="H682" s="49" t="s">
        <v>357</v>
      </c>
      <c r="I682" s="49" t="s">
        <v>675</v>
      </c>
      <c r="J682" s="59">
        <v>338437</v>
      </c>
      <c r="K682" s="49">
        <v>404158</v>
      </c>
      <c r="L682" s="55" t="str">
        <f>_xlfn.CONCAT(NFM3External!$B682,"_",NFM3External!$C682,"_",NFM3External!$E682,"_",NFM3External!$G682)</f>
        <v>Congo_HIV_United States Government (USG)_2021</v>
      </c>
    </row>
    <row r="683" spans="1:12">
      <c r="A683" s="51" t="s">
        <v>1730</v>
      </c>
      <c r="B683" s="52" t="s">
        <v>910</v>
      </c>
      <c r="C683" s="52" t="s">
        <v>1638</v>
      </c>
      <c r="D683" s="52" t="s">
        <v>1627</v>
      </c>
      <c r="E683" s="52" t="s">
        <v>927</v>
      </c>
      <c r="F683" s="52" t="s">
        <v>1736</v>
      </c>
      <c r="G683" s="52">
        <v>2022</v>
      </c>
      <c r="H683" s="52" t="s">
        <v>357</v>
      </c>
      <c r="I683" s="52" t="s">
        <v>675</v>
      </c>
      <c r="J683" s="60">
        <v>338437</v>
      </c>
      <c r="K683" s="52">
        <v>408680</v>
      </c>
      <c r="L683" s="56" t="str">
        <f>_xlfn.CONCAT(NFM3External!$B683,"_",NFM3External!$C683,"_",NFM3External!$E683,"_",NFM3External!$G683)</f>
        <v>Congo_HIV_United States Government (USG)_2022</v>
      </c>
    </row>
    <row r="684" spans="1:12">
      <c r="A684" s="48" t="s">
        <v>1730</v>
      </c>
      <c r="B684" s="49" t="s">
        <v>910</v>
      </c>
      <c r="C684" s="49" t="s">
        <v>1638</v>
      </c>
      <c r="D684" s="49" t="s">
        <v>1627</v>
      </c>
      <c r="E684" s="49" t="s">
        <v>927</v>
      </c>
      <c r="F684" s="49" t="s">
        <v>1736</v>
      </c>
      <c r="G684" s="49">
        <v>2023</v>
      </c>
      <c r="H684" s="49" t="s">
        <v>357</v>
      </c>
      <c r="I684" s="49" t="s">
        <v>675</v>
      </c>
      <c r="J684" s="59">
        <v>338437</v>
      </c>
      <c r="K684" s="49">
        <v>414635</v>
      </c>
      <c r="L684" s="55" t="str">
        <f>_xlfn.CONCAT(NFM3External!$B684,"_",NFM3External!$C684,"_",NFM3External!$E684,"_",NFM3External!$G684)</f>
        <v>Congo_HIV_United States Government (USG)_2023</v>
      </c>
    </row>
    <row r="685" spans="1:12">
      <c r="A685" s="51" t="s">
        <v>1730</v>
      </c>
      <c r="B685" s="52" t="s">
        <v>910</v>
      </c>
      <c r="C685" s="52" t="s">
        <v>1638</v>
      </c>
      <c r="D685" s="52" t="s">
        <v>1627</v>
      </c>
      <c r="E685" s="52" t="s">
        <v>938</v>
      </c>
      <c r="F685" s="52"/>
      <c r="G685" s="52">
        <v>2018</v>
      </c>
      <c r="H685" s="52" t="s">
        <v>1628</v>
      </c>
      <c r="I685" s="52" t="s">
        <v>675</v>
      </c>
      <c r="J685" s="60">
        <v>82519</v>
      </c>
      <c r="K685" s="52">
        <v>97406</v>
      </c>
      <c r="L685" s="56" t="str">
        <f>_xlfn.CONCAT(NFM3External!$B685,"_",NFM3External!$C685,"_",NFM3External!$E685,"_",NFM3External!$G685)</f>
        <v>Congo_HIV_World Food Programme (WFP)_2018</v>
      </c>
    </row>
    <row r="686" spans="1:12">
      <c r="A686" s="48" t="s">
        <v>1730</v>
      </c>
      <c r="B686" s="49" t="s">
        <v>910</v>
      </c>
      <c r="C686" s="49" t="s">
        <v>1638</v>
      </c>
      <c r="D686" s="49" t="s">
        <v>1627</v>
      </c>
      <c r="E686" s="49" t="s">
        <v>938</v>
      </c>
      <c r="F686" s="49"/>
      <c r="G686" s="49">
        <v>2019</v>
      </c>
      <c r="H686" s="49" t="s">
        <v>1628</v>
      </c>
      <c r="I686" s="49" t="s">
        <v>675</v>
      </c>
      <c r="J686" s="59">
        <v>0</v>
      </c>
      <c r="K686" s="49">
        <v>0</v>
      </c>
      <c r="L686" s="55" t="str">
        <f>_xlfn.CONCAT(NFM3External!$B686,"_",NFM3External!$C686,"_",NFM3External!$E686,"_",NFM3External!$G686)</f>
        <v>Congo_HIV_World Food Programme (WFP)_2019</v>
      </c>
    </row>
    <row r="687" spans="1:12">
      <c r="A687" s="51" t="s">
        <v>1730</v>
      </c>
      <c r="B687" s="52" t="s">
        <v>910</v>
      </c>
      <c r="C687" s="52" t="s">
        <v>1638</v>
      </c>
      <c r="D687" s="52" t="s">
        <v>1627</v>
      </c>
      <c r="E687" s="52" t="s">
        <v>938</v>
      </c>
      <c r="F687" s="52"/>
      <c r="G687" s="52">
        <v>2020</v>
      </c>
      <c r="H687" s="52" t="s">
        <v>1628</v>
      </c>
      <c r="I687" s="52" t="s">
        <v>675</v>
      </c>
      <c r="J687" s="60">
        <v>0</v>
      </c>
      <c r="K687" s="52">
        <v>0</v>
      </c>
      <c r="L687" s="56" t="str">
        <f>_xlfn.CONCAT(NFM3External!$B687,"_",NFM3External!$C687,"_",NFM3External!$E687,"_",NFM3External!$G687)</f>
        <v>Congo_HIV_World Food Programme (WFP)_2020</v>
      </c>
    </row>
    <row r="688" spans="1:12">
      <c r="A688" s="48" t="s">
        <v>1730</v>
      </c>
      <c r="B688" s="49" t="s">
        <v>910</v>
      </c>
      <c r="C688" s="49" t="s">
        <v>1638</v>
      </c>
      <c r="D688" s="49" t="s">
        <v>1627</v>
      </c>
      <c r="E688" s="49" t="s">
        <v>938</v>
      </c>
      <c r="F688" s="49"/>
      <c r="G688" s="49">
        <v>2021</v>
      </c>
      <c r="H688" s="49" t="s">
        <v>357</v>
      </c>
      <c r="I688" s="49" t="s">
        <v>675</v>
      </c>
      <c r="J688" s="59">
        <v>0</v>
      </c>
      <c r="K688" s="49">
        <v>0</v>
      </c>
      <c r="L688" s="55" t="str">
        <f>_xlfn.CONCAT(NFM3External!$B688,"_",NFM3External!$C688,"_",NFM3External!$E688,"_",NFM3External!$G688)</f>
        <v>Congo_HIV_World Food Programme (WFP)_2021</v>
      </c>
    </row>
    <row r="689" spans="1:12">
      <c r="A689" s="51" t="s">
        <v>1730</v>
      </c>
      <c r="B689" s="52" t="s">
        <v>910</v>
      </c>
      <c r="C689" s="52" t="s">
        <v>1638</v>
      </c>
      <c r="D689" s="52" t="s">
        <v>1627</v>
      </c>
      <c r="E689" s="52" t="s">
        <v>938</v>
      </c>
      <c r="F689" s="52"/>
      <c r="G689" s="52">
        <v>2022</v>
      </c>
      <c r="H689" s="52" t="s">
        <v>357</v>
      </c>
      <c r="I689" s="52" t="s">
        <v>675</v>
      </c>
      <c r="J689" s="60">
        <v>0</v>
      </c>
      <c r="K689" s="52">
        <v>0</v>
      </c>
      <c r="L689" s="56" t="str">
        <f>_xlfn.CONCAT(NFM3External!$B689,"_",NFM3External!$C689,"_",NFM3External!$E689,"_",NFM3External!$G689)</f>
        <v>Congo_HIV_World Food Programme (WFP)_2022</v>
      </c>
    </row>
    <row r="690" spans="1:12">
      <c r="A690" s="48" t="s">
        <v>1730</v>
      </c>
      <c r="B690" s="49" t="s">
        <v>910</v>
      </c>
      <c r="C690" s="49" t="s">
        <v>1638</v>
      </c>
      <c r="D690" s="49" t="s">
        <v>1627</v>
      </c>
      <c r="E690" s="49" t="s">
        <v>938</v>
      </c>
      <c r="F690" s="49"/>
      <c r="G690" s="49">
        <v>2023</v>
      </c>
      <c r="H690" s="49" t="s">
        <v>357</v>
      </c>
      <c r="I690" s="49" t="s">
        <v>675</v>
      </c>
      <c r="J690" s="59">
        <v>0</v>
      </c>
      <c r="K690" s="49">
        <v>0</v>
      </c>
      <c r="L690" s="55" t="str">
        <f>_xlfn.CONCAT(NFM3External!$B690,"_",NFM3External!$C690,"_",NFM3External!$E690,"_",NFM3External!$G690)</f>
        <v>Congo_HIV_World Food Programme (WFP)_2023</v>
      </c>
    </row>
    <row r="691" spans="1:12">
      <c r="A691" s="51" t="s">
        <v>1730</v>
      </c>
      <c r="B691" s="52" t="s">
        <v>910</v>
      </c>
      <c r="C691" s="52" t="s">
        <v>1638</v>
      </c>
      <c r="D691" s="52" t="s">
        <v>1627</v>
      </c>
      <c r="E691" s="52" t="s">
        <v>942</v>
      </c>
      <c r="F691" s="52" t="s">
        <v>1737</v>
      </c>
      <c r="G691" s="52">
        <v>2018</v>
      </c>
      <c r="H691" s="52" t="s">
        <v>1628</v>
      </c>
      <c r="I691" s="52" t="s">
        <v>675</v>
      </c>
      <c r="J691" s="60">
        <v>40727</v>
      </c>
      <c r="K691" s="52">
        <v>48074</v>
      </c>
      <c r="L691" s="56" t="str">
        <f>_xlfn.CONCAT(NFM3External!$B691,"_",NFM3External!$C691,"_",NFM3External!$E691,"_",NFM3External!$G691)</f>
        <v>Congo_HIV_World Health Organization (WHO)_2018</v>
      </c>
    </row>
    <row r="692" spans="1:12">
      <c r="A692" s="48" t="s">
        <v>1730</v>
      </c>
      <c r="B692" s="49" t="s">
        <v>910</v>
      </c>
      <c r="C692" s="49" t="s">
        <v>1638</v>
      </c>
      <c r="D692" s="49" t="s">
        <v>1627</v>
      </c>
      <c r="E692" s="49" t="s">
        <v>942</v>
      </c>
      <c r="F692" s="49" t="s">
        <v>1737</v>
      </c>
      <c r="G692" s="49">
        <v>2019</v>
      </c>
      <c r="H692" s="49" t="s">
        <v>1628</v>
      </c>
      <c r="I692" s="49" t="s">
        <v>675</v>
      </c>
      <c r="J692" s="59">
        <v>61424</v>
      </c>
      <c r="K692" s="49">
        <v>68762</v>
      </c>
      <c r="L692" s="55" t="str">
        <f>_xlfn.CONCAT(NFM3External!$B692,"_",NFM3External!$C692,"_",NFM3External!$E692,"_",NFM3External!$G692)</f>
        <v>Congo_HIV_World Health Organization (WHO)_2019</v>
      </c>
    </row>
    <row r="693" spans="1:12">
      <c r="A693" s="51" t="s">
        <v>1730</v>
      </c>
      <c r="B693" s="52" t="s">
        <v>910</v>
      </c>
      <c r="C693" s="52" t="s">
        <v>1638</v>
      </c>
      <c r="D693" s="52" t="s">
        <v>1627</v>
      </c>
      <c r="E693" s="52" t="s">
        <v>942</v>
      </c>
      <c r="F693" s="52" t="s">
        <v>1737</v>
      </c>
      <c r="G693" s="52">
        <v>2020</v>
      </c>
      <c r="H693" s="52" t="s">
        <v>1628</v>
      </c>
      <c r="I693" s="52" t="s">
        <v>675</v>
      </c>
      <c r="J693" s="60">
        <v>61424</v>
      </c>
      <c r="K693" s="52">
        <v>70001</v>
      </c>
      <c r="L693" s="56" t="str">
        <f>_xlfn.CONCAT(NFM3External!$B693,"_",NFM3External!$C693,"_",NFM3External!$E693,"_",NFM3External!$G693)</f>
        <v>Congo_HIV_World Health Organization (WHO)_2020</v>
      </c>
    </row>
    <row r="694" spans="1:12">
      <c r="A694" s="48" t="s">
        <v>1730</v>
      </c>
      <c r="B694" s="49" t="s">
        <v>910</v>
      </c>
      <c r="C694" s="49" t="s">
        <v>1638</v>
      </c>
      <c r="D694" s="49" t="s">
        <v>1627</v>
      </c>
      <c r="E694" s="49" t="s">
        <v>942</v>
      </c>
      <c r="F694" s="49" t="s">
        <v>1737</v>
      </c>
      <c r="G694" s="49">
        <v>2021</v>
      </c>
      <c r="H694" s="49" t="s">
        <v>357</v>
      </c>
      <c r="I694" s="49" t="s">
        <v>675</v>
      </c>
      <c r="J694" s="59">
        <v>142692</v>
      </c>
      <c r="K694" s="49">
        <v>170402</v>
      </c>
      <c r="L694" s="55" t="str">
        <f>_xlfn.CONCAT(NFM3External!$B694,"_",NFM3External!$C694,"_",NFM3External!$E694,"_",NFM3External!$G694)</f>
        <v>Congo_HIV_World Health Organization (WHO)_2021</v>
      </c>
    </row>
    <row r="695" spans="1:12">
      <c r="A695" s="51" t="s">
        <v>1730</v>
      </c>
      <c r="B695" s="52" t="s">
        <v>910</v>
      </c>
      <c r="C695" s="52" t="s">
        <v>1638</v>
      </c>
      <c r="D695" s="52" t="s">
        <v>1627</v>
      </c>
      <c r="E695" s="52" t="s">
        <v>942</v>
      </c>
      <c r="F695" s="52" t="s">
        <v>1737</v>
      </c>
      <c r="G695" s="52">
        <v>2022</v>
      </c>
      <c r="H695" s="52" t="s">
        <v>357</v>
      </c>
      <c r="I695" s="52" t="s">
        <v>675</v>
      </c>
      <c r="J695" s="60">
        <v>142692</v>
      </c>
      <c r="K695" s="52">
        <v>172308</v>
      </c>
      <c r="L695" s="56" t="str">
        <f>_xlfn.CONCAT(NFM3External!$B695,"_",NFM3External!$C695,"_",NFM3External!$E695,"_",NFM3External!$G695)</f>
        <v>Congo_HIV_World Health Organization (WHO)_2022</v>
      </c>
    </row>
    <row r="696" spans="1:12">
      <c r="A696" s="48" t="s">
        <v>1730</v>
      </c>
      <c r="B696" s="49" t="s">
        <v>910</v>
      </c>
      <c r="C696" s="49" t="s">
        <v>1638</v>
      </c>
      <c r="D696" s="49" t="s">
        <v>1627</v>
      </c>
      <c r="E696" s="49" t="s">
        <v>942</v>
      </c>
      <c r="F696" s="49" t="s">
        <v>1737</v>
      </c>
      <c r="G696" s="49">
        <v>2023</v>
      </c>
      <c r="H696" s="49" t="s">
        <v>357</v>
      </c>
      <c r="I696" s="49" t="s">
        <v>675</v>
      </c>
      <c r="J696" s="59">
        <v>142692</v>
      </c>
      <c r="K696" s="49">
        <v>174819</v>
      </c>
      <c r="L696" s="55" t="str">
        <f>_xlfn.CONCAT(NFM3External!$B696,"_",NFM3External!$C696,"_",NFM3External!$E696,"_",NFM3External!$G696)</f>
        <v>Congo_HIV_World Health Organization (WHO)_2023</v>
      </c>
    </row>
    <row r="697" spans="1:12">
      <c r="A697" s="51" t="s">
        <v>1730</v>
      </c>
      <c r="B697" s="52" t="s">
        <v>910</v>
      </c>
      <c r="C697" s="52" t="s">
        <v>304</v>
      </c>
      <c r="D697" s="52" t="s">
        <v>1627</v>
      </c>
      <c r="E697" s="52" t="s">
        <v>724</v>
      </c>
      <c r="F697" s="52" t="s">
        <v>1738</v>
      </c>
      <c r="G697" s="52">
        <v>2018</v>
      </c>
      <c r="H697" s="52" t="s">
        <v>1628</v>
      </c>
      <c r="I697" s="52" t="s">
        <v>675</v>
      </c>
      <c r="J697" s="60">
        <v>105560</v>
      </c>
      <c r="K697" s="52">
        <v>124605</v>
      </c>
      <c r="L697" s="56" t="str">
        <f>_xlfn.CONCAT(NFM3External!$B697,"_",NFM3External!$C697,"_",NFM3External!$E697,"_",NFM3External!$G697)</f>
        <v>Congo_Malaria_China_2018</v>
      </c>
    </row>
    <row r="698" spans="1:12">
      <c r="A698" s="48" t="s">
        <v>1730</v>
      </c>
      <c r="B698" s="49" t="s">
        <v>910</v>
      </c>
      <c r="C698" s="49" t="s">
        <v>304</v>
      </c>
      <c r="D698" s="49" t="s">
        <v>1627</v>
      </c>
      <c r="E698" s="49" t="s">
        <v>724</v>
      </c>
      <c r="F698" s="49" t="s">
        <v>1738</v>
      </c>
      <c r="G698" s="49">
        <v>2019</v>
      </c>
      <c r="H698" s="49" t="s">
        <v>1628</v>
      </c>
      <c r="I698" s="49" t="s">
        <v>675</v>
      </c>
      <c r="J698" s="59">
        <v>105560</v>
      </c>
      <c r="K698" s="49">
        <v>118170</v>
      </c>
      <c r="L698" s="55" t="str">
        <f>_xlfn.CONCAT(NFM3External!$B698,"_",NFM3External!$C698,"_",NFM3External!$E698,"_",NFM3External!$G698)</f>
        <v>Congo_Malaria_China_2019</v>
      </c>
    </row>
    <row r="699" spans="1:12">
      <c r="A699" s="51" t="s">
        <v>1730</v>
      </c>
      <c r="B699" s="52" t="s">
        <v>910</v>
      </c>
      <c r="C699" s="52" t="s">
        <v>304</v>
      </c>
      <c r="D699" s="52" t="s">
        <v>1627</v>
      </c>
      <c r="E699" s="52" t="s">
        <v>724</v>
      </c>
      <c r="F699" s="52" t="s">
        <v>1738</v>
      </c>
      <c r="G699" s="52">
        <v>2020</v>
      </c>
      <c r="H699" s="52" t="s">
        <v>1628</v>
      </c>
      <c r="I699" s="52" t="s">
        <v>675</v>
      </c>
      <c r="J699" s="60">
        <v>0</v>
      </c>
      <c r="K699" s="52">
        <v>0</v>
      </c>
      <c r="L699" s="56" t="str">
        <f>_xlfn.CONCAT(NFM3External!$B699,"_",NFM3External!$C699,"_",NFM3External!$E699,"_",NFM3External!$G699)</f>
        <v>Congo_Malaria_China_2020</v>
      </c>
    </row>
    <row r="700" spans="1:12">
      <c r="A700" s="48" t="s">
        <v>1730</v>
      </c>
      <c r="B700" s="49" t="s">
        <v>910</v>
      </c>
      <c r="C700" s="49" t="s">
        <v>304</v>
      </c>
      <c r="D700" s="49" t="s">
        <v>1627</v>
      </c>
      <c r="E700" s="49" t="s">
        <v>724</v>
      </c>
      <c r="F700" s="49" t="s">
        <v>1738</v>
      </c>
      <c r="G700" s="49">
        <v>2021</v>
      </c>
      <c r="H700" s="49" t="s">
        <v>357</v>
      </c>
      <c r="I700" s="49" t="s">
        <v>675</v>
      </c>
      <c r="J700" s="59">
        <v>0</v>
      </c>
      <c r="K700" s="49">
        <v>0</v>
      </c>
      <c r="L700" s="55" t="str">
        <f>_xlfn.CONCAT(NFM3External!$B700,"_",NFM3External!$C700,"_",NFM3External!$E700,"_",NFM3External!$G700)</f>
        <v>Congo_Malaria_China_2021</v>
      </c>
    </row>
    <row r="701" spans="1:12">
      <c r="A701" s="51" t="s">
        <v>1730</v>
      </c>
      <c r="B701" s="52" t="s">
        <v>910</v>
      </c>
      <c r="C701" s="52" t="s">
        <v>304</v>
      </c>
      <c r="D701" s="52" t="s">
        <v>1627</v>
      </c>
      <c r="E701" s="52" t="s">
        <v>724</v>
      </c>
      <c r="F701" s="52" t="s">
        <v>1738</v>
      </c>
      <c r="G701" s="52">
        <v>2022</v>
      </c>
      <c r="H701" s="52" t="s">
        <v>357</v>
      </c>
      <c r="I701" s="52" t="s">
        <v>675</v>
      </c>
      <c r="J701" s="60">
        <v>0</v>
      </c>
      <c r="K701" s="52">
        <v>0</v>
      </c>
      <c r="L701" s="56" t="str">
        <f>_xlfn.CONCAT(NFM3External!$B701,"_",NFM3External!$C701,"_",NFM3External!$E701,"_",NFM3External!$G701)</f>
        <v>Congo_Malaria_China_2022</v>
      </c>
    </row>
    <row r="702" spans="1:12">
      <c r="A702" s="48" t="s">
        <v>1730</v>
      </c>
      <c r="B702" s="49" t="s">
        <v>910</v>
      </c>
      <c r="C702" s="49" t="s">
        <v>304</v>
      </c>
      <c r="D702" s="49" t="s">
        <v>1627</v>
      </c>
      <c r="E702" s="49" t="s">
        <v>724</v>
      </c>
      <c r="F702" s="49" t="s">
        <v>1738</v>
      </c>
      <c r="G702" s="49">
        <v>2023</v>
      </c>
      <c r="H702" s="49" t="s">
        <v>357</v>
      </c>
      <c r="I702" s="49" t="s">
        <v>675</v>
      </c>
      <c r="J702" s="59">
        <v>0</v>
      </c>
      <c r="K702" s="49">
        <v>0</v>
      </c>
      <c r="L702" s="55" t="str">
        <f>_xlfn.CONCAT(NFM3External!$B702,"_",NFM3External!$C702,"_",NFM3External!$E702,"_",NFM3External!$G702)</f>
        <v>Congo_Malaria_China_2023</v>
      </c>
    </row>
    <row r="703" spans="1:12">
      <c r="A703" s="51" t="s">
        <v>1730</v>
      </c>
      <c r="B703" s="52" t="s">
        <v>910</v>
      </c>
      <c r="C703" s="52" t="s">
        <v>304</v>
      </c>
      <c r="D703" s="52" t="s">
        <v>1627</v>
      </c>
      <c r="E703" s="52" t="s">
        <v>894</v>
      </c>
      <c r="F703" s="52"/>
      <c r="G703" s="52">
        <v>2020</v>
      </c>
      <c r="H703" s="52" t="s">
        <v>1628</v>
      </c>
      <c r="I703" s="52" t="s">
        <v>675</v>
      </c>
      <c r="J703" s="60">
        <v>0</v>
      </c>
      <c r="K703" s="52">
        <v>0</v>
      </c>
      <c r="L703" s="56" t="str">
        <f>_xlfn.CONCAT(NFM3External!$B703,"_",NFM3External!$C703,"_",NFM3External!$E703,"_",NFM3External!$G703)</f>
        <v>Congo_Malaria_The United Nations Children's Fund (UNICEF)_2020</v>
      </c>
    </row>
    <row r="704" spans="1:12">
      <c r="A704" s="48" t="s">
        <v>1730</v>
      </c>
      <c r="B704" s="49" t="s">
        <v>910</v>
      </c>
      <c r="C704" s="49" t="s">
        <v>304</v>
      </c>
      <c r="D704" s="49" t="s">
        <v>1627</v>
      </c>
      <c r="E704" s="49" t="s">
        <v>894</v>
      </c>
      <c r="F704" s="49"/>
      <c r="G704" s="49">
        <v>2021</v>
      </c>
      <c r="H704" s="49" t="s">
        <v>357</v>
      </c>
      <c r="I704" s="49" t="s">
        <v>675</v>
      </c>
      <c r="J704" s="59">
        <v>0</v>
      </c>
      <c r="K704" s="49">
        <v>0</v>
      </c>
      <c r="L704" s="55" t="str">
        <f>_xlfn.CONCAT(NFM3External!$B704,"_",NFM3External!$C704,"_",NFM3External!$E704,"_",NFM3External!$G704)</f>
        <v>Congo_Malaria_The United Nations Children's Fund (UNICEF)_2021</v>
      </c>
    </row>
    <row r="705" spans="1:12">
      <c r="A705" s="51" t="s">
        <v>1730</v>
      </c>
      <c r="B705" s="52" t="s">
        <v>910</v>
      </c>
      <c r="C705" s="52" t="s">
        <v>304</v>
      </c>
      <c r="D705" s="52" t="s">
        <v>1627</v>
      </c>
      <c r="E705" s="52" t="s">
        <v>894</v>
      </c>
      <c r="F705" s="52"/>
      <c r="G705" s="52">
        <v>2022</v>
      </c>
      <c r="H705" s="52" t="s">
        <v>357</v>
      </c>
      <c r="I705" s="52" t="s">
        <v>675</v>
      </c>
      <c r="J705" s="60">
        <v>0</v>
      </c>
      <c r="K705" s="52">
        <v>0</v>
      </c>
      <c r="L705" s="56" t="str">
        <f>_xlfn.CONCAT(NFM3External!$B705,"_",NFM3External!$C705,"_",NFM3External!$E705,"_",NFM3External!$G705)</f>
        <v>Congo_Malaria_The United Nations Children's Fund (UNICEF)_2022</v>
      </c>
    </row>
    <row r="706" spans="1:12">
      <c r="A706" s="48" t="s">
        <v>1730</v>
      </c>
      <c r="B706" s="49" t="s">
        <v>910</v>
      </c>
      <c r="C706" s="49" t="s">
        <v>304</v>
      </c>
      <c r="D706" s="49" t="s">
        <v>1627</v>
      </c>
      <c r="E706" s="49" t="s">
        <v>894</v>
      </c>
      <c r="F706" s="49"/>
      <c r="G706" s="49">
        <v>2023</v>
      </c>
      <c r="H706" s="49" t="s">
        <v>357</v>
      </c>
      <c r="I706" s="49" t="s">
        <v>675</v>
      </c>
      <c r="J706" s="59">
        <v>0</v>
      </c>
      <c r="K706" s="49">
        <v>0</v>
      </c>
      <c r="L706" s="55" t="str">
        <f>_xlfn.CONCAT(NFM3External!$B706,"_",NFM3External!$C706,"_",NFM3External!$E706,"_",NFM3External!$G706)</f>
        <v>Congo_Malaria_The United Nations Children's Fund (UNICEF)_2023</v>
      </c>
    </row>
    <row r="707" spans="1:12">
      <c r="A707" s="51" t="s">
        <v>1730</v>
      </c>
      <c r="B707" s="52" t="s">
        <v>910</v>
      </c>
      <c r="C707" s="52" t="s">
        <v>304</v>
      </c>
      <c r="D707" s="52" t="s">
        <v>1627</v>
      </c>
      <c r="E707" s="52" t="s">
        <v>947</v>
      </c>
      <c r="F707" s="52"/>
      <c r="G707" s="52">
        <v>2021</v>
      </c>
      <c r="H707" s="52" t="s">
        <v>357</v>
      </c>
      <c r="I707" s="52" t="s">
        <v>675</v>
      </c>
      <c r="J707" s="60">
        <v>1070160</v>
      </c>
      <c r="K707" s="52">
        <v>1277975</v>
      </c>
      <c r="L707" s="56" t="str">
        <f>_xlfn.CONCAT(NFM3External!$B707,"_",NFM3External!$C707,"_",NFM3External!$E707,"_",NFM3External!$G707)</f>
        <v>Congo_Malaria_Unspecified - not disagregated by sources _2021</v>
      </c>
    </row>
    <row r="708" spans="1:12">
      <c r="A708" s="48" t="s">
        <v>1730</v>
      </c>
      <c r="B708" s="49" t="s">
        <v>910</v>
      </c>
      <c r="C708" s="49" t="s">
        <v>304</v>
      </c>
      <c r="D708" s="49" t="s">
        <v>1627</v>
      </c>
      <c r="E708" s="49" t="s">
        <v>947</v>
      </c>
      <c r="F708" s="49"/>
      <c r="G708" s="49">
        <v>2022</v>
      </c>
      <c r="H708" s="49" t="s">
        <v>357</v>
      </c>
      <c r="I708" s="49" t="s">
        <v>675</v>
      </c>
      <c r="J708" s="59">
        <v>1070160</v>
      </c>
      <c r="K708" s="49">
        <v>1292272</v>
      </c>
      <c r="L708" s="55" t="str">
        <f>_xlfn.CONCAT(NFM3External!$B708,"_",NFM3External!$C708,"_",NFM3External!$E708,"_",NFM3External!$G708)</f>
        <v>Congo_Malaria_Unspecified - not disagregated by sources _2022</v>
      </c>
    </row>
    <row r="709" spans="1:12">
      <c r="A709" s="51" t="s">
        <v>1730</v>
      </c>
      <c r="B709" s="52" t="s">
        <v>910</v>
      </c>
      <c r="C709" s="52" t="s">
        <v>304</v>
      </c>
      <c r="D709" s="52" t="s">
        <v>1627</v>
      </c>
      <c r="E709" s="52" t="s">
        <v>947</v>
      </c>
      <c r="F709" s="52"/>
      <c r="G709" s="52">
        <v>2023</v>
      </c>
      <c r="H709" s="52" t="s">
        <v>357</v>
      </c>
      <c r="I709" s="52" t="s">
        <v>675</v>
      </c>
      <c r="J709" s="60">
        <v>1070160</v>
      </c>
      <c r="K709" s="52">
        <v>1311104</v>
      </c>
      <c r="L709" s="56" t="str">
        <f>_xlfn.CONCAT(NFM3External!$B709,"_",NFM3External!$C709,"_",NFM3External!$E709,"_",NFM3External!$G709)</f>
        <v>Congo_Malaria_Unspecified - not disagregated by sources _2023</v>
      </c>
    </row>
    <row r="710" spans="1:12">
      <c r="A710" s="48" t="s">
        <v>1730</v>
      </c>
      <c r="B710" s="49" t="s">
        <v>910</v>
      </c>
      <c r="C710" s="49" t="s">
        <v>304</v>
      </c>
      <c r="D710" s="49" t="s">
        <v>1627</v>
      </c>
      <c r="E710" s="49" t="s">
        <v>942</v>
      </c>
      <c r="F710" s="49" t="s">
        <v>1739</v>
      </c>
      <c r="G710" s="49">
        <v>2018</v>
      </c>
      <c r="H710" s="49" t="s">
        <v>1628</v>
      </c>
      <c r="I710" s="49" t="s">
        <v>675</v>
      </c>
      <c r="J710" s="59">
        <v>28965</v>
      </c>
      <c r="K710" s="49">
        <v>34191</v>
      </c>
      <c r="L710" s="55" t="str">
        <f>_xlfn.CONCAT(NFM3External!$B710,"_",NFM3External!$C710,"_",NFM3External!$E710,"_",NFM3External!$G710)</f>
        <v>Congo_Malaria_World Health Organization (WHO)_2018</v>
      </c>
    </row>
    <row r="711" spans="1:12">
      <c r="A711" s="51" t="s">
        <v>1730</v>
      </c>
      <c r="B711" s="52" t="s">
        <v>910</v>
      </c>
      <c r="C711" s="52" t="s">
        <v>304</v>
      </c>
      <c r="D711" s="52" t="s">
        <v>1627</v>
      </c>
      <c r="E711" s="52" t="s">
        <v>942</v>
      </c>
      <c r="F711" s="52" t="s">
        <v>1739</v>
      </c>
      <c r="G711" s="52">
        <v>2019</v>
      </c>
      <c r="H711" s="52" t="s">
        <v>1628</v>
      </c>
      <c r="I711" s="52" t="s">
        <v>675</v>
      </c>
      <c r="J711" s="60">
        <v>0</v>
      </c>
      <c r="K711" s="52">
        <v>0</v>
      </c>
      <c r="L711" s="56" t="str">
        <f>_xlfn.CONCAT(NFM3External!$B711,"_",NFM3External!$C711,"_",NFM3External!$E711,"_",NFM3External!$G711)</f>
        <v>Congo_Malaria_World Health Organization (WHO)_2019</v>
      </c>
    </row>
    <row r="712" spans="1:12">
      <c r="A712" s="48" t="s">
        <v>1730</v>
      </c>
      <c r="B712" s="49" t="s">
        <v>910</v>
      </c>
      <c r="C712" s="49" t="s">
        <v>304</v>
      </c>
      <c r="D712" s="49" t="s">
        <v>1627</v>
      </c>
      <c r="E712" s="49" t="s">
        <v>942</v>
      </c>
      <c r="F712" s="49" t="s">
        <v>1739</v>
      </c>
      <c r="G712" s="49">
        <v>2020</v>
      </c>
      <c r="H712" s="49" t="s">
        <v>1628</v>
      </c>
      <c r="I712" s="49" t="s">
        <v>675</v>
      </c>
      <c r="J712" s="59">
        <v>28965</v>
      </c>
      <c r="K712" s="49">
        <v>33009</v>
      </c>
      <c r="L712" s="55" t="str">
        <f>_xlfn.CONCAT(NFM3External!$B712,"_",NFM3External!$C712,"_",NFM3External!$E712,"_",NFM3External!$G712)</f>
        <v>Congo_Malaria_World Health Organization (WHO)_2020</v>
      </c>
    </row>
    <row r="713" spans="1:12">
      <c r="A713" s="51" t="s">
        <v>1730</v>
      </c>
      <c r="B713" s="52" t="s">
        <v>910</v>
      </c>
      <c r="C713" s="52" t="s">
        <v>304</v>
      </c>
      <c r="D713" s="52" t="s">
        <v>1627</v>
      </c>
      <c r="E713" s="52" t="s">
        <v>942</v>
      </c>
      <c r="F713" s="52" t="s">
        <v>1739</v>
      </c>
      <c r="G713" s="52">
        <v>2021</v>
      </c>
      <c r="H713" s="52" t="s">
        <v>357</v>
      </c>
      <c r="I713" s="52" t="s">
        <v>675</v>
      </c>
      <c r="J713" s="60">
        <v>0</v>
      </c>
      <c r="K713" s="52">
        <v>0</v>
      </c>
      <c r="L713" s="56" t="str">
        <f>_xlfn.CONCAT(NFM3External!$B713,"_",NFM3External!$C713,"_",NFM3External!$E713,"_",NFM3External!$G713)</f>
        <v>Congo_Malaria_World Health Organization (WHO)_2021</v>
      </c>
    </row>
    <row r="714" spans="1:12">
      <c r="A714" s="48" t="s">
        <v>1730</v>
      </c>
      <c r="B714" s="49" t="s">
        <v>910</v>
      </c>
      <c r="C714" s="49" t="s">
        <v>304</v>
      </c>
      <c r="D714" s="49" t="s">
        <v>1627</v>
      </c>
      <c r="E714" s="49" t="s">
        <v>942</v>
      </c>
      <c r="F714" s="49" t="s">
        <v>1739</v>
      </c>
      <c r="G714" s="49">
        <v>2022</v>
      </c>
      <c r="H714" s="49" t="s">
        <v>357</v>
      </c>
      <c r="I714" s="49" t="s">
        <v>675</v>
      </c>
      <c r="J714" s="59">
        <v>0</v>
      </c>
      <c r="K714" s="49">
        <v>0</v>
      </c>
      <c r="L714" s="55" t="str">
        <f>_xlfn.CONCAT(NFM3External!$B714,"_",NFM3External!$C714,"_",NFM3External!$E714,"_",NFM3External!$G714)</f>
        <v>Congo_Malaria_World Health Organization (WHO)_2022</v>
      </c>
    </row>
    <row r="715" spans="1:12">
      <c r="A715" s="51" t="s">
        <v>1730</v>
      </c>
      <c r="B715" s="52" t="s">
        <v>910</v>
      </c>
      <c r="C715" s="52" t="s">
        <v>304</v>
      </c>
      <c r="D715" s="52" t="s">
        <v>1627</v>
      </c>
      <c r="E715" s="52" t="s">
        <v>942</v>
      </c>
      <c r="F715" s="52" t="s">
        <v>1739</v>
      </c>
      <c r="G715" s="52">
        <v>2023</v>
      </c>
      <c r="H715" s="52" t="s">
        <v>357</v>
      </c>
      <c r="I715" s="52" t="s">
        <v>675</v>
      </c>
      <c r="J715" s="60">
        <v>0</v>
      </c>
      <c r="K715" s="52">
        <v>0</v>
      </c>
      <c r="L715" s="56" t="str">
        <f>_xlfn.CONCAT(NFM3External!$B715,"_",NFM3External!$C715,"_",NFM3External!$E715,"_",NFM3External!$G715)</f>
        <v>Congo_Malaria_World Health Organization (WHO)_2023</v>
      </c>
    </row>
    <row r="716" spans="1:12">
      <c r="A716" s="48" t="s">
        <v>1730</v>
      </c>
      <c r="B716" s="49" t="s">
        <v>910</v>
      </c>
      <c r="C716" s="49" t="s">
        <v>301</v>
      </c>
      <c r="D716" s="49" t="s">
        <v>1627</v>
      </c>
      <c r="E716" s="49" t="s">
        <v>947</v>
      </c>
      <c r="F716" s="49" t="s">
        <v>1740</v>
      </c>
      <c r="G716" s="49">
        <v>2018</v>
      </c>
      <c r="H716" s="49" t="s">
        <v>1628</v>
      </c>
      <c r="I716" s="49" t="s">
        <v>675</v>
      </c>
      <c r="J716" s="59">
        <v>1568</v>
      </c>
      <c r="K716" s="49">
        <v>1850</v>
      </c>
      <c r="L716" s="55" t="str">
        <f>_xlfn.CONCAT(NFM3External!$B716,"_",NFM3External!$C716,"_",NFM3External!$E716,"_",NFM3External!$G716)</f>
        <v>Congo_TB_Unspecified - not disagregated by sources _2018</v>
      </c>
    </row>
    <row r="717" spans="1:12">
      <c r="A717" s="51" t="s">
        <v>1730</v>
      </c>
      <c r="B717" s="52" t="s">
        <v>910</v>
      </c>
      <c r="C717" s="52" t="s">
        <v>301</v>
      </c>
      <c r="D717" s="52" t="s">
        <v>1627</v>
      </c>
      <c r="E717" s="52" t="s">
        <v>942</v>
      </c>
      <c r="F717" s="52"/>
      <c r="G717" s="52">
        <v>2018</v>
      </c>
      <c r="H717" s="52" t="s">
        <v>1628</v>
      </c>
      <c r="I717" s="52" t="s">
        <v>675</v>
      </c>
      <c r="J717" s="60">
        <v>9560</v>
      </c>
      <c r="K717" s="52">
        <v>11284</v>
      </c>
      <c r="L717" s="56" t="str">
        <f>_xlfn.CONCAT(NFM3External!$B717,"_",NFM3External!$C717,"_",NFM3External!$E717,"_",NFM3External!$G717)</f>
        <v>Congo_TB_World Health Organization (WHO)_2018</v>
      </c>
    </row>
    <row r="718" spans="1:12">
      <c r="A718" s="48" t="s">
        <v>1741</v>
      </c>
      <c r="B718" s="49" t="s">
        <v>897</v>
      </c>
      <c r="C718" s="49" t="s">
        <v>1638</v>
      </c>
      <c r="D718" s="49" t="s">
        <v>1627</v>
      </c>
      <c r="E718" s="49" t="s">
        <v>1742</v>
      </c>
      <c r="F718" s="49" t="s">
        <v>1742</v>
      </c>
      <c r="G718" s="49">
        <v>2020</v>
      </c>
      <c r="H718" s="49" t="s">
        <v>1628</v>
      </c>
      <c r="I718" s="49" t="s">
        <v>663</v>
      </c>
      <c r="J718" s="59">
        <v>2310092</v>
      </c>
      <c r="K718" s="49">
        <v>2310092</v>
      </c>
      <c r="L718" s="55" t="str">
        <f>_xlfn.CONCAT(NFM3External!$B718,"_",NFM3External!$C718,"_",NFM3External!$E718,"_",NFM3External!$G718)</f>
        <v>Colombia_HIV_Aid For Aids (AFA). Corresponds to care for the Venezuelan migrant population, screening strategies for vulnerable populations and prevention activities. No budget information is available beyond 2022._2020</v>
      </c>
    </row>
    <row r="719" spans="1:12">
      <c r="A719" s="51" t="s">
        <v>1741</v>
      </c>
      <c r="B719" s="52" t="s">
        <v>897</v>
      </c>
      <c r="C719" s="52" t="s">
        <v>1638</v>
      </c>
      <c r="D719" s="52" t="s">
        <v>1627</v>
      </c>
      <c r="E719" s="52" t="s">
        <v>1743</v>
      </c>
      <c r="F719" s="52" t="s">
        <v>1743</v>
      </c>
      <c r="G719" s="52">
        <v>2020</v>
      </c>
      <c r="H719" s="52" t="s">
        <v>1628</v>
      </c>
      <c r="I719" s="52" t="s">
        <v>663</v>
      </c>
      <c r="J719" s="60">
        <v>1555805</v>
      </c>
      <c r="K719" s="52">
        <v>1555805</v>
      </c>
      <c r="L719" s="56" t="str">
        <f>_xlfn.CONCAT(NFM3External!$B719,"_",NFM3External!$C719,"_",NFM3External!$E719,"_",NFM3External!$G719)</f>
        <v>Colombia_HIV_Aids Healthcare Foundation (AHF). Corresponds to care for the Venezuelan migrant population, screening strategies for vulnerable populations and prevention activities. No budget information is available beyond 2022._2020</v>
      </c>
    </row>
    <row r="720" spans="1:12">
      <c r="A720" s="48" t="s">
        <v>1741</v>
      </c>
      <c r="B720" s="49" t="s">
        <v>897</v>
      </c>
      <c r="C720" s="49" t="s">
        <v>1638</v>
      </c>
      <c r="D720" s="49" t="s">
        <v>1627</v>
      </c>
      <c r="E720" s="49" t="s">
        <v>1744</v>
      </c>
      <c r="F720" s="49" t="s">
        <v>1744</v>
      </c>
      <c r="G720" s="49">
        <v>2020</v>
      </c>
      <c r="H720" s="49" t="s">
        <v>1628</v>
      </c>
      <c r="I720" s="49" t="s">
        <v>663</v>
      </c>
      <c r="J720" s="59">
        <v>0</v>
      </c>
      <c r="K720" s="49">
        <v>0</v>
      </c>
      <c r="L720" s="55" t="str">
        <f>_xlfn.CONCAT(NFM3External!$B720,"_",NFM3External!$C720,"_",NFM3External!$E720,"_",NFM3External!$G720)</f>
        <v>Colombia_HIV_ICAP- Columbia University. Project to support the Ministries of Health of Colombia and Peru to increase access of Venezuelan migrants to HIV prevention, diagnosis and comprehensive care services. No budget information is available beyond..._2020</v>
      </c>
    </row>
    <row r="721" spans="1:12">
      <c r="A721" s="51" t="s">
        <v>1741</v>
      </c>
      <c r="B721" s="52" t="s">
        <v>897</v>
      </c>
      <c r="C721" s="52" t="s">
        <v>1638</v>
      </c>
      <c r="D721" s="52" t="s">
        <v>1627</v>
      </c>
      <c r="E721" s="52" t="s">
        <v>1742</v>
      </c>
      <c r="F721" s="52" t="s">
        <v>1742</v>
      </c>
      <c r="G721" s="52">
        <v>2021</v>
      </c>
      <c r="H721" s="52" t="s">
        <v>1628</v>
      </c>
      <c r="I721" s="52" t="s">
        <v>663</v>
      </c>
      <c r="J721" s="60">
        <v>1372396</v>
      </c>
      <c r="K721" s="52">
        <v>1372396</v>
      </c>
      <c r="L721" s="56" t="str">
        <f>_xlfn.CONCAT(NFM3External!$B721,"_",NFM3External!$C721,"_",NFM3External!$E721,"_",NFM3External!$G721)</f>
        <v>Colombia_HIV_Aid For Aids (AFA). Corresponds to care for the Venezuelan migrant population, screening strategies for vulnerable populations and prevention activities. No budget information is available beyond 2022._2021</v>
      </c>
    </row>
    <row r="722" spans="1:12">
      <c r="A722" s="48" t="s">
        <v>1741</v>
      </c>
      <c r="B722" s="49" t="s">
        <v>897</v>
      </c>
      <c r="C722" s="49" t="s">
        <v>1638</v>
      </c>
      <c r="D722" s="49" t="s">
        <v>1627</v>
      </c>
      <c r="E722" s="49" t="s">
        <v>1743</v>
      </c>
      <c r="F722" s="49" t="s">
        <v>1743</v>
      </c>
      <c r="G722" s="49">
        <v>2021</v>
      </c>
      <c r="H722" s="49" t="s">
        <v>1628</v>
      </c>
      <c r="I722" s="49" t="s">
        <v>663</v>
      </c>
      <c r="J722" s="59">
        <v>1651537</v>
      </c>
      <c r="K722" s="49">
        <v>1651537</v>
      </c>
      <c r="L722" s="55" t="str">
        <f>_xlfn.CONCAT(NFM3External!$B722,"_",NFM3External!$C722,"_",NFM3External!$E722,"_",NFM3External!$G722)</f>
        <v>Colombia_HIV_Aids Healthcare Foundation (AHF). Corresponds to care for the Venezuelan migrant population, screening strategies for vulnerable populations and prevention activities. No budget information is available beyond 2022._2021</v>
      </c>
    </row>
    <row r="723" spans="1:12">
      <c r="A723" s="51" t="s">
        <v>1741</v>
      </c>
      <c r="B723" s="52" t="s">
        <v>897</v>
      </c>
      <c r="C723" s="52" t="s">
        <v>1638</v>
      </c>
      <c r="D723" s="52" t="s">
        <v>1627</v>
      </c>
      <c r="E723" s="52" t="s">
        <v>1744</v>
      </c>
      <c r="F723" s="52" t="s">
        <v>1744</v>
      </c>
      <c r="G723" s="52">
        <v>2021</v>
      </c>
      <c r="H723" s="52" t="s">
        <v>1628</v>
      </c>
      <c r="I723" s="52" t="s">
        <v>663</v>
      </c>
      <c r="J723" s="60">
        <v>519968</v>
      </c>
      <c r="K723" s="52">
        <v>519968</v>
      </c>
      <c r="L723" s="56" t="str">
        <f>_xlfn.CONCAT(NFM3External!$B723,"_",NFM3External!$C723,"_",NFM3External!$E723,"_",NFM3External!$G723)</f>
        <v>Colombia_HIV_ICAP- Columbia University. Project to support the Ministries of Health of Colombia and Peru to increase access of Venezuelan migrants to HIV prevention, diagnosis and comprehensive care services. No budget information is available beyond..._2021</v>
      </c>
    </row>
    <row r="724" spans="1:12">
      <c r="A724" s="48" t="s">
        <v>1741</v>
      </c>
      <c r="B724" s="49" t="s">
        <v>897</v>
      </c>
      <c r="C724" s="49" t="s">
        <v>1638</v>
      </c>
      <c r="D724" s="49" t="s">
        <v>1627</v>
      </c>
      <c r="E724" s="49" t="s">
        <v>1742</v>
      </c>
      <c r="F724" s="49" t="s">
        <v>1742</v>
      </c>
      <c r="G724" s="49">
        <v>2022</v>
      </c>
      <c r="H724" s="49" t="s">
        <v>1628</v>
      </c>
      <c r="I724" s="49" t="s">
        <v>663</v>
      </c>
      <c r="J724" s="59">
        <v>1890186</v>
      </c>
      <c r="K724" s="49">
        <v>1890186</v>
      </c>
      <c r="L724" s="55" t="str">
        <f>_xlfn.CONCAT(NFM3External!$B724,"_",NFM3External!$C724,"_",NFM3External!$E724,"_",NFM3External!$G724)</f>
        <v>Colombia_HIV_Aid For Aids (AFA). Corresponds to care for the Venezuelan migrant population, screening strategies for vulnerable populations and prevention activities. No budget information is available beyond 2022._2022</v>
      </c>
    </row>
    <row r="725" spans="1:12">
      <c r="A725" s="51" t="s">
        <v>1741</v>
      </c>
      <c r="B725" s="52" t="s">
        <v>897</v>
      </c>
      <c r="C725" s="52" t="s">
        <v>1638</v>
      </c>
      <c r="D725" s="52" t="s">
        <v>1627</v>
      </c>
      <c r="E725" s="52" t="s">
        <v>1743</v>
      </c>
      <c r="F725" s="52" t="s">
        <v>1743</v>
      </c>
      <c r="G725" s="52">
        <v>2022</v>
      </c>
      <c r="H725" s="52" t="s">
        <v>1628</v>
      </c>
      <c r="I725" s="52" t="s">
        <v>663</v>
      </c>
      <c r="J725" s="60">
        <v>2066448</v>
      </c>
      <c r="K725" s="52">
        <v>2066448</v>
      </c>
      <c r="L725" s="56" t="str">
        <f>_xlfn.CONCAT(NFM3External!$B725,"_",NFM3External!$C725,"_",NFM3External!$E725,"_",NFM3External!$G725)</f>
        <v>Colombia_HIV_Aids Healthcare Foundation (AHF). Corresponds to care for the Venezuelan migrant population, screening strategies for vulnerable populations and prevention activities. No budget information is available beyond 2022._2022</v>
      </c>
    </row>
    <row r="726" spans="1:12">
      <c r="A726" s="48" t="s">
        <v>1741</v>
      </c>
      <c r="B726" s="49" t="s">
        <v>897</v>
      </c>
      <c r="C726" s="49" t="s">
        <v>1638</v>
      </c>
      <c r="D726" s="49" t="s">
        <v>1627</v>
      </c>
      <c r="E726" s="49" t="s">
        <v>1744</v>
      </c>
      <c r="F726" s="49" t="s">
        <v>1744</v>
      </c>
      <c r="G726" s="49">
        <v>2022</v>
      </c>
      <c r="H726" s="49" t="s">
        <v>1628</v>
      </c>
      <c r="I726" s="49" t="s">
        <v>663</v>
      </c>
      <c r="J726" s="59">
        <v>825000</v>
      </c>
      <c r="K726" s="49">
        <v>825000</v>
      </c>
      <c r="L726" s="55" t="str">
        <f>_xlfn.CONCAT(NFM3External!$B726,"_",NFM3External!$C726,"_",NFM3External!$E726,"_",NFM3External!$G726)</f>
        <v>Colombia_HIV_ICAP- Columbia University. Project to support the Ministries of Health of Colombia and Peru to increase access of Venezuelan migrants to HIV prevention, diagnosis and comprehensive care services. No budget information is available beyond..._2022</v>
      </c>
    </row>
    <row r="727" spans="1:12">
      <c r="A727" s="51" t="s">
        <v>1741</v>
      </c>
      <c r="B727" s="52" t="s">
        <v>897</v>
      </c>
      <c r="C727" s="52" t="s">
        <v>1638</v>
      </c>
      <c r="D727" s="52" t="s">
        <v>1627</v>
      </c>
      <c r="E727" s="52" t="s">
        <v>927</v>
      </c>
      <c r="F727" s="52" t="s">
        <v>1745</v>
      </c>
      <c r="G727" s="52">
        <v>2020</v>
      </c>
      <c r="H727" s="52" t="s">
        <v>1628</v>
      </c>
      <c r="I727" s="52" t="s">
        <v>663</v>
      </c>
      <c r="J727" s="60">
        <v>1580268</v>
      </c>
      <c r="K727" s="52">
        <v>1580268</v>
      </c>
      <c r="L727" s="56" t="str">
        <f>_xlfn.CONCAT(NFM3External!$B727,"_",NFM3External!$C727,"_",NFM3External!$E727,"_",NFM3External!$G727)</f>
        <v>Colombia_HIV_United States Government (USG)_2020</v>
      </c>
    </row>
    <row r="728" spans="1:12">
      <c r="A728" s="48" t="s">
        <v>1741</v>
      </c>
      <c r="B728" s="49" t="s">
        <v>897</v>
      </c>
      <c r="C728" s="49" t="s">
        <v>1638</v>
      </c>
      <c r="D728" s="49" t="s">
        <v>1627</v>
      </c>
      <c r="E728" s="49" t="s">
        <v>942</v>
      </c>
      <c r="F728" s="49" t="s">
        <v>1746</v>
      </c>
      <c r="G728" s="49">
        <v>2020</v>
      </c>
      <c r="H728" s="49" t="s">
        <v>1628</v>
      </c>
      <c r="I728" s="49" t="s">
        <v>663</v>
      </c>
      <c r="J728" s="59">
        <v>110000</v>
      </c>
      <c r="K728" s="49">
        <v>110000</v>
      </c>
      <c r="L728" s="55" t="str">
        <f>_xlfn.CONCAT(NFM3External!$B728,"_",NFM3External!$C728,"_",NFM3External!$E728,"_",NFM3External!$G728)</f>
        <v>Colombia_HIV_World Health Organization (WHO)_2020</v>
      </c>
    </row>
    <row r="729" spans="1:12">
      <c r="A729" s="51" t="s">
        <v>1741</v>
      </c>
      <c r="B729" s="52" t="s">
        <v>897</v>
      </c>
      <c r="C729" s="52" t="s">
        <v>1638</v>
      </c>
      <c r="D729" s="52" t="s">
        <v>1627</v>
      </c>
      <c r="E729" s="52" t="s">
        <v>942</v>
      </c>
      <c r="F729" s="52" t="s">
        <v>1746</v>
      </c>
      <c r="G729" s="52">
        <v>2021</v>
      </c>
      <c r="H729" s="52" t="s">
        <v>1628</v>
      </c>
      <c r="I729" s="52" t="s">
        <v>663</v>
      </c>
      <c r="J729" s="60">
        <v>110000</v>
      </c>
      <c r="K729" s="52">
        <v>110000</v>
      </c>
      <c r="L729" s="56" t="str">
        <f>_xlfn.CONCAT(NFM3External!$B729,"_",NFM3External!$C729,"_",NFM3External!$E729,"_",NFM3External!$G729)</f>
        <v>Colombia_HIV_World Health Organization (WHO)_2021</v>
      </c>
    </row>
    <row r="730" spans="1:12">
      <c r="A730" s="48" t="s">
        <v>1741</v>
      </c>
      <c r="B730" s="49" t="s">
        <v>897</v>
      </c>
      <c r="C730" s="49" t="s">
        <v>1638</v>
      </c>
      <c r="D730" s="49" t="s">
        <v>1627</v>
      </c>
      <c r="E730" s="49" t="s">
        <v>942</v>
      </c>
      <c r="F730" s="49" t="s">
        <v>1746</v>
      </c>
      <c r="G730" s="49">
        <v>2022</v>
      </c>
      <c r="H730" s="49" t="s">
        <v>1628</v>
      </c>
      <c r="I730" s="49" t="s">
        <v>663</v>
      </c>
      <c r="J730" s="59">
        <v>115280</v>
      </c>
      <c r="K730" s="49">
        <v>115280</v>
      </c>
      <c r="L730" s="55" t="str">
        <f>_xlfn.CONCAT(NFM3External!$B730,"_",NFM3External!$C730,"_",NFM3External!$E730,"_",NFM3External!$G730)</f>
        <v>Colombia_HIV_World Health Organization (WHO)_2022</v>
      </c>
    </row>
    <row r="731" spans="1:12">
      <c r="A731" s="51" t="s">
        <v>1741</v>
      </c>
      <c r="B731" s="52" t="s">
        <v>897</v>
      </c>
      <c r="C731" s="52" t="s">
        <v>1638</v>
      </c>
      <c r="D731" s="52" t="s">
        <v>1627</v>
      </c>
      <c r="E731" s="52" t="s">
        <v>942</v>
      </c>
      <c r="F731" s="52" t="s">
        <v>1746</v>
      </c>
      <c r="G731" s="52">
        <v>2023</v>
      </c>
      <c r="H731" s="52" t="s">
        <v>357</v>
      </c>
      <c r="I731" s="52" t="s">
        <v>663</v>
      </c>
      <c r="J731" s="60">
        <v>115280</v>
      </c>
      <c r="K731" s="52">
        <v>115280</v>
      </c>
      <c r="L731" s="56" t="str">
        <f>_xlfn.CONCAT(NFM3External!$B731,"_",NFM3External!$C731,"_",NFM3External!$E731,"_",NFM3External!$G731)</f>
        <v>Colombia_HIV_World Health Organization (WHO)_2023</v>
      </c>
    </row>
    <row r="732" spans="1:12">
      <c r="A732" s="48" t="s">
        <v>1741</v>
      </c>
      <c r="B732" s="49" t="s">
        <v>897</v>
      </c>
      <c r="C732" s="49" t="s">
        <v>1638</v>
      </c>
      <c r="D732" s="49" t="s">
        <v>1627</v>
      </c>
      <c r="E732" s="49"/>
      <c r="F732" s="49" t="s">
        <v>1747</v>
      </c>
      <c r="G732" s="49">
        <v>2020</v>
      </c>
      <c r="H732" s="49" t="s">
        <v>1628</v>
      </c>
      <c r="I732" s="49" t="s">
        <v>663</v>
      </c>
      <c r="J732" s="59">
        <v>60000</v>
      </c>
      <c r="K732" s="49">
        <v>60000</v>
      </c>
      <c r="L732" s="55" t="str">
        <f>_xlfn.CONCAT(NFM3External!$B732,"_",NFM3External!$C732,"_",NFM3External!$E732,"_",NFM3External!$G732)</f>
        <v>Colombia_HIV__2020</v>
      </c>
    </row>
    <row r="733" spans="1:12">
      <c r="A733" s="51" t="s">
        <v>1741</v>
      </c>
      <c r="B733" s="52" t="s">
        <v>897</v>
      </c>
      <c r="C733" s="52" t="s">
        <v>1638</v>
      </c>
      <c r="D733" s="52" t="s">
        <v>1627</v>
      </c>
      <c r="E733" s="52"/>
      <c r="F733" s="52" t="s">
        <v>1748</v>
      </c>
      <c r="G733" s="52">
        <v>2020</v>
      </c>
      <c r="H733" s="52" t="s">
        <v>1628</v>
      </c>
      <c r="I733" s="52" t="s">
        <v>663</v>
      </c>
      <c r="J733" s="60">
        <v>48417</v>
      </c>
      <c r="K733" s="52">
        <v>48417</v>
      </c>
      <c r="L733" s="56" t="str">
        <f>_xlfn.CONCAT(NFM3External!$B733,"_",NFM3External!$C733,"_",NFM3External!$E733,"_",NFM3External!$G733)</f>
        <v>Colombia_HIV__2020</v>
      </c>
    </row>
    <row r="734" spans="1:12">
      <c r="A734" s="48" t="s">
        <v>1741</v>
      </c>
      <c r="B734" s="49" t="s">
        <v>897</v>
      </c>
      <c r="C734" s="49" t="s">
        <v>1638</v>
      </c>
      <c r="D734" s="49" t="s">
        <v>1627</v>
      </c>
      <c r="E734" s="49"/>
      <c r="F734" s="49" t="s">
        <v>1749</v>
      </c>
      <c r="G734" s="49">
        <v>2020</v>
      </c>
      <c r="H734" s="49" t="s">
        <v>1628</v>
      </c>
      <c r="I734" s="49" t="s">
        <v>663</v>
      </c>
      <c r="J734" s="59">
        <v>37325</v>
      </c>
      <c r="K734" s="49">
        <v>37325</v>
      </c>
      <c r="L734" s="55" t="str">
        <f>_xlfn.CONCAT(NFM3External!$B734,"_",NFM3External!$C734,"_",NFM3External!$E734,"_",NFM3External!$G734)</f>
        <v>Colombia_HIV__2020</v>
      </c>
    </row>
    <row r="735" spans="1:12">
      <c r="A735" s="51" t="s">
        <v>1741</v>
      </c>
      <c r="B735" s="52" t="s">
        <v>897</v>
      </c>
      <c r="C735" s="52" t="s">
        <v>1638</v>
      </c>
      <c r="D735" s="52" t="s">
        <v>1627</v>
      </c>
      <c r="E735" s="52"/>
      <c r="F735" s="52" t="s">
        <v>1750</v>
      </c>
      <c r="G735" s="52">
        <v>2020</v>
      </c>
      <c r="H735" s="52" t="s">
        <v>1628</v>
      </c>
      <c r="I735" s="52" t="s">
        <v>663</v>
      </c>
      <c r="J735" s="60">
        <v>0</v>
      </c>
      <c r="K735" s="52">
        <v>0</v>
      </c>
      <c r="L735" s="56" t="str">
        <f>_xlfn.CONCAT(NFM3External!$B735,"_",NFM3External!$C735,"_",NFM3External!$E735,"_",NFM3External!$G735)</f>
        <v>Colombia_HIV__2020</v>
      </c>
    </row>
    <row r="736" spans="1:12">
      <c r="A736" s="48" t="s">
        <v>1741</v>
      </c>
      <c r="B736" s="49" t="s">
        <v>897</v>
      </c>
      <c r="C736" s="49" t="s">
        <v>1638</v>
      </c>
      <c r="D736" s="49" t="s">
        <v>1627</v>
      </c>
      <c r="E736" s="49"/>
      <c r="F736" s="49" t="s">
        <v>1747</v>
      </c>
      <c r="G736" s="49">
        <v>2021</v>
      </c>
      <c r="H736" s="49" t="s">
        <v>1628</v>
      </c>
      <c r="I736" s="49" t="s">
        <v>663</v>
      </c>
      <c r="J736" s="59">
        <v>50000</v>
      </c>
      <c r="K736" s="49">
        <v>50000</v>
      </c>
      <c r="L736" s="55" t="str">
        <f>_xlfn.CONCAT(NFM3External!$B736,"_",NFM3External!$C736,"_",NFM3External!$E736,"_",NFM3External!$G736)</f>
        <v>Colombia_HIV__2021</v>
      </c>
    </row>
    <row r="737" spans="1:12">
      <c r="A737" s="51" t="s">
        <v>1741</v>
      </c>
      <c r="B737" s="52" t="s">
        <v>897</v>
      </c>
      <c r="C737" s="52" t="s">
        <v>1638</v>
      </c>
      <c r="D737" s="52" t="s">
        <v>1627</v>
      </c>
      <c r="E737" s="52"/>
      <c r="F737" s="52" t="s">
        <v>1748</v>
      </c>
      <c r="G737" s="52">
        <v>2021</v>
      </c>
      <c r="H737" s="52" t="s">
        <v>1628</v>
      </c>
      <c r="I737" s="52" t="s">
        <v>663</v>
      </c>
      <c r="J737" s="60">
        <v>185745</v>
      </c>
      <c r="K737" s="52">
        <v>185745</v>
      </c>
      <c r="L737" s="56" t="str">
        <f>_xlfn.CONCAT(NFM3External!$B737,"_",NFM3External!$C737,"_",NFM3External!$E737,"_",NFM3External!$G737)</f>
        <v>Colombia_HIV__2021</v>
      </c>
    </row>
    <row r="738" spans="1:12">
      <c r="A738" s="48" t="s">
        <v>1741</v>
      </c>
      <c r="B738" s="49" t="s">
        <v>897</v>
      </c>
      <c r="C738" s="49" t="s">
        <v>1638</v>
      </c>
      <c r="D738" s="49" t="s">
        <v>1627</v>
      </c>
      <c r="E738" s="49"/>
      <c r="F738" s="49" t="s">
        <v>1749</v>
      </c>
      <c r="G738" s="49">
        <v>2021</v>
      </c>
      <c r="H738" s="49" t="s">
        <v>1628</v>
      </c>
      <c r="I738" s="49" t="s">
        <v>663</v>
      </c>
      <c r="J738" s="59">
        <v>57078</v>
      </c>
      <c r="K738" s="49">
        <v>57078</v>
      </c>
      <c r="L738" s="55" t="str">
        <f>_xlfn.CONCAT(NFM3External!$B738,"_",NFM3External!$C738,"_",NFM3External!$E738,"_",NFM3External!$G738)</f>
        <v>Colombia_HIV__2021</v>
      </c>
    </row>
    <row r="739" spans="1:12">
      <c r="A739" s="51" t="s">
        <v>1741</v>
      </c>
      <c r="B739" s="52" t="s">
        <v>897</v>
      </c>
      <c r="C739" s="52" t="s">
        <v>1638</v>
      </c>
      <c r="D739" s="52" t="s">
        <v>1627</v>
      </c>
      <c r="E739" s="52"/>
      <c r="F739" s="52" t="s">
        <v>1750</v>
      </c>
      <c r="G739" s="52">
        <v>2021</v>
      </c>
      <c r="H739" s="52" t="s">
        <v>1628</v>
      </c>
      <c r="I739" s="52" t="s">
        <v>663</v>
      </c>
      <c r="J739" s="60">
        <v>470036</v>
      </c>
      <c r="K739" s="52">
        <v>470036</v>
      </c>
      <c r="L739" s="56" t="str">
        <f>_xlfn.CONCAT(NFM3External!$B739,"_",NFM3External!$C739,"_",NFM3External!$E739,"_",NFM3External!$G739)</f>
        <v>Colombia_HIV__2021</v>
      </c>
    </row>
    <row r="740" spans="1:12">
      <c r="A740" s="48" t="s">
        <v>1741</v>
      </c>
      <c r="B740" s="49" t="s">
        <v>897</v>
      </c>
      <c r="C740" s="49" t="s">
        <v>1638</v>
      </c>
      <c r="D740" s="49" t="s">
        <v>1627</v>
      </c>
      <c r="E740" s="49"/>
      <c r="F740" s="49" t="s">
        <v>1747</v>
      </c>
      <c r="G740" s="49">
        <v>2022</v>
      </c>
      <c r="H740" s="49" t="s">
        <v>1628</v>
      </c>
      <c r="I740" s="49" t="s">
        <v>663</v>
      </c>
      <c r="J740" s="59">
        <v>54000</v>
      </c>
      <c r="K740" s="49">
        <v>54000</v>
      </c>
      <c r="L740" s="55" t="str">
        <f>_xlfn.CONCAT(NFM3External!$B740,"_",NFM3External!$C740,"_",NFM3External!$E740,"_",NFM3External!$G740)</f>
        <v>Colombia_HIV__2022</v>
      </c>
    </row>
    <row r="741" spans="1:12">
      <c r="A741" s="51" t="s">
        <v>1741</v>
      </c>
      <c r="B741" s="52" t="s">
        <v>897</v>
      </c>
      <c r="C741" s="52" t="s">
        <v>1638</v>
      </c>
      <c r="D741" s="52" t="s">
        <v>1627</v>
      </c>
      <c r="E741" s="52"/>
      <c r="F741" s="52" t="s">
        <v>1748</v>
      </c>
      <c r="G741" s="52">
        <v>2022</v>
      </c>
      <c r="H741" s="52" t="s">
        <v>1628</v>
      </c>
      <c r="I741" s="52" t="s">
        <v>663</v>
      </c>
      <c r="J741" s="60">
        <v>77640</v>
      </c>
      <c r="K741" s="52">
        <v>77640</v>
      </c>
      <c r="L741" s="56" t="str">
        <f>_xlfn.CONCAT(NFM3External!$B741,"_",NFM3External!$C741,"_",NFM3External!$E741,"_",NFM3External!$G741)</f>
        <v>Colombia_HIV__2022</v>
      </c>
    </row>
    <row r="742" spans="1:12">
      <c r="A742" s="48" t="s">
        <v>1741</v>
      </c>
      <c r="B742" s="49" t="s">
        <v>897</v>
      </c>
      <c r="C742" s="49" t="s">
        <v>1638</v>
      </c>
      <c r="D742" s="49" t="s">
        <v>1627</v>
      </c>
      <c r="E742" s="49"/>
      <c r="F742" s="49" t="s">
        <v>1749</v>
      </c>
      <c r="G742" s="49">
        <v>2022</v>
      </c>
      <c r="H742" s="49" t="s">
        <v>1628</v>
      </c>
      <c r="I742" s="49" t="s">
        <v>663</v>
      </c>
      <c r="J742" s="59">
        <v>0</v>
      </c>
      <c r="K742" s="49">
        <v>0</v>
      </c>
      <c r="L742" s="55" t="str">
        <f>_xlfn.CONCAT(NFM3External!$B742,"_",NFM3External!$C742,"_",NFM3External!$E742,"_",NFM3External!$G742)</f>
        <v>Colombia_HIV__2022</v>
      </c>
    </row>
    <row r="743" spans="1:12">
      <c r="A743" s="51" t="s">
        <v>1741</v>
      </c>
      <c r="B743" s="52" t="s">
        <v>897</v>
      </c>
      <c r="C743" s="52" t="s">
        <v>1638</v>
      </c>
      <c r="D743" s="52" t="s">
        <v>1627</v>
      </c>
      <c r="E743" s="52"/>
      <c r="F743" s="52" t="s">
        <v>1750</v>
      </c>
      <c r="G743" s="52">
        <v>2022</v>
      </c>
      <c r="H743" s="52" t="s">
        <v>1628</v>
      </c>
      <c r="I743" s="52" t="s">
        <v>663</v>
      </c>
      <c r="J743" s="60">
        <v>468229</v>
      </c>
      <c r="K743" s="52">
        <v>468229</v>
      </c>
      <c r="L743" s="56" t="str">
        <f>_xlfn.CONCAT(NFM3External!$B743,"_",NFM3External!$C743,"_",NFM3External!$E743,"_",NFM3External!$G743)</f>
        <v>Colombia_HIV__2022</v>
      </c>
    </row>
    <row r="744" spans="1:12">
      <c r="A744" s="48" t="s">
        <v>1741</v>
      </c>
      <c r="B744" s="49" t="s">
        <v>897</v>
      </c>
      <c r="C744" s="49" t="s">
        <v>1638</v>
      </c>
      <c r="D744" s="49" t="s">
        <v>1627</v>
      </c>
      <c r="E744" s="49"/>
      <c r="F744" s="49" t="s">
        <v>1747</v>
      </c>
      <c r="G744" s="49">
        <v>2023</v>
      </c>
      <c r="H744" s="49" t="s">
        <v>357</v>
      </c>
      <c r="I744" s="49" t="s">
        <v>663</v>
      </c>
      <c r="J744" s="59">
        <v>54000</v>
      </c>
      <c r="K744" s="49">
        <v>54000</v>
      </c>
      <c r="L744" s="55" t="str">
        <f>_xlfn.CONCAT(NFM3External!$B744,"_",NFM3External!$C744,"_",NFM3External!$E744,"_",NFM3External!$G744)</f>
        <v>Colombia_HIV__2023</v>
      </c>
    </row>
    <row r="745" spans="1:12">
      <c r="A745" s="51" t="s">
        <v>1741</v>
      </c>
      <c r="B745" s="52" t="s">
        <v>897</v>
      </c>
      <c r="C745" s="52" t="s">
        <v>1638</v>
      </c>
      <c r="D745" s="52" t="s">
        <v>1627</v>
      </c>
      <c r="E745" s="52"/>
      <c r="F745" s="52" t="s">
        <v>1747</v>
      </c>
      <c r="G745" s="52">
        <v>2024</v>
      </c>
      <c r="H745" s="52" t="s">
        <v>357</v>
      </c>
      <c r="I745" s="52" t="s">
        <v>663</v>
      </c>
      <c r="J745" s="60">
        <v>50000</v>
      </c>
      <c r="K745" s="52">
        <v>50000</v>
      </c>
      <c r="L745" s="56" t="str">
        <f>_xlfn.CONCAT(NFM3External!$B745,"_",NFM3External!$C745,"_",NFM3External!$E745,"_",NFM3External!$G745)</f>
        <v>Colombia_HIV__2024</v>
      </c>
    </row>
    <row r="746" spans="1:12">
      <c r="A746" s="48" t="s">
        <v>1741</v>
      </c>
      <c r="B746" s="49" t="s">
        <v>897</v>
      </c>
      <c r="C746" s="49" t="s">
        <v>1638</v>
      </c>
      <c r="D746" s="49" t="s">
        <v>1627</v>
      </c>
      <c r="E746" s="49"/>
      <c r="F746" s="49" t="s">
        <v>1747</v>
      </c>
      <c r="G746" s="49">
        <v>2025</v>
      </c>
      <c r="H746" s="49" t="s">
        <v>357</v>
      </c>
      <c r="I746" s="49" t="s">
        <v>663</v>
      </c>
      <c r="J746" s="59">
        <v>60000</v>
      </c>
      <c r="K746" s="49">
        <v>60000</v>
      </c>
      <c r="L746" s="55" t="str">
        <f>_xlfn.CONCAT(NFM3External!$B746,"_",NFM3External!$C746,"_",NFM3External!$E746,"_",NFM3External!$G746)</f>
        <v>Colombia_HIV__2025</v>
      </c>
    </row>
    <row r="747" spans="1:12">
      <c r="A747" s="51" t="s">
        <v>1741</v>
      </c>
      <c r="B747" s="52" t="s">
        <v>897</v>
      </c>
      <c r="C747" s="52" t="s">
        <v>1638</v>
      </c>
      <c r="D747" s="52" t="s">
        <v>1627</v>
      </c>
      <c r="E747" s="52"/>
      <c r="F747" s="52" t="s">
        <v>1747</v>
      </c>
      <c r="G747" s="52">
        <v>2026</v>
      </c>
      <c r="H747" s="52" t="s">
        <v>357</v>
      </c>
      <c r="I747" s="52" t="s">
        <v>663</v>
      </c>
      <c r="J747" s="60">
        <v>60000</v>
      </c>
      <c r="K747" s="52">
        <v>60000</v>
      </c>
      <c r="L747" s="56" t="str">
        <f>_xlfn.CONCAT(NFM3External!$B747,"_",NFM3External!$C747,"_",NFM3External!$E747,"_",NFM3External!$G747)</f>
        <v>Colombia_HIV__2026</v>
      </c>
    </row>
    <row r="748" spans="1:12">
      <c r="A748" s="48" t="s">
        <v>1741</v>
      </c>
      <c r="B748" s="49" t="s">
        <v>897</v>
      </c>
      <c r="C748" s="49" t="s">
        <v>1638</v>
      </c>
      <c r="D748" s="49" t="s">
        <v>1627</v>
      </c>
      <c r="E748" s="49"/>
      <c r="F748" s="49" t="s">
        <v>1747</v>
      </c>
      <c r="G748" s="49">
        <v>2027</v>
      </c>
      <c r="H748" s="49" t="s">
        <v>357</v>
      </c>
      <c r="I748" s="49" t="s">
        <v>663</v>
      </c>
      <c r="J748" s="59">
        <v>65000</v>
      </c>
      <c r="K748" s="49">
        <v>65000</v>
      </c>
      <c r="L748" s="55" t="str">
        <f>_xlfn.CONCAT(NFM3External!$B748,"_",NFM3External!$C748,"_",NFM3External!$E748,"_",NFM3External!$G748)</f>
        <v>Colombia_HIV__2027</v>
      </c>
    </row>
    <row r="749" spans="1:12">
      <c r="A749" s="51" t="s">
        <v>1751</v>
      </c>
      <c r="B749" s="52" t="s">
        <v>903</v>
      </c>
      <c r="C749" s="52" t="s">
        <v>1638</v>
      </c>
      <c r="D749" s="52" t="s">
        <v>1627</v>
      </c>
      <c r="E749" s="52" t="s">
        <v>836</v>
      </c>
      <c r="F749" s="52" t="s">
        <v>1752</v>
      </c>
      <c r="G749" s="52">
        <v>2019</v>
      </c>
      <c r="H749" s="52" t="s">
        <v>1628</v>
      </c>
      <c r="I749" s="52" t="s">
        <v>675</v>
      </c>
      <c r="J749" s="60">
        <v>50948</v>
      </c>
      <c r="K749" s="52">
        <v>57034</v>
      </c>
      <c r="L749" s="56" t="str">
        <f>_xlfn.CONCAT(NFM3External!$B749,"_",NFM3External!$C749,"_",NFM3External!$E749,"_",NFM3External!$G749)</f>
        <v>Comoros_HIV_Joint United Nations Programme on HIV/AIDS (UNAIDS)_2019</v>
      </c>
    </row>
    <row r="750" spans="1:12">
      <c r="A750" s="48" t="s">
        <v>1751</v>
      </c>
      <c r="B750" s="49" t="s">
        <v>903</v>
      </c>
      <c r="C750" s="49" t="s">
        <v>1638</v>
      </c>
      <c r="D750" s="49" t="s">
        <v>1627</v>
      </c>
      <c r="E750" s="49" t="s">
        <v>836</v>
      </c>
      <c r="F750" s="49" t="s">
        <v>1752</v>
      </c>
      <c r="G750" s="49">
        <v>2020</v>
      </c>
      <c r="H750" s="49" t="s">
        <v>1628</v>
      </c>
      <c r="I750" s="49" t="s">
        <v>675</v>
      </c>
      <c r="J750" s="59">
        <v>50948</v>
      </c>
      <c r="K750" s="49">
        <v>58062</v>
      </c>
      <c r="L750" s="55" t="str">
        <f>_xlfn.CONCAT(NFM3External!$B750,"_",NFM3External!$C750,"_",NFM3External!$E750,"_",NFM3External!$G750)</f>
        <v>Comoros_HIV_Joint United Nations Programme on HIV/AIDS (UNAIDS)_2020</v>
      </c>
    </row>
    <row r="751" spans="1:12">
      <c r="A751" s="51" t="s">
        <v>1751</v>
      </c>
      <c r="B751" s="52" t="s">
        <v>903</v>
      </c>
      <c r="C751" s="52" t="s">
        <v>1638</v>
      </c>
      <c r="D751" s="52" t="s">
        <v>1627</v>
      </c>
      <c r="E751" s="52" t="s">
        <v>836</v>
      </c>
      <c r="F751" s="52" t="s">
        <v>1752</v>
      </c>
      <c r="G751" s="52">
        <v>2021</v>
      </c>
      <c r="H751" s="52" t="s">
        <v>1628</v>
      </c>
      <c r="I751" s="52" t="s">
        <v>675</v>
      </c>
      <c r="J751" s="60">
        <v>50948</v>
      </c>
      <c r="K751" s="52">
        <v>60841</v>
      </c>
      <c r="L751" s="56" t="str">
        <f>_xlfn.CONCAT(NFM3External!$B751,"_",NFM3External!$C751,"_",NFM3External!$E751,"_",NFM3External!$G751)</f>
        <v>Comoros_HIV_Joint United Nations Programme on HIV/AIDS (UNAIDS)_2021</v>
      </c>
    </row>
    <row r="752" spans="1:12">
      <c r="A752" s="48" t="s">
        <v>1751</v>
      </c>
      <c r="B752" s="49" t="s">
        <v>903</v>
      </c>
      <c r="C752" s="49" t="s">
        <v>1638</v>
      </c>
      <c r="D752" s="49" t="s">
        <v>1627</v>
      </c>
      <c r="E752" s="49" t="s">
        <v>836</v>
      </c>
      <c r="F752" s="49" t="s">
        <v>1752</v>
      </c>
      <c r="G752" s="49">
        <v>2022</v>
      </c>
      <c r="H752" s="49" t="s">
        <v>357</v>
      </c>
      <c r="I752" s="49" t="s">
        <v>675</v>
      </c>
      <c r="J752" s="59">
        <v>50948</v>
      </c>
      <c r="K752" s="49">
        <v>61522</v>
      </c>
      <c r="L752" s="55" t="str">
        <f>_xlfn.CONCAT(NFM3External!$B752,"_",NFM3External!$C752,"_",NFM3External!$E752,"_",NFM3External!$G752)</f>
        <v>Comoros_HIV_Joint United Nations Programme on HIV/AIDS (UNAIDS)_2022</v>
      </c>
    </row>
    <row r="753" spans="1:12">
      <c r="A753" s="51" t="s">
        <v>1751</v>
      </c>
      <c r="B753" s="52" t="s">
        <v>903</v>
      </c>
      <c r="C753" s="52" t="s">
        <v>1638</v>
      </c>
      <c r="D753" s="52" t="s">
        <v>1627</v>
      </c>
      <c r="E753" s="52" t="s">
        <v>836</v>
      </c>
      <c r="F753" s="52" t="s">
        <v>1752</v>
      </c>
      <c r="G753" s="52">
        <v>2023</v>
      </c>
      <c r="H753" s="52" t="s">
        <v>357</v>
      </c>
      <c r="I753" s="52" t="s">
        <v>675</v>
      </c>
      <c r="J753" s="60">
        <v>50948</v>
      </c>
      <c r="K753" s="52">
        <v>62419</v>
      </c>
      <c r="L753" s="56" t="str">
        <f>_xlfn.CONCAT(NFM3External!$B753,"_",NFM3External!$C753,"_",NFM3External!$E753,"_",NFM3External!$G753)</f>
        <v>Comoros_HIV_Joint United Nations Programme on HIV/AIDS (UNAIDS)_2023</v>
      </c>
    </row>
    <row r="754" spans="1:12">
      <c r="A754" s="48" t="s">
        <v>1751</v>
      </c>
      <c r="B754" s="49" t="s">
        <v>903</v>
      </c>
      <c r="C754" s="49" t="s">
        <v>1638</v>
      </c>
      <c r="D754" s="49" t="s">
        <v>1627</v>
      </c>
      <c r="E754" s="49" t="s">
        <v>836</v>
      </c>
      <c r="F754" s="49" t="s">
        <v>1752</v>
      </c>
      <c r="G754" s="49">
        <v>2024</v>
      </c>
      <c r="H754" s="49" t="s">
        <v>357</v>
      </c>
      <c r="I754" s="49" t="s">
        <v>675</v>
      </c>
      <c r="J754" s="59">
        <v>50948</v>
      </c>
      <c r="K754" s="49">
        <v>63184</v>
      </c>
      <c r="L754" s="55" t="str">
        <f>_xlfn.CONCAT(NFM3External!$B754,"_",NFM3External!$C754,"_",NFM3External!$E754,"_",NFM3External!$G754)</f>
        <v>Comoros_HIV_Joint United Nations Programme on HIV/AIDS (UNAIDS)_2024</v>
      </c>
    </row>
    <row r="755" spans="1:12">
      <c r="A755" s="51" t="s">
        <v>1751</v>
      </c>
      <c r="B755" s="52" t="s">
        <v>903</v>
      </c>
      <c r="C755" s="52" t="s">
        <v>1638</v>
      </c>
      <c r="D755" s="52" t="s">
        <v>1627</v>
      </c>
      <c r="E755" s="52" t="s">
        <v>894</v>
      </c>
      <c r="F755" s="52" t="s">
        <v>1753</v>
      </c>
      <c r="G755" s="52">
        <v>2019</v>
      </c>
      <c r="H755" s="52" t="s">
        <v>1628</v>
      </c>
      <c r="I755" s="52" t="s">
        <v>675</v>
      </c>
      <c r="J755" s="60">
        <v>2959</v>
      </c>
      <c r="K755" s="52">
        <v>3313</v>
      </c>
      <c r="L755" s="56" t="str">
        <f>_xlfn.CONCAT(NFM3External!$B755,"_",NFM3External!$C755,"_",NFM3External!$E755,"_",NFM3External!$G755)</f>
        <v>Comoros_HIV_The United Nations Children's Fund (UNICEF)_2019</v>
      </c>
    </row>
    <row r="756" spans="1:12">
      <c r="A756" s="48" t="s">
        <v>1751</v>
      </c>
      <c r="B756" s="49" t="s">
        <v>903</v>
      </c>
      <c r="C756" s="49" t="s">
        <v>1638</v>
      </c>
      <c r="D756" s="49" t="s">
        <v>1627</v>
      </c>
      <c r="E756" s="49" t="s">
        <v>894</v>
      </c>
      <c r="F756" s="49" t="s">
        <v>1753</v>
      </c>
      <c r="G756" s="49">
        <v>2020</v>
      </c>
      <c r="H756" s="49" t="s">
        <v>1628</v>
      </c>
      <c r="I756" s="49" t="s">
        <v>675</v>
      </c>
      <c r="J756" s="59">
        <v>2959</v>
      </c>
      <c r="K756" s="49">
        <v>3372</v>
      </c>
      <c r="L756" s="55" t="str">
        <f>_xlfn.CONCAT(NFM3External!$B756,"_",NFM3External!$C756,"_",NFM3External!$E756,"_",NFM3External!$G756)</f>
        <v>Comoros_HIV_The United Nations Children's Fund (UNICEF)_2020</v>
      </c>
    </row>
    <row r="757" spans="1:12">
      <c r="A757" s="51" t="s">
        <v>1751</v>
      </c>
      <c r="B757" s="52" t="s">
        <v>903</v>
      </c>
      <c r="C757" s="52" t="s">
        <v>1638</v>
      </c>
      <c r="D757" s="52" t="s">
        <v>1627</v>
      </c>
      <c r="E757" s="52" t="s">
        <v>894</v>
      </c>
      <c r="F757" s="52" t="s">
        <v>1753</v>
      </c>
      <c r="G757" s="52">
        <v>2021</v>
      </c>
      <c r="H757" s="52" t="s">
        <v>1628</v>
      </c>
      <c r="I757" s="52" t="s">
        <v>675</v>
      </c>
      <c r="J757" s="60">
        <v>2959</v>
      </c>
      <c r="K757" s="52">
        <v>3534</v>
      </c>
      <c r="L757" s="56" t="str">
        <f>_xlfn.CONCAT(NFM3External!$B757,"_",NFM3External!$C757,"_",NFM3External!$E757,"_",NFM3External!$G757)</f>
        <v>Comoros_HIV_The United Nations Children's Fund (UNICEF)_2021</v>
      </c>
    </row>
    <row r="758" spans="1:12">
      <c r="A758" s="48" t="s">
        <v>1751</v>
      </c>
      <c r="B758" s="49" t="s">
        <v>903</v>
      </c>
      <c r="C758" s="49" t="s">
        <v>1638</v>
      </c>
      <c r="D758" s="49" t="s">
        <v>1627</v>
      </c>
      <c r="E758" s="49" t="s">
        <v>894</v>
      </c>
      <c r="F758" s="49" t="s">
        <v>1753</v>
      </c>
      <c r="G758" s="49">
        <v>2022</v>
      </c>
      <c r="H758" s="49" t="s">
        <v>357</v>
      </c>
      <c r="I758" s="49" t="s">
        <v>675</v>
      </c>
      <c r="J758" s="59">
        <v>34939</v>
      </c>
      <c r="K758" s="49">
        <v>42190</v>
      </c>
      <c r="L758" s="55" t="str">
        <f>_xlfn.CONCAT(NFM3External!$B758,"_",NFM3External!$C758,"_",NFM3External!$E758,"_",NFM3External!$G758)</f>
        <v>Comoros_HIV_The United Nations Children's Fund (UNICEF)_2022</v>
      </c>
    </row>
    <row r="759" spans="1:12">
      <c r="A759" s="51" t="s">
        <v>1751</v>
      </c>
      <c r="B759" s="52" t="s">
        <v>903</v>
      </c>
      <c r="C759" s="52" t="s">
        <v>1638</v>
      </c>
      <c r="D759" s="52" t="s">
        <v>1627</v>
      </c>
      <c r="E759" s="52" t="s">
        <v>894</v>
      </c>
      <c r="F759" s="52" t="s">
        <v>1753</v>
      </c>
      <c r="G759" s="52">
        <v>2023</v>
      </c>
      <c r="H759" s="52" t="s">
        <v>357</v>
      </c>
      <c r="I759" s="52" t="s">
        <v>675</v>
      </c>
      <c r="J759" s="60">
        <v>34939</v>
      </c>
      <c r="K759" s="52">
        <v>42805</v>
      </c>
      <c r="L759" s="56" t="str">
        <f>_xlfn.CONCAT(NFM3External!$B759,"_",NFM3External!$C759,"_",NFM3External!$E759,"_",NFM3External!$G759)</f>
        <v>Comoros_HIV_The United Nations Children's Fund (UNICEF)_2023</v>
      </c>
    </row>
    <row r="760" spans="1:12">
      <c r="A760" s="48" t="s">
        <v>1751</v>
      </c>
      <c r="B760" s="49" t="s">
        <v>903</v>
      </c>
      <c r="C760" s="49" t="s">
        <v>1638</v>
      </c>
      <c r="D760" s="49" t="s">
        <v>1627</v>
      </c>
      <c r="E760" s="49" t="s">
        <v>894</v>
      </c>
      <c r="F760" s="49" t="s">
        <v>1753</v>
      </c>
      <c r="G760" s="49">
        <v>2024</v>
      </c>
      <c r="H760" s="49" t="s">
        <v>357</v>
      </c>
      <c r="I760" s="49" t="s">
        <v>675</v>
      </c>
      <c r="J760" s="59">
        <v>34939</v>
      </c>
      <c r="K760" s="49">
        <v>43330</v>
      </c>
      <c r="L760" s="55" t="str">
        <f>_xlfn.CONCAT(NFM3External!$B760,"_",NFM3External!$C760,"_",NFM3External!$E760,"_",NFM3External!$G760)</f>
        <v>Comoros_HIV_The United Nations Children's Fund (UNICEF)_2024</v>
      </c>
    </row>
    <row r="761" spans="1:12">
      <c r="A761" s="51" t="s">
        <v>1751</v>
      </c>
      <c r="B761" s="52" t="s">
        <v>903</v>
      </c>
      <c r="C761" s="52" t="s">
        <v>1638</v>
      </c>
      <c r="D761" s="52" t="s">
        <v>1627</v>
      </c>
      <c r="E761" s="52" t="s">
        <v>923</v>
      </c>
      <c r="F761" s="52" t="s">
        <v>1754</v>
      </c>
      <c r="G761" s="52">
        <v>2019</v>
      </c>
      <c r="H761" s="52" t="s">
        <v>1628</v>
      </c>
      <c r="I761" s="52" t="s">
        <v>675</v>
      </c>
      <c r="J761" s="60">
        <v>34380</v>
      </c>
      <c r="K761" s="52">
        <v>38486</v>
      </c>
      <c r="L761" s="56" t="str">
        <f>_xlfn.CONCAT(NFM3External!$B761,"_",NFM3External!$C761,"_",NFM3External!$E761,"_",NFM3External!$G761)</f>
        <v>Comoros_HIV_United Nations Population Fund (UNFPA)_2019</v>
      </c>
    </row>
    <row r="762" spans="1:12">
      <c r="A762" s="48" t="s">
        <v>1751</v>
      </c>
      <c r="B762" s="49" t="s">
        <v>903</v>
      </c>
      <c r="C762" s="49" t="s">
        <v>1638</v>
      </c>
      <c r="D762" s="49" t="s">
        <v>1627</v>
      </c>
      <c r="E762" s="49" t="s">
        <v>923</v>
      </c>
      <c r="F762" s="49" t="s">
        <v>1754</v>
      </c>
      <c r="G762" s="49">
        <v>2020</v>
      </c>
      <c r="H762" s="49" t="s">
        <v>1628</v>
      </c>
      <c r="I762" s="49" t="s">
        <v>675</v>
      </c>
      <c r="J762" s="59">
        <v>45196</v>
      </c>
      <c r="K762" s="49">
        <v>51507</v>
      </c>
      <c r="L762" s="55" t="str">
        <f>_xlfn.CONCAT(NFM3External!$B762,"_",NFM3External!$C762,"_",NFM3External!$E762,"_",NFM3External!$G762)</f>
        <v>Comoros_HIV_United Nations Population Fund (UNFPA)_2020</v>
      </c>
    </row>
    <row r="763" spans="1:12">
      <c r="A763" s="51" t="s">
        <v>1751</v>
      </c>
      <c r="B763" s="52" t="s">
        <v>903</v>
      </c>
      <c r="C763" s="52" t="s">
        <v>1638</v>
      </c>
      <c r="D763" s="52" t="s">
        <v>1627</v>
      </c>
      <c r="E763" s="52" t="s">
        <v>923</v>
      </c>
      <c r="F763" s="52" t="s">
        <v>1754</v>
      </c>
      <c r="G763" s="52">
        <v>2021</v>
      </c>
      <c r="H763" s="52" t="s">
        <v>1628</v>
      </c>
      <c r="I763" s="52" t="s">
        <v>675</v>
      </c>
      <c r="J763" s="60">
        <v>34380</v>
      </c>
      <c r="K763" s="52">
        <v>41056</v>
      </c>
      <c r="L763" s="56" t="str">
        <f>_xlfn.CONCAT(NFM3External!$B763,"_",NFM3External!$C763,"_",NFM3External!$E763,"_",NFM3External!$G763)</f>
        <v>Comoros_HIV_United Nations Population Fund (UNFPA)_2021</v>
      </c>
    </row>
    <row r="764" spans="1:12">
      <c r="A764" s="48" t="s">
        <v>1751</v>
      </c>
      <c r="B764" s="49" t="s">
        <v>903</v>
      </c>
      <c r="C764" s="49" t="s">
        <v>1638</v>
      </c>
      <c r="D764" s="49" t="s">
        <v>1627</v>
      </c>
      <c r="E764" s="49" t="s">
        <v>923</v>
      </c>
      <c r="F764" s="49" t="s">
        <v>1754</v>
      </c>
      <c r="G764" s="49">
        <v>2022</v>
      </c>
      <c r="H764" s="49" t="s">
        <v>357</v>
      </c>
      <c r="I764" s="49" t="s">
        <v>675</v>
      </c>
      <c r="J764" s="59">
        <v>38461</v>
      </c>
      <c r="K764" s="49">
        <v>46444</v>
      </c>
      <c r="L764" s="55" t="str">
        <f>_xlfn.CONCAT(NFM3External!$B764,"_",NFM3External!$C764,"_",NFM3External!$E764,"_",NFM3External!$G764)</f>
        <v>Comoros_HIV_United Nations Population Fund (UNFPA)_2022</v>
      </c>
    </row>
    <row r="765" spans="1:12">
      <c r="A765" s="51" t="s">
        <v>1751</v>
      </c>
      <c r="B765" s="52" t="s">
        <v>903</v>
      </c>
      <c r="C765" s="52" t="s">
        <v>1638</v>
      </c>
      <c r="D765" s="52" t="s">
        <v>1627</v>
      </c>
      <c r="E765" s="52" t="s">
        <v>923</v>
      </c>
      <c r="F765" s="52" t="s">
        <v>1754</v>
      </c>
      <c r="G765" s="52">
        <v>2023</v>
      </c>
      <c r="H765" s="52" t="s">
        <v>357</v>
      </c>
      <c r="I765" s="52" t="s">
        <v>675</v>
      </c>
      <c r="J765" s="60">
        <v>38461</v>
      </c>
      <c r="K765" s="52">
        <v>47121</v>
      </c>
      <c r="L765" s="56" t="str">
        <f>_xlfn.CONCAT(NFM3External!$B765,"_",NFM3External!$C765,"_",NFM3External!$E765,"_",NFM3External!$G765)</f>
        <v>Comoros_HIV_United Nations Population Fund (UNFPA)_2023</v>
      </c>
    </row>
    <row r="766" spans="1:12">
      <c r="A766" s="48" t="s">
        <v>1751</v>
      </c>
      <c r="B766" s="49" t="s">
        <v>903</v>
      </c>
      <c r="C766" s="49" t="s">
        <v>1638</v>
      </c>
      <c r="D766" s="49" t="s">
        <v>1627</v>
      </c>
      <c r="E766" s="49" t="s">
        <v>923</v>
      </c>
      <c r="F766" s="49" t="s">
        <v>1754</v>
      </c>
      <c r="G766" s="49">
        <v>2024</v>
      </c>
      <c r="H766" s="49" t="s">
        <v>357</v>
      </c>
      <c r="I766" s="49" t="s">
        <v>675</v>
      </c>
      <c r="J766" s="59">
        <v>38461</v>
      </c>
      <c r="K766" s="49">
        <v>47699</v>
      </c>
      <c r="L766" s="55" t="str">
        <f>_xlfn.CONCAT(NFM3External!$B766,"_",NFM3External!$C766,"_",NFM3External!$E766,"_",NFM3External!$G766)</f>
        <v>Comoros_HIV_United Nations Population Fund (UNFPA)_2024</v>
      </c>
    </row>
    <row r="767" spans="1:12">
      <c r="A767" s="51" t="s">
        <v>1751</v>
      </c>
      <c r="B767" s="52" t="s">
        <v>903</v>
      </c>
      <c r="C767" s="52" t="s">
        <v>1638</v>
      </c>
      <c r="D767" s="52" t="s">
        <v>1627</v>
      </c>
      <c r="E767" s="52" t="s">
        <v>947</v>
      </c>
      <c r="F767" s="52" t="s">
        <v>1755</v>
      </c>
      <c r="G767" s="52">
        <v>2019</v>
      </c>
      <c r="H767" s="52" t="s">
        <v>1628</v>
      </c>
      <c r="I767" s="52" t="s">
        <v>675</v>
      </c>
      <c r="J767" s="60">
        <v>11918</v>
      </c>
      <c r="K767" s="52">
        <v>13342</v>
      </c>
      <c r="L767" s="56" t="str">
        <f>_xlfn.CONCAT(NFM3External!$B767,"_",NFM3External!$C767,"_",NFM3External!$E767,"_",NFM3External!$G767)</f>
        <v>Comoros_HIV_Unspecified - not disagregated by sources _2019</v>
      </c>
    </row>
    <row r="768" spans="1:12">
      <c r="A768" s="48" t="s">
        <v>1751</v>
      </c>
      <c r="B768" s="49" t="s">
        <v>903</v>
      </c>
      <c r="C768" s="49" t="s">
        <v>1638</v>
      </c>
      <c r="D768" s="49" t="s">
        <v>1627</v>
      </c>
      <c r="E768" s="49" t="s">
        <v>947</v>
      </c>
      <c r="F768" s="49" t="s">
        <v>1755</v>
      </c>
      <c r="G768" s="49">
        <v>2020</v>
      </c>
      <c r="H768" s="49" t="s">
        <v>1628</v>
      </c>
      <c r="I768" s="49" t="s">
        <v>675</v>
      </c>
      <c r="J768" s="59">
        <v>11918</v>
      </c>
      <c r="K768" s="49">
        <v>13583</v>
      </c>
      <c r="L768" s="55" t="str">
        <f>_xlfn.CONCAT(NFM3External!$B768,"_",NFM3External!$C768,"_",NFM3External!$E768,"_",NFM3External!$G768)</f>
        <v>Comoros_HIV_Unspecified - not disagregated by sources _2020</v>
      </c>
    </row>
    <row r="769" spans="1:12">
      <c r="A769" s="51" t="s">
        <v>1751</v>
      </c>
      <c r="B769" s="52" t="s">
        <v>903</v>
      </c>
      <c r="C769" s="52" t="s">
        <v>1638</v>
      </c>
      <c r="D769" s="52" t="s">
        <v>1627</v>
      </c>
      <c r="E769" s="52" t="s">
        <v>947</v>
      </c>
      <c r="F769" s="52" t="s">
        <v>1755</v>
      </c>
      <c r="G769" s="52">
        <v>2021</v>
      </c>
      <c r="H769" s="52" t="s">
        <v>1628</v>
      </c>
      <c r="I769" s="52" t="s">
        <v>675</v>
      </c>
      <c r="J769" s="60">
        <v>11918</v>
      </c>
      <c r="K769" s="52">
        <v>14233</v>
      </c>
      <c r="L769" s="56" t="str">
        <f>_xlfn.CONCAT(NFM3External!$B769,"_",NFM3External!$C769,"_",NFM3External!$E769,"_",NFM3External!$G769)</f>
        <v>Comoros_HIV_Unspecified - not disagregated by sources _2021</v>
      </c>
    </row>
    <row r="770" spans="1:12">
      <c r="A770" s="48" t="s">
        <v>1751</v>
      </c>
      <c r="B770" s="49" t="s">
        <v>903</v>
      </c>
      <c r="C770" s="49" t="s">
        <v>1638</v>
      </c>
      <c r="D770" s="49" t="s">
        <v>1627</v>
      </c>
      <c r="E770" s="49" t="s">
        <v>947</v>
      </c>
      <c r="F770" s="49" t="s">
        <v>1755</v>
      </c>
      <c r="G770" s="49">
        <v>2022</v>
      </c>
      <c r="H770" s="49" t="s">
        <v>357</v>
      </c>
      <c r="I770" s="49" t="s">
        <v>675</v>
      </c>
      <c r="J770" s="59">
        <v>11918</v>
      </c>
      <c r="K770" s="49">
        <v>14392</v>
      </c>
      <c r="L770" s="55" t="str">
        <f>_xlfn.CONCAT(NFM3External!$B770,"_",NFM3External!$C770,"_",NFM3External!$E770,"_",NFM3External!$G770)</f>
        <v>Comoros_HIV_Unspecified - not disagregated by sources _2022</v>
      </c>
    </row>
    <row r="771" spans="1:12">
      <c r="A771" s="51" t="s">
        <v>1751</v>
      </c>
      <c r="B771" s="52" t="s">
        <v>903</v>
      </c>
      <c r="C771" s="52" t="s">
        <v>1638</v>
      </c>
      <c r="D771" s="52" t="s">
        <v>1627</v>
      </c>
      <c r="E771" s="52" t="s">
        <v>947</v>
      </c>
      <c r="F771" s="52" t="s">
        <v>1755</v>
      </c>
      <c r="G771" s="52">
        <v>2023</v>
      </c>
      <c r="H771" s="52" t="s">
        <v>357</v>
      </c>
      <c r="I771" s="52" t="s">
        <v>675</v>
      </c>
      <c r="J771" s="60">
        <v>11918</v>
      </c>
      <c r="K771" s="52">
        <v>14602</v>
      </c>
      <c r="L771" s="56" t="str">
        <f>_xlfn.CONCAT(NFM3External!$B771,"_",NFM3External!$C771,"_",NFM3External!$E771,"_",NFM3External!$G771)</f>
        <v>Comoros_HIV_Unspecified - not disagregated by sources _2023</v>
      </c>
    </row>
    <row r="772" spans="1:12">
      <c r="A772" s="48" t="s">
        <v>1751</v>
      </c>
      <c r="B772" s="49" t="s">
        <v>903</v>
      </c>
      <c r="C772" s="49" t="s">
        <v>1638</v>
      </c>
      <c r="D772" s="49" t="s">
        <v>1627</v>
      </c>
      <c r="E772" s="49" t="s">
        <v>947</v>
      </c>
      <c r="F772" s="49" t="s">
        <v>1755</v>
      </c>
      <c r="G772" s="49">
        <v>2024</v>
      </c>
      <c r="H772" s="49" t="s">
        <v>357</v>
      </c>
      <c r="I772" s="49" t="s">
        <v>675</v>
      </c>
      <c r="J772" s="59">
        <v>11918</v>
      </c>
      <c r="K772" s="49">
        <v>14781</v>
      </c>
      <c r="L772" s="55" t="str">
        <f>_xlfn.CONCAT(NFM3External!$B772,"_",NFM3External!$C772,"_",NFM3External!$E772,"_",NFM3External!$G772)</f>
        <v>Comoros_HIV_Unspecified - not disagregated by sources _2024</v>
      </c>
    </row>
    <row r="773" spans="1:12">
      <c r="A773" s="51" t="s">
        <v>1751</v>
      </c>
      <c r="B773" s="52" t="s">
        <v>903</v>
      </c>
      <c r="C773" s="52" t="s">
        <v>1638</v>
      </c>
      <c r="D773" s="52" t="s">
        <v>1627</v>
      </c>
      <c r="E773" s="52" t="s">
        <v>942</v>
      </c>
      <c r="F773" s="52" t="s">
        <v>1756</v>
      </c>
      <c r="G773" s="52">
        <v>2019</v>
      </c>
      <c r="H773" s="52" t="s">
        <v>1628</v>
      </c>
      <c r="I773" s="52" t="s">
        <v>675</v>
      </c>
      <c r="J773" s="60">
        <v>10191</v>
      </c>
      <c r="K773" s="52">
        <v>11408</v>
      </c>
      <c r="L773" s="56" t="str">
        <f>_xlfn.CONCAT(NFM3External!$B773,"_",NFM3External!$C773,"_",NFM3External!$E773,"_",NFM3External!$G773)</f>
        <v>Comoros_HIV_World Health Organization (WHO)_2019</v>
      </c>
    </row>
    <row r="774" spans="1:12">
      <c r="A774" s="48" t="s">
        <v>1751</v>
      </c>
      <c r="B774" s="49" t="s">
        <v>903</v>
      </c>
      <c r="C774" s="49" t="s">
        <v>1638</v>
      </c>
      <c r="D774" s="49" t="s">
        <v>1627</v>
      </c>
      <c r="E774" s="49" t="s">
        <v>942</v>
      </c>
      <c r="F774" s="49" t="s">
        <v>1756</v>
      </c>
      <c r="G774" s="49">
        <v>2020</v>
      </c>
      <c r="H774" s="49" t="s">
        <v>1628</v>
      </c>
      <c r="I774" s="49" t="s">
        <v>675</v>
      </c>
      <c r="J774" s="59">
        <v>16313</v>
      </c>
      <c r="K774" s="49">
        <v>18591</v>
      </c>
      <c r="L774" s="55" t="str">
        <f>_xlfn.CONCAT(NFM3External!$B774,"_",NFM3External!$C774,"_",NFM3External!$E774,"_",NFM3External!$G774)</f>
        <v>Comoros_HIV_World Health Organization (WHO)_2020</v>
      </c>
    </row>
    <row r="775" spans="1:12">
      <c r="A775" s="51" t="s">
        <v>1751</v>
      </c>
      <c r="B775" s="52" t="s">
        <v>903</v>
      </c>
      <c r="C775" s="52" t="s">
        <v>1638</v>
      </c>
      <c r="D775" s="52" t="s">
        <v>1627</v>
      </c>
      <c r="E775" s="52" t="s">
        <v>942</v>
      </c>
      <c r="F775" s="52" t="s">
        <v>1756</v>
      </c>
      <c r="G775" s="52">
        <v>2021</v>
      </c>
      <c r="H775" s="52" t="s">
        <v>1628</v>
      </c>
      <c r="I775" s="52" t="s">
        <v>675</v>
      </c>
      <c r="J775" s="60">
        <v>28558</v>
      </c>
      <c r="K775" s="52">
        <v>34104</v>
      </c>
      <c r="L775" s="56" t="str">
        <f>_xlfn.CONCAT(NFM3External!$B775,"_",NFM3External!$C775,"_",NFM3External!$E775,"_",NFM3External!$G775)</f>
        <v>Comoros_HIV_World Health Organization (WHO)_2021</v>
      </c>
    </row>
    <row r="776" spans="1:12">
      <c r="A776" s="48" t="s">
        <v>1751</v>
      </c>
      <c r="B776" s="49" t="s">
        <v>903</v>
      </c>
      <c r="C776" s="49" t="s">
        <v>1638</v>
      </c>
      <c r="D776" s="49" t="s">
        <v>1627</v>
      </c>
      <c r="E776" s="49" t="s">
        <v>942</v>
      </c>
      <c r="F776" s="49" t="s">
        <v>1756</v>
      </c>
      <c r="G776" s="49">
        <v>2022</v>
      </c>
      <c r="H776" s="49" t="s">
        <v>357</v>
      </c>
      <c r="I776" s="49" t="s">
        <v>675</v>
      </c>
      <c r="J776" s="59">
        <v>17857</v>
      </c>
      <c r="K776" s="49">
        <v>21563</v>
      </c>
      <c r="L776" s="55" t="str">
        <f>_xlfn.CONCAT(NFM3External!$B776,"_",NFM3External!$C776,"_",NFM3External!$E776,"_",NFM3External!$G776)</f>
        <v>Comoros_HIV_World Health Organization (WHO)_2022</v>
      </c>
    </row>
    <row r="777" spans="1:12">
      <c r="A777" s="51" t="s">
        <v>1751</v>
      </c>
      <c r="B777" s="52" t="s">
        <v>903</v>
      </c>
      <c r="C777" s="52" t="s">
        <v>1638</v>
      </c>
      <c r="D777" s="52" t="s">
        <v>1627</v>
      </c>
      <c r="E777" s="52" t="s">
        <v>942</v>
      </c>
      <c r="F777" s="52" t="s">
        <v>1756</v>
      </c>
      <c r="G777" s="52">
        <v>2023</v>
      </c>
      <c r="H777" s="52" t="s">
        <v>357</v>
      </c>
      <c r="I777" s="52" t="s">
        <v>675</v>
      </c>
      <c r="J777" s="60">
        <v>17857</v>
      </c>
      <c r="K777" s="52">
        <v>21878</v>
      </c>
      <c r="L777" s="56" t="str">
        <f>_xlfn.CONCAT(NFM3External!$B777,"_",NFM3External!$C777,"_",NFM3External!$E777,"_",NFM3External!$G777)</f>
        <v>Comoros_HIV_World Health Organization (WHO)_2023</v>
      </c>
    </row>
    <row r="778" spans="1:12">
      <c r="A778" s="48" t="s">
        <v>1751</v>
      </c>
      <c r="B778" s="49" t="s">
        <v>903</v>
      </c>
      <c r="C778" s="49" t="s">
        <v>1638</v>
      </c>
      <c r="D778" s="49" t="s">
        <v>1627</v>
      </c>
      <c r="E778" s="49" t="s">
        <v>942</v>
      </c>
      <c r="F778" s="49" t="s">
        <v>1756</v>
      </c>
      <c r="G778" s="49">
        <v>2024</v>
      </c>
      <c r="H778" s="49" t="s">
        <v>357</v>
      </c>
      <c r="I778" s="49" t="s">
        <v>675</v>
      </c>
      <c r="J778" s="59">
        <v>17857</v>
      </c>
      <c r="K778" s="49">
        <v>22146</v>
      </c>
      <c r="L778" s="55" t="str">
        <f>_xlfn.CONCAT(NFM3External!$B778,"_",NFM3External!$C778,"_",NFM3External!$E778,"_",NFM3External!$G778)</f>
        <v>Comoros_HIV_World Health Organization (WHO)_2024</v>
      </c>
    </row>
    <row r="779" spans="1:12">
      <c r="A779" s="51" t="s">
        <v>1751</v>
      </c>
      <c r="B779" s="52" t="s">
        <v>903</v>
      </c>
      <c r="C779" s="52" t="s">
        <v>304</v>
      </c>
      <c r="D779" s="52" t="s">
        <v>1627</v>
      </c>
      <c r="E779" s="52" t="s">
        <v>724</v>
      </c>
      <c r="F779" s="52"/>
      <c r="G779" s="52">
        <v>2019</v>
      </c>
      <c r="H779" s="52" t="s">
        <v>1628</v>
      </c>
      <c r="I779" s="52" t="s">
        <v>675</v>
      </c>
      <c r="J779" s="60">
        <v>438103</v>
      </c>
      <c r="K779" s="52">
        <v>490439</v>
      </c>
      <c r="L779" s="56" t="str">
        <f>_xlfn.CONCAT(NFM3External!$B779,"_",NFM3External!$C779,"_",NFM3External!$E779,"_",NFM3External!$G779)</f>
        <v>Comoros_Malaria_China_2019</v>
      </c>
    </row>
    <row r="780" spans="1:12">
      <c r="A780" s="48" t="s">
        <v>1751</v>
      </c>
      <c r="B780" s="49" t="s">
        <v>903</v>
      </c>
      <c r="C780" s="49" t="s">
        <v>304</v>
      </c>
      <c r="D780" s="49" t="s">
        <v>1627</v>
      </c>
      <c r="E780" s="49" t="s">
        <v>724</v>
      </c>
      <c r="F780" s="49"/>
      <c r="G780" s="49">
        <v>2020</v>
      </c>
      <c r="H780" s="49" t="s">
        <v>1628</v>
      </c>
      <c r="I780" s="49" t="s">
        <v>675</v>
      </c>
      <c r="J780" s="59">
        <v>56000</v>
      </c>
      <c r="K780" s="49">
        <v>63819</v>
      </c>
      <c r="L780" s="55" t="str">
        <f>_xlfn.CONCAT(NFM3External!$B780,"_",NFM3External!$C780,"_",NFM3External!$E780,"_",NFM3External!$G780)</f>
        <v>Comoros_Malaria_China_2020</v>
      </c>
    </row>
    <row r="781" spans="1:12">
      <c r="A781" s="51" t="s">
        <v>1751</v>
      </c>
      <c r="B781" s="52" t="s">
        <v>903</v>
      </c>
      <c r="C781" s="52" t="s">
        <v>304</v>
      </c>
      <c r="D781" s="52" t="s">
        <v>1627</v>
      </c>
      <c r="E781" s="52" t="s">
        <v>724</v>
      </c>
      <c r="F781" s="52"/>
      <c r="G781" s="52">
        <v>2021</v>
      </c>
      <c r="H781" s="52" t="s">
        <v>1628</v>
      </c>
      <c r="I781" s="52" t="s">
        <v>675</v>
      </c>
      <c r="J781" s="60">
        <v>56000</v>
      </c>
      <c r="K781" s="52">
        <v>66875</v>
      </c>
      <c r="L781" s="56" t="str">
        <f>_xlfn.CONCAT(NFM3External!$B781,"_",NFM3External!$C781,"_",NFM3External!$E781,"_",NFM3External!$G781)</f>
        <v>Comoros_Malaria_China_2021</v>
      </c>
    </row>
    <row r="782" spans="1:12">
      <c r="A782" s="48" t="s">
        <v>1751</v>
      </c>
      <c r="B782" s="49" t="s">
        <v>903</v>
      </c>
      <c r="C782" s="49" t="s">
        <v>304</v>
      </c>
      <c r="D782" s="49" t="s">
        <v>1627</v>
      </c>
      <c r="E782" s="49" t="s">
        <v>724</v>
      </c>
      <c r="F782" s="49"/>
      <c r="G782" s="49">
        <v>2022</v>
      </c>
      <c r="H782" s="49" t="s">
        <v>357</v>
      </c>
      <c r="I782" s="49" t="s">
        <v>675</v>
      </c>
      <c r="J782" s="59">
        <v>538589</v>
      </c>
      <c r="K782" s="49">
        <v>650373</v>
      </c>
      <c r="L782" s="55" t="str">
        <f>_xlfn.CONCAT(NFM3External!$B782,"_",NFM3External!$C782,"_",NFM3External!$E782,"_",NFM3External!$G782)</f>
        <v>Comoros_Malaria_China_2022</v>
      </c>
    </row>
    <row r="783" spans="1:12">
      <c r="A783" s="51" t="s">
        <v>1751</v>
      </c>
      <c r="B783" s="52" t="s">
        <v>903</v>
      </c>
      <c r="C783" s="52" t="s">
        <v>304</v>
      </c>
      <c r="D783" s="52" t="s">
        <v>1627</v>
      </c>
      <c r="E783" s="52" t="s">
        <v>724</v>
      </c>
      <c r="F783" s="52"/>
      <c r="G783" s="52">
        <v>2023</v>
      </c>
      <c r="H783" s="52" t="s">
        <v>357</v>
      </c>
      <c r="I783" s="52" t="s">
        <v>675</v>
      </c>
      <c r="J783" s="60">
        <v>534385</v>
      </c>
      <c r="K783" s="52">
        <v>654700</v>
      </c>
      <c r="L783" s="56" t="str">
        <f>_xlfn.CONCAT(NFM3External!$B783,"_",NFM3External!$C783,"_",NFM3External!$E783,"_",NFM3External!$G783)</f>
        <v>Comoros_Malaria_China_2023</v>
      </c>
    </row>
    <row r="784" spans="1:12">
      <c r="A784" s="48" t="s">
        <v>1751</v>
      </c>
      <c r="B784" s="49" t="s">
        <v>903</v>
      </c>
      <c r="C784" s="49" t="s">
        <v>304</v>
      </c>
      <c r="D784" s="49" t="s">
        <v>1627</v>
      </c>
      <c r="E784" s="49" t="s">
        <v>724</v>
      </c>
      <c r="F784" s="49"/>
      <c r="G784" s="49">
        <v>2024</v>
      </c>
      <c r="H784" s="49" t="s">
        <v>357</v>
      </c>
      <c r="I784" s="49" t="s">
        <v>675</v>
      </c>
      <c r="J784" s="59">
        <v>534385</v>
      </c>
      <c r="K784" s="49">
        <v>662731</v>
      </c>
      <c r="L784" s="55" t="str">
        <f>_xlfn.CONCAT(NFM3External!$B784,"_",NFM3External!$C784,"_",NFM3External!$E784,"_",NFM3External!$G784)</f>
        <v>Comoros_Malaria_China_2024</v>
      </c>
    </row>
    <row r="785" spans="1:12">
      <c r="A785" s="51" t="s">
        <v>1751</v>
      </c>
      <c r="B785" s="52" t="s">
        <v>903</v>
      </c>
      <c r="C785" s="52" t="s">
        <v>304</v>
      </c>
      <c r="D785" s="52" t="s">
        <v>1627</v>
      </c>
      <c r="E785" s="52" t="s">
        <v>849</v>
      </c>
      <c r="F785" s="52" t="s">
        <v>1757</v>
      </c>
      <c r="G785" s="52">
        <v>2021</v>
      </c>
      <c r="H785" s="52" t="s">
        <v>1628</v>
      </c>
      <c r="I785" s="52" t="s">
        <v>675</v>
      </c>
      <c r="J785" s="60">
        <v>30000</v>
      </c>
      <c r="K785" s="52">
        <v>35826</v>
      </c>
      <c r="L785" s="56" t="str">
        <f>_xlfn.CONCAT(NFM3External!$B785,"_",NFM3External!$C785,"_",NFM3External!$E785,"_",NFM3External!$G785)</f>
        <v>Comoros_Malaria_Malaria Consortium _2021</v>
      </c>
    </row>
    <row r="786" spans="1:12">
      <c r="A786" s="48" t="s">
        <v>1751</v>
      </c>
      <c r="B786" s="49" t="s">
        <v>903</v>
      </c>
      <c r="C786" s="49" t="s">
        <v>304</v>
      </c>
      <c r="D786" s="49" t="s">
        <v>1627</v>
      </c>
      <c r="E786" s="49" t="s">
        <v>947</v>
      </c>
      <c r="F786" s="49" t="s">
        <v>1758</v>
      </c>
      <c r="G786" s="49">
        <v>2019</v>
      </c>
      <c r="H786" s="49" t="s">
        <v>1628</v>
      </c>
      <c r="I786" s="49" t="s">
        <v>675</v>
      </c>
      <c r="J786" s="59">
        <v>883</v>
      </c>
      <c r="K786" s="49">
        <v>989</v>
      </c>
      <c r="L786" s="55" t="str">
        <f>_xlfn.CONCAT(NFM3External!$B786,"_",NFM3External!$C786,"_",NFM3External!$E786,"_",NFM3External!$G786)</f>
        <v>Comoros_Malaria_Unspecified - not disagregated by sources _2019</v>
      </c>
    </row>
    <row r="787" spans="1:12">
      <c r="A787" s="51" t="s">
        <v>1751</v>
      </c>
      <c r="B787" s="52" t="s">
        <v>903</v>
      </c>
      <c r="C787" s="52" t="s">
        <v>304</v>
      </c>
      <c r="D787" s="52" t="s">
        <v>1627</v>
      </c>
      <c r="E787" s="52" t="s">
        <v>947</v>
      </c>
      <c r="F787" s="52" t="s">
        <v>1758</v>
      </c>
      <c r="G787" s="52">
        <v>2020</v>
      </c>
      <c r="H787" s="52" t="s">
        <v>1628</v>
      </c>
      <c r="I787" s="52" t="s">
        <v>675</v>
      </c>
      <c r="J787" s="60">
        <v>1932</v>
      </c>
      <c r="K787" s="52">
        <v>2202</v>
      </c>
      <c r="L787" s="56" t="str">
        <f>_xlfn.CONCAT(NFM3External!$B787,"_",NFM3External!$C787,"_",NFM3External!$E787,"_",NFM3External!$G787)</f>
        <v>Comoros_Malaria_Unspecified - not disagregated by sources _2020</v>
      </c>
    </row>
    <row r="788" spans="1:12">
      <c r="A788" s="48" t="s">
        <v>1751</v>
      </c>
      <c r="B788" s="49" t="s">
        <v>903</v>
      </c>
      <c r="C788" s="49" t="s">
        <v>304</v>
      </c>
      <c r="D788" s="49" t="s">
        <v>1627</v>
      </c>
      <c r="E788" s="49" t="s">
        <v>947</v>
      </c>
      <c r="F788" s="49" t="s">
        <v>1758</v>
      </c>
      <c r="G788" s="49">
        <v>2021</v>
      </c>
      <c r="H788" s="49" t="s">
        <v>1628</v>
      </c>
      <c r="I788" s="49" t="s">
        <v>675</v>
      </c>
      <c r="J788" s="59">
        <v>1932</v>
      </c>
      <c r="K788" s="49">
        <v>2308</v>
      </c>
      <c r="L788" s="55" t="str">
        <f>_xlfn.CONCAT(NFM3External!$B788,"_",NFM3External!$C788,"_",NFM3External!$E788,"_",NFM3External!$G788)</f>
        <v>Comoros_Malaria_Unspecified - not disagregated by sources _2021</v>
      </c>
    </row>
    <row r="789" spans="1:12">
      <c r="A789" s="51" t="s">
        <v>1751</v>
      </c>
      <c r="B789" s="52" t="s">
        <v>903</v>
      </c>
      <c r="C789" s="52" t="s">
        <v>304</v>
      </c>
      <c r="D789" s="52" t="s">
        <v>1627</v>
      </c>
      <c r="E789" s="52" t="s">
        <v>947</v>
      </c>
      <c r="F789" s="52" t="s">
        <v>1758</v>
      </c>
      <c r="G789" s="52">
        <v>2022</v>
      </c>
      <c r="H789" s="52" t="s">
        <v>357</v>
      </c>
      <c r="I789" s="52" t="s">
        <v>675</v>
      </c>
      <c r="J789" s="60">
        <v>8465</v>
      </c>
      <c r="K789" s="52">
        <v>10222</v>
      </c>
      <c r="L789" s="56" t="str">
        <f>_xlfn.CONCAT(NFM3External!$B789,"_",NFM3External!$C789,"_",NFM3External!$E789,"_",NFM3External!$G789)</f>
        <v>Comoros_Malaria_Unspecified - not disagregated by sources _2022</v>
      </c>
    </row>
    <row r="790" spans="1:12">
      <c r="A790" s="48" t="s">
        <v>1751</v>
      </c>
      <c r="B790" s="49" t="s">
        <v>903</v>
      </c>
      <c r="C790" s="49" t="s">
        <v>304</v>
      </c>
      <c r="D790" s="49" t="s">
        <v>1627</v>
      </c>
      <c r="E790" s="49" t="s">
        <v>947</v>
      </c>
      <c r="F790" s="49" t="s">
        <v>1758</v>
      </c>
      <c r="G790" s="49">
        <v>2023</v>
      </c>
      <c r="H790" s="49" t="s">
        <v>357</v>
      </c>
      <c r="I790" s="49" t="s">
        <v>675</v>
      </c>
      <c r="J790" s="59">
        <v>10859</v>
      </c>
      <c r="K790" s="49">
        <v>13304</v>
      </c>
      <c r="L790" s="55" t="str">
        <f>_xlfn.CONCAT(NFM3External!$B790,"_",NFM3External!$C790,"_",NFM3External!$E790,"_",NFM3External!$G790)</f>
        <v>Comoros_Malaria_Unspecified - not disagregated by sources _2023</v>
      </c>
    </row>
    <row r="791" spans="1:12">
      <c r="A791" s="51" t="s">
        <v>1751</v>
      </c>
      <c r="B791" s="52" t="s">
        <v>903</v>
      </c>
      <c r="C791" s="52" t="s">
        <v>304</v>
      </c>
      <c r="D791" s="52" t="s">
        <v>1627</v>
      </c>
      <c r="E791" s="52" t="s">
        <v>947</v>
      </c>
      <c r="F791" s="52" t="s">
        <v>1758</v>
      </c>
      <c r="G791" s="52">
        <v>2024</v>
      </c>
      <c r="H791" s="52" t="s">
        <v>357</v>
      </c>
      <c r="I791" s="52" t="s">
        <v>675</v>
      </c>
      <c r="J791" s="60">
        <v>13421</v>
      </c>
      <c r="K791" s="52">
        <v>16645</v>
      </c>
      <c r="L791" s="56" t="str">
        <f>_xlfn.CONCAT(NFM3External!$B791,"_",NFM3External!$C791,"_",NFM3External!$E791,"_",NFM3External!$G791)</f>
        <v>Comoros_Malaria_Unspecified - not disagregated by sources _2024</v>
      </c>
    </row>
    <row r="792" spans="1:12">
      <c r="A792" s="48" t="s">
        <v>1751</v>
      </c>
      <c r="B792" s="49" t="s">
        <v>903</v>
      </c>
      <c r="C792" s="49" t="s">
        <v>304</v>
      </c>
      <c r="D792" s="49" t="s">
        <v>1627</v>
      </c>
      <c r="E792" s="49" t="s">
        <v>942</v>
      </c>
      <c r="F792" s="49" t="s">
        <v>1759</v>
      </c>
      <c r="G792" s="49">
        <v>2019</v>
      </c>
      <c r="H792" s="49" t="s">
        <v>1628</v>
      </c>
      <c r="I792" s="49" t="s">
        <v>675</v>
      </c>
      <c r="J792" s="59">
        <v>10163</v>
      </c>
      <c r="K792" s="49">
        <v>11377</v>
      </c>
      <c r="L792" s="55" t="str">
        <f>_xlfn.CONCAT(NFM3External!$B792,"_",NFM3External!$C792,"_",NFM3External!$E792,"_",NFM3External!$G792)</f>
        <v>Comoros_Malaria_World Health Organization (WHO)_2019</v>
      </c>
    </row>
    <row r="793" spans="1:12">
      <c r="A793" s="51" t="s">
        <v>1751</v>
      </c>
      <c r="B793" s="52" t="s">
        <v>903</v>
      </c>
      <c r="C793" s="52" t="s">
        <v>304</v>
      </c>
      <c r="D793" s="52" t="s">
        <v>1627</v>
      </c>
      <c r="E793" s="52" t="s">
        <v>942</v>
      </c>
      <c r="F793" s="52" t="s">
        <v>1759</v>
      </c>
      <c r="G793" s="52">
        <v>2020</v>
      </c>
      <c r="H793" s="52" t="s">
        <v>1628</v>
      </c>
      <c r="I793" s="52" t="s">
        <v>675</v>
      </c>
      <c r="J793" s="60">
        <v>14229</v>
      </c>
      <c r="K793" s="52">
        <v>16215</v>
      </c>
      <c r="L793" s="56" t="str">
        <f>_xlfn.CONCAT(NFM3External!$B793,"_",NFM3External!$C793,"_",NFM3External!$E793,"_",NFM3External!$G793)</f>
        <v>Comoros_Malaria_World Health Organization (WHO)_2020</v>
      </c>
    </row>
    <row r="794" spans="1:12">
      <c r="A794" s="48" t="s">
        <v>1751</v>
      </c>
      <c r="B794" s="49" t="s">
        <v>903</v>
      </c>
      <c r="C794" s="49" t="s">
        <v>304</v>
      </c>
      <c r="D794" s="49" t="s">
        <v>1627</v>
      </c>
      <c r="E794" s="49" t="s">
        <v>942</v>
      </c>
      <c r="F794" s="49" t="s">
        <v>1759</v>
      </c>
      <c r="G794" s="49">
        <v>2021</v>
      </c>
      <c r="H794" s="49" t="s">
        <v>1628</v>
      </c>
      <c r="I794" s="49" t="s">
        <v>675</v>
      </c>
      <c r="J794" s="59">
        <v>26424</v>
      </c>
      <c r="K794" s="49">
        <v>31556</v>
      </c>
      <c r="L794" s="55" t="str">
        <f>_xlfn.CONCAT(NFM3External!$B794,"_",NFM3External!$C794,"_",NFM3External!$E794,"_",NFM3External!$G794)</f>
        <v>Comoros_Malaria_World Health Organization (WHO)_2021</v>
      </c>
    </row>
    <row r="795" spans="1:12">
      <c r="A795" s="51" t="s">
        <v>1751</v>
      </c>
      <c r="B795" s="52" t="s">
        <v>903</v>
      </c>
      <c r="C795" s="52" t="s">
        <v>304</v>
      </c>
      <c r="D795" s="52" t="s">
        <v>1627</v>
      </c>
      <c r="E795" s="52" t="s">
        <v>942</v>
      </c>
      <c r="F795" s="52" t="s">
        <v>1759</v>
      </c>
      <c r="G795" s="52">
        <v>2022</v>
      </c>
      <c r="H795" s="52" t="s">
        <v>357</v>
      </c>
      <c r="I795" s="52" t="s">
        <v>675</v>
      </c>
      <c r="J795" s="60">
        <v>26424</v>
      </c>
      <c r="K795" s="52">
        <v>31909</v>
      </c>
      <c r="L795" s="56" t="str">
        <f>_xlfn.CONCAT(NFM3External!$B795,"_",NFM3External!$C795,"_",NFM3External!$E795,"_",NFM3External!$G795)</f>
        <v>Comoros_Malaria_World Health Organization (WHO)_2022</v>
      </c>
    </row>
    <row r="796" spans="1:12">
      <c r="A796" s="48" t="s">
        <v>1751</v>
      </c>
      <c r="B796" s="49" t="s">
        <v>903</v>
      </c>
      <c r="C796" s="49" t="s">
        <v>304</v>
      </c>
      <c r="D796" s="49" t="s">
        <v>1627</v>
      </c>
      <c r="E796" s="49" t="s">
        <v>942</v>
      </c>
      <c r="F796" s="49" t="s">
        <v>1759</v>
      </c>
      <c r="G796" s="49">
        <v>2023</v>
      </c>
      <c r="H796" s="49" t="s">
        <v>357</v>
      </c>
      <c r="I796" s="49" t="s">
        <v>675</v>
      </c>
      <c r="J796" s="59">
        <v>20327</v>
      </c>
      <c r="K796" s="49">
        <v>24903</v>
      </c>
      <c r="L796" s="55" t="str">
        <f>_xlfn.CONCAT(NFM3External!$B796,"_",NFM3External!$C796,"_",NFM3External!$E796,"_",NFM3External!$G796)</f>
        <v>Comoros_Malaria_World Health Organization (WHO)_2023</v>
      </c>
    </row>
    <row r="797" spans="1:12">
      <c r="A797" s="51" t="s">
        <v>1751</v>
      </c>
      <c r="B797" s="52" t="s">
        <v>903</v>
      </c>
      <c r="C797" s="52" t="s">
        <v>304</v>
      </c>
      <c r="D797" s="52" t="s">
        <v>1627</v>
      </c>
      <c r="E797" s="52" t="s">
        <v>942</v>
      </c>
      <c r="F797" s="52" t="s">
        <v>1759</v>
      </c>
      <c r="G797" s="52">
        <v>2024</v>
      </c>
      <c r="H797" s="52" t="s">
        <v>357</v>
      </c>
      <c r="I797" s="52" t="s">
        <v>675</v>
      </c>
      <c r="J797" s="60">
        <v>30490</v>
      </c>
      <c r="K797" s="52">
        <v>37813</v>
      </c>
      <c r="L797" s="56" t="str">
        <f>_xlfn.CONCAT(NFM3External!$B797,"_",NFM3External!$C797,"_",NFM3External!$E797,"_",NFM3External!$G797)</f>
        <v>Comoros_Malaria_World Health Organization (WHO)_2024</v>
      </c>
    </row>
    <row r="798" spans="1:12">
      <c r="A798" s="48" t="s">
        <v>1751</v>
      </c>
      <c r="B798" s="49" t="s">
        <v>903</v>
      </c>
      <c r="C798" s="49" t="s">
        <v>304</v>
      </c>
      <c r="D798" s="49" t="s">
        <v>1627</v>
      </c>
      <c r="E798" s="49" t="s">
        <v>942</v>
      </c>
      <c r="F798" s="49" t="s">
        <v>1759</v>
      </c>
      <c r="G798" s="49">
        <v>2025</v>
      </c>
      <c r="H798" s="49" t="s">
        <v>357</v>
      </c>
      <c r="I798" s="49" t="s">
        <v>675</v>
      </c>
      <c r="J798" s="59">
        <v>30490</v>
      </c>
      <c r="K798" s="49">
        <v>38224</v>
      </c>
      <c r="L798" s="55" t="str">
        <f>_xlfn.CONCAT(NFM3External!$B798,"_",NFM3External!$C798,"_",NFM3External!$E798,"_",NFM3External!$G798)</f>
        <v>Comoros_Malaria_World Health Organization (WHO)_2025</v>
      </c>
    </row>
    <row r="799" spans="1:12">
      <c r="A799" s="51" t="s">
        <v>1751</v>
      </c>
      <c r="B799" s="52" t="s">
        <v>903</v>
      </c>
      <c r="C799" s="52" t="s">
        <v>304</v>
      </c>
      <c r="D799" s="52" t="s">
        <v>1627</v>
      </c>
      <c r="E799" s="52" t="s">
        <v>942</v>
      </c>
      <c r="F799" s="52" t="s">
        <v>1759</v>
      </c>
      <c r="G799" s="52">
        <v>2026</v>
      </c>
      <c r="H799" s="52" t="s">
        <v>357</v>
      </c>
      <c r="I799" s="52" t="s">
        <v>675</v>
      </c>
      <c r="J799" s="60">
        <v>30490</v>
      </c>
      <c r="K799" s="52">
        <v>38523</v>
      </c>
      <c r="L799" s="56" t="str">
        <f>_xlfn.CONCAT(NFM3External!$B799,"_",NFM3External!$C799,"_",NFM3External!$E799,"_",NFM3External!$G799)</f>
        <v>Comoros_Malaria_World Health Organization (WHO)_2026</v>
      </c>
    </row>
    <row r="800" spans="1:12">
      <c r="A800" s="48" t="s">
        <v>1751</v>
      </c>
      <c r="B800" s="49" t="s">
        <v>903</v>
      </c>
      <c r="C800" s="49" t="s">
        <v>301</v>
      </c>
      <c r="D800" s="49" t="s">
        <v>1627</v>
      </c>
      <c r="E800" s="49" t="s">
        <v>669</v>
      </c>
      <c r="F800" s="49" t="s">
        <v>1760</v>
      </c>
      <c r="G800" s="49">
        <v>2019</v>
      </c>
      <c r="H800" s="49" t="s">
        <v>1628</v>
      </c>
      <c r="I800" s="49" t="s">
        <v>675</v>
      </c>
      <c r="J800" s="59">
        <v>63850</v>
      </c>
      <c r="K800" s="49">
        <v>71478</v>
      </c>
      <c r="L800" s="55" t="str">
        <f>_xlfn.CONCAT(NFM3External!$B800,"_",NFM3External!$C800,"_",NFM3External!$E800,"_",NFM3External!$G800)</f>
        <v>Comoros_TB_Belgium_2019</v>
      </c>
    </row>
    <row r="801" spans="1:12">
      <c r="A801" s="51" t="s">
        <v>1751</v>
      </c>
      <c r="B801" s="52" t="s">
        <v>903</v>
      </c>
      <c r="C801" s="52" t="s">
        <v>301</v>
      </c>
      <c r="D801" s="52" t="s">
        <v>1627</v>
      </c>
      <c r="E801" s="52" t="s">
        <v>669</v>
      </c>
      <c r="F801" s="52" t="s">
        <v>1760</v>
      </c>
      <c r="G801" s="52">
        <v>2020</v>
      </c>
      <c r="H801" s="52" t="s">
        <v>1628</v>
      </c>
      <c r="I801" s="52" t="s">
        <v>675</v>
      </c>
      <c r="J801" s="60">
        <v>63850</v>
      </c>
      <c r="K801" s="52">
        <v>72766</v>
      </c>
      <c r="L801" s="56" t="str">
        <f>_xlfn.CONCAT(NFM3External!$B801,"_",NFM3External!$C801,"_",NFM3External!$E801,"_",NFM3External!$G801)</f>
        <v>Comoros_TB_Belgium_2020</v>
      </c>
    </row>
    <row r="802" spans="1:12">
      <c r="A802" s="48" t="s">
        <v>1751</v>
      </c>
      <c r="B802" s="49" t="s">
        <v>903</v>
      </c>
      <c r="C802" s="49" t="s">
        <v>301</v>
      </c>
      <c r="D802" s="49" t="s">
        <v>1627</v>
      </c>
      <c r="E802" s="49" t="s">
        <v>669</v>
      </c>
      <c r="F802" s="49" t="s">
        <v>1760</v>
      </c>
      <c r="G802" s="49">
        <v>2021</v>
      </c>
      <c r="H802" s="49" t="s">
        <v>1628</v>
      </c>
      <c r="I802" s="49" t="s">
        <v>675</v>
      </c>
      <c r="J802" s="59">
        <v>63850</v>
      </c>
      <c r="K802" s="49">
        <v>76249</v>
      </c>
      <c r="L802" s="55" t="str">
        <f>_xlfn.CONCAT(NFM3External!$B802,"_",NFM3External!$C802,"_",NFM3External!$E802,"_",NFM3External!$G802)</f>
        <v>Comoros_TB_Belgium_2021</v>
      </c>
    </row>
    <row r="803" spans="1:12">
      <c r="A803" s="51" t="s">
        <v>1751</v>
      </c>
      <c r="B803" s="52" t="s">
        <v>903</v>
      </c>
      <c r="C803" s="52" t="s">
        <v>301</v>
      </c>
      <c r="D803" s="52" t="s">
        <v>1627</v>
      </c>
      <c r="E803" s="52" t="s">
        <v>669</v>
      </c>
      <c r="F803" s="52" t="s">
        <v>1760</v>
      </c>
      <c r="G803" s="52">
        <v>2022</v>
      </c>
      <c r="H803" s="52" t="s">
        <v>357</v>
      </c>
      <c r="I803" s="52" t="s">
        <v>675</v>
      </c>
      <c r="J803" s="60">
        <v>63850</v>
      </c>
      <c r="K803" s="52">
        <v>77102</v>
      </c>
      <c r="L803" s="56" t="str">
        <f>_xlfn.CONCAT(NFM3External!$B803,"_",NFM3External!$C803,"_",NFM3External!$E803,"_",NFM3External!$G803)</f>
        <v>Comoros_TB_Belgium_2022</v>
      </c>
    </row>
    <row r="804" spans="1:12">
      <c r="A804" s="48" t="s">
        <v>1751</v>
      </c>
      <c r="B804" s="49" t="s">
        <v>903</v>
      </c>
      <c r="C804" s="49" t="s">
        <v>301</v>
      </c>
      <c r="D804" s="49" t="s">
        <v>1627</v>
      </c>
      <c r="E804" s="49" t="s">
        <v>669</v>
      </c>
      <c r="F804" s="49" t="s">
        <v>1760</v>
      </c>
      <c r="G804" s="49">
        <v>2023</v>
      </c>
      <c r="H804" s="49" t="s">
        <v>357</v>
      </c>
      <c r="I804" s="49" t="s">
        <v>675</v>
      </c>
      <c r="J804" s="59">
        <v>63850</v>
      </c>
      <c r="K804" s="49">
        <v>78226</v>
      </c>
      <c r="L804" s="55" t="str">
        <f>_xlfn.CONCAT(NFM3External!$B804,"_",NFM3External!$C804,"_",NFM3External!$E804,"_",NFM3External!$G804)</f>
        <v>Comoros_TB_Belgium_2023</v>
      </c>
    </row>
    <row r="805" spans="1:12">
      <c r="A805" s="51" t="s">
        <v>1751</v>
      </c>
      <c r="B805" s="52" t="s">
        <v>903</v>
      </c>
      <c r="C805" s="52" t="s">
        <v>301</v>
      </c>
      <c r="D805" s="52" t="s">
        <v>1627</v>
      </c>
      <c r="E805" s="52" t="s">
        <v>669</v>
      </c>
      <c r="F805" s="52" t="s">
        <v>1760</v>
      </c>
      <c r="G805" s="52">
        <v>2024</v>
      </c>
      <c r="H805" s="52" t="s">
        <v>357</v>
      </c>
      <c r="I805" s="52" t="s">
        <v>675</v>
      </c>
      <c r="J805" s="60">
        <v>63850</v>
      </c>
      <c r="K805" s="52">
        <v>79185</v>
      </c>
      <c r="L805" s="56" t="str">
        <f>_xlfn.CONCAT(NFM3External!$B805,"_",NFM3External!$C805,"_",NFM3External!$E805,"_",NFM3External!$G805)</f>
        <v>Comoros_TB_Belgium_2024</v>
      </c>
    </row>
    <row r="806" spans="1:12">
      <c r="A806" s="48" t="s">
        <v>1751</v>
      </c>
      <c r="B806" s="49" t="s">
        <v>903</v>
      </c>
      <c r="C806" s="49" t="s">
        <v>301</v>
      </c>
      <c r="D806" s="49" t="s">
        <v>1627</v>
      </c>
      <c r="E806" s="49" t="s">
        <v>942</v>
      </c>
      <c r="F806" s="49" t="s">
        <v>1761</v>
      </c>
      <c r="G806" s="49">
        <v>2019</v>
      </c>
      <c r="H806" s="49" t="s">
        <v>1628</v>
      </c>
      <c r="I806" s="49" t="s">
        <v>675</v>
      </c>
      <c r="J806" s="59">
        <v>11543</v>
      </c>
      <c r="K806" s="49">
        <v>12922</v>
      </c>
      <c r="L806" s="55" t="str">
        <f>_xlfn.CONCAT(NFM3External!$B806,"_",NFM3External!$C806,"_",NFM3External!$E806,"_",NFM3External!$G806)</f>
        <v>Comoros_TB_World Health Organization (WHO)_2019</v>
      </c>
    </row>
    <row r="807" spans="1:12">
      <c r="A807" s="51" t="s">
        <v>1751</v>
      </c>
      <c r="B807" s="52" t="s">
        <v>903</v>
      </c>
      <c r="C807" s="52" t="s">
        <v>301</v>
      </c>
      <c r="D807" s="52" t="s">
        <v>1627</v>
      </c>
      <c r="E807" s="52" t="s">
        <v>942</v>
      </c>
      <c r="F807" s="52" t="s">
        <v>1761</v>
      </c>
      <c r="G807" s="52">
        <v>2020</v>
      </c>
      <c r="H807" s="52" t="s">
        <v>1628</v>
      </c>
      <c r="I807" s="52" t="s">
        <v>675</v>
      </c>
      <c r="J807" s="60">
        <v>11543</v>
      </c>
      <c r="K807" s="52">
        <v>13155</v>
      </c>
      <c r="L807" s="56" t="str">
        <f>_xlfn.CONCAT(NFM3External!$B807,"_",NFM3External!$C807,"_",NFM3External!$E807,"_",NFM3External!$G807)</f>
        <v>Comoros_TB_World Health Organization (WHO)_2020</v>
      </c>
    </row>
    <row r="808" spans="1:12">
      <c r="A808" s="48" t="s">
        <v>1751</v>
      </c>
      <c r="B808" s="49" t="s">
        <v>903</v>
      </c>
      <c r="C808" s="49" t="s">
        <v>301</v>
      </c>
      <c r="D808" s="49" t="s">
        <v>1627</v>
      </c>
      <c r="E808" s="49" t="s">
        <v>942</v>
      </c>
      <c r="F808" s="49" t="s">
        <v>1761</v>
      </c>
      <c r="G808" s="49">
        <v>2021</v>
      </c>
      <c r="H808" s="49" t="s">
        <v>1628</v>
      </c>
      <c r="I808" s="49" t="s">
        <v>675</v>
      </c>
      <c r="J808" s="59">
        <v>11543</v>
      </c>
      <c r="K808" s="49">
        <v>13785</v>
      </c>
      <c r="L808" s="55" t="str">
        <f>_xlfn.CONCAT(NFM3External!$B808,"_",NFM3External!$C808,"_",NFM3External!$E808,"_",NFM3External!$G808)</f>
        <v>Comoros_TB_World Health Organization (WHO)_2021</v>
      </c>
    </row>
    <row r="809" spans="1:12">
      <c r="A809" s="51" t="s">
        <v>1751</v>
      </c>
      <c r="B809" s="52" t="s">
        <v>903</v>
      </c>
      <c r="C809" s="52" t="s">
        <v>301</v>
      </c>
      <c r="D809" s="52" t="s">
        <v>1627</v>
      </c>
      <c r="E809" s="52" t="s">
        <v>942</v>
      </c>
      <c r="F809" s="52" t="s">
        <v>1761</v>
      </c>
      <c r="G809" s="52">
        <v>2022</v>
      </c>
      <c r="H809" s="52" t="s">
        <v>357</v>
      </c>
      <c r="I809" s="52" t="s">
        <v>675</v>
      </c>
      <c r="J809" s="60">
        <v>11543</v>
      </c>
      <c r="K809" s="52">
        <v>13939</v>
      </c>
      <c r="L809" s="56" t="str">
        <f>_xlfn.CONCAT(NFM3External!$B809,"_",NFM3External!$C809,"_",NFM3External!$E809,"_",NFM3External!$G809)</f>
        <v>Comoros_TB_World Health Organization (WHO)_2022</v>
      </c>
    </row>
    <row r="810" spans="1:12">
      <c r="A810" s="48" t="s">
        <v>1751</v>
      </c>
      <c r="B810" s="49" t="s">
        <v>903</v>
      </c>
      <c r="C810" s="49" t="s">
        <v>301</v>
      </c>
      <c r="D810" s="49" t="s">
        <v>1627</v>
      </c>
      <c r="E810" s="49" t="s">
        <v>942</v>
      </c>
      <c r="F810" s="49" t="s">
        <v>1761</v>
      </c>
      <c r="G810" s="49">
        <v>2023</v>
      </c>
      <c r="H810" s="49" t="s">
        <v>357</v>
      </c>
      <c r="I810" s="49" t="s">
        <v>675</v>
      </c>
      <c r="J810" s="59">
        <v>11543</v>
      </c>
      <c r="K810" s="49">
        <v>14142</v>
      </c>
      <c r="L810" s="55" t="str">
        <f>_xlfn.CONCAT(NFM3External!$B810,"_",NFM3External!$C810,"_",NFM3External!$E810,"_",NFM3External!$G810)</f>
        <v>Comoros_TB_World Health Organization (WHO)_2023</v>
      </c>
    </row>
    <row r="811" spans="1:12">
      <c r="A811" s="51" t="s">
        <v>1751</v>
      </c>
      <c r="B811" s="52" t="s">
        <v>903</v>
      </c>
      <c r="C811" s="52" t="s">
        <v>301</v>
      </c>
      <c r="D811" s="52" t="s">
        <v>1627</v>
      </c>
      <c r="E811" s="52" t="s">
        <v>942</v>
      </c>
      <c r="F811" s="52" t="s">
        <v>1761</v>
      </c>
      <c r="G811" s="52">
        <v>2024</v>
      </c>
      <c r="H811" s="52" t="s">
        <v>357</v>
      </c>
      <c r="I811" s="52" t="s">
        <v>675</v>
      </c>
      <c r="J811" s="60">
        <v>11543</v>
      </c>
      <c r="K811" s="52">
        <v>14315</v>
      </c>
      <c r="L811" s="56" t="str">
        <f>_xlfn.CONCAT(NFM3External!$B811,"_",NFM3External!$C811,"_",NFM3External!$E811,"_",NFM3External!$G811)</f>
        <v>Comoros_TB_World Health Organization (WHO)_2024</v>
      </c>
    </row>
    <row r="812" spans="1:12">
      <c r="A812" s="48" t="s">
        <v>1762</v>
      </c>
      <c r="B812" s="49" t="s">
        <v>859</v>
      </c>
      <c r="C812" s="49" t="s">
        <v>1638</v>
      </c>
      <c r="D812" s="49" t="s">
        <v>1627</v>
      </c>
      <c r="E812" s="49" t="s">
        <v>844</v>
      </c>
      <c r="F812" s="49" t="s">
        <v>1763</v>
      </c>
      <c r="G812" s="49">
        <v>2018</v>
      </c>
      <c r="H812" s="49" t="s">
        <v>1628</v>
      </c>
      <c r="I812" s="49" t="s">
        <v>675</v>
      </c>
      <c r="J812" s="59">
        <v>112904</v>
      </c>
      <c r="K812" s="49">
        <v>133274</v>
      </c>
      <c r="L812" s="55" t="str">
        <f>_xlfn.CONCAT(NFM3External!$B812,"_",NFM3External!$C812,"_",NFM3External!$E812,"_",NFM3External!$G812)</f>
        <v>Cabo Verde_HIV_Luxembourg_2018</v>
      </c>
    </row>
    <row r="813" spans="1:12">
      <c r="A813" s="51" t="s">
        <v>1762</v>
      </c>
      <c r="B813" s="52" t="s">
        <v>859</v>
      </c>
      <c r="C813" s="52" t="s">
        <v>1638</v>
      </c>
      <c r="D813" s="52" t="s">
        <v>1627</v>
      </c>
      <c r="E813" s="52" t="s">
        <v>844</v>
      </c>
      <c r="F813" s="52" t="s">
        <v>1763</v>
      </c>
      <c r="G813" s="52">
        <v>2019</v>
      </c>
      <c r="H813" s="52" t="s">
        <v>1628</v>
      </c>
      <c r="I813" s="52" t="s">
        <v>675</v>
      </c>
      <c r="J813" s="60">
        <v>85536</v>
      </c>
      <c r="K813" s="52">
        <v>95754</v>
      </c>
      <c r="L813" s="56" t="str">
        <f>_xlfn.CONCAT(NFM3External!$B813,"_",NFM3External!$C813,"_",NFM3External!$E813,"_",NFM3External!$G813)</f>
        <v>Cabo Verde_HIV_Luxembourg_2019</v>
      </c>
    </row>
    <row r="814" spans="1:12">
      <c r="A814" s="48" t="s">
        <v>1762</v>
      </c>
      <c r="B814" s="49" t="s">
        <v>859</v>
      </c>
      <c r="C814" s="49" t="s">
        <v>1638</v>
      </c>
      <c r="D814" s="49" t="s">
        <v>1627</v>
      </c>
      <c r="E814" s="49" t="s">
        <v>844</v>
      </c>
      <c r="F814" s="49" t="s">
        <v>1763</v>
      </c>
      <c r="G814" s="49">
        <v>2020</v>
      </c>
      <c r="H814" s="49" t="s">
        <v>1628</v>
      </c>
      <c r="I814" s="49" t="s">
        <v>675</v>
      </c>
      <c r="J814" s="59">
        <v>78308</v>
      </c>
      <c r="K814" s="49">
        <v>89242</v>
      </c>
      <c r="L814" s="55" t="str">
        <f>_xlfn.CONCAT(NFM3External!$B814,"_",NFM3External!$C814,"_",NFM3External!$E814,"_",NFM3External!$G814)</f>
        <v>Cabo Verde_HIV_Luxembourg_2020</v>
      </c>
    </row>
    <row r="815" spans="1:12">
      <c r="A815" s="51" t="s">
        <v>1762</v>
      </c>
      <c r="B815" s="52" t="s">
        <v>859</v>
      </c>
      <c r="C815" s="52" t="s">
        <v>1638</v>
      </c>
      <c r="D815" s="52" t="s">
        <v>1627</v>
      </c>
      <c r="E815" s="52" t="s">
        <v>844</v>
      </c>
      <c r="F815" s="52" t="s">
        <v>1763</v>
      </c>
      <c r="G815" s="52">
        <v>2021</v>
      </c>
      <c r="H815" s="52" t="s">
        <v>357</v>
      </c>
      <c r="I815" s="52" t="s">
        <v>675</v>
      </c>
      <c r="J815" s="60">
        <v>136953</v>
      </c>
      <c r="K815" s="52">
        <v>163549</v>
      </c>
      <c r="L815" s="56" t="str">
        <f>_xlfn.CONCAT(NFM3External!$B815,"_",NFM3External!$C815,"_",NFM3External!$E815,"_",NFM3External!$G815)</f>
        <v>Cabo Verde_HIV_Luxembourg_2021</v>
      </c>
    </row>
    <row r="816" spans="1:12">
      <c r="A816" s="48" t="s">
        <v>1762</v>
      </c>
      <c r="B816" s="49" t="s">
        <v>859</v>
      </c>
      <c r="C816" s="49" t="s">
        <v>1638</v>
      </c>
      <c r="D816" s="49" t="s">
        <v>1627</v>
      </c>
      <c r="E816" s="49" t="s">
        <v>844</v>
      </c>
      <c r="F816" s="49" t="s">
        <v>1763</v>
      </c>
      <c r="G816" s="49">
        <v>2022</v>
      </c>
      <c r="H816" s="49" t="s">
        <v>357</v>
      </c>
      <c r="I816" s="49" t="s">
        <v>675</v>
      </c>
      <c r="J816" s="59">
        <v>136953</v>
      </c>
      <c r="K816" s="49">
        <v>165378</v>
      </c>
      <c r="L816" s="55" t="str">
        <f>_xlfn.CONCAT(NFM3External!$B816,"_",NFM3External!$C816,"_",NFM3External!$E816,"_",NFM3External!$G816)</f>
        <v>Cabo Verde_HIV_Luxembourg_2022</v>
      </c>
    </row>
    <row r="817" spans="1:12">
      <c r="A817" s="51" t="s">
        <v>1762</v>
      </c>
      <c r="B817" s="52" t="s">
        <v>859</v>
      </c>
      <c r="C817" s="52" t="s">
        <v>1638</v>
      </c>
      <c r="D817" s="52" t="s">
        <v>1627</v>
      </c>
      <c r="E817" s="52" t="s">
        <v>844</v>
      </c>
      <c r="F817" s="52" t="s">
        <v>1763</v>
      </c>
      <c r="G817" s="52">
        <v>2023</v>
      </c>
      <c r="H817" s="52" t="s">
        <v>357</v>
      </c>
      <c r="I817" s="52" t="s">
        <v>675</v>
      </c>
      <c r="J817" s="60">
        <v>136953</v>
      </c>
      <c r="K817" s="52">
        <v>167788</v>
      </c>
      <c r="L817" s="56" t="str">
        <f>_xlfn.CONCAT(NFM3External!$B817,"_",NFM3External!$C817,"_",NFM3External!$E817,"_",NFM3External!$G817)</f>
        <v>Cabo Verde_HIV_Luxembourg_2023</v>
      </c>
    </row>
    <row r="818" spans="1:12">
      <c r="A818" s="48" t="s">
        <v>1762</v>
      </c>
      <c r="B818" s="49" t="s">
        <v>859</v>
      </c>
      <c r="C818" s="49" t="s">
        <v>1638</v>
      </c>
      <c r="D818" s="49" t="s">
        <v>1627</v>
      </c>
      <c r="E818" s="49" t="s">
        <v>894</v>
      </c>
      <c r="F818" s="49" t="s">
        <v>1764</v>
      </c>
      <c r="G818" s="49">
        <v>2018</v>
      </c>
      <c r="H818" s="49" t="s">
        <v>1628</v>
      </c>
      <c r="I818" s="49" t="s">
        <v>675</v>
      </c>
      <c r="J818" s="59">
        <v>1779</v>
      </c>
      <c r="K818" s="49">
        <v>2100</v>
      </c>
      <c r="L818" s="55" t="str">
        <f>_xlfn.CONCAT(NFM3External!$B818,"_",NFM3External!$C818,"_",NFM3External!$E818,"_",NFM3External!$G818)</f>
        <v>Cabo Verde_HIV_The United Nations Children's Fund (UNICEF)_2018</v>
      </c>
    </row>
    <row r="819" spans="1:12">
      <c r="A819" s="51" t="s">
        <v>1762</v>
      </c>
      <c r="B819" s="52" t="s">
        <v>859</v>
      </c>
      <c r="C819" s="52" t="s">
        <v>1638</v>
      </c>
      <c r="D819" s="52" t="s">
        <v>1627</v>
      </c>
      <c r="E819" s="52" t="s">
        <v>894</v>
      </c>
      <c r="F819" s="52" t="s">
        <v>1764</v>
      </c>
      <c r="G819" s="52">
        <v>2019</v>
      </c>
      <c r="H819" s="52" t="s">
        <v>1628</v>
      </c>
      <c r="I819" s="52" t="s">
        <v>675</v>
      </c>
      <c r="J819" s="60">
        <v>40977</v>
      </c>
      <c r="K819" s="52">
        <v>45872</v>
      </c>
      <c r="L819" s="56" t="str">
        <f>_xlfn.CONCAT(NFM3External!$B819,"_",NFM3External!$C819,"_",NFM3External!$E819,"_",NFM3External!$G819)</f>
        <v>Cabo Verde_HIV_The United Nations Children's Fund (UNICEF)_2019</v>
      </c>
    </row>
    <row r="820" spans="1:12">
      <c r="A820" s="48" t="s">
        <v>1762</v>
      </c>
      <c r="B820" s="49" t="s">
        <v>859</v>
      </c>
      <c r="C820" s="49" t="s">
        <v>1638</v>
      </c>
      <c r="D820" s="49" t="s">
        <v>1627</v>
      </c>
      <c r="E820" s="49" t="s">
        <v>894</v>
      </c>
      <c r="F820" s="49" t="s">
        <v>1764</v>
      </c>
      <c r="G820" s="49">
        <v>2020</v>
      </c>
      <c r="H820" s="49" t="s">
        <v>1628</v>
      </c>
      <c r="I820" s="49" t="s">
        <v>675</v>
      </c>
      <c r="J820" s="59">
        <v>53110</v>
      </c>
      <c r="K820" s="49">
        <v>60526</v>
      </c>
      <c r="L820" s="55" t="str">
        <f>_xlfn.CONCAT(NFM3External!$B820,"_",NFM3External!$C820,"_",NFM3External!$E820,"_",NFM3External!$G820)</f>
        <v>Cabo Verde_HIV_The United Nations Children's Fund (UNICEF)_2020</v>
      </c>
    </row>
    <row r="821" spans="1:12">
      <c r="A821" s="51" t="s">
        <v>1762</v>
      </c>
      <c r="B821" s="52" t="s">
        <v>859</v>
      </c>
      <c r="C821" s="52" t="s">
        <v>1638</v>
      </c>
      <c r="D821" s="52" t="s">
        <v>1627</v>
      </c>
      <c r="E821" s="52" t="s">
        <v>894</v>
      </c>
      <c r="F821" s="52" t="s">
        <v>1764</v>
      </c>
      <c r="G821" s="52">
        <v>2021</v>
      </c>
      <c r="H821" s="52" t="s">
        <v>357</v>
      </c>
      <c r="I821" s="52" t="s">
        <v>675</v>
      </c>
      <c r="J821" s="60">
        <v>15000</v>
      </c>
      <c r="K821" s="52">
        <v>17913</v>
      </c>
      <c r="L821" s="56" t="str">
        <f>_xlfn.CONCAT(NFM3External!$B821,"_",NFM3External!$C821,"_",NFM3External!$E821,"_",NFM3External!$G821)</f>
        <v>Cabo Verde_HIV_The United Nations Children's Fund (UNICEF)_2021</v>
      </c>
    </row>
    <row r="822" spans="1:12">
      <c r="A822" s="48" t="s">
        <v>1762</v>
      </c>
      <c r="B822" s="49" t="s">
        <v>859</v>
      </c>
      <c r="C822" s="49" t="s">
        <v>1638</v>
      </c>
      <c r="D822" s="49" t="s">
        <v>1627</v>
      </c>
      <c r="E822" s="49" t="s">
        <v>894</v>
      </c>
      <c r="F822" s="49" t="s">
        <v>1764</v>
      </c>
      <c r="G822" s="49">
        <v>2022</v>
      </c>
      <c r="H822" s="49" t="s">
        <v>357</v>
      </c>
      <c r="I822" s="49" t="s">
        <v>675</v>
      </c>
      <c r="J822" s="59">
        <v>15000</v>
      </c>
      <c r="K822" s="49">
        <v>18113</v>
      </c>
      <c r="L822" s="55" t="str">
        <f>_xlfn.CONCAT(NFM3External!$B822,"_",NFM3External!$C822,"_",NFM3External!$E822,"_",NFM3External!$G822)</f>
        <v>Cabo Verde_HIV_The United Nations Children's Fund (UNICEF)_2022</v>
      </c>
    </row>
    <row r="823" spans="1:12">
      <c r="A823" s="51" t="s">
        <v>1762</v>
      </c>
      <c r="B823" s="52" t="s">
        <v>859</v>
      </c>
      <c r="C823" s="52" t="s">
        <v>1638</v>
      </c>
      <c r="D823" s="52" t="s">
        <v>1627</v>
      </c>
      <c r="E823" s="52" t="s">
        <v>894</v>
      </c>
      <c r="F823" s="52" t="s">
        <v>1764</v>
      </c>
      <c r="G823" s="52">
        <v>2023</v>
      </c>
      <c r="H823" s="52" t="s">
        <v>357</v>
      </c>
      <c r="I823" s="52" t="s">
        <v>675</v>
      </c>
      <c r="J823" s="60">
        <v>15000</v>
      </c>
      <c r="K823" s="52">
        <v>18377</v>
      </c>
      <c r="L823" s="56" t="str">
        <f>_xlfn.CONCAT(NFM3External!$B823,"_",NFM3External!$C823,"_",NFM3External!$E823,"_",NFM3External!$G823)</f>
        <v>Cabo Verde_HIV_The United Nations Children's Fund (UNICEF)_2023</v>
      </c>
    </row>
    <row r="824" spans="1:12">
      <c r="A824" s="48" t="s">
        <v>1762</v>
      </c>
      <c r="B824" s="49" t="s">
        <v>859</v>
      </c>
      <c r="C824" s="49" t="s">
        <v>1638</v>
      </c>
      <c r="D824" s="49" t="s">
        <v>1627</v>
      </c>
      <c r="E824" s="49" t="s">
        <v>923</v>
      </c>
      <c r="F824" s="49" t="s">
        <v>1765</v>
      </c>
      <c r="G824" s="49">
        <v>2018</v>
      </c>
      <c r="H824" s="49" t="s">
        <v>1628</v>
      </c>
      <c r="I824" s="49" t="s">
        <v>675</v>
      </c>
      <c r="J824" s="59">
        <v>40770</v>
      </c>
      <c r="K824" s="49">
        <v>48125</v>
      </c>
      <c r="L824" s="55" t="str">
        <f>_xlfn.CONCAT(NFM3External!$B824,"_",NFM3External!$C824,"_",NFM3External!$E824,"_",NFM3External!$G824)</f>
        <v>Cabo Verde_HIV_United Nations Population Fund (UNFPA)_2018</v>
      </c>
    </row>
    <row r="825" spans="1:12">
      <c r="A825" s="51" t="s">
        <v>1762</v>
      </c>
      <c r="B825" s="52" t="s">
        <v>859</v>
      </c>
      <c r="C825" s="52" t="s">
        <v>1638</v>
      </c>
      <c r="D825" s="52" t="s">
        <v>1627</v>
      </c>
      <c r="E825" s="52" t="s">
        <v>923</v>
      </c>
      <c r="F825" s="52" t="s">
        <v>1765</v>
      </c>
      <c r="G825" s="52">
        <v>2019</v>
      </c>
      <c r="H825" s="52" t="s">
        <v>1628</v>
      </c>
      <c r="I825" s="52" t="s">
        <v>675</v>
      </c>
      <c r="J825" s="60">
        <v>20836</v>
      </c>
      <c r="K825" s="52">
        <v>23325</v>
      </c>
      <c r="L825" s="56" t="str">
        <f>_xlfn.CONCAT(NFM3External!$B825,"_",NFM3External!$C825,"_",NFM3External!$E825,"_",NFM3External!$G825)</f>
        <v>Cabo Verde_HIV_United Nations Population Fund (UNFPA)_2019</v>
      </c>
    </row>
    <row r="826" spans="1:12">
      <c r="A826" s="48" t="s">
        <v>1762</v>
      </c>
      <c r="B826" s="49" t="s">
        <v>859</v>
      </c>
      <c r="C826" s="49" t="s">
        <v>1638</v>
      </c>
      <c r="D826" s="49" t="s">
        <v>1627</v>
      </c>
      <c r="E826" s="49" t="s">
        <v>923</v>
      </c>
      <c r="F826" s="49" t="s">
        <v>1765</v>
      </c>
      <c r="G826" s="49">
        <v>2020</v>
      </c>
      <c r="H826" s="49" t="s">
        <v>1628</v>
      </c>
      <c r="I826" s="49" t="s">
        <v>675</v>
      </c>
      <c r="J826" s="59">
        <v>454092</v>
      </c>
      <c r="K826" s="49">
        <v>517498</v>
      </c>
      <c r="L826" s="55" t="str">
        <f>_xlfn.CONCAT(NFM3External!$B826,"_",NFM3External!$C826,"_",NFM3External!$E826,"_",NFM3External!$G826)</f>
        <v>Cabo Verde_HIV_United Nations Population Fund (UNFPA)_2020</v>
      </c>
    </row>
    <row r="827" spans="1:12">
      <c r="A827" s="51" t="s">
        <v>1762</v>
      </c>
      <c r="B827" s="52" t="s">
        <v>859</v>
      </c>
      <c r="C827" s="52" t="s">
        <v>1638</v>
      </c>
      <c r="D827" s="52" t="s">
        <v>1627</v>
      </c>
      <c r="E827" s="52" t="s">
        <v>923</v>
      </c>
      <c r="F827" s="52" t="s">
        <v>1765</v>
      </c>
      <c r="G827" s="52">
        <v>2021</v>
      </c>
      <c r="H827" s="52" t="s">
        <v>357</v>
      </c>
      <c r="I827" s="52" t="s">
        <v>675</v>
      </c>
      <c r="J827" s="60">
        <v>47500</v>
      </c>
      <c r="K827" s="52">
        <v>56724</v>
      </c>
      <c r="L827" s="56" t="str">
        <f>_xlfn.CONCAT(NFM3External!$B827,"_",NFM3External!$C827,"_",NFM3External!$E827,"_",NFM3External!$G827)</f>
        <v>Cabo Verde_HIV_United Nations Population Fund (UNFPA)_2021</v>
      </c>
    </row>
    <row r="828" spans="1:12">
      <c r="A828" s="48" t="s">
        <v>1762</v>
      </c>
      <c r="B828" s="49" t="s">
        <v>859</v>
      </c>
      <c r="C828" s="49" t="s">
        <v>1638</v>
      </c>
      <c r="D828" s="49" t="s">
        <v>1627</v>
      </c>
      <c r="E828" s="49" t="s">
        <v>923</v>
      </c>
      <c r="F828" s="49" t="s">
        <v>1765</v>
      </c>
      <c r="G828" s="49">
        <v>2022</v>
      </c>
      <c r="H828" s="49" t="s">
        <v>357</v>
      </c>
      <c r="I828" s="49" t="s">
        <v>675</v>
      </c>
      <c r="J828" s="59">
        <v>47500</v>
      </c>
      <c r="K828" s="49">
        <v>57359</v>
      </c>
      <c r="L828" s="55" t="str">
        <f>_xlfn.CONCAT(NFM3External!$B828,"_",NFM3External!$C828,"_",NFM3External!$E828,"_",NFM3External!$G828)</f>
        <v>Cabo Verde_HIV_United Nations Population Fund (UNFPA)_2022</v>
      </c>
    </row>
    <row r="829" spans="1:12">
      <c r="A829" s="51" t="s">
        <v>1762</v>
      </c>
      <c r="B829" s="52" t="s">
        <v>859</v>
      </c>
      <c r="C829" s="52" t="s">
        <v>1638</v>
      </c>
      <c r="D829" s="52" t="s">
        <v>1627</v>
      </c>
      <c r="E829" s="52" t="s">
        <v>923</v>
      </c>
      <c r="F829" s="52" t="s">
        <v>1765</v>
      </c>
      <c r="G829" s="52">
        <v>2023</v>
      </c>
      <c r="H829" s="52" t="s">
        <v>357</v>
      </c>
      <c r="I829" s="52" t="s">
        <v>675</v>
      </c>
      <c r="J829" s="60">
        <v>47500</v>
      </c>
      <c r="K829" s="52">
        <v>58195</v>
      </c>
      <c r="L829" s="56" t="str">
        <f>_xlfn.CONCAT(NFM3External!$B829,"_",NFM3External!$C829,"_",NFM3External!$E829,"_",NFM3External!$G829)</f>
        <v>Cabo Verde_HIV_United Nations Population Fund (UNFPA)_2023</v>
      </c>
    </row>
    <row r="830" spans="1:12">
      <c r="A830" s="48" t="s">
        <v>1762</v>
      </c>
      <c r="B830" s="49" t="s">
        <v>859</v>
      </c>
      <c r="C830" s="49" t="s">
        <v>304</v>
      </c>
      <c r="D830" s="49" t="s">
        <v>1627</v>
      </c>
      <c r="E830" s="49" t="s">
        <v>1766</v>
      </c>
      <c r="F830" s="49" t="s">
        <v>1766</v>
      </c>
      <c r="G830" s="49">
        <v>2018</v>
      </c>
      <c r="H830" s="49" t="s">
        <v>1628</v>
      </c>
      <c r="I830" s="49" t="s">
        <v>675</v>
      </c>
      <c r="J830" s="59">
        <v>0</v>
      </c>
      <c r="K830" s="49">
        <v>0</v>
      </c>
      <c r="L830" s="55" t="str">
        <f>_xlfn.CONCAT(NFM3External!$B830,"_",NFM3External!$C830,"_",NFM3External!$E830,"_",NFM3External!$G830)</f>
        <v>Cabo Verde_Malaria_UNOPs_2018</v>
      </c>
    </row>
    <row r="831" spans="1:12">
      <c r="A831" s="51" t="s">
        <v>1762</v>
      </c>
      <c r="B831" s="52" t="s">
        <v>859</v>
      </c>
      <c r="C831" s="52" t="s">
        <v>304</v>
      </c>
      <c r="D831" s="52" t="s">
        <v>1627</v>
      </c>
      <c r="E831" s="52" t="s">
        <v>605</v>
      </c>
      <c r="F831" s="52"/>
      <c r="G831" s="52">
        <v>2018</v>
      </c>
      <c r="H831" s="52" t="s">
        <v>1628</v>
      </c>
      <c r="I831" s="52" t="s">
        <v>675</v>
      </c>
      <c r="J831" s="60">
        <v>0</v>
      </c>
      <c r="K831" s="52">
        <v>0</v>
      </c>
      <c r="L831" s="56" t="str">
        <f>_xlfn.CONCAT(NFM3External!$B831,"_",NFM3External!$C831,"_",NFM3External!$E831,"_",NFM3External!$G831)</f>
        <v>Cabo Verde_Malaria_Select External Source_2018</v>
      </c>
    </row>
    <row r="832" spans="1:12">
      <c r="A832" s="48" t="s">
        <v>1762</v>
      </c>
      <c r="B832" s="49" t="s">
        <v>859</v>
      </c>
      <c r="C832" s="49" t="s">
        <v>304</v>
      </c>
      <c r="D832" s="49" t="s">
        <v>1627</v>
      </c>
      <c r="E832" s="49" t="s">
        <v>1766</v>
      </c>
      <c r="F832" s="49" t="s">
        <v>1766</v>
      </c>
      <c r="G832" s="49">
        <v>2019</v>
      </c>
      <c r="H832" s="49" t="s">
        <v>1628</v>
      </c>
      <c r="I832" s="49" t="s">
        <v>675</v>
      </c>
      <c r="J832" s="59">
        <v>0</v>
      </c>
      <c r="K832" s="49">
        <v>0</v>
      </c>
      <c r="L832" s="55" t="str">
        <f>_xlfn.CONCAT(NFM3External!$B832,"_",NFM3External!$C832,"_",NFM3External!$E832,"_",NFM3External!$G832)</f>
        <v>Cabo Verde_Malaria_UNOPs_2019</v>
      </c>
    </row>
    <row r="833" spans="1:12">
      <c r="A833" s="51" t="s">
        <v>1762</v>
      </c>
      <c r="B833" s="52" t="s">
        <v>859</v>
      </c>
      <c r="C833" s="52" t="s">
        <v>304</v>
      </c>
      <c r="D833" s="52" t="s">
        <v>1627</v>
      </c>
      <c r="E833" s="52" t="s">
        <v>605</v>
      </c>
      <c r="F833" s="52"/>
      <c r="G833" s="52">
        <v>2019</v>
      </c>
      <c r="H833" s="52" t="s">
        <v>1628</v>
      </c>
      <c r="I833" s="52" t="s">
        <v>675</v>
      </c>
      <c r="J833" s="60">
        <v>0</v>
      </c>
      <c r="K833" s="52">
        <v>0</v>
      </c>
      <c r="L833" s="56" t="str">
        <f>_xlfn.CONCAT(NFM3External!$B833,"_",NFM3External!$C833,"_",NFM3External!$E833,"_",NFM3External!$G833)</f>
        <v>Cabo Verde_Malaria_Select External Source_2019</v>
      </c>
    </row>
    <row r="834" spans="1:12">
      <c r="A834" s="48" t="s">
        <v>1762</v>
      </c>
      <c r="B834" s="49" t="s">
        <v>859</v>
      </c>
      <c r="C834" s="49" t="s">
        <v>304</v>
      </c>
      <c r="D834" s="49" t="s">
        <v>1627</v>
      </c>
      <c r="E834" s="49" t="s">
        <v>1766</v>
      </c>
      <c r="F834" s="49" t="s">
        <v>1766</v>
      </c>
      <c r="G834" s="49">
        <v>2020</v>
      </c>
      <c r="H834" s="49" t="s">
        <v>1628</v>
      </c>
      <c r="I834" s="49" t="s">
        <v>675</v>
      </c>
      <c r="J834" s="59">
        <v>28603</v>
      </c>
      <c r="K834" s="49">
        <v>32597</v>
      </c>
      <c r="L834" s="55" t="str">
        <f>_xlfn.CONCAT(NFM3External!$B834,"_",NFM3External!$C834,"_",NFM3External!$E834,"_",NFM3External!$G834)</f>
        <v>Cabo Verde_Malaria_UNOPs_2020</v>
      </c>
    </row>
    <row r="835" spans="1:12">
      <c r="A835" s="51" t="s">
        <v>1762</v>
      </c>
      <c r="B835" s="52" t="s">
        <v>859</v>
      </c>
      <c r="C835" s="52" t="s">
        <v>304</v>
      </c>
      <c r="D835" s="52" t="s">
        <v>1627</v>
      </c>
      <c r="E835" s="52" t="s">
        <v>605</v>
      </c>
      <c r="F835" s="52"/>
      <c r="G835" s="52">
        <v>2020</v>
      </c>
      <c r="H835" s="52" t="s">
        <v>1628</v>
      </c>
      <c r="I835" s="52" t="s">
        <v>675</v>
      </c>
      <c r="J835" s="60">
        <v>0</v>
      </c>
      <c r="K835" s="52">
        <v>0</v>
      </c>
      <c r="L835" s="56" t="str">
        <f>_xlfn.CONCAT(NFM3External!$B835,"_",NFM3External!$C835,"_",NFM3External!$E835,"_",NFM3External!$G835)</f>
        <v>Cabo Verde_Malaria_Select External Source_2020</v>
      </c>
    </row>
    <row r="836" spans="1:12">
      <c r="A836" s="48" t="s">
        <v>1762</v>
      </c>
      <c r="B836" s="49" t="s">
        <v>859</v>
      </c>
      <c r="C836" s="49" t="s">
        <v>304</v>
      </c>
      <c r="D836" s="49" t="s">
        <v>1627</v>
      </c>
      <c r="E836" s="49" t="s">
        <v>605</v>
      </c>
      <c r="F836" s="49" t="s">
        <v>1766</v>
      </c>
      <c r="G836" s="49">
        <v>2021</v>
      </c>
      <c r="H836" s="49" t="s">
        <v>357</v>
      </c>
      <c r="I836" s="49" t="s">
        <v>675</v>
      </c>
      <c r="J836" s="59">
        <v>0</v>
      </c>
      <c r="K836" s="49">
        <v>0</v>
      </c>
      <c r="L836" s="55" t="str">
        <f>_xlfn.CONCAT(NFM3External!$B836,"_",NFM3External!$C836,"_",NFM3External!$E836,"_",NFM3External!$G836)</f>
        <v>Cabo Verde_Malaria_Select External Source_2021</v>
      </c>
    </row>
    <row r="837" spans="1:12">
      <c r="A837" s="51" t="s">
        <v>1762</v>
      </c>
      <c r="B837" s="52" t="s">
        <v>859</v>
      </c>
      <c r="C837" s="52" t="s">
        <v>304</v>
      </c>
      <c r="D837" s="52" t="s">
        <v>1627</v>
      </c>
      <c r="E837" s="52" t="s">
        <v>605</v>
      </c>
      <c r="F837" s="52"/>
      <c r="G837" s="52">
        <v>2021</v>
      </c>
      <c r="H837" s="52" t="s">
        <v>357</v>
      </c>
      <c r="I837" s="52" t="s">
        <v>675</v>
      </c>
      <c r="J837" s="60">
        <v>0</v>
      </c>
      <c r="K837" s="52">
        <v>0</v>
      </c>
      <c r="L837" s="56" t="str">
        <f>_xlfn.CONCAT(NFM3External!$B837,"_",NFM3External!$C837,"_",NFM3External!$E837,"_",NFM3External!$G837)</f>
        <v>Cabo Verde_Malaria_Select External Source_2021</v>
      </c>
    </row>
    <row r="838" spans="1:12">
      <c r="A838" s="48" t="s">
        <v>1762</v>
      </c>
      <c r="B838" s="49" t="s">
        <v>859</v>
      </c>
      <c r="C838" s="49" t="s">
        <v>304</v>
      </c>
      <c r="D838" s="49" t="s">
        <v>1627</v>
      </c>
      <c r="E838" s="49" t="s">
        <v>605</v>
      </c>
      <c r="F838" s="49" t="s">
        <v>1766</v>
      </c>
      <c r="G838" s="49">
        <v>2022</v>
      </c>
      <c r="H838" s="49" t="s">
        <v>357</v>
      </c>
      <c r="I838" s="49" t="s">
        <v>675</v>
      </c>
      <c r="J838" s="59">
        <v>0</v>
      </c>
      <c r="K838" s="49">
        <v>0</v>
      </c>
      <c r="L838" s="55" t="str">
        <f>_xlfn.CONCAT(NFM3External!$B838,"_",NFM3External!$C838,"_",NFM3External!$E838,"_",NFM3External!$G838)</f>
        <v>Cabo Verde_Malaria_Select External Source_2022</v>
      </c>
    </row>
    <row r="839" spans="1:12">
      <c r="A839" s="51" t="s">
        <v>1762</v>
      </c>
      <c r="B839" s="52" t="s">
        <v>859</v>
      </c>
      <c r="C839" s="52" t="s">
        <v>304</v>
      </c>
      <c r="D839" s="52" t="s">
        <v>1627</v>
      </c>
      <c r="E839" s="52" t="s">
        <v>605</v>
      </c>
      <c r="F839" s="52"/>
      <c r="G839" s="52">
        <v>2022</v>
      </c>
      <c r="H839" s="52" t="s">
        <v>357</v>
      </c>
      <c r="I839" s="52" t="s">
        <v>675</v>
      </c>
      <c r="J839" s="60">
        <v>0</v>
      </c>
      <c r="K839" s="52">
        <v>0</v>
      </c>
      <c r="L839" s="56" t="str">
        <f>_xlfn.CONCAT(NFM3External!$B839,"_",NFM3External!$C839,"_",NFM3External!$E839,"_",NFM3External!$G839)</f>
        <v>Cabo Verde_Malaria_Select External Source_2022</v>
      </c>
    </row>
    <row r="840" spans="1:12">
      <c r="A840" s="48" t="s">
        <v>1762</v>
      </c>
      <c r="B840" s="49" t="s">
        <v>859</v>
      </c>
      <c r="C840" s="49" t="s">
        <v>304</v>
      </c>
      <c r="D840" s="49" t="s">
        <v>1627</v>
      </c>
      <c r="E840" s="49" t="s">
        <v>1766</v>
      </c>
      <c r="F840" s="49" t="s">
        <v>1766</v>
      </c>
      <c r="G840" s="49">
        <v>2023</v>
      </c>
      <c r="H840" s="49" t="s">
        <v>357</v>
      </c>
      <c r="I840" s="49" t="s">
        <v>675</v>
      </c>
      <c r="J840" s="59">
        <v>8859</v>
      </c>
      <c r="K840" s="49">
        <v>10854</v>
      </c>
      <c r="L840" s="55" t="str">
        <f>_xlfn.CONCAT(NFM3External!$B840,"_",NFM3External!$C840,"_",NFM3External!$E840,"_",NFM3External!$G840)</f>
        <v>Cabo Verde_Malaria_UNOPs_2023</v>
      </c>
    </row>
    <row r="841" spans="1:12">
      <c r="A841" s="51" t="s">
        <v>1762</v>
      </c>
      <c r="B841" s="52" t="s">
        <v>859</v>
      </c>
      <c r="C841" s="52" t="s">
        <v>304</v>
      </c>
      <c r="D841" s="52" t="s">
        <v>1627</v>
      </c>
      <c r="E841" s="52" t="s">
        <v>605</v>
      </c>
      <c r="F841" s="52"/>
      <c r="G841" s="52">
        <v>2023</v>
      </c>
      <c r="H841" s="52" t="s">
        <v>357</v>
      </c>
      <c r="I841" s="52" t="s">
        <v>675</v>
      </c>
      <c r="J841" s="60">
        <v>0</v>
      </c>
      <c r="K841" s="52">
        <v>0</v>
      </c>
      <c r="L841" s="56" t="str">
        <f>_xlfn.CONCAT(NFM3External!$B841,"_",NFM3External!$C841,"_",NFM3External!$E841,"_",NFM3External!$G841)</f>
        <v>Cabo Verde_Malaria_Select External Source_2023</v>
      </c>
    </row>
    <row r="842" spans="1:12">
      <c r="A842" s="48" t="s">
        <v>1762</v>
      </c>
      <c r="B842" s="49" t="s">
        <v>859</v>
      </c>
      <c r="C842" s="49" t="s">
        <v>304</v>
      </c>
      <c r="D842" s="49" t="s">
        <v>1627</v>
      </c>
      <c r="E842" s="49" t="s">
        <v>605</v>
      </c>
      <c r="F842" s="49" t="s">
        <v>1766</v>
      </c>
      <c r="G842" s="49">
        <v>2024</v>
      </c>
      <c r="H842" s="49" t="s">
        <v>357</v>
      </c>
      <c r="I842" s="49" t="s">
        <v>675</v>
      </c>
      <c r="J842" s="59">
        <v>0</v>
      </c>
      <c r="K842" s="49">
        <v>0</v>
      </c>
      <c r="L842" s="55" t="str">
        <f>_xlfn.CONCAT(NFM3External!$B842,"_",NFM3External!$C842,"_",NFM3External!$E842,"_",NFM3External!$G842)</f>
        <v>Cabo Verde_Malaria_Select External Source_2024</v>
      </c>
    </row>
    <row r="843" spans="1:12">
      <c r="A843" s="51" t="s">
        <v>1762</v>
      </c>
      <c r="B843" s="52" t="s">
        <v>859</v>
      </c>
      <c r="C843" s="52" t="s">
        <v>304</v>
      </c>
      <c r="D843" s="52" t="s">
        <v>1627</v>
      </c>
      <c r="E843" s="52" t="s">
        <v>605</v>
      </c>
      <c r="F843" s="52"/>
      <c r="G843" s="52">
        <v>2024</v>
      </c>
      <c r="H843" s="52" t="s">
        <v>357</v>
      </c>
      <c r="I843" s="52" t="s">
        <v>675</v>
      </c>
      <c r="J843" s="60">
        <v>0</v>
      </c>
      <c r="K843" s="52">
        <v>0</v>
      </c>
      <c r="L843" s="56" t="str">
        <f>_xlfn.CONCAT(NFM3External!$B843,"_",NFM3External!$C843,"_",NFM3External!$E843,"_",NFM3External!$G843)</f>
        <v>Cabo Verde_Malaria_Select External Source_2024</v>
      </c>
    </row>
    <row r="844" spans="1:12">
      <c r="A844" s="48" t="s">
        <v>1762</v>
      </c>
      <c r="B844" s="49" t="s">
        <v>859</v>
      </c>
      <c r="C844" s="49" t="s">
        <v>304</v>
      </c>
      <c r="D844" s="49" t="s">
        <v>1627</v>
      </c>
      <c r="E844" s="49" t="s">
        <v>605</v>
      </c>
      <c r="F844" s="49" t="s">
        <v>1766</v>
      </c>
      <c r="G844" s="49">
        <v>2025</v>
      </c>
      <c r="H844" s="49" t="s">
        <v>357</v>
      </c>
      <c r="I844" s="49" t="s">
        <v>675</v>
      </c>
      <c r="J844" s="59">
        <v>0</v>
      </c>
      <c r="K844" s="49">
        <v>0</v>
      </c>
      <c r="L844" s="55" t="str">
        <f>_xlfn.CONCAT(NFM3External!$B844,"_",NFM3External!$C844,"_",NFM3External!$E844,"_",NFM3External!$G844)</f>
        <v>Cabo Verde_Malaria_Select External Source_2025</v>
      </c>
    </row>
    <row r="845" spans="1:12">
      <c r="A845" s="51" t="s">
        <v>1762</v>
      </c>
      <c r="B845" s="52" t="s">
        <v>859</v>
      </c>
      <c r="C845" s="52" t="s">
        <v>304</v>
      </c>
      <c r="D845" s="52" t="s">
        <v>1627</v>
      </c>
      <c r="E845" s="52" t="s">
        <v>605</v>
      </c>
      <c r="F845" s="52"/>
      <c r="G845" s="52">
        <v>2025</v>
      </c>
      <c r="H845" s="52" t="s">
        <v>357</v>
      </c>
      <c r="I845" s="52" t="s">
        <v>675</v>
      </c>
      <c r="J845" s="60">
        <v>0</v>
      </c>
      <c r="K845" s="52">
        <v>0</v>
      </c>
      <c r="L845" s="56" t="str">
        <f>_xlfn.CONCAT(NFM3External!$B845,"_",NFM3External!$C845,"_",NFM3External!$E845,"_",NFM3External!$G845)</f>
        <v>Cabo Verde_Malaria_Select External Source_2025</v>
      </c>
    </row>
    <row r="846" spans="1:12">
      <c r="A846" s="48" t="s">
        <v>1762</v>
      </c>
      <c r="B846" s="49" t="s">
        <v>859</v>
      </c>
      <c r="C846" s="49" t="s">
        <v>304</v>
      </c>
      <c r="D846" s="49" t="s">
        <v>1627</v>
      </c>
      <c r="E846" s="49" t="s">
        <v>942</v>
      </c>
      <c r="F846" s="49" t="s">
        <v>1767</v>
      </c>
      <c r="G846" s="49">
        <v>2018</v>
      </c>
      <c r="H846" s="49" t="s">
        <v>1628</v>
      </c>
      <c r="I846" s="49" t="s">
        <v>675</v>
      </c>
      <c r="J846" s="59">
        <v>73124</v>
      </c>
      <c r="K846" s="49">
        <v>86317</v>
      </c>
      <c r="L846" s="55" t="str">
        <f>_xlfn.CONCAT(NFM3External!$B846,"_",NFM3External!$C846,"_",NFM3External!$E846,"_",NFM3External!$G846)</f>
        <v>Cabo Verde_Malaria_World Health Organization (WHO)_2018</v>
      </c>
    </row>
    <row r="847" spans="1:12">
      <c r="A847" s="51" t="s">
        <v>1762</v>
      </c>
      <c r="B847" s="52" t="s">
        <v>859</v>
      </c>
      <c r="C847" s="52" t="s">
        <v>304</v>
      </c>
      <c r="D847" s="52" t="s">
        <v>1627</v>
      </c>
      <c r="E847" s="52" t="s">
        <v>942</v>
      </c>
      <c r="F847" s="52" t="s">
        <v>1767</v>
      </c>
      <c r="G847" s="52">
        <v>2019</v>
      </c>
      <c r="H847" s="52" t="s">
        <v>1628</v>
      </c>
      <c r="I847" s="52" t="s">
        <v>675</v>
      </c>
      <c r="J847" s="60">
        <v>73124</v>
      </c>
      <c r="K847" s="52">
        <v>81859</v>
      </c>
      <c r="L847" s="56" t="str">
        <f>_xlfn.CONCAT(NFM3External!$B847,"_",NFM3External!$C847,"_",NFM3External!$E847,"_",NFM3External!$G847)</f>
        <v>Cabo Verde_Malaria_World Health Organization (WHO)_2019</v>
      </c>
    </row>
    <row r="848" spans="1:12">
      <c r="A848" s="48" t="s">
        <v>1762</v>
      </c>
      <c r="B848" s="49" t="s">
        <v>859</v>
      </c>
      <c r="C848" s="49" t="s">
        <v>304</v>
      </c>
      <c r="D848" s="49" t="s">
        <v>1627</v>
      </c>
      <c r="E848" s="49" t="s">
        <v>942</v>
      </c>
      <c r="F848" s="49" t="s">
        <v>1767</v>
      </c>
      <c r="G848" s="49">
        <v>2020</v>
      </c>
      <c r="H848" s="49" t="s">
        <v>1628</v>
      </c>
      <c r="I848" s="49" t="s">
        <v>675</v>
      </c>
      <c r="J848" s="59">
        <v>101727</v>
      </c>
      <c r="K848" s="49">
        <v>115931</v>
      </c>
      <c r="L848" s="55" t="str">
        <f>_xlfn.CONCAT(NFM3External!$B848,"_",NFM3External!$C848,"_",NFM3External!$E848,"_",NFM3External!$G848)</f>
        <v>Cabo Verde_Malaria_World Health Organization (WHO)_2020</v>
      </c>
    </row>
    <row r="849" spans="1:12">
      <c r="A849" s="51" t="s">
        <v>1762</v>
      </c>
      <c r="B849" s="52" t="s">
        <v>859</v>
      </c>
      <c r="C849" s="52" t="s">
        <v>304</v>
      </c>
      <c r="D849" s="52" t="s">
        <v>1627</v>
      </c>
      <c r="E849" s="52" t="s">
        <v>942</v>
      </c>
      <c r="F849" s="52" t="s">
        <v>1767</v>
      </c>
      <c r="G849" s="52">
        <v>2021</v>
      </c>
      <c r="H849" s="52" t="s">
        <v>357</v>
      </c>
      <c r="I849" s="52" t="s">
        <v>675</v>
      </c>
      <c r="J849" s="60">
        <v>73124</v>
      </c>
      <c r="K849" s="52">
        <v>87324</v>
      </c>
      <c r="L849" s="56" t="str">
        <f>_xlfn.CONCAT(NFM3External!$B849,"_",NFM3External!$C849,"_",NFM3External!$E849,"_",NFM3External!$G849)</f>
        <v>Cabo Verde_Malaria_World Health Organization (WHO)_2021</v>
      </c>
    </row>
    <row r="850" spans="1:12">
      <c r="A850" s="48" t="s">
        <v>1762</v>
      </c>
      <c r="B850" s="49" t="s">
        <v>859</v>
      </c>
      <c r="C850" s="49" t="s">
        <v>304</v>
      </c>
      <c r="D850" s="49" t="s">
        <v>1627</v>
      </c>
      <c r="E850" s="49" t="s">
        <v>942</v>
      </c>
      <c r="F850" s="49" t="s">
        <v>1767</v>
      </c>
      <c r="G850" s="49">
        <v>2022</v>
      </c>
      <c r="H850" s="49" t="s">
        <v>357</v>
      </c>
      <c r="I850" s="49" t="s">
        <v>675</v>
      </c>
      <c r="J850" s="59">
        <v>73124</v>
      </c>
      <c r="K850" s="49">
        <v>88301</v>
      </c>
      <c r="L850" s="55" t="str">
        <f>_xlfn.CONCAT(NFM3External!$B850,"_",NFM3External!$C850,"_",NFM3External!$E850,"_",NFM3External!$G850)</f>
        <v>Cabo Verde_Malaria_World Health Organization (WHO)_2022</v>
      </c>
    </row>
    <row r="851" spans="1:12">
      <c r="A851" s="51" t="s">
        <v>1762</v>
      </c>
      <c r="B851" s="52" t="s">
        <v>859</v>
      </c>
      <c r="C851" s="52" t="s">
        <v>304</v>
      </c>
      <c r="D851" s="52" t="s">
        <v>1627</v>
      </c>
      <c r="E851" s="52" t="s">
        <v>942</v>
      </c>
      <c r="F851" s="52" t="s">
        <v>1767</v>
      </c>
      <c r="G851" s="52">
        <v>2023</v>
      </c>
      <c r="H851" s="52" t="s">
        <v>357</v>
      </c>
      <c r="I851" s="52" t="s">
        <v>675</v>
      </c>
      <c r="J851" s="60">
        <v>73124</v>
      </c>
      <c r="K851" s="52">
        <v>89588</v>
      </c>
      <c r="L851" s="56" t="str">
        <f>_xlfn.CONCAT(NFM3External!$B851,"_",NFM3External!$C851,"_",NFM3External!$E851,"_",NFM3External!$G851)</f>
        <v>Cabo Verde_Malaria_World Health Organization (WHO)_2023</v>
      </c>
    </row>
    <row r="852" spans="1:12">
      <c r="A852" s="48" t="s">
        <v>1768</v>
      </c>
      <c r="B852" s="49" t="s">
        <v>926</v>
      </c>
      <c r="C852" s="49" t="s">
        <v>1638</v>
      </c>
      <c r="D852" s="49" t="s">
        <v>1627</v>
      </c>
      <c r="E852" s="49" t="s">
        <v>1769</v>
      </c>
      <c r="F852" s="49" t="s">
        <v>1769</v>
      </c>
      <c r="G852" s="49">
        <v>2018</v>
      </c>
      <c r="H852" s="49" t="s">
        <v>1628</v>
      </c>
      <c r="I852" s="49" t="s">
        <v>663</v>
      </c>
      <c r="J852" s="59">
        <v>172091</v>
      </c>
      <c r="K852" s="49">
        <v>172091</v>
      </c>
      <c r="L852" s="55" t="str">
        <f>_xlfn.CONCAT(NFM3External!$B852,"_",NFM3External!$C852,"_",NFM3External!$E852,"_",NFM3External!$G852)</f>
        <v>Costa Rica_HIV_Taking MEGAS 2018 as a reference, it reports a decrease in international spending of 3.08% compared to 2016. Since there is no more data, a projection of decrease in this same proportion is made for 2019 and the same amount is left for t..._2018</v>
      </c>
    </row>
    <row r="853" spans="1:12">
      <c r="A853" s="51" t="s">
        <v>1768</v>
      </c>
      <c r="B853" s="52" t="s">
        <v>926</v>
      </c>
      <c r="C853" s="52" t="s">
        <v>1638</v>
      </c>
      <c r="D853" s="52" t="s">
        <v>1627</v>
      </c>
      <c r="E853" s="52" t="s">
        <v>1769</v>
      </c>
      <c r="F853" s="52" t="s">
        <v>1769</v>
      </c>
      <c r="G853" s="52">
        <v>2019</v>
      </c>
      <c r="H853" s="52" t="s">
        <v>1628</v>
      </c>
      <c r="I853" s="52" t="s">
        <v>663</v>
      </c>
      <c r="J853" s="60">
        <v>166791</v>
      </c>
      <c r="K853" s="52">
        <v>166791</v>
      </c>
      <c r="L853" s="56" t="str">
        <f>_xlfn.CONCAT(NFM3External!$B853,"_",NFM3External!$C853,"_",NFM3External!$E853,"_",NFM3External!$G853)</f>
        <v>Costa Rica_HIV_Taking MEGAS 2018 as a reference, it reports a decrease in international spending of 3.08% compared to 2016. Since there is no more data, a projection of decrease in this same proportion is made for 2019 and the same amount is left for t..._2019</v>
      </c>
    </row>
    <row r="854" spans="1:12">
      <c r="A854" s="48" t="s">
        <v>1768</v>
      </c>
      <c r="B854" s="49" t="s">
        <v>926</v>
      </c>
      <c r="C854" s="49" t="s">
        <v>1638</v>
      </c>
      <c r="D854" s="49" t="s">
        <v>1627</v>
      </c>
      <c r="E854" s="49" t="s">
        <v>1769</v>
      </c>
      <c r="F854" s="49" t="s">
        <v>1769</v>
      </c>
      <c r="G854" s="49">
        <v>2020</v>
      </c>
      <c r="H854" s="49" t="s">
        <v>1628</v>
      </c>
      <c r="I854" s="49" t="s">
        <v>663</v>
      </c>
      <c r="J854" s="59">
        <v>166791</v>
      </c>
      <c r="K854" s="49">
        <v>166791</v>
      </c>
      <c r="L854" s="55" t="str">
        <f>_xlfn.CONCAT(NFM3External!$B854,"_",NFM3External!$C854,"_",NFM3External!$E854,"_",NFM3External!$G854)</f>
        <v>Costa Rica_HIV_Taking MEGAS 2018 as a reference, it reports a decrease in international spending of 3.08% compared to 2016. Since there is no more data, a projection of decrease in this same proportion is made for 2019 and the same amount is left for t..._2020</v>
      </c>
    </row>
    <row r="855" spans="1:12">
      <c r="A855" s="51" t="s">
        <v>1768</v>
      </c>
      <c r="B855" s="52" t="s">
        <v>926</v>
      </c>
      <c r="C855" s="52" t="s">
        <v>1638</v>
      </c>
      <c r="D855" s="52" t="s">
        <v>1627</v>
      </c>
      <c r="E855" s="52" t="s">
        <v>1769</v>
      </c>
      <c r="F855" s="52" t="s">
        <v>1769</v>
      </c>
      <c r="G855" s="52">
        <v>2021</v>
      </c>
      <c r="H855" s="52" t="s">
        <v>357</v>
      </c>
      <c r="I855" s="52" t="s">
        <v>663</v>
      </c>
      <c r="J855" s="60">
        <v>166791</v>
      </c>
      <c r="K855" s="52">
        <v>166791</v>
      </c>
      <c r="L855" s="56" t="str">
        <f>_xlfn.CONCAT(NFM3External!$B855,"_",NFM3External!$C855,"_",NFM3External!$E855,"_",NFM3External!$G855)</f>
        <v>Costa Rica_HIV_Taking MEGAS 2018 as a reference, it reports a decrease in international spending of 3.08% compared to 2016. Since there is no more data, a projection of decrease in this same proportion is made for 2019 and the same amount is left for t..._2021</v>
      </c>
    </row>
    <row r="856" spans="1:12">
      <c r="A856" s="48" t="s">
        <v>1768</v>
      </c>
      <c r="B856" s="49" t="s">
        <v>926</v>
      </c>
      <c r="C856" s="49" t="s">
        <v>1638</v>
      </c>
      <c r="D856" s="49" t="s">
        <v>1627</v>
      </c>
      <c r="E856" s="49" t="s">
        <v>1769</v>
      </c>
      <c r="F856" s="49" t="s">
        <v>1769</v>
      </c>
      <c r="G856" s="49">
        <v>2022</v>
      </c>
      <c r="H856" s="49" t="s">
        <v>357</v>
      </c>
      <c r="I856" s="49" t="s">
        <v>663</v>
      </c>
      <c r="J856" s="59">
        <v>166791</v>
      </c>
      <c r="K856" s="49">
        <v>166791</v>
      </c>
      <c r="L856" s="55" t="str">
        <f>_xlfn.CONCAT(NFM3External!$B856,"_",NFM3External!$C856,"_",NFM3External!$E856,"_",NFM3External!$G856)</f>
        <v>Costa Rica_HIV_Taking MEGAS 2018 as a reference, it reports a decrease in international spending of 3.08% compared to 2016. Since there is no more data, a projection of decrease in this same proportion is made for 2019 and the same amount is left for t..._2022</v>
      </c>
    </row>
    <row r="857" spans="1:12">
      <c r="A857" s="51" t="s">
        <v>1768</v>
      </c>
      <c r="B857" s="52" t="s">
        <v>926</v>
      </c>
      <c r="C857" s="52" t="s">
        <v>1638</v>
      </c>
      <c r="D857" s="52" t="s">
        <v>1627</v>
      </c>
      <c r="E857" s="52" t="s">
        <v>1769</v>
      </c>
      <c r="F857" s="52" t="s">
        <v>1769</v>
      </c>
      <c r="G857" s="52">
        <v>2023</v>
      </c>
      <c r="H857" s="52" t="s">
        <v>357</v>
      </c>
      <c r="I857" s="52" t="s">
        <v>663</v>
      </c>
      <c r="J857" s="60">
        <v>166791</v>
      </c>
      <c r="K857" s="52">
        <v>166791</v>
      </c>
      <c r="L857" s="56" t="str">
        <f>_xlfn.CONCAT(NFM3External!$B857,"_",NFM3External!$C857,"_",NFM3External!$E857,"_",NFM3External!$G857)</f>
        <v>Costa Rica_HIV_Taking MEGAS 2018 as a reference, it reports a decrease in international spending of 3.08% compared to 2016. Since there is no more data, a projection of decrease in this same proportion is made for 2019 and the same amount is left for t..._2023</v>
      </c>
    </row>
    <row r="858" spans="1:12">
      <c r="A858" s="48" t="s">
        <v>1768</v>
      </c>
      <c r="B858" s="49" t="s">
        <v>926</v>
      </c>
      <c r="C858" s="49" t="s">
        <v>1638</v>
      </c>
      <c r="D858" s="49" t="s">
        <v>1627</v>
      </c>
      <c r="E858" s="49" t="s">
        <v>1769</v>
      </c>
      <c r="F858" s="49" t="s">
        <v>1769</v>
      </c>
      <c r="G858" s="49">
        <v>2024</v>
      </c>
      <c r="H858" s="49" t="s">
        <v>357</v>
      </c>
      <c r="I858" s="49" t="s">
        <v>663</v>
      </c>
      <c r="J858" s="59">
        <v>166791</v>
      </c>
      <c r="K858" s="49">
        <v>166791</v>
      </c>
      <c r="L858" s="55" t="str">
        <f>_xlfn.CONCAT(NFM3External!$B858,"_",NFM3External!$C858,"_",NFM3External!$E858,"_",NFM3External!$G858)</f>
        <v>Costa Rica_HIV_Taking MEGAS 2018 as a reference, it reports a decrease in international spending of 3.08% compared to 2016. Since there is no more data, a projection of decrease in this same proportion is made for 2019 and the same amount is left for t..._2024</v>
      </c>
    </row>
    <row r="859" spans="1:12">
      <c r="A859" s="51" t="s">
        <v>1768</v>
      </c>
      <c r="B859" s="52" t="s">
        <v>926</v>
      </c>
      <c r="C859" s="52" t="s">
        <v>1638</v>
      </c>
      <c r="D859" s="52" t="s">
        <v>1627</v>
      </c>
      <c r="E859" s="52" t="s">
        <v>1769</v>
      </c>
      <c r="F859" s="52" t="s">
        <v>1769</v>
      </c>
      <c r="G859" s="52">
        <v>2025</v>
      </c>
      <c r="H859" s="52" t="s">
        <v>357</v>
      </c>
      <c r="I859" s="52" t="s">
        <v>663</v>
      </c>
      <c r="J859" s="60">
        <v>166791</v>
      </c>
      <c r="K859" s="52">
        <v>166791</v>
      </c>
      <c r="L859" s="56" t="str">
        <f>_xlfn.CONCAT(NFM3External!$B859,"_",NFM3External!$C859,"_",NFM3External!$E859,"_",NFM3External!$G859)</f>
        <v>Costa Rica_HIV_Taking MEGAS 2018 as a reference, it reports a decrease in international spending of 3.08% compared to 2016. Since there is no more data, a projection of decrease in this same proportion is made for 2019 and the same amount is left for t..._2025</v>
      </c>
    </row>
    <row r="860" spans="1:12">
      <c r="A860" s="48" t="s">
        <v>1770</v>
      </c>
      <c r="B860" s="49" t="s">
        <v>941</v>
      </c>
      <c r="C860" s="49" t="s">
        <v>1638</v>
      </c>
      <c r="D860" s="49" t="s">
        <v>1627</v>
      </c>
      <c r="E860" s="49" t="s">
        <v>836</v>
      </c>
      <c r="F860" s="49"/>
      <c r="G860" s="49">
        <v>2018</v>
      </c>
      <c r="H860" s="49" t="s">
        <v>1628</v>
      </c>
      <c r="I860" s="49" t="s">
        <v>663</v>
      </c>
      <c r="J860" s="59">
        <v>150000</v>
      </c>
      <c r="K860" s="49">
        <v>150000</v>
      </c>
      <c r="L860" s="55" t="str">
        <f>_xlfn.CONCAT(NFM3External!$B860,"_",NFM3External!$C860,"_",NFM3External!$E860,"_",NFM3External!$G860)</f>
        <v>Cuba_HIV_Joint United Nations Programme on HIV/AIDS (UNAIDS)_2018</v>
      </c>
    </row>
    <row r="861" spans="1:12">
      <c r="A861" s="51" t="s">
        <v>1770</v>
      </c>
      <c r="B861" s="52" t="s">
        <v>941</v>
      </c>
      <c r="C861" s="52" t="s">
        <v>1638</v>
      </c>
      <c r="D861" s="52" t="s">
        <v>1627</v>
      </c>
      <c r="E861" s="52" t="s">
        <v>836</v>
      </c>
      <c r="F861" s="52"/>
      <c r="G861" s="52">
        <v>2019</v>
      </c>
      <c r="H861" s="52" t="s">
        <v>1628</v>
      </c>
      <c r="I861" s="52" t="s">
        <v>663</v>
      </c>
      <c r="J861" s="60">
        <v>150000</v>
      </c>
      <c r="K861" s="52">
        <v>150000</v>
      </c>
      <c r="L861" s="56" t="str">
        <f>_xlfn.CONCAT(NFM3External!$B861,"_",NFM3External!$C861,"_",NFM3External!$E861,"_",NFM3External!$G861)</f>
        <v>Cuba_HIV_Joint United Nations Programme on HIV/AIDS (UNAIDS)_2019</v>
      </c>
    </row>
    <row r="862" spans="1:12">
      <c r="A862" s="48" t="s">
        <v>1770</v>
      </c>
      <c r="B862" s="49" t="s">
        <v>941</v>
      </c>
      <c r="C862" s="49" t="s">
        <v>1638</v>
      </c>
      <c r="D862" s="49" t="s">
        <v>1627</v>
      </c>
      <c r="E862" s="49" t="s">
        <v>836</v>
      </c>
      <c r="F862" s="49"/>
      <c r="G862" s="49">
        <v>2020</v>
      </c>
      <c r="H862" s="49" t="s">
        <v>1628</v>
      </c>
      <c r="I862" s="49" t="s">
        <v>663</v>
      </c>
      <c r="J862" s="59">
        <v>150000</v>
      </c>
      <c r="K862" s="49">
        <v>150000</v>
      </c>
      <c r="L862" s="55" t="str">
        <f>_xlfn.CONCAT(NFM3External!$B862,"_",NFM3External!$C862,"_",NFM3External!$E862,"_",NFM3External!$G862)</f>
        <v>Cuba_HIV_Joint United Nations Programme on HIV/AIDS (UNAIDS)_2020</v>
      </c>
    </row>
    <row r="863" spans="1:12">
      <c r="A863" s="51" t="s">
        <v>1770</v>
      </c>
      <c r="B863" s="52" t="s">
        <v>941</v>
      </c>
      <c r="C863" s="52" t="s">
        <v>1638</v>
      </c>
      <c r="D863" s="52" t="s">
        <v>1627</v>
      </c>
      <c r="E863" s="52" t="s">
        <v>836</v>
      </c>
      <c r="F863" s="52"/>
      <c r="G863" s="52">
        <v>2021</v>
      </c>
      <c r="H863" s="52" t="s">
        <v>357</v>
      </c>
      <c r="I863" s="52" t="s">
        <v>663</v>
      </c>
      <c r="J863" s="60">
        <v>150000</v>
      </c>
      <c r="K863" s="52">
        <v>150000</v>
      </c>
      <c r="L863" s="56" t="str">
        <f>_xlfn.CONCAT(NFM3External!$B863,"_",NFM3External!$C863,"_",NFM3External!$E863,"_",NFM3External!$G863)</f>
        <v>Cuba_HIV_Joint United Nations Programme on HIV/AIDS (UNAIDS)_2021</v>
      </c>
    </row>
    <row r="864" spans="1:12">
      <c r="A864" s="48" t="s">
        <v>1770</v>
      </c>
      <c r="B864" s="49" t="s">
        <v>941</v>
      </c>
      <c r="C864" s="49" t="s">
        <v>1638</v>
      </c>
      <c r="D864" s="49" t="s">
        <v>1627</v>
      </c>
      <c r="E864" s="49" t="s">
        <v>836</v>
      </c>
      <c r="F864" s="49"/>
      <c r="G864" s="49">
        <v>2022</v>
      </c>
      <c r="H864" s="49" t="s">
        <v>357</v>
      </c>
      <c r="I864" s="49" t="s">
        <v>663</v>
      </c>
      <c r="J864" s="59">
        <v>150000</v>
      </c>
      <c r="K864" s="49">
        <v>150000</v>
      </c>
      <c r="L864" s="55" t="str">
        <f>_xlfn.CONCAT(NFM3External!$B864,"_",NFM3External!$C864,"_",NFM3External!$E864,"_",NFM3External!$G864)</f>
        <v>Cuba_HIV_Joint United Nations Programme on HIV/AIDS (UNAIDS)_2022</v>
      </c>
    </row>
    <row r="865" spans="1:12">
      <c r="A865" s="51" t="s">
        <v>1770</v>
      </c>
      <c r="B865" s="52" t="s">
        <v>941</v>
      </c>
      <c r="C865" s="52" t="s">
        <v>1638</v>
      </c>
      <c r="D865" s="52" t="s">
        <v>1627</v>
      </c>
      <c r="E865" s="52" t="s">
        <v>836</v>
      </c>
      <c r="F865" s="52"/>
      <c r="G865" s="52">
        <v>2023</v>
      </c>
      <c r="H865" s="52" t="s">
        <v>357</v>
      </c>
      <c r="I865" s="52" t="s">
        <v>663</v>
      </c>
      <c r="J865" s="60">
        <v>150000</v>
      </c>
      <c r="K865" s="52">
        <v>150000</v>
      </c>
      <c r="L865" s="56" t="str">
        <f>_xlfn.CONCAT(NFM3External!$B865,"_",NFM3External!$C865,"_",NFM3External!$E865,"_",NFM3External!$G865)</f>
        <v>Cuba_HIV_Joint United Nations Programme on HIV/AIDS (UNAIDS)_2023</v>
      </c>
    </row>
    <row r="866" spans="1:12">
      <c r="A866" s="48" t="s">
        <v>1771</v>
      </c>
      <c r="B866" s="49" t="s">
        <v>956</v>
      </c>
      <c r="C866" s="49" t="s">
        <v>1638</v>
      </c>
      <c r="D866" s="49" t="s">
        <v>1627</v>
      </c>
      <c r="E866" s="49" t="s">
        <v>786</v>
      </c>
      <c r="F866" s="49" t="s">
        <v>1772</v>
      </c>
      <c r="G866" s="49">
        <v>2018</v>
      </c>
      <c r="H866" s="49" t="s">
        <v>1628</v>
      </c>
      <c r="I866" s="49" t="s">
        <v>663</v>
      </c>
      <c r="J866" s="59">
        <v>75000</v>
      </c>
      <c r="K866" s="49">
        <v>75000</v>
      </c>
      <c r="L866" s="55" t="str">
        <f>_xlfn.CONCAT(NFM3External!$B866,"_",NFM3External!$C866,"_",NFM3External!$E866,"_",NFM3External!$G866)</f>
        <v>Djibouti_HIV_France_2018</v>
      </c>
    </row>
    <row r="867" spans="1:12">
      <c r="A867" s="51" t="s">
        <v>1771</v>
      </c>
      <c r="B867" s="52" t="s">
        <v>956</v>
      </c>
      <c r="C867" s="52" t="s">
        <v>1638</v>
      </c>
      <c r="D867" s="52" t="s">
        <v>1627</v>
      </c>
      <c r="E867" s="52" t="s">
        <v>786</v>
      </c>
      <c r="F867" s="52" t="s">
        <v>1772</v>
      </c>
      <c r="G867" s="52">
        <v>2019</v>
      </c>
      <c r="H867" s="52" t="s">
        <v>1628</v>
      </c>
      <c r="I867" s="52" t="s">
        <v>663</v>
      </c>
      <c r="J867" s="60">
        <v>75000</v>
      </c>
      <c r="K867" s="52">
        <v>75000</v>
      </c>
      <c r="L867" s="56" t="str">
        <f>_xlfn.CONCAT(NFM3External!$B867,"_",NFM3External!$C867,"_",NFM3External!$E867,"_",NFM3External!$G867)</f>
        <v>Djibouti_HIV_France_2019</v>
      </c>
    </row>
    <row r="868" spans="1:12">
      <c r="A868" s="48" t="s">
        <v>1771</v>
      </c>
      <c r="B868" s="49" t="s">
        <v>956</v>
      </c>
      <c r="C868" s="49" t="s">
        <v>1638</v>
      </c>
      <c r="D868" s="49" t="s">
        <v>1627</v>
      </c>
      <c r="E868" s="49" t="s">
        <v>786</v>
      </c>
      <c r="F868" s="49" t="s">
        <v>1772</v>
      </c>
      <c r="G868" s="49">
        <v>2020</v>
      </c>
      <c r="H868" s="49" t="s">
        <v>1628</v>
      </c>
      <c r="I868" s="49" t="s">
        <v>663</v>
      </c>
      <c r="J868" s="59">
        <v>75000</v>
      </c>
      <c r="K868" s="49">
        <v>75000</v>
      </c>
      <c r="L868" s="55" t="str">
        <f>_xlfn.CONCAT(NFM3External!$B868,"_",NFM3External!$C868,"_",NFM3External!$E868,"_",NFM3External!$G868)</f>
        <v>Djibouti_HIV_France_2020</v>
      </c>
    </row>
    <row r="869" spans="1:12">
      <c r="A869" s="51" t="s">
        <v>1771</v>
      </c>
      <c r="B869" s="52" t="s">
        <v>956</v>
      </c>
      <c r="C869" s="52" t="s">
        <v>1638</v>
      </c>
      <c r="D869" s="52" t="s">
        <v>1627</v>
      </c>
      <c r="E869" s="52" t="s">
        <v>786</v>
      </c>
      <c r="F869" s="52" t="s">
        <v>1772</v>
      </c>
      <c r="G869" s="52">
        <v>2021</v>
      </c>
      <c r="H869" s="52" t="s">
        <v>357</v>
      </c>
      <c r="I869" s="52" t="s">
        <v>663</v>
      </c>
      <c r="J869" s="60">
        <v>75000</v>
      </c>
      <c r="K869" s="52">
        <v>75000</v>
      </c>
      <c r="L869" s="56" t="str">
        <f>_xlfn.CONCAT(NFM3External!$B869,"_",NFM3External!$C869,"_",NFM3External!$E869,"_",NFM3External!$G869)</f>
        <v>Djibouti_HIV_France_2021</v>
      </c>
    </row>
    <row r="870" spans="1:12">
      <c r="A870" s="48" t="s">
        <v>1771</v>
      </c>
      <c r="B870" s="49" t="s">
        <v>956</v>
      </c>
      <c r="C870" s="49" t="s">
        <v>1638</v>
      </c>
      <c r="D870" s="49" t="s">
        <v>1627</v>
      </c>
      <c r="E870" s="49" t="s">
        <v>786</v>
      </c>
      <c r="F870" s="49" t="s">
        <v>1772</v>
      </c>
      <c r="G870" s="49">
        <v>2022</v>
      </c>
      <c r="H870" s="49" t="s">
        <v>357</v>
      </c>
      <c r="I870" s="49" t="s">
        <v>663</v>
      </c>
      <c r="J870" s="59">
        <v>75000</v>
      </c>
      <c r="K870" s="49">
        <v>75000</v>
      </c>
      <c r="L870" s="55" t="str">
        <f>_xlfn.CONCAT(NFM3External!$B870,"_",NFM3External!$C870,"_",NFM3External!$E870,"_",NFM3External!$G870)</f>
        <v>Djibouti_HIV_France_2022</v>
      </c>
    </row>
    <row r="871" spans="1:12">
      <c r="A871" s="51" t="s">
        <v>1771</v>
      </c>
      <c r="B871" s="52" t="s">
        <v>956</v>
      </c>
      <c r="C871" s="52" t="s">
        <v>1638</v>
      </c>
      <c r="D871" s="52" t="s">
        <v>1627</v>
      </c>
      <c r="E871" s="52" t="s">
        <v>786</v>
      </c>
      <c r="F871" s="52" t="s">
        <v>1772</v>
      </c>
      <c r="G871" s="52">
        <v>2023</v>
      </c>
      <c r="H871" s="52" t="s">
        <v>357</v>
      </c>
      <c r="I871" s="52" t="s">
        <v>663</v>
      </c>
      <c r="J871" s="60">
        <v>75000</v>
      </c>
      <c r="K871" s="52">
        <v>75000</v>
      </c>
      <c r="L871" s="56" t="str">
        <f>_xlfn.CONCAT(NFM3External!$B871,"_",NFM3External!$C871,"_",NFM3External!$E871,"_",NFM3External!$G871)</f>
        <v>Djibouti_HIV_France_2023</v>
      </c>
    </row>
    <row r="872" spans="1:12">
      <c r="A872" s="48" t="s">
        <v>1771</v>
      </c>
      <c r="B872" s="49" t="s">
        <v>956</v>
      </c>
      <c r="C872" s="49" t="s">
        <v>1638</v>
      </c>
      <c r="D872" s="49" t="s">
        <v>1627</v>
      </c>
      <c r="E872" s="49" t="s">
        <v>813</v>
      </c>
      <c r="F872" s="49" t="s">
        <v>1773</v>
      </c>
      <c r="G872" s="49">
        <v>2020</v>
      </c>
      <c r="H872" s="49" t="s">
        <v>1628</v>
      </c>
      <c r="I872" s="49" t="s">
        <v>663</v>
      </c>
      <c r="J872" s="59">
        <v>132500</v>
      </c>
      <c r="K872" s="49">
        <v>132500</v>
      </c>
      <c r="L872" s="55" t="str">
        <f>_xlfn.CONCAT(NFM3External!$B872,"_",NFM3External!$C872,"_",NFM3External!$E872,"_",NFM3External!$G872)</f>
        <v>Djibouti_HIV_International Organization for Migration (IOM)_2020</v>
      </c>
    </row>
    <row r="873" spans="1:12">
      <c r="A873" s="51" t="s">
        <v>1771</v>
      </c>
      <c r="B873" s="52" t="s">
        <v>956</v>
      </c>
      <c r="C873" s="52" t="s">
        <v>1638</v>
      </c>
      <c r="D873" s="52" t="s">
        <v>1627</v>
      </c>
      <c r="E873" s="52" t="s">
        <v>813</v>
      </c>
      <c r="F873" s="52" t="s">
        <v>1773</v>
      </c>
      <c r="G873" s="52">
        <v>2021</v>
      </c>
      <c r="H873" s="52" t="s">
        <v>357</v>
      </c>
      <c r="I873" s="52" t="s">
        <v>663</v>
      </c>
      <c r="J873" s="60">
        <v>132500</v>
      </c>
      <c r="K873" s="52">
        <v>132500</v>
      </c>
      <c r="L873" s="56" t="str">
        <f>_xlfn.CONCAT(NFM3External!$B873,"_",NFM3External!$C873,"_",NFM3External!$E873,"_",NFM3External!$G873)</f>
        <v>Djibouti_HIV_International Organization for Migration (IOM)_2021</v>
      </c>
    </row>
    <row r="874" spans="1:12">
      <c r="A874" s="48" t="s">
        <v>1771</v>
      </c>
      <c r="B874" s="49" t="s">
        <v>956</v>
      </c>
      <c r="C874" s="49" t="s">
        <v>1638</v>
      </c>
      <c r="D874" s="49" t="s">
        <v>1627</v>
      </c>
      <c r="E874" s="49" t="s">
        <v>813</v>
      </c>
      <c r="F874" s="49" t="s">
        <v>1773</v>
      </c>
      <c r="G874" s="49">
        <v>2022</v>
      </c>
      <c r="H874" s="49" t="s">
        <v>357</v>
      </c>
      <c r="I874" s="49" t="s">
        <v>663</v>
      </c>
      <c r="J874" s="59">
        <v>132500</v>
      </c>
      <c r="K874" s="49">
        <v>132500</v>
      </c>
      <c r="L874" s="55" t="str">
        <f>_xlfn.CONCAT(NFM3External!$B874,"_",NFM3External!$C874,"_",NFM3External!$E874,"_",NFM3External!$G874)</f>
        <v>Djibouti_HIV_International Organization for Migration (IOM)_2022</v>
      </c>
    </row>
    <row r="875" spans="1:12">
      <c r="A875" s="51" t="s">
        <v>1771</v>
      </c>
      <c r="B875" s="52" t="s">
        <v>956</v>
      </c>
      <c r="C875" s="52" t="s">
        <v>1638</v>
      </c>
      <c r="D875" s="52" t="s">
        <v>1627</v>
      </c>
      <c r="E875" s="52" t="s">
        <v>813</v>
      </c>
      <c r="F875" s="52" t="s">
        <v>1773</v>
      </c>
      <c r="G875" s="52">
        <v>2023</v>
      </c>
      <c r="H875" s="52" t="s">
        <v>357</v>
      </c>
      <c r="I875" s="52" t="s">
        <v>663</v>
      </c>
      <c r="J875" s="60">
        <v>132500</v>
      </c>
      <c r="K875" s="52">
        <v>132500</v>
      </c>
      <c r="L875" s="56" t="str">
        <f>_xlfn.CONCAT(NFM3External!$B875,"_",NFM3External!$C875,"_",NFM3External!$E875,"_",NFM3External!$G875)</f>
        <v>Djibouti_HIV_International Organization for Migration (IOM)_2023</v>
      </c>
    </row>
    <row r="876" spans="1:12">
      <c r="A876" s="48" t="s">
        <v>1771</v>
      </c>
      <c r="B876" s="49" t="s">
        <v>956</v>
      </c>
      <c r="C876" s="49" t="s">
        <v>1638</v>
      </c>
      <c r="D876" s="49" t="s">
        <v>1627</v>
      </c>
      <c r="E876" s="49" t="s">
        <v>836</v>
      </c>
      <c r="F876" s="49" t="s">
        <v>1774</v>
      </c>
      <c r="G876" s="49">
        <v>2018</v>
      </c>
      <c r="H876" s="49" t="s">
        <v>1628</v>
      </c>
      <c r="I876" s="49" t="s">
        <v>663</v>
      </c>
      <c r="J876" s="59">
        <v>44570</v>
      </c>
      <c r="K876" s="49">
        <v>44570</v>
      </c>
      <c r="L876" s="55" t="str">
        <f>_xlfn.CONCAT(NFM3External!$B876,"_",NFM3External!$C876,"_",NFM3External!$E876,"_",NFM3External!$G876)</f>
        <v>Djibouti_HIV_Joint United Nations Programme on HIV/AIDS (UNAIDS)_2018</v>
      </c>
    </row>
    <row r="877" spans="1:12">
      <c r="A877" s="51" t="s">
        <v>1771</v>
      </c>
      <c r="B877" s="52" t="s">
        <v>956</v>
      </c>
      <c r="C877" s="52" t="s">
        <v>1638</v>
      </c>
      <c r="D877" s="52" t="s">
        <v>1627</v>
      </c>
      <c r="E877" s="52" t="s">
        <v>836</v>
      </c>
      <c r="F877" s="52" t="s">
        <v>1774</v>
      </c>
      <c r="G877" s="52">
        <v>2019</v>
      </c>
      <c r="H877" s="52" t="s">
        <v>1628</v>
      </c>
      <c r="I877" s="52" t="s">
        <v>663</v>
      </c>
      <c r="J877" s="60">
        <v>35890</v>
      </c>
      <c r="K877" s="52">
        <v>35890</v>
      </c>
      <c r="L877" s="56" t="str">
        <f>_xlfn.CONCAT(NFM3External!$B877,"_",NFM3External!$C877,"_",NFM3External!$E877,"_",NFM3External!$G877)</f>
        <v>Djibouti_HIV_Joint United Nations Programme on HIV/AIDS (UNAIDS)_2019</v>
      </c>
    </row>
    <row r="878" spans="1:12">
      <c r="A878" s="48" t="s">
        <v>1771</v>
      </c>
      <c r="B878" s="49" t="s">
        <v>956</v>
      </c>
      <c r="C878" s="49" t="s">
        <v>1638</v>
      </c>
      <c r="D878" s="49" t="s">
        <v>1627</v>
      </c>
      <c r="E878" s="49" t="s">
        <v>836</v>
      </c>
      <c r="F878" s="49" t="s">
        <v>1774</v>
      </c>
      <c r="G878" s="49">
        <v>2020</v>
      </c>
      <c r="H878" s="49" t="s">
        <v>1628</v>
      </c>
      <c r="I878" s="49" t="s">
        <v>663</v>
      </c>
      <c r="J878" s="59">
        <v>35000</v>
      </c>
      <c r="K878" s="49">
        <v>35000</v>
      </c>
      <c r="L878" s="55" t="str">
        <f>_xlfn.CONCAT(NFM3External!$B878,"_",NFM3External!$C878,"_",NFM3External!$E878,"_",NFM3External!$G878)</f>
        <v>Djibouti_HIV_Joint United Nations Programme on HIV/AIDS (UNAIDS)_2020</v>
      </c>
    </row>
    <row r="879" spans="1:12">
      <c r="A879" s="51" t="s">
        <v>1771</v>
      </c>
      <c r="B879" s="52" t="s">
        <v>956</v>
      </c>
      <c r="C879" s="52" t="s">
        <v>1638</v>
      </c>
      <c r="D879" s="52" t="s">
        <v>1627</v>
      </c>
      <c r="E879" s="52" t="s">
        <v>836</v>
      </c>
      <c r="F879" s="52" t="s">
        <v>1774</v>
      </c>
      <c r="G879" s="52">
        <v>2021</v>
      </c>
      <c r="H879" s="52" t="s">
        <v>357</v>
      </c>
      <c r="I879" s="52" t="s">
        <v>663</v>
      </c>
      <c r="J879" s="60">
        <v>40000</v>
      </c>
      <c r="K879" s="52">
        <v>40000</v>
      </c>
      <c r="L879" s="56" t="str">
        <f>_xlfn.CONCAT(NFM3External!$B879,"_",NFM3External!$C879,"_",NFM3External!$E879,"_",NFM3External!$G879)</f>
        <v>Djibouti_HIV_Joint United Nations Programme on HIV/AIDS (UNAIDS)_2021</v>
      </c>
    </row>
    <row r="880" spans="1:12">
      <c r="A880" s="48" t="s">
        <v>1771</v>
      </c>
      <c r="B880" s="49" t="s">
        <v>956</v>
      </c>
      <c r="C880" s="49" t="s">
        <v>1638</v>
      </c>
      <c r="D880" s="49" t="s">
        <v>1627</v>
      </c>
      <c r="E880" s="49" t="s">
        <v>836</v>
      </c>
      <c r="F880" s="49" t="s">
        <v>1774</v>
      </c>
      <c r="G880" s="49">
        <v>2022</v>
      </c>
      <c r="H880" s="49" t="s">
        <v>357</v>
      </c>
      <c r="I880" s="49" t="s">
        <v>663</v>
      </c>
      <c r="J880" s="59">
        <v>35000</v>
      </c>
      <c r="K880" s="49">
        <v>35000</v>
      </c>
      <c r="L880" s="55" t="str">
        <f>_xlfn.CONCAT(NFM3External!$B880,"_",NFM3External!$C880,"_",NFM3External!$E880,"_",NFM3External!$G880)</f>
        <v>Djibouti_HIV_Joint United Nations Programme on HIV/AIDS (UNAIDS)_2022</v>
      </c>
    </row>
    <row r="881" spans="1:12">
      <c r="A881" s="51" t="s">
        <v>1771</v>
      </c>
      <c r="B881" s="52" t="s">
        <v>956</v>
      </c>
      <c r="C881" s="52" t="s">
        <v>1638</v>
      </c>
      <c r="D881" s="52" t="s">
        <v>1627</v>
      </c>
      <c r="E881" s="52" t="s">
        <v>836</v>
      </c>
      <c r="F881" s="52" t="s">
        <v>1774</v>
      </c>
      <c r="G881" s="52">
        <v>2023</v>
      </c>
      <c r="H881" s="52" t="s">
        <v>357</v>
      </c>
      <c r="I881" s="52" t="s">
        <v>663</v>
      </c>
      <c r="J881" s="60">
        <v>40000</v>
      </c>
      <c r="K881" s="52">
        <v>40000</v>
      </c>
      <c r="L881" s="56" t="str">
        <f>_xlfn.CONCAT(NFM3External!$B881,"_",NFM3External!$C881,"_",NFM3External!$E881,"_",NFM3External!$G881)</f>
        <v>Djibouti_HIV_Joint United Nations Programme on HIV/AIDS (UNAIDS)_2023</v>
      </c>
    </row>
    <row r="882" spans="1:12">
      <c r="A882" s="48" t="s">
        <v>1771</v>
      </c>
      <c r="B882" s="49" t="s">
        <v>956</v>
      </c>
      <c r="C882" s="49" t="s">
        <v>1638</v>
      </c>
      <c r="D882" s="49" t="s">
        <v>1627</v>
      </c>
      <c r="E882" s="49" t="s">
        <v>894</v>
      </c>
      <c r="F882" s="49" t="s">
        <v>1775</v>
      </c>
      <c r="G882" s="49">
        <v>2020</v>
      </c>
      <c r="H882" s="49" t="s">
        <v>1628</v>
      </c>
      <c r="I882" s="49" t="s">
        <v>663</v>
      </c>
      <c r="J882" s="59">
        <v>35000</v>
      </c>
      <c r="K882" s="49">
        <v>35000</v>
      </c>
      <c r="L882" s="55" t="str">
        <f>_xlfn.CONCAT(NFM3External!$B882,"_",NFM3External!$C882,"_",NFM3External!$E882,"_",NFM3External!$G882)</f>
        <v>Djibouti_HIV_The United Nations Children's Fund (UNICEF)_2020</v>
      </c>
    </row>
    <row r="883" spans="1:12">
      <c r="A883" s="51" t="s">
        <v>1771</v>
      </c>
      <c r="B883" s="52" t="s">
        <v>956</v>
      </c>
      <c r="C883" s="52" t="s">
        <v>1638</v>
      </c>
      <c r="D883" s="52" t="s">
        <v>1627</v>
      </c>
      <c r="E883" s="52" t="s">
        <v>894</v>
      </c>
      <c r="F883" s="52" t="s">
        <v>1775</v>
      </c>
      <c r="G883" s="52">
        <v>2021</v>
      </c>
      <c r="H883" s="52" t="s">
        <v>357</v>
      </c>
      <c r="I883" s="52" t="s">
        <v>663</v>
      </c>
      <c r="J883" s="60">
        <v>35000</v>
      </c>
      <c r="K883" s="52">
        <v>35000</v>
      </c>
      <c r="L883" s="56" t="str">
        <f>_xlfn.CONCAT(NFM3External!$B883,"_",NFM3External!$C883,"_",NFM3External!$E883,"_",NFM3External!$G883)</f>
        <v>Djibouti_HIV_The United Nations Children's Fund (UNICEF)_2021</v>
      </c>
    </row>
    <row r="884" spans="1:12">
      <c r="A884" s="48" t="s">
        <v>1771</v>
      </c>
      <c r="B884" s="49" t="s">
        <v>956</v>
      </c>
      <c r="C884" s="49" t="s">
        <v>1638</v>
      </c>
      <c r="D884" s="49" t="s">
        <v>1627</v>
      </c>
      <c r="E884" s="49" t="s">
        <v>894</v>
      </c>
      <c r="F884" s="49" t="s">
        <v>1775</v>
      </c>
      <c r="G884" s="49">
        <v>2022</v>
      </c>
      <c r="H884" s="49" t="s">
        <v>357</v>
      </c>
      <c r="I884" s="49" t="s">
        <v>663</v>
      </c>
      <c r="J884" s="59">
        <v>35000</v>
      </c>
      <c r="K884" s="49">
        <v>35000</v>
      </c>
      <c r="L884" s="55" t="str">
        <f>_xlfn.CONCAT(NFM3External!$B884,"_",NFM3External!$C884,"_",NFM3External!$E884,"_",NFM3External!$G884)</f>
        <v>Djibouti_HIV_The United Nations Children's Fund (UNICEF)_2022</v>
      </c>
    </row>
    <row r="885" spans="1:12">
      <c r="A885" s="51" t="s">
        <v>1771</v>
      </c>
      <c r="B885" s="52" t="s">
        <v>956</v>
      </c>
      <c r="C885" s="52" t="s">
        <v>1638</v>
      </c>
      <c r="D885" s="52" t="s">
        <v>1627</v>
      </c>
      <c r="E885" s="52" t="s">
        <v>894</v>
      </c>
      <c r="F885" s="52" t="s">
        <v>1775</v>
      </c>
      <c r="G885" s="52">
        <v>2023</v>
      </c>
      <c r="H885" s="52" t="s">
        <v>357</v>
      </c>
      <c r="I885" s="52" t="s">
        <v>663</v>
      </c>
      <c r="J885" s="60">
        <v>35000</v>
      </c>
      <c r="K885" s="52">
        <v>35000</v>
      </c>
      <c r="L885" s="56" t="str">
        <f>_xlfn.CONCAT(NFM3External!$B885,"_",NFM3External!$C885,"_",NFM3External!$E885,"_",NFM3External!$G885)</f>
        <v>Djibouti_HIV_The United Nations Children's Fund (UNICEF)_2023</v>
      </c>
    </row>
    <row r="886" spans="1:12">
      <c r="A886" s="48" t="s">
        <v>1771</v>
      </c>
      <c r="B886" s="49" t="s">
        <v>956</v>
      </c>
      <c r="C886" s="49" t="s">
        <v>1638</v>
      </c>
      <c r="D886" s="49" t="s">
        <v>1627</v>
      </c>
      <c r="E886" s="49" t="s">
        <v>917</v>
      </c>
      <c r="F886" s="49" t="s">
        <v>1776</v>
      </c>
      <c r="G886" s="49">
        <v>2018</v>
      </c>
      <c r="H886" s="49" t="s">
        <v>1628</v>
      </c>
      <c r="I886" s="49" t="s">
        <v>663</v>
      </c>
      <c r="J886" s="59">
        <v>32000</v>
      </c>
      <c r="K886" s="49">
        <v>32000</v>
      </c>
      <c r="L886" s="55" t="str">
        <f>_xlfn.CONCAT(NFM3External!$B886,"_",NFM3External!$C886,"_",NFM3External!$E886,"_",NFM3External!$G886)</f>
        <v>Djibouti_HIV_United Nations High Commissioner for Refugees (UNHCR)_2018</v>
      </c>
    </row>
    <row r="887" spans="1:12">
      <c r="A887" s="51" t="s">
        <v>1771</v>
      </c>
      <c r="B887" s="52" t="s">
        <v>956</v>
      </c>
      <c r="C887" s="52" t="s">
        <v>1638</v>
      </c>
      <c r="D887" s="52" t="s">
        <v>1627</v>
      </c>
      <c r="E887" s="52" t="s">
        <v>917</v>
      </c>
      <c r="F887" s="52" t="s">
        <v>1776</v>
      </c>
      <c r="G887" s="52">
        <v>2019</v>
      </c>
      <c r="H887" s="52" t="s">
        <v>1628</v>
      </c>
      <c r="I887" s="52" t="s">
        <v>663</v>
      </c>
      <c r="J887" s="60">
        <v>32000</v>
      </c>
      <c r="K887" s="52">
        <v>32000</v>
      </c>
      <c r="L887" s="56" t="str">
        <f>_xlfn.CONCAT(NFM3External!$B887,"_",NFM3External!$C887,"_",NFM3External!$E887,"_",NFM3External!$G887)</f>
        <v>Djibouti_HIV_United Nations High Commissioner for Refugees (UNHCR)_2019</v>
      </c>
    </row>
    <row r="888" spans="1:12">
      <c r="A888" s="48" t="s">
        <v>1771</v>
      </c>
      <c r="B888" s="49" t="s">
        <v>956</v>
      </c>
      <c r="C888" s="49" t="s">
        <v>1638</v>
      </c>
      <c r="D888" s="49" t="s">
        <v>1627</v>
      </c>
      <c r="E888" s="49" t="s">
        <v>917</v>
      </c>
      <c r="F888" s="49" t="s">
        <v>1776</v>
      </c>
      <c r="G888" s="49">
        <v>2020</v>
      </c>
      <c r="H888" s="49" t="s">
        <v>1628</v>
      </c>
      <c r="I888" s="49" t="s">
        <v>663</v>
      </c>
      <c r="J888" s="59">
        <v>32000</v>
      </c>
      <c r="K888" s="49">
        <v>32000</v>
      </c>
      <c r="L888" s="55" t="str">
        <f>_xlfn.CONCAT(NFM3External!$B888,"_",NFM3External!$C888,"_",NFM3External!$E888,"_",NFM3External!$G888)</f>
        <v>Djibouti_HIV_United Nations High Commissioner for Refugees (UNHCR)_2020</v>
      </c>
    </row>
    <row r="889" spans="1:12">
      <c r="A889" s="51" t="s">
        <v>1771</v>
      </c>
      <c r="B889" s="52" t="s">
        <v>956</v>
      </c>
      <c r="C889" s="52" t="s">
        <v>1638</v>
      </c>
      <c r="D889" s="52" t="s">
        <v>1627</v>
      </c>
      <c r="E889" s="52" t="s">
        <v>917</v>
      </c>
      <c r="F889" s="52" t="s">
        <v>1776</v>
      </c>
      <c r="G889" s="52">
        <v>2021</v>
      </c>
      <c r="H889" s="52" t="s">
        <v>357</v>
      </c>
      <c r="I889" s="52" t="s">
        <v>663</v>
      </c>
      <c r="J889" s="60">
        <v>32000</v>
      </c>
      <c r="K889" s="52">
        <v>32000</v>
      </c>
      <c r="L889" s="56" t="str">
        <f>_xlfn.CONCAT(NFM3External!$B889,"_",NFM3External!$C889,"_",NFM3External!$E889,"_",NFM3External!$G889)</f>
        <v>Djibouti_HIV_United Nations High Commissioner for Refugees (UNHCR)_2021</v>
      </c>
    </row>
    <row r="890" spans="1:12">
      <c r="A890" s="48" t="s">
        <v>1771</v>
      </c>
      <c r="B890" s="49" t="s">
        <v>956</v>
      </c>
      <c r="C890" s="49" t="s">
        <v>1638</v>
      </c>
      <c r="D890" s="49" t="s">
        <v>1627</v>
      </c>
      <c r="E890" s="49" t="s">
        <v>917</v>
      </c>
      <c r="F890" s="49" t="s">
        <v>1776</v>
      </c>
      <c r="G890" s="49">
        <v>2022</v>
      </c>
      <c r="H890" s="49" t="s">
        <v>357</v>
      </c>
      <c r="I890" s="49" t="s">
        <v>663</v>
      </c>
      <c r="J890" s="59">
        <v>32000</v>
      </c>
      <c r="K890" s="49">
        <v>32000</v>
      </c>
      <c r="L890" s="55" t="str">
        <f>_xlfn.CONCAT(NFM3External!$B890,"_",NFM3External!$C890,"_",NFM3External!$E890,"_",NFM3External!$G890)</f>
        <v>Djibouti_HIV_United Nations High Commissioner for Refugees (UNHCR)_2022</v>
      </c>
    </row>
    <row r="891" spans="1:12">
      <c r="A891" s="51" t="s">
        <v>1771</v>
      </c>
      <c r="B891" s="52" t="s">
        <v>956</v>
      </c>
      <c r="C891" s="52" t="s">
        <v>1638</v>
      </c>
      <c r="D891" s="52" t="s">
        <v>1627</v>
      </c>
      <c r="E891" s="52" t="s">
        <v>917</v>
      </c>
      <c r="F891" s="52" t="s">
        <v>1776</v>
      </c>
      <c r="G891" s="52">
        <v>2023</v>
      </c>
      <c r="H891" s="52" t="s">
        <v>357</v>
      </c>
      <c r="I891" s="52" t="s">
        <v>663</v>
      </c>
      <c r="J891" s="60">
        <v>32000</v>
      </c>
      <c r="K891" s="52">
        <v>32000</v>
      </c>
      <c r="L891" s="56" t="str">
        <f>_xlfn.CONCAT(NFM3External!$B891,"_",NFM3External!$C891,"_",NFM3External!$E891,"_",NFM3External!$G891)</f>
        <v>Djibouti_HIV_United Nations High Commissioner for Refugees (UNHCR)_2023</v>
      </c>
    </row>
    <row r="892" spans="1:12">
      <c r="A892" s="48" t="s">
        <v>1771</v>
      </c>
      <c r="B892" s="49" t="s">
        <v>956</v>
      </c>
      <c r="C892" s="49" t="s">
        <v>1638</v>
      </c>
      <c r="D892" s="49" t="s">
        <v>1627</v>
      </c>
      <c r="E892" s="49" t="s">
        <v>923</v>
      </c>
      <c r="F892" s="49" t="s">
        <v>1777</v>
      </c>
      <c r="G892" s="49">
        <v>2018</v>
      </c>
      <c r="H892" s="49" t="s">
        <v>1628</v>
      </c>
      <c r="I892" s="49" t="s">
        <v>663</v>
      </c>
      <c r="J892" s="59">
        <v>33000</v>
      </c>
      <c r="K892" s="49">
        <v>33000</v>
      </c>
      <c r="L892" s="55" t="str">
        <f>_xlfn.CONCAT(NFM3External!$B892,"_",NFM3External!$C892,"_",NFM3External!$E892,"_",NFM3External!$G892)</f>
        <v>Djibouti_HIV_United Nations Population Fund (UNFPA)_2018</v>
      </c>
    </row>
    <row r="893" spans="1:12">
      <c r="A893" s="51" t="s">
        <v>1771</v>
      </c>
      <c r="B893" s="52" t="s">
        <v>956</v>
      </c>
      <c r="C893" s="52" t="s">
        <v>1638</v>
      </c>
      <c r="D893" s="52" t="s">
        <v>1627</v>
      </c>
      <c r="E893" s="52" t="s">
        <v>923</v>
      </c>
      <c r="F893" s="52" t="s">
        <v>1777</v>
      </c>
      <c r="G893" s="52">
        <v>2019</v>
      </c>
      <c r="H893" s="52" t="s">
        <v>1628</v>
      </c>
      <c r="I893" s="52" t="s">
        <v>663</v>
      </c>
      <c r="J893" s="60">
        <v>30000</v>
      </c>
      <c r="K893" s="52">
        <v>30000</v>
      </c>
      <c r="L893" s="56" t="str">
        <f>_xlfn.CONCAT(NFM3External!$B893,"_",NFM3External!$C893,"_",NFM3External!$E893,"_",NFM3External!$G893)</f>
        <v>Djibouti_HIV_United Nations Population Fund (UNFPA)_2019</v>
      </c>
    </row>
    <row r="894" spans="1:12">
      <c r="A894" s="48" t="s">
        <v>1771</v>
      </c>
      <c r="B894" s="49" t="s">
        <v>956</v>
      </c>
      <c r="C894" s="49" t="s">
        <v>1638</v>
      </c>
      <c r="D894" s="49" t="s">
        <v>1627</v>
      </c>
      <c r="E894" s="49" t="s">
        <v>923</v>
      </c>
      <c r="F894" s="49" t="s">
        <v>1777</v>
      </c>
      <c r="G894" s="49">
        <v>2020</v>
      </c>
      <c r="H894" s="49" t="s">
        <v>1628</v>
      </c>
      <c r="I894" s="49" t="s">
        <v>663</v>
      </c>
      <c r="J894" s="59">
        <v>30000</v>
      </c>
      <c r="K894" s="49">
        <v>30000</v>
      </c>
      <c r="L894" s="55" t="str">
        <f>_xlfn.CONCAT(NFM3External!$B894,"_",NFM3External!$C894,"_",NFM3External!$E894,"_",NFM3External!$G894)</f>
        <v>Djibouti_HIV_United Nations Population Fund (UNFPA)_2020</v>
      </c>
    </row>
    <row r="895" spans="1:12">
      <c r="A895" s="51" t="s">
        <v>1771</v>
      </c>
      <c r="B895" s="52" t="s">
        <v>956</v>
      </c>
      <c r="C895" s="52" t="s">
        <v>1638</v>
      </c>
      <c r="D895" s="52" t="s">
        <v>1627</v>
      </c>
      <c r="E895" s="52" t="s">
        <v>923</v>
      </c>
      <c r="F895" s="52" t="s">
        <v>1777</v>
      </c>
      <c r="G895" s="52">
        <v>2021</v>
      </c>
      <c r="H895" s="52" t="s">
        <v>357</v>
      </c>
      <c r="I895" s="52" t="s">
        <v>663</v>
      </c>
      <c r="J895" s="60">
        <v>30000</v>
      </c>
      <c r="K895" s="52">
        <v>30000</v>
      </c>
      <c r="L895" s="56" t="str">
        <f>_xlfn.CONCAT(NFM3External!$B895,"_",NFM3External!$C895,"_",NFM3External!$E895,"_",NFM3External!$G895)</f>
        <v>Djibouti_HIV_United Nations Population Fund (UNFPA)_2021</v>
      </c>
    </row>
    <row r="896" spans="1:12">
      <c r="A896" s="48" t="s">
        <v>1771</v>
      </c>
      <c r="B896" s="49" t="s">
        <v>956</v>
      </c>
      <c r="C896" s="49" t="s">
        <v>1638</v>
      </c>
      <c r="D896" s="49" t="s">
        <v>1627</v>
      </c>
      <c r="E896" s="49" t="s">
        <v>923</v>
      </c>
      <c r="F896" s="49" t="s">
        <v>1777</v>
      </c>
      <c r="G896" s="49">
        <v>2022</v>
      </c>
      <c r="H896" s="49" t="s">
        <v>357</v>
      </c>
      <c r="I896" s="49" t="s">
        <v>663</v>
      </c>
      <c r="J896" s="59">
        <v>30000</v>
      </c>
      <c r="K896" s="49">
        <v>30000</v>
      </c>
      <c r="L896" s="55" t="str">
        <f>_xlfn.CONCAT(NFM3External!$B896,"_",NFM3External!$C896,"_",NFM3External!$E896,"_",NFM3External!$G896)</f>
        <v>Djibouti_HIV_United Nations Population Fund (UNFPA)_2022</v>
      </c>
    </row>
    <row r="897" spans="1:12">
      <c r="A897" s="51" t="s">
        <v>1771</v>
      </c>
      <c r="B897" s="52" t="s">
        <v>956</v>
      </c>
      <c r="C897" s="52" t="s">
        <v>1638</v>
      </c>
      <c r="D897" s="52" t="s">
        <v>1627</v>
      </c>
      <c r="E897" s="52" t="s">
        <v>923</v>
      </c>
      <c r="F897" s="52" t="s">
        <v>1777</v>
      </c>
      <c r="G897" s="52">
        <v>2023</v>
      </c>
      <c r="H897" s="52" t="s">
        <v>357</v>
      </c>
      <c r="I897" s="52" t="s">
        <v>663</v>
      </c>
      <c r="J897" s="60">
        <v>30000</v>
      </c>
      <c r="K897" s="52">
        <v>30000</v>
      </c>
      <c r="L897" s="56" t="str">
        <f>_xlfn.CONCAT(NFM3External!$B897,"_",NFM3External!$C897,"_",NFM3External!$E897,"_",NFM3External!$G897)</f>
        <v>Djibouti_HIV_United Nations Population Fund (UNFPA)_2023</v>
      </c>
    </row>
    <row r="898" spans="1:12">
      <c r="A898" s="48" t="s">
        <v>1771</v>
      </c>
      <c r="B898" s="49" t="s">
        <v>956</v>
      </c>
      <c r="C898" s="49" t="s">
        <v>1638</v>
      </c>
      <c r="D898" s="49" t="s">
        <v>1627</v>
      </c>
      <c r="E898" s="49" t="s">
        <v>947</v>
      </c>
      <c r="F898" s="49" t="s">
        <v>1778</v>
      </c>
      <c r="G898" s="49">
        <v>2019</v>
      </c>
      <c r="H898" s="49" t="s">
        <v>1628</v>
      </c>
      <c r="I898" s="49" t="s">
        <v>663</v>
      </c>
      <c r="J898" s="59">
        <v>20000</v>
      </c>
      <c r="K898" s="49">
        <v>20000</v>
      </c>
      <c r="L898" s="55" t="str">
        <f>_xlfn.CONCAT(NFM3External!$B898,"_",NFM3External!$C898,"_",NFM3External!$E898,"_",NFM3External!$G898)</f>
        <v>Djibouti_HIV_Unspecified - not disagregated by sources _2019</v>
      </c>
    </row>
    <row r="899" spans="1:12">
      <c r="A899" s="51" t="s">
        <v>1771</v>
      </c>
      <c r="B899" s="52" t="s">
        <v>956</v>
      </c>
      <c r="C899" s="52" t="s">
        <v>1638</v>
      </c>
      <c r="D899" s="52" t="s">
        <v>1627</v>
      </c>
      <c r="E899" s="52" t="s">
        <v>947</v>
      </c>
      <c r="F899" s="52" t="s">
        <v>1778</v>
      </c>
      <c r="G899" s="52">
        <v>2020</v>
      </c>
      <c r="H899" s="52" t="s">
        <v>1628</v>
      </c>
      <c r="I899" s="52" t="s">
        <v>663</v>
      </c>
      <c r="J899" s="60">
        <v>13000</v>
      </c>
      <c r="K899" s="52">
        <v>13000</v>
      </c>
      <c r="L899" s="56" t="str">
        <f>_xlfn.CONCAT(NFM3External!$B899,"_",NFM3External!$C899,"_",NFM3External!$E899,"_",NFM3External!$G899)</f>
        <v>Djibouti_HIV_Unspecified - not disagregated by sources _2020</v>
      </c>
    </row>
    <row r="900" spans="1:12">
      <c r="A900" s="48" t="s">
        <v>1771</v>
      </c>
      <c r="B900" s="49" t="s">
        <v>956</v>
      </c>
      <c r="C900" s="49" t="s">
        <v>1638</v>
      </c>
      <c r="D900" s="49" t="s">
        <v>1627</v>
      </c>
      <c r="E900" s="49" t="s">
        <v>932</v>
      </c>
      <c r="F900" s="49" t="s">
        <v>1779</v>
      </c>
      <c r="G900" s="49">
        <v>2019</v>
      </c>
      <c r="H900" s="49" t="s">
        <v>1628</v>
      </c>
      <c r="I900" s="49" t="s">
        <v>663</v>
      </c>
      <c r="J900" s="59">
        <v>60000</v>
      </c>
      <c r="K900" s="49">
        <v>60000</v>
      </c>
      <c r="L900" s="55" t="str">
        <f>_xlfn.CONCAT(NFM3External!$B900,"_",NFM3External!$C900,"_",NFM3External!$E900,"_",NFM3External!$G900)</f>
        <v>Djibouti_HIV_World Bank (WB)_2019</v>
      </c>
    </row>
    <row r="901" spans="1:12">
      <c r="A901" s="51" t="s">
        <v>1771</v>
      </c>
      <c r="B901" s="52" t="s">
        <v>956</v>
      </c>
      <c r="C901" s="52" t="s">
        <v>1638</v>
      </c>
      <c r="D901" s="52" t="s">
        <v>1627</v>
      </c>
      <c r="E901" s="52" t="s">
        <v>932</v>
      </c>
      <c r="F901" s="52" t="s">
        <v>1779</v>
      </c>
      <c r="G901" s="52">
        <v>2020</v>
      </c>
      <c r="H901" s="52" t="s">
        <v>1628</v>
      </c>
      <c r="I901" s="52" t="s">
        <v>663</v>
      </c>
      <c r="J901" s="60">
        <v>60000</v>
      </c>
      <c r="K901" s="52">
        <v>60000</v>
      </c>
      <c r="L901" s="56" t="str">
        <f>_xlfn.CONCAT(NFM3External!$B901,"_",NFM3External!$C901,"_",NFM3External!$E901,"_",NFM3External!$G901)</f>
        <v>Djibouti_HIV_World Bank (WB)_2020</v>
      </c>
    </row>
    <row r="902" spans="1:12">
      <c r="A902" s="48" t="s">
        <v>1771</v>
      </c>
      <c r="B902" s="49" t="s">
        <v>956</v>
      </c>
      <c r="C902" s="49" t="s">
        <v>1638</v>
      </c>
      <c r="D902" s="49" t="s">
        <v>1627</v>
      </c>
      <c r="E902" s="49" t="s">
        <v>932</v>
      </c>
      <c r="F902" s="49" t="s">
        <v>1779</v>
      </c>
      <c r="G902" s="49">
        <v>2021</v>
      </c>
      <c r="H902" s="49" t="s">
        <v>357</v>
      </c>
      <c r="I902" s="49" t="s">
        <v>663</v>
      </c>
      <c r="J902" s="59">
        <v>60000</v>
      </c>
      <c r="K902" s="49">
        <v>60000</v>
      </c>
      <c r="L902" s="55" t="str">
        <f>_xlfn.CONCAT(NFM3External!$B902,"_",NFM3External!$C902,"_",NFM3External!$E902,"_",NFM3External!$G902)</f>
        <v>Djibouti_HIV_World Bank (WB)_2021</v>
      </c>
    </row>
    <row r="903" spans="1:12">
      <c r="A903" s="51" t="s">
        <v>1771</v>
      </c>
      <c r="B903" s="52" t="s">
        <v>956</v>
      </c>
      <c r="C903" s="52" t="s">
        <v>1638</v>
      </c>
      <c r="D903" s="52" t="s">
        <v>1627</v>
      </c>
      <c r="E903" s="52" t="s">
        <v>932</v>
      </c>
      <c r="F903" s="52" t="s">
        <v>1779</v>
      </c>
      <c r="G903" s="52">
        <v>2022</v>
      </c>
      <c r="H903" s="52" t="s">
        <v>357</v>
      </c>
      <c r="I903" s="52" t="s">
        <v>663</v>
      </c>
      <c r="J903" s="60">
        <v>60000</v>
      </c>
      <c r="K903" s="52">
        <v>60000</v>
      </c>
      <c r="L903" s="56" t="str">
        <f>_xlfn.CONCAT(NFM3External!$B903,"_",NFM3External!$C903,"_",NFM3External!$E903,"_",NFM3External!$G903)</f>
        <v>Djibouti_HIV_World Bank (WB)_2022</v>
      </c>
    </row>
    <row r="904" spans="1:12">
      <c r="A904" s="48" t="s">
        <v>1771</v>
      </c>
      <c r="B904" s="49" t="s">
        <v>956</v>
      </c>
      <c r="C904" s="49" t="s">
        <v>1638</v>
      </c>
      <c r="D904" s="49" t="s">
        <v>1627</v>
      </c>
      <c r="E904" s="49" t="s">
        <v>932</v>
      </c>
      <c r="F904" s="49" t="s">
        <v>1779</v>
      </c>
      <c r="G904" s="49">
        <v>2023</v>
      </c>
      <c r="H904" s="49" t="s">
        <v>357</v>
      </c>
      <c r="I904" s="49" t="s">
        <v>663</v>
      </c>
      <c r="J904" s="59">
        <v>60000</v>
      </c>
      <c r="K904" s="49">
        <v>60000</v>
      </c>
      <c r="L904" s="55" t="str">
        <f>_xlfn.CONCAT(NFM3External!$B904,"_",NFM3External!$C904,"_",NFM3External!$E904,"_",NFM3External!$G904)</f>
        <v>Djibouti_HIV_World Bank (WB)_2023</v>
      </c>
    </row>
    <row r="905" spans="1:12">
      <c r="A905" s="51" t="s">
        <v>1771</v>
      </c>
      <c r="B905" s="52" t="s">
        <v>956</v>
      </c>
      <c r="C905" s="52" t="s">
        <v>1638</v>
      </c>
      <c r="D905" s="52" t="s">
        <v>1627</v>
      </c>
      <c r="E905" s="52" t="s">
        <v>938</v>
      </c>
      <c r="F905" s="52" t="s">
        <v>1780</v>
      </c>
      <c r="G905" s="52">
        <v>2020</v>
      </c>
      <c r="H905" s="52" t="s">
        <v>1628</v>
      </c>
      <c r="I905" s="52" t="s">
        <v>663</v>
      </c>
      <c r="J905" s="60">
        <v>57500</v>
      </c>
      <c r="K905" s="52">
        <v>57500</v>
      </c>
      <c r="L905" s="56" t="str">
        <f>_xlfn.CONCAT(NFM3External!$B905,"_",NFM3External!$C905,"_",NFM3External!$E905,"_",NFM3External!$G905)</f>
        <v>Djibouti_HIV_World Food Programme (WFP)_2020</v>
      </c>
    </row>
    <row r="906" spans="1:12">
      <c r="A906" s="48" t="s">
        <v>1771</v>
      </c>
      <c r="B906" s="49" t="s">
        <v>956</v>
      </c>
      <c r="C906" s="49" t="s">
        <v>1638</v>
      </c>
      <c r="D906" s="49" t="s">
        <v>1627</v>
      </c>
      <c r="E906" s="49" t="s">
        <v>938</v>
      </c>
      <c r="F906" s="49" t="s">
        <v>1780</v>
      </c>
      <c r="G906" s="49">
        <v>2021</v>
      </c>
      <c r="H906" s="49" t="s">
        <v>357</v>
      </c>
      <c r="I906" s="49" t="s">
        <v>663</v>
      </c>
      <c r="J906" s="59">
        <v>57500</v>
      </c>
      <c r="K906" s="49">
        <v>57500</v>
      </c>
      <c r="L906" s="55" t="str">
        <f>_xlfn.CONCAT(NFM3External!$B906,"_",NFM3External!$C906,"_",NFM3External!$E906,"_",NFM3External!$G906)</f>
        <v>Djibouti_HIV_World Food Programme (WFP)_2021</v>
      </c>
    </row>
    <row r="907" spans="1:12">
      <c r="A907" s="51" t="s">
        <v>1771</v>
      </c>
      <c r="B907" s="52" t="s">
        <v>956</v>
      </c>
      <c r="C907" s="52" t="s">
        <v>1638</v>
      </c>
      <c r="D907" s="52" t="s">
        <v>1627</v>
      </c>
      <c r="E907" s="52" t="s">
        <v>938</v>
      </c>
      <c r="F907" s="52" t="s">
        <v>1780</v>
      </c>
      <c r="G907" s="52">
        <v>2022</v>
      </c>
      <c r="H907" s="52" t="s">
        <v>357</v>
      </c>
      <c r="I907" s="52" t="s">
        <v>663</v>
      </c>
      <c r="J907" s="60">
        <v>57500</v>
      </c>
      <c r="K907" s="52">
        <v>57500</v>
      </c>
      <c r="L907" s="56" t="str">
        <f>_xlfn.CONCAT(NFM3External!$B907,"_",NFM3External!$C907,"_",NFM3External!$E907,"_",NFM3External!$G907)</f>
        <v>Djibouti_HIV_World Food Programme (WFP)_2022</v>
      </c>
    </row>
    <row r="908" spans="1:12">
      <c r="A908" s="48" t="s">
        <v>1771</v>
      </c>
      <c r="B908" s="49" t="s">
        <v>956</v>
      </c>
      <c r="C908" s="49" t="s">
        <v>1638</v>
      </c>
      <c r="D908" s="49" t="s">
        <v>1627</v>
      </c>
      <c r="E908" s="49" t="s">
        <v>938</v>
      </c>
      <c r="F908" s="49" t="s">
        <v>1780</v>
      </c>
      <c r="G908" s="49">
        <v>2023</v>
      </c>
      <c r="H908" s="49" t="s">
        <v>357</v>
      </c>
      <c r="I908" s="49" t="s">
        <v>663</v>
      </c>
      <c r="J908" s="59">
        <v>57500</v>
      </c>
      <c r="K908" s="49">
        <v>57500</v>
      </c>
      <c r="L908" s="55" t="str">
        <f>_xlfn.CONCAT(NFM3External!$B908,"_",NFM3External!$C908,"_",NFM3External!$E908,"_",NFM3External!$G908)</f>
        <v>Djibouti_HIV_World Food Programme (WFP)_2023</v>
      </c>
    </row>
    <row r="909" spans="1:12">
      <c r="A909" s="51" t="s">
        <v>1771</v>
      </c>
      <c r="B909" s="52" t="s">
        <v>956</v>
      </c>
      <c r="C909" s="52" t="s">
        <v>1638</v>
      </c>
      <c r="D909" s="52" t="s">
        <v>1627</v>
      </c>
      <c r="E909" s="52" t="s">
        <v>942</v>
      </c>
      <c r="F909" s="52" t="s">
        <v>1781</v>
      </c>
      <c r="G909" s="52">
        <v>2018</v>
      </c>
      <c r="H909" s="52" t="s">
        <v>1628</v>
      </c>
      <c r="I909" s="52" t="s">
        <v>663</v>
      </c>
      <c r="J909" s="60">
        <v>25280</v>
      </c>
      <c r="K909" s="52">
        <v>25280</v>
      </c>
      <c r="L909" s="56" t="str">
        <f>_xlfn.CONCAT(NFM3External!$B909,"_",NFM3External!$C909,"_",NFM3External!$E909,"_",NFM3External!$G909)</f>
        <v>Djibouti_HIV_World Health Organization (WHO)_2018</v>
      </c>
    </row>
    <row r="910" spans="1:12">
      <c r="A910" s="48" t="s">
        <v>1771</v>
      </c>
      <c r="B910" s="49" t="s">
        <v>956</v>
      </c>
      <c r="C910" s="49" t="s">
        <v>1638</v>
      </c>
      <c r="D910" s="49" t="s">
        <v>1627</v>
      </c>
      <c r="E910" s="49" t="s">
        <v>942</v>
      </c>
      <c r="F910" s="49" t="s">
        <v>1781</v>
      </c>
      <c r="G910" s="49">
        <v>2019</v>
      </c>
      <c r="H910" s="49" t="s">
        <v>1628</v>
      </c>
      <c r="I910" s="49" t="s">
        <v>663</v>
      </c>
      <c r="J910" s="59">
        <v>25280</v>
      </c>
      <c r="K910" s="49">
        <v>25280</v>
      </c>
      <c r="L910" s="55" t="str">
        <f>_xlfn.CONCAT(NFM3External!$B910,"_",NFM3External!$C910,"_",NFM3External!$E910,"_",NFM3External!$G910)</f>
        <v>Djibouti_HIV_World Health Organization (WHO)_2019</v>
      </c>
    </row>
    <row r="911" spans="1:12">
      <c r="A911" s="51" t="s">
        <v>1771</v>
      </c>
      <c r="B911" s="52" t="s">
        <v>956</v>
      </c>
      <c r="C911" s="52" t="s">
        <v>1638</v>
      </c>
      <c r="D911" s="52" t="s">
        <v>1627</v>
      </c>
      <c r="E911" s="52" t="s">
        <v>942</v>
      </c>
      <c r="F911" s="52" t="s">
        <v>1781</v>
      </c>
      <c r="G911" s="52">
        <v>2020</v>
      </c>
      <c r="H911" s="52" t="s">
        <v>1628</v>
      </c>
      <c r="I911" s="52" t="s">
        <v>663</v>
      </c>
      <c r="J911" s="60">
        <v>50560</v>
      </c>
      <c r="K911" s="52">
        <v>50560</v>
      </c>
      <c r="L911" s="56" t="str">
        <f>_xlfn.CONCAT(NFM3External!$B911,"_",NFM3External!$C911,"_",NFM3External!$E911,"_",NFM3External!$G911)</f>
        <v>Djibouti_HIV_World Health Organization (WHO)_2020</v>
      </c>
    </row>
    <row r="912" spans="1:12">
      <c r="A912" s="48" t="s">
        <v>1771</v>
      </c>
      <c r="B912" s="49" t="s">
        <v>956</v>
      </c>
      <c r="C912" s="49" t="s">
        <v>1638</v>
      </c>
      <c r="D912" s="49" t="s">
        <v>1627</v>
      </c>
      <c r="E912" s="49" t="s">
        <v>942</v>
      </c>
      <c r="F912" s="49" t="s">
        <v>1781</v>
      </c>
      <c r="G912" s="49">
        <v>2021</v>
      </c>
      <c r="H912" s="49" t="s">
        <v>357</v>
      </c>
      <c r="I912" s="49" t="s">
        <v>663</v>
      </c>
      <c r="J912" s="59">
        <v>50560</v>
      </c>
      <c r="K912" s="49">
        <v>50560</v>
      </c>
      <c r="L912" s="55" t="str">
        <f>_xlfn.CONCAT(NFM3External!$B912,"_",NFM3External!$C912,"_",NFM3External!$E912,"_",NFM3External!$G912)</f>
        <v>Djibouti_HIV_World Health Organization (WHO)_2021</v>
      </c>
    </row>
    <row r="913" spans="1:12">
      <c r="A913" s="51" t="s">
        <v>1771</v>
      </c>
      <c r="B913" s="52" t="s">
        <v>956</v>
      </c>
      <c r="C913" s="52" t="s">
        <v>1638</v>
      </c>
      <c r="D913" s="52" t="s">
        <v>1627</v>
      </c>
      <c r="E913" s="52" t="s">
        <v>942</v>
      </c>
      <c r="F913" s="52" t="s">
        <v>1781</v>
      </c>
      <c r="G913" s="52">
        <v>2022</v>
      </c>
      <c r="H913" s="52" t="s">
        <v>357</v>
      </c>
      <c r="I913" s="52" t="s">
        <v>663</v>
      </c>
      <c r="J913" s="60">
        <v>50560</v>
      </c>
      <c r="K913" s="52">
        <v>50560</v>
      </c>
      <c r="L913" s="56" t="str">
        <f>_xlfn.CONCAT(NFM3External!$B913,"_",NFM3External!$C913,"_",NFM3External!$E913,"_",NFM3External!$G913)</f>
        <v>Djibouti_HIV_World Health Organization (WHO)_2022</v>
      </c>
    </row>
    <row r="914" spans="1:12">
      <c r="A914" s="48" t="s">
        <v>1771</v>
      </c>
      <c r="B914" s="49" t="s">
        <v>956</v>
      </c>
      <c r="C914" s="49" t="s">
        <v>1638</v>
      </c>
      <c r="D914" s="49" t="s">
        <v>1627</v>
      </c>
      <c r="E914" s="49" t="s">
        <v>942</v>
      </c>
      <c r="F914" s="49" t="s">
        <v>1781</v>
      </c>
      <c r="G914" s="49">
        <v>2023</v>
      </c>
      <c r="H914" s="49" t="s">
        <v>357</v>
      </c>
      <c r="I914" s="49" t="s">
        <v>663</v>
      </c>
      <c r="J914" s="59">
        <v>50560</v>
      </c>
      <c r="K914" s="49">
        <v>50560</v>
      </c>
      <c r="L914" s="55" t="str">
        <f>_xlfn.CONCAT(NFM3External!$B914,"_",NFM3External!$C914,"_",NFM3External!$E914,"_",NFM3External!$G914)</f>
        <v>Djibouti_HIV_World Health Organization (WHO)_2023</v>
      </c>
    </row>
    <row r="915" spans="1:12">
      <c r="A915" s="51" t="s">
        <v>1771</v>
      </c>
      <c r="B915" s="52" t="s">
        <v>956</v>
      </c>
      <c r="C915" s="52" t="s">
        <v>304</v>
      </c>
      <c r="D915" s="52" t="s">
        <v>1627</v>
      </c>
      <c r="E915" s="52" t="s">
        <v>786</v>
      </c>
      <c r="F915" s="52" t="s">
        <v>1782</v>
      </c>
      <c r="G915" s="52">
        <v>2018</v>
      </c>
      <c r="H915" s="52" t="s">
        <v>1628</v>
      </c>
      <c r="I915" s="52" t="s">
        <v>663</v>
      </c>
      <c r="J915" s="60">
        <v>150000</v>
      </c>
      <c r="K915" s="52">
        <v>150000</v>
      </c>
      <c r="L915" s="56" t="str">
        <f>_xlfn.CONCAT(NFM3External!$B915,"_",NFM3External!$C915,"_",NFM3External!$E915,"_",NFM3External!$G915)</f>
        <v>Djibouti_Malaria_France_2018</v>
      </c>
    </row>
    <row r="916" spans="1:12">
      <c r="A916" s="48" t="s">
        <v>1771</v>
      </c>
      <c r="B916" s="49" t="s">
        <v>956</v>
      </c>
      <c r="C916" s="49" t="s">
        <v>304</v>
      </c>
      <c r="D916" s="49" t="s">
        <v>1627</v>
      </c>
      <c r="E916" s="49" t="s">
        <v>786</v>
      </c>
      <c r="F916" s="49" t="s">
        <v>1782</v>
      </c>
      <c r="G916" s="49">
        <v>2019</v>
      </c>
      <c r="H916" s="49" t="s">
        <v>1628</v>
      </c>
      <c r="I916" s="49" t="s">
        <v>663</v>
      </c>
      <c r="J916" s="59">
        <v>150000</v>
      </c>
      <c r="K916" s="49">
        <v>150000</v>
      </c>
      <c r="L916" s="55" t="str">
        <f>_xlfn.CONCAT(NFM3External!$B916,"_",NFM3External!$C916,"_",NFM3External!$E916,"_",NFM3External!$G916)</f>
        <v>Djibouti_Malaria_France_2019</v>
      </c>
    </row>
    <row r="917" spans="1:12">
      <c r="A917" s="51" t="s">
        <v>1771</v>
      </c>
      <c r="B917" s="52" t="s">
        <v>956</v>
      </c>
      <c r="C917" s="52" t="s">
        <v>304</v>
      </c>
      <c r="D917" s="52" t="s">
        <v>1627</v>
      </c>
      <c r="E917" s="52" t="s">
        <v>786</v>
      </c>
      <c r="F917" s="52" t="s">
        <v>1782</v>
      </c>
      <c r="G917" s="52">
        <v>2020</v>
      </c>
      <c r="H917" s="52" t="s">
        <v>1628</v>
      </c>
      <c r="I917" s="52" t="s">
        <v>663</v>
      </c>
      <c r="J917" s="60">
        <v>150000</v>
      </c>
      <c r="K917" s="52">
        <v>150000</v>
      </c>
      <c r="L917" s="56" t="str">
        <f>_xlfn.CONCAT(NFM3External!$B917,"_",NFM3External!$C917,"_",NFM3External!$E917,"_",NFM3External!$G917)</f>
        <v>Djibouti_Malaria_France_2020</v>
      </c>
    </row>
    <row r="918" spans="1:12">
      <c r="A918" s="48" t="s">
        <v>1771</v>
      </c>
      <c r="B918" s="49" t="s">
        <v>956</v>
      </c>
      <c r="C918" s="49" t="s">
        <v>304</v>
      </c>
      <c r="D918" s="49" t="s">
        <v>1627</v>
      </c>
      <c r="E918" s="49" t="s">
        <v>786</v>
      </c>
      <c r="F918" s="49" t="s">
        <v>1782</v>
      </c>
      <c r="G918" s="49">
        <v>2021</v>
      </c>
      <c r="H918" s="49" t="s">
        <v>357</v>
      </c>
      <c r="I918" s="49" t="s">
        <v>663</v>
      </c>
      <c r="J918" s="59">
        <v>150000</v>
      </c>
      <c r="K918" s="49">
        <v>150000</v>
      </c>
      <c r="L918" s="55" t="str">
        <f>_xlfn.CONCAT(NFM3External!$B918,"_",NFM3External!$C918,"_",NFM3External!$E918,"_",NFM3External!$G918)</f>
        <v>Djibouti_Malaria_France_2021</v>
      </c>
    </row>
    <row r="919" spans="1:12">
      <c r="A919" s="51" t="s">
        <v>1771</v>
      </c>
      <c r="B919" s="52" t="s">
        <v>956</v>
      </c>
      <c r="C919" s="52" t="s">
        <v>304</v>
      </c>
      <c r="D919" s="52" t="s">
        <v>1627</v>
      </c>
      <c r="E919" s="52" t="s">
        <v>786</v>
      </c>
      <c r="F919" s="52" t="s">
        <v>1782</v>
      </c>
      <c r="G919" s="52">
        <v>2022</v>
      </c>
      <c r="H919" s="52" t="s">
        <v>357</v>
      </c>
      <c r="I919" s="52" t="s">
        <v>663</v>
      </c>
      <c r="J919" s="60">
        <v>150000</v>
      </c>
      <c r="K919" s="52">
        <v>150000</v>
      </c>
      <c r="L919" s="56" t="str">
        <f>_xlfn.CONCAT(NFM3External!$B919,"_",NFM3External!$C919,"_",NFM3External!$E919,"_",NFM3External!$G919)</f>
        <v>Djibouti_Malaria_France_2022</v>
      </c>
    </row>
    <row r="920" spans="1:12">
      <c r="A920" s="48" t="s">
        <v>1771</v>
      </c>
      <c r="B920" s="49" t="s">
        <v>956</v>
      </c>
      <c r="C920" s="49" t="s">
        <v>304</v>
      </c>
      <c r="D920" s="49" t="s">
        <v>1627</v>
      </c>
      <c r="E920" s="49" t="s">
        <v>786</v>
      </c>
      <c r="F920" s="49" t="s">
        <v>1782</v>
      </c>
      <c r="G920" s="49">
        <v>2023</v>
      </c>
      <c r="H920" s="49" t="s">
        <v>357</v>
      </c>
      <c r="I920" s="49" t="s">
        <v>663</v>
      </c>
      <c r="J920" s="59">
        <v>150000</v>
      </c>
      <c r="K920" s="49">
        <v>150000</v>
      </c>
      <c r="L920" s="55" t="str">
        <f>_xlfn.CONCAT(NFM3External!$B920,"_",NFM3External!$C920,"_",NFM3External!$E920,"_",NFM3External!$G920)</f>
        <v>Djibouti_Malaria_France_2023</v>
      </c>
    </row>
    <row r="921" spans="1:12">
      <c r="A921" s="51" t="s">
        <v>1771</v>
      </c>
      <c r="B921" s="52" t="s">
        <v>956</v>
      </c>
      <c r="C921" s="52" t="s">
        <v>304</v>
      </c>
      <c r="D921" s="52" t="s">
        <v>1627</v>
      </c>
      <c r="E921" s="52" t="s">
        <v>813</v>
      </c>
      <c r="F921" s="52" t="s">
        <v>1783</v>
      </c>
      <c r="G921" s="52">
        <v>2018</v>
      </c>
      <c r="H921" s="52" t="s">
        <v>1628</v>
      </c>
      <c r="I921" s="52" t="s">
        <v>663</v>
      </c>
      <c r="J921" s="60">
        <v>150000</v>
      </c>
      <c r="K921" s="52">
        <v>150000</v>
      </c>
      <c r="L921" s="56" t="str">
        <f>_xlfn.CONCAT(NFM3External!$B921,"_",NFM3External!$C921,"_",NFM3External!$E921,"_",NFM3External!$G921)</f>
        <v>Djibouti_Malaria_International Organization for Migration (IOM)_2018</v>
      </c>
    </row>
    <row r="922" spans="1:12">
      <c r="A922" s="48" t="s">
        <v>1771</v>
      </c>
      <c r="B922" s="49" t="s">
        <v>956</v>
      </c>
      <c r="C922" s="49" t="s">
        <v>304</v>
      </c>
      <c r="D922" s="49" t="s">
        <v>1627</v>
      </c>
      <c r="E922" s="49" t="s">
        <v>813</v>
      </c>
      <c r="F922" s="49" t="s">
        <v>1783</v>
      </c>
      <c r="G922" s="49">
        <v>2019</v>
      </c>
      <c r="H922" s="49" t="s">
        <v>1628</v>
      </c>
      <c r="I922" s="49" t="s">
        <v>663</v>
      </c>
      <c r="J922" s="59">
        <v>200000</v>
      </c>
      <c r="K922" s="49">
        <v>200000</v>
      </c>
      <c r="L922" s="55" t="str">
        <f>_xlfn.CONCAT(NFM3External!$B922,"_",NFM3External!$C922,"_",NFM3External!$E922,"_",NFM3External!$G922)</f>
        <v>Djibouti_Malaria_International Organization for Migration (IOM)_2019</v>
      </c>
    </row>
    <row r="923" spans="1:12">
      <c r="A923" s="51" t="s">
        <v>1771</v>
      </c>
      <c r="B923" s="52" t="s">
        <v>956</v>
      </c>
      <c r="C923" s="52" t="s">
        <v>304</v>
      </c>
      <c r="D923" s="52" t="s">
        <v>1627</v>
      </c>
      <c r="E923" s="52" t="s">
        <v>813</v>
      </c>
      <c r="F923" s="52" t="s">
        <v>1783</v>
      </c>
      <c r="G923" s="52">
        <v>2020</v>
      </c>
      <c r="H923" s="52" t="s">
        <v>1628</v>
      </c>
      <c r="I923" s="52" t="s">
        <v>663</v>
      </c>
      <c r="J923" s="60">
        <v>265000</v>
      </c>
      <c r="K923" s="52">
        <v>265000</v>
      </c>
      <c r="L923" s="56" t="str">
        <f>_xlfn.CONCAT(NFM3External!$B923,"_",NFM3External!$C923,"_",NFM3External!$E923,"_",NFM3External!$G923)</f>
        <v>Djibouti_Malaria_International Organization for Migration (IOM)_2020</v>
      </c>
    </row>
    <row r="924" spans="1:12">
      <c r="A924" s="48" t="s">
        <v>1771</v>
      </c>
      <c r="B924" s="49" t="s">
        <v>956</v>
      </c>
      <c r="C924" s="49" t="s">
        <v>304</v>
      </c>
      <c r="D924" s="49" t="s">
        <v>1627</v>
      </c>
      <c r="E924" s="49" t="s">
        <v>813</v>
      </c>
      <c r="F924" s="49" t="s">
        <v>1783</v>
      </c>
      <c r="G924" s="49">
        <v>2021</v>
      </c>
      <c r="H924" s="49" t="s">
        <v>357</v>
      </c>
      <c r="I924" s="49" t="s">
        <v>663</v>
      </c>
      <c r="J924" s="59">
        <v>265000</v>
      </c>
      <c r="K924" s="49">
        <v>265000</v>
      </c>
      <c r="L924" s="55" t="str">
        <f>_xlfn.CONCAT(NFM3External!$B924,"_",NFM3External!$C924,"_",NFM3External!$E924,"_",NFM3External!$G924)</f>
        <v>Djibouti_Malaria_International Organization for Migration (IOM)_2021</v>
      </c>
    </row>
    <row r="925" spans="1:12">
      <c r="A925" s="51" t="s">
        <v>1771</v>
      </c>
      <c r="B925" s="52" t="s">
        <v>956</v>
      </c>
      <c r="C925" s="52" t="s">
        <v>304</v>
      </c>
      <c r="D925" s="52" t="s">
        <v>1627</v>
      </c>
      <c r="E925" s="52" t="s">
        <v>813</v>
      </c>
      <c r="F925" s="52" t="s">
        <v>1783</v>
      </c>
      <c r="G925" s="52">
        <v>2022</v>
      </c>
      <c r="H925" s="52" t="s">
        <v>357</v>
      </c>
      <c r="I925" s="52" t="s">
        <v>663</v>
      </c>
      <c r="J925" s="60">
        <v>265000</v>
      </c>
      <c r="K925" s="52">
        <v>265000</v>
      </c>
      <c r="L925" s="56" t="str">
        <f>_xlfn.CONCAT(NFM3External!$B925,"_",NFM3External!$C925,"_",NFM3External!$E925,"_",NFM3External!$G925)</f>
        <v>Djibouti_Malaria_International Organization for Migration (IOM)_2022</v>
      </c>
    </row>
    <row r="926" spans="1:12">
      <c r="A926" s="48" t="s">
        <v>1771</v>
      </c>
      <c r="B926" s="49" t="s">
        <v>956</v>
      </c>
      <c r="C926" s="49" t="s">
        <v>304</v>
      </c>
      <c r="D926" s="49" t="s">
        <v>1627</v>
      </c>
      <c r="E926" s="49" t="s">
        <v>813</v>
      </c>
      <c r="F926" s="49" t="s">
        <v>1783</v>
      </c>
      <c r="G926" s="49">
        <v>2023</v>
      </c>
      <c r="H926" s="49" t="s">
        <v>357</v>
      </c>
      <c r="I926" s="49" t="s">
        <v>663</v>
      </c>
      <c r="J926" s="59">
        <v>265000</v>
      </c>
      <c r="K926" s="49">
        <v>265000</v>
      </c>
      <c r="L926" s="55" t="str">
        <f>_xlfn.CONCAT(NFM3External!$B926,"_",NFM3External!$C926,"_",NFM3External!$E926,"_",NFM3External!$G926)</f>
        <v>Djibouti_Malaria_International Organization for Migration (IOM)_2023</v>
      </c>
    </row>
    <row r="927" spans="1:12">
      <c r="A927" s="51" t="s">
        <v>1771</v>
      </c>
      <c r="B927" s="52" t="s">
        <v>956</v>
      </c>
      <c r="C927" s="52" t="s">
        <v>304</v>
      </c>
      <c r="D927" s="52" t="s">
        <v>1627</v>
      </c>
      <c r="E927" s="52" t="s">
        <v>917</v>
      </c>
      <c r="F927" s="52" t="s">
        <v>1784</v>
      </c>
      <c r="G927" s="52">
        <v>2018</v>
      </c>
      <c r="H927" s="52" t="s">
        <v>1628</v>
      </c>
      <c r="I927" s="52" t="s">
        <v>663</v>
      </c>
      <c r="J927" s="60">
        <v>64000</v>
      </c>
      <c r="K927" s="52">
        <v>64000</v>
      </c>
      <c r="L927" s="56" t="str">
        <f>_xlfn.CONCAT(NFM3External!$B927,"_",NFM3External!$C927,"_",NFM3External!$E927,"_",NFM3External!$G927)</f>
        <v>Djibouti_Malaria_United Nations High Commissioner for Refugees (UNHCR)_2018</v>
      </c>
    </row>
    <row r="928" spans="1:12">
      <c r="A928" s="48" t="s">
        <v>1771</v>
      </c>
      <c r="B928" s="49" t="s">
        <v>956</v>
      </c>
      <c r="C928" s="49" t="s">
        <v>304</v>
      </c>
      <c r="D928" s="49" t="s">
        <v>1627</v>
      </c>
      <c r="E928" s="49" t="s">
        <v>917</v>
      </c>
      <c r="F928" s="49" t="s">
        <v>1784</v>
      </c>
      <c r="G928" s="49">
        <v>2019</v>
      </c>
      <c r="H928" s="49" t="s">
        <v>1628</v>
      </c>
      <c r="I928" s="49" t="s">
        <v>663</v>
      </c>
      <c r="J928" s="59">
        <v>64000</v>
      </c>
      <c r="K928" s="49">
        <v>64000</v>
      </c>
      <c r="L928" s="55" t="str">
        <f>_xlfn.CONCAT(NFM3External!$B928,"_",NFM3External!$C928,"_",NFM3External!$E928,"_",NFM3External!$G928)</f>
        <v>Djibouti_Malaria_United Nations High Commissioner for Refugees (UNHCR)_2019</v>
      </c>
    </row>
    <row r="929" spans="1:12">
      <c r="A929" s="51" t="s">
        <v>1771</v>
      </c>
      <c r="B929" s="52" t="s">
        <v>956</v>
      </c>
      <c r="C929" s="52" t="s">
        <v>304</v>
      </c>
      <c r="D929" s="52" t="s">
        <v>1627</v>
      </c>
      <c r="E929" s="52" t="s">
        <v>917</v>
      </c>
      <c r="F929" s="52" t="s">
        <v>1784</v>
      </c>
      <c r="G929" s="52">
        <v>2020</v>
      </c>
      <c r="H929" s="52" t="s">
        <v>1628</v>
      </c>
      <c r="I929" s="52" t="s">
        <v>663</v>
      </c>
      <c r="J929" s="60">
        <v>64000</v>
      </c>
      <c r="K929" s="52">
        <v>64000</v>
      </c>
      <c r="L929" s="56" t="str">
        <f>_xlfn.CONCAT(NFM3External!$B929,"_",NFM3External!$C929,"_",NFM3External!$E929,"_",NFM3External!$G929)</f>
        <v>Djibouti_Malaria_United Nations High Commissioner for Refugees (UNHCR)_2020</v>
      </c>
    </row>
    <row r="930" spans="1:12">
      <c r="A930" s="48" t="s">
        <v>1771</v>
      </c>
      <c r="B930" s="49" t="s">
        <v>956</v>
      </c>
      <c r="C930" s="49" t="s">
        <v>304</v>
      </c>
      <c r="D930" s="49" t="s">
        <v>1627</v>
      </c>
      <c r="E930" s="49" t="s">
        <v>917</v>
      </c>
      <c r="F930" s="49" t="s">
        <v>1784</v>
      </c>
      <c r="G930" s="49">
        <v>2021</v>
      </c>
      <c r="H930" s="49" t="s">
        <v>357</v>
      </c>
      <c r="I930" s="49" t="s">
        <v>663</v>
      </c>
      <c r="J930" s="59">
        <v>64000</v>
      </c>
      <c r="K930" s="49">
        <v>64000</v>
      </c>
      <c r="L930" s="55" t="str">
        <f>_xlfn.CONCAT(NFM3External!$B930,"_",NFM3External!$C930,"_",NFM3External!$E930,"_",NFM3External!$G930)</f>
        <v>Djibouti_Malaria_United Nations High Commissioner for Refugees (UNHCR)_2021</v>
      </c>
    </row>
    <row r="931" spans="1:12">
      <c r="A931" s="51" t="s">
        <v>1771</v>
      </c>
      <c r="B931" s="52" t="s">
        <v>956</v>
      </c>
      <c r="C931" s="52" t="s">
        <v>304</v>
      </c>
      <c r="D931" s="52" t="s">
        <v>1627</v>
      </c>
      <c r="E931" s="52" t="s">
        <v>917</v>
      </c>
      <c r="F931" s="52" t="s">
        <v>1784</v>
      </c>
      <c r="G931" s="52">
        <v>2022</v>
      </c>
      <c r="H931" s="52" t="s">
        <v>357</v>
      </c>
      <c r="I931" s="52" t="s">
        <v>663</v>
      </c>
      <c r="J931" s="60">
        <v>64000</v>
      </c>
      <c r="K931" s="52">
        <v>64000</v>
      </c>
      <c r="L931" s="56" t="str">
        <f>_xlfn.CONCAT(NFM3External!$B931,"_",NFM3External!$C931,"_",NFM3External!$E931,"_",NFM3External!$G931)</f>
        <v>Djibouti_Malaria_United Nations High Commissioner for Refugees (UNHCR)_2022</v>
      </c>
    </row>
    <row r="932" spans="1:12">
      <c r="A932" s="48" t="s">
        <v>1771</v>
      </c>
      <c r="B932" s="49" t="s">
        <v>956</v>
      </c>
      <c r="C932" s="49" t="s">
        <v>304</v>
      </c>
      <c r="D932" s="49" t="s">
        <v>1627</v>
      </c>
      <c r="E932" s="49" t="s">
        <v>917</v>
      </c>
      <c r="F932" s="49" t="s">
        <v>1784</v>
      </c>
      <c r="G932" s="49">
        <v>2023</v>
      </c>
      <c r="H932" s="49" t="s">
        <v>357</v>
      </c>
      <c r="I932" s="49" t="s">
        <v>663</v>
      </c>
      <c r="J932" s="59">
        <v>64000</v>
      </c>
      <c r="K932" s="49">
        <v>64000</v>
      </c>
      <c r="L932" s="55" t="str">
        <f>_xlfn.CONCAT(NFM3External!$B932,"_",NFM3External!$C932,"_",NFM3External!$E932,"_",NFM3External!$G932)</f>
        <v>Djibouti_Malaria_United Nations High Commissioner for Refugees (UNHCR)_2023</v>
      </c>
    </row>
    <row r="933" spans="1:12">
      <c r="A933" s="51" t="s">
        <v>1771</v>
      </c>
      <c r="B933" s="52" t="s">
        <v>956</v>
      </c>
      <c r="C933" s="52" t="s">
        <v>304</v>
      </c>
      <c r="D933" s="52" t="s">
        <v>1627</v>
      </c>
      <c r="E933" s="52" t="s">
        <v>932</v>
      </c>
      <c r="F933" s="52" t="s">
        <v>1785</v>
      </c>
      <c r="G933" s="52">
        <v>2019</v>
      </c>
      <c r="H933" s="52" t="s">
        <v>1628</v>
      </c>
      <c r="I933" s="52" t="s">
        <v>663</v>
      </c>
      <c r="J933" s="60">
        <v>120000</v>
      </c>
      <c r="K933" s="52">
        <v>120000</v>
      </c>
      <c r="L933" s="56" t="str">
        <f>_xlfn.CONCAT(NFM3External!$B933,"_",NFM3External!$C933,"_",NFM3External!$E933,"_",NFM3External!$G933)</f>
        <v>Djibouti_Malaria_World Bank (WB)_2019</v>
      </c>
    </row>
    <row r="934" spans="1:12">
      <c r="A934" s="48" t="s">
        <v>1771</v>
      </c>
      <c r="B934" s="49" t="s">
        <v>956</v>
      </c>
      <c r="C934" s="49" t="s">
        <v>304</v>
      </c>
      <c r="D934" s="49" t="s">
        <v>1627</v>
      </c>
      <c r="E934" s="49" t="s">
        <v>932</v>
      </c>
      <c r="F934" s="49" t="s">
        <v>1785</v>
      </c>
      <c r="G934" s="49">
        <v>2020</v>
      </c>
      <c r="H934" s="49" t="s">
        <v>1628</v>
      </c>
      <c r="I934" s="49" t="s">
        <v>663</v>
      </c>
      <c r="J934" s="59">
        <v>120000</v>
      </c>
      <c r="K934" s="49">
        <v>120000</v>
      </c>
      <c r="L934" s="55" t="str">
        <f>_xlfn.CONCAT(NFM3External!$B934,"_",NFM3External!$C934,"_",NFM3External!$E934,"_",NFM3External!$G934)</f>
        <v>Djibouti_Malaria_World Bank (WB)_2020</v>
      </c>
    </row>
    <row r="935" spans="1:12">
      <c r="A935" s="51" t="s">
        <v>1771</v>
      </c>
      <c r="B935" s="52" t="s">
        <v>956</v>
      </c>
      <c r="C935" s="52" t="s">
        <v>304</v>
      </c>
      <c r="D935" s="52" t="s">
        <v>1627</v>
      </c>
      <c r="E935" s="52" t="s">
        <v>932</v>
      </c>
      <c r="F935" s="52" t="s">
        <v>1785</v>
      </c>
      <c r="G935" s="52">
        <v>2021</v>
      </c>
      <c r="H935" s="52" t="s">
        <v>357</v>
      </c>
      <c r="I935" s="52" t="s">
        <v>663</v>
      </c>
      <c r="J935" s="60">
        <v>120000</v>
      </c>
      <c r="K935" s="52">
        <v>120000</v>
      </c>
      <c r="L935" s="56" t="str">
        <f>_xlfn.CONCAT(NFM3External!$B935,"_",NFM3External!$C935,"_",NFM3External!$E935,"_",NFM3External!$G935)</f>
        <v>Djibouti_Malaria_World Bank (WB)_2021</v>
      </c>
    </row>
    <row r="936" spans="1:12">
      <c r="A936" s="48" t="s">
        <v>1771</v>
      </c>
      <c r="B936" s="49" t="s">
        <v>956</v>
      </c>
      <c r="C936" s="49" t="s">
        <v>304</v>
      </c>
      <c r="D936" s="49" t="s">
        <v>1627</v>
      </c>
      <c r="E936" s="49" t="s">
        <v>932</v>
      </c>
      <c r="F936" s="49" t="s">
        <v>1785</v>
      </c>
      <c r="G936" s="49">
        <v>2022</v>
      </c>
      <c r="H936" s="49" t="s">
        <v>357</v>
      </c>
      <c r="I936" s="49" t="s">
        <v>663</v>
      </c>
      <c r="J936" s="59">
        <v>120000</v>
      </c>
      <c r="K936" s="49">
        <v>120000</v>
      </c>
      <c r="L936" s="55" t="str">
        <f>_xlfn.CONCAT(NFM3External!$B936,"_",NFM3External!$C936,"_",NFM3External!$E936,"_",NFM3External!$G936)</f>
        <v>Djibouti_Malaria_World Bank (WB)_2022</v>
      </c>
    </row>
    <row r="937" spans="1:12">
      <c r="A937" s="51" t="s">
        <v>1771</v>
      </c>
      <c r="B937" s="52" t="s">
        <v>956</v>
      </c>
      <c r="C937" s="52" t="s">
        <v>304</v>
      </c>
      <c r="D937" s="52" t="s">
        <v>1627</v>
      </c>
      <c r="E937" s="52" t="s">
        <v>932</v>
      </c>
      <c r="F937" s="52" t="s">
        <v>1785</v>
      </c>
      <c r="G937" s="52">
        <v>2023</v>
      </c>
      <c r="H937" s="52" t="s">
        <v>357</v>
      </c>
      <c r="I937" s="52" t="s">
        <v>663</v>
      </c>
      <c r="J937" s="60">
        <v>120000</v>
      </c>
      <c r="K937" s="52">
        <v>120000</v>
      </c>
      <c r="L937" s="56" t="str">
        <f>_xlfn.CONCAT(NFM3External!$B937,"_",NFM3External!$C937,"_",NFM3External!$E937,"_",NFM3External!$G937)</f>
        <v>Djibouti_Malaria_World Bank (WB)_2023</v>
      </c>
    </row>
    <row r="938" spans="1:12">
      <c r="A938" s="48" t="s">
        <v>1771</v>
      </c>
      <c r="B938" s="49" t="s">
        <v>956</v>
      </c>
      <c r="C938" s="49" t="s">
        <v>304</v>
      </c>
      <c r="D938" s="49" t="s">
        <v>1627</v>
      </c>
      <c r="E938" s="49" t="s">
        <v>942</v>
      </c>
      <c r="F938" s="49" t="s">
        <v>1786</v>
      </c>
      <c r="G938" s="49">
        <v>2018</v>
      </c>
      <c r="H938" s="49" t="s">
        <v>1628</v>
      </c>
      <c r="I938" s="49" t="s">
        <v>663</v>
      </c>
      <c r="J938" s="59">
        <v>27050</v>
      </c>
      <c r="K938" s="49">
        <v>27050</v>
      </c>
      <c r="L938" s="55" t="str">
        <f>_xlfn.CONCAT(NFM3External!$B938,"_",NFM3External!$C938,"_",NFM3External!$E938,"_",NFM3External!$G938)</f>
        <v>Djibouti_Malaria_World Health Organization (WHO)_2018</v>
      </c>
    </row>
    <row r="939" spans="1:12">
      <c r="A939" s="51" t="s">
        <v>1771</v>
      </c>
      <c r="B939" s="52" t="s">
        <v>956</v>
      </c>
      <c r="C939" s="52" t="s">
        <v>304</v>
      </c>
      <c r="D939" s="52" t="s">
        <v>1627</v>
      </c>
      <c r="E939" s="52" t="s">
        <v>942</v>
      </c>
      <c r="F939" s="52" t="s">
        <v>1786</v>
      </c>
      <c r="G939" s="52">
        <v>2019</v>
      </c>
      <c r="H939" s="52" t="s">
        <v>1628</v>
      </c>
      <c r="I939" s="52" t="s">
        <v>663</v>
      </c>
      <c r="J939" s="60">
        <v>27050</v>
      </c>
      <c r="K939" s="52">
        <v>27050</v>
      </c>
      <c r="L939" s="56" t="str">
        <f>_xlfn.CONCAT(NFM3External!$B939,"_",NFM3External!$C939,"_",NFM3External!$E939,"_",NFM3External!$G939)</f>
        <v>Djibouti_Malaria_World Health Organization (WHO)_2019</v>
      </c>
    </row>
    <row r="940" spans="1:12">
      <c r="A940" s="48" t="s">
        <v>1771</v>
      </c>
      <c r="B940" s="49" t="s">
        <v>956</v>
      </c>
      <c r="C940" s="49" t="s">
        <v>304</v>
      </c>
      <c r="D940" s="49" t="s">
        <v>1627</v>
      </c>
      <c r="E940" s="49" t="s">
        <v>942</v>
      </c>
      <c r="F940" s="49" t="s">
        <v>1786</v>
      </c>
      <c r="G940" s="49">
        <v>2020</v>
      </c>
      <c r="H940" s="49" t="s">
        <v>1628</v>
      </c>
      <c r="I940" s="49" t="s">
        <v>663</v>
      </c>
      <c r="J940" s="59">
        <v>522050</v>
      </c>
      <c r="K940" s="49">
        <v>522050</v>
      </c>
      <c r="L940" s="55" t="str">
        <f>_xlfn.CONCAT(NFM3External!$B940,"_",NFM3External!$C940,"_",NFM3External!$E940,"_",NFM3External!$G940)</f>
        <v>Djibouti_Malaria_World Health Organization (WHO)_2020</v>
      </c>
    </row>
    <row r="941" spans="1:12">
      <c r="A941" s="51" t="s">
        <v>1771</v>
      </c>
      <c r="B941" s="52" t="s">
        <v>956</v>
      </c>
      <c r="C941" s="52" t="s">
        <v>304</v>
      </c>
      <c r="D941" s="52" t="s">
        <v>1627</v>
      </c>
      <c r="E941" s="52" t="s">
        <v>942</v>
      </c>
      <c r="F941" s="52" t="s">
        <v>1786</v>
      </c>
      <c r="G941" s="52">
        <v>2021</v>
      </c>
      <c r="H941" s="52" t="s">
        <v>357</v>
      </c>
      <c r="I941" s="52" t="s">
        <v>663</v>
      </c>
      <c r="J941" s="60">
        <v>522050</v>
      </c>
      <c r="K941" s="52">
        <v>522050</v>
      </c>
      <c r="L941" s="56" t="str">
        <f>_xlfn.CONCAT(NFM3External!$B941,"_",NFM3External!$C941,"_",NFM3External!$E941,"_",NFM3External!$G941)</f>
        <v>Djibouti_Malaria_World Health Organization (WHO)_2021</v>
      </c>
    </row>
    <row r="942" spans="1:12">
      <c r="A942" s="48" t="s">
        <v>1771</v>
      </c>
      <c r="B942" s="49" t="s">
        <v>956</v>
      </c>
      <c r="C942" s="49" t="s">
        <v>304</v>
      </c>
      <c r="D942" s="49" t="s">
        <v>1627</v>
      </c>
      <c r="E942" s="49" t="s">
        <v>942</v>
      </c>
      <c r="F942" s="49" t="s">
        <v>1786</v>
      </c>
      <c r="G942" s="49">
        <v>2022</v>
      </c>
      <c r="H942" s="49" t="s">
        <v>357</v>
      </c>
      <c r="I942" s="49" t="s">
        <v>663</v>
      </c>
      <c r="J942" s="59">
        <v>522050</v>
      </c>
      <c r="K942" s="49">
        <v>522050</v>
      </c>
      <c r="L942" s="55" t="str">
        <f>_xlfn.CONCAT(NFM3External!$B942,"_",NFM3External!$C942,"_",NFM3External!$E942,"_",NFM3External!$G942)</f>
        <v>Djibouti_Malaria_World Health Organization (WHO)_2022</v>
      </c>
    </row>
    <row r="943" spans="1:12">
      <c r="A943" s="51" t="s">
        <v>1771</v>
      </c>
      <c r="B943" s="52" t="s">
        <v>956</v>
      </c>
      <c r="C943" s="52" t="s">
        <v>304</v>
      </c>
      <c r="D943" s="52" t="s">
        <v>1627</v>
      </c>
      <c r="E943" s="52" t="s">
        <v>942</v>
      </c>
      <c r="F943" s="52" t="s">
        <v>1786</v>
      </c>
      <c r="G943" s="52">
        <v>2023</v>
      </c>
      <c r="H943" s="52" t="s">
        <v>357</v>
      </c>
      <c r="I943" s="52" t="s">
        <v>663</v>
      </c>
      <c r="J943" s="60">
        <v>522050</v>
      </c>
      <c r="K943" s="52">
        <v>522050</v>
      </c>
      <c r="L943" s="56" t="str">
        <f>_xlfn.CONCAT(NFM3External!$B943,"_",NFM3External!$C943,"_",NFM3External!$E943,"_",NFM3External!$G943)</f>
        <v>Djibouti_Malaria_World Health Organization (WHO)_2023</v>
      </c>
    </row>
    <row r="944" spans="1:12">
      <c r="A944" s="48" t="s">
        <v>1771</v>
      </c>
      <c r="B944" s="49" t="s">
        <v>956</v>
      </c>
      <c r="C944" s="49" t="s">
        <v>301</v>
      </c>
      <c r="D944" s="49" t="s">
        <v>1627</v>
      </c>
      <c r="E944" s="49" t="s">
        <v>786</v>
      </c>
      <c r="F944" s="49" t="s">
        <v>1787</v>
      </c>
      <c r="G944" s="49">
        <v>2018</v>
      </c>
      <c r="H944" s="49" t="s">
        <v>1628</v>
      </c>
      <c r="I944" s="49" t="s">
        <v>663</v>
      </c>
      <c r="J944" s="59">
        <v>75000</v>
      </c>
      <c r="K944" s="49">
        <v>75000</v>
      </c>
      <c r="L944" s="55" t="str">
        <f>_xlfn.CONCAT(NFM3External!$B944,"_",NFM3External!$C944,"_",NFM3External!$E944,"_",NFM3External!$G944)</f>
        <v>Djibouti_TB_France_2018</v>
      </c>
    </row>
    <row r="945" spans="1:12">
      <c r="A945" s="51" t="s">
        <v>1771</v>
      </c>
      <c r="B945" s="52" t="s">
        <v>956</v>
      </c>
      <c r="C945" s="52" t="s">
        <v>301</v>
      </c>
      <c r="D945" s="52" t="s">
        <v>1627</v>
      </c>
      <c r="E945" s="52" t="s">
        <v>786</v>
      </c>
      <c r="F945" s="52" t="s">
        <v>1787</v>
      </c>
      <c r="G945" s="52">
        <v>2019</v>
      </c>
      <c r="H945" s="52" t="s">
        <v>1628</v>
      </c>
      <c r="I945" s="52" t="s">
        <v>663</v>
      </c>
      <c r="J945" s="60">
        <v>75000</v>
      </c>
      <c r="K945" s="52">
        <v>75000</v>
      </c>
      <c r="L945" s="56" t="str">
        <f>_xlfn.CONCAT(NFM3External!$B945,"_",NFM3External!$C945,"_",NFM3External!$E945,"_",NFM3External!$G945)</f>
        <v>Djibouti_TB_France_2019</v>
      </c>
    </row>
    <row r="946" spans="1:12">
      <c r="A946" s="48" t="s">
        <v>1771</v>
      </c>
      <c r="B946" s="49" t="s">
        <v>956</v>
      </c>
      <c r="C946" s="49" t="s">
        <v>301</v>
      </c>
      <c r="D946" s="49" t="s">
        <v>1627</v>
      </c>
      <c r="E946" s="49" t="s">
        <v>786</v>
      </c>
      <c r="F946" s="49" t="s">
        <v>1787</v>
      </c>
      <c r="G946" s="49">
        <v>2020</v>
      </c>
      <c r="H946" s="49" t="s">
        <v>1628</v>
      </c>
      <c r="I946" s="49" t="s">
        <v>663</v>
      </c>
      <c r="J946" s="59">
        <v>75000</v>
      </c>
      <c r="K946" s="49">
        <v>75000</v>
      </c>
      <c r="L946" s="55" t="str">
        <f>_xlfn.CONCAT(NFM3External!$B946,"_",NFM3External!$C946,"_",NFM3External!$E946,"_",NFM3External!$G946)</f>
        <v>Djibouti_TB_France_2020</v>
      </c>
    </row>
    <row r="947" spans="1:12">
      <c r="A947" s="51" t="s">
        <v>1771</v>
      </c>
      <c r="B947" s="52" t="s">
        <v>956</v>
      </c>
      <c r="C947" s="52" t="s">
        <v>301</v>
      </c>
      <c r="D947" s="52" t="s">
        <v>1627</v>
      </c>
      <c r="E947" s="52" t="s">
        <v>786</v>
      </c>
      <c r="F947" s="52" t="s">
        <v>1787</v>
      </c>
      <c r="G947" s="52">
        <v>2021</v>
      </c>
      <c r="H947" s="52" t="s">
        <v>357</v>
      </c>
      <c r="I947" s="52" t="s">
        <v>663</v>
      </c>
      <c r="J947" s="60">
        <v>75000</v>
      </c>
      <c r="K947" s="52">
        <v>75000</v>
      </c>
      <c r="L947" s="56" t="str">
        <f>_xlfn.CONCAT(NFM3External!$B947,"_",NFM3External!$C947,"_",NFM3External!$E947,"_",NFM3External!$G947)</f>
        <v>Djibouti_TB_France_2021</v>
      </c>
    </row>
    <row r="948" spans="1:12">
      <c r="A948" s="48" t="s">
        <v>1771</v>
      </c>
      <c r="B948" s="49" t="s">
        <v>956</v>
      </c>
      <c r="C948" s="49" t="s">
        <v>301</v>
      </c>
      <c r="D948" s="49" t="s">
        <v>1627</v>
      </c>
      <c r="E948" s="49" t="s">
        <v>786</v>
      </c>
      <c r="F948" s="49" t="s">
        <v>1787</v>
      </c>
      <c r="G948" s="49">
        <v>2022</v>
      </c>
      <c r="H948" s="49" t="s">
        <v>357</v>
      </c>
      <c r="I948" s="49" t="s">
        <v>663</v>
      </c>
      <c r="J948" s="59">
        <v>75000</v>
      </c>
      <c r="K948" s="49">
        <v>75000</v>
      </c>
      <c r="L948" s="55" t="str">
        <f>_xlfn.CONCAT(NFM3External!$B948,"_",NFM3External!$C948,"_",NFM3External!$E948,"_",NFM3External!$G948)</f>
        <v>Djibouti_TB_France_2022</v>
      </c>
    </row>
    <row r="949" spans="1:12">
      <c r="A949" s="51" t="s">
        <v>1771</v>
      </c>
      <c r="B949" s="52" t="s">
        <v>956</v>
      </c>
      <c r="C949" s="52" t="s">
        <v>301</v>
      </c>
      <c r="D949" s="52" t="s">
        <v>1627</v>
      </c>
      <c r="E949" s="52" t="s">
        <v>786</v>
      </c>
      <c r="F949" s="52" t="s">
        <v>1787</v>
      </c>
      <c r="G949" s="52">
        <v>2023</v>
      </c>
      <c r="H949" s="52" t="s">
        <v>357</v>
      </c>
      <c r="I949" s="52" t="s">
        <v>663</v>
      </c>
      <c r="J949" s="60">
        <v>75000</v>
      </c>
      <c r="K949" s="52">
        <v>75000</v>
      </c>
      <c r="L949" s="56" t="str">
        <f>_xlfn.CONCAT(NFM3External!$B949,"_",NFM3External!$C949,"_",NFM3External!$E949,"_",NFM3External!$G949)</f>
        <v>Djibouti_TB_France_2023</v>
      </c>
    </row>
    <row r="950" spans="1:12">
      <c r="A950" s="48" t="s">
        <v>1771</v>
      </c>
      <c r="B950" s="49" t="s">
        <v>956</v>
      </c>
      <c r="C950" s="49" t="s">
        <v>301</v>
      </c>
      <c r="D950" s="49" t="s">
        <v>1627</v>
      </c>
      <c r="E950" s="49" t="s">
        <v>813</v>
      </c>
      <c r="F950" s="49" t="s">
        <v>1788</v>
      </c>
      <c r="G950" s="49">
        <v>2018</v>
      </c>
      <c r="H950" s="49" t="s">
        <v>1628</v>
      </c>
      <c r="I950" s="49" t="s">
        <v>663</v>
      </c>
      <c r="J950" s="59">
        <v>166667</v>
      </c>
      <c r="K950" s="49">
        <v>166667</v>
      </c>
      <c r="L950" s="55" t="str">
        <f>_xlfn.CONCAT(NFM3External!$B950,"_",NFM3External!$C950,"_",NFM3External!$E950,"_",NFM3External!$G950)</f>
        <v>Djibouti_TB_International Organization for Migration (IOM)_2018</v>
      </c>
    </row>
    <row r="951" spans="1:12">
      <c r="A951" s="51" t="s">
        <v>1771</v>
      </c>
      <c r="B951" s="52" t="s">
        <v>956</v>
      </c>
      <c r="C951" s="52" t="s">
        <v>301</v>
      </c>
      <c r="D951" s="52" t="s">
        <v>1627</v>
      </c>
      <c r="E951" s="52" t="s">
        <v>813</v>
      </c>
      <c r="F951" s="52" t="s">
        <v>1788</v>
      </c>
      <c r="G951" s="52">
        <v>2019</v>
      </c>
      <c r="H951" s="52" t="s">
        <v>1628</v>
      </c>
      <c r="I951" s="52" t="s">
        <v>663</v>
      </c>
      <c r="J951" s="60">
        <v>166667</v>
      </c>
      <c r="K951" s="52">
        <v>166667</v>
      </c>
      <c r="L951" s="56" t="str">
        <f>_xlfn.CONCAT(NFM3External!$B951,"_",NFM3External!$C951,"_",NFM3External!$E951,"_",NFM3External!$G951)</f>
        <v>Djibouti_TB_International Organization for Migration (IOM)_2019</v>
      </c>
    </row>
    <row r="952" spans="1:12">
      <c r="A952" s="48" t="s">
        <v>1771</v>
      </c>
      <c r="B952" s="49" t="s">
        <v>956</v>
      </c>
      <c r="C952" s="49" t="s">
        <v>301</v>
      </c>
      <c r="D952" s="49" t="s">
        <v>1627</v>
      </c>
      <c r="E952" s="49" t="s">
        <v>813</v>
      </c>
      <c r="F952" s="49" t="s">
        <v>1788</v>
      </c>
      <c r="G952" s="49">
        <v>2020</v>
      </c>
      <c r="H952" s="49" t="s">
        <v>1628</v>
      </c>
      <c r="I952" s="49" t="s">
        <v>663</v>
      </c>
      <c r="J952" s="59">
        <v>132500</v>
      </c>
      <c r="K952" s="49">
        <v>132500</v>
      </c>
      <c r="L952" s="55" t="str">
        <f>_xlfn.CONCAT(NFM3External!$B952,"_",NFM3External!$C952,"_",NFM3External!$E952,"_",NFM3External!$G952)</f>
        <v>Djibouti_TB_International Organization for Migration (IOM)_2020</v>
      </c>
    </row>
    <row r="953" spans="1:12">
      <c r="A953" s="51" t="s">
        <v>1771</v>
      </c>
      <c r="B953" s="52" t="s">
        <v>956</v>
      </c>
      <c r="C953" s="52" t="s">
        <v>301</v>
      </c>
      <c r="D953" s="52" t="s">
        <v>1627</v>
      </c>
      <c r="E953" s="52" t="s">
        <v>813</v>
      </c>
      <c r="F953" s="52" t="s">
        <v>1788</v>
      </c>
      <c r="G953" s="52">
        <v>2021</v>
      </c>
      <c r="H953" s="52" t="s">
        <v>357</v>
      </c>
      <c r="I953" s="52" t="s">
        <v>663</v>
      </c>
      <c r="J953" s="60">
        <v>132500</v>
      </c>
      <c r="K953" s="52">
        <v>132500</v>
      </c>
      <c r="L953" s="56" t="str">
        <f>_xlfn.CONCAT(NFM3External!$B953,"_",NFM3External!$C953,"_",NFM3External!$E953,"_",NFM3External!$G953)</f>
        <v>Djibouti_TB_International Organization for Migration (IOM)_2021</v>
      </c>
    </row>
    <row r="954" spans="1:12">
      <c r="A954" s="48" t="s">
        <v>1771</v>
      </c>
      <c r="B954" s="49" t="s">
        <v>956</v>
      </c>
      <c r="C954" s="49" t="s">
        <v>301</v>
      </c>
      <c r="D954" s="49" t="s">
        <v>1627</v>
      </c>
      <c r="E954" s="49" t="s">
        <v>813</v>
      </c>
      <c r="F954" s="49" t="s">
        <v>1788</v>
      </c>
      <c r="G954" s="49">
        <v>2022</v>
      </c>
      <c r="H954" s="49" t="s">
        <v>357</v>
      </c>
      <c r="I954" s="49" t="s">
        <v>663</v>
      </c>
      <c r="J954" s="59">
        <v>132500</v>
      </c>
      <c r="K954" s="49">
        <v>132500</v>
      </c>
      <c r="L954" s="55" t="str">
        <f>_xlfn.CONCAT(NFM3External!$B954,"_",NFM3External!$C954,"_",NFM3External!$E954,"_",NFM3External!$G954)</f>
        <v>Djibouti_TB_International Organization for Migration (IOM)_2022</v>
      </c>
    </row>
    <row r="955" spans="1:12">
      <c r="A955" s="51" t="s">
        <v>1771</v>
      </c>
      <c r="B955" s="52" t="s">
        <v>956</v>
      </c>
      <c r="C955" s="52" t="s">
        <v>301</v>
      </c>
      <c r="D955" s="52" t="s">
        <v>1627</v>
      </c>
      <c r="E955" s="52" t="s">
        <v>813</v>
      </c>
      <c r="F955" s="52" t="s">
        <v>1788</v>
      </c>
      <c r="G955" s="52">
        <v>2023</v>
      </c>
      <c r="H955" s="52" t="s">
        <v>357</v>
      </c>
      <c r="I955" s="52" t="s">
        <v>663</v>
      </c>
      <c r="J955" s="60">
        <v>132500</v>
      </c>
      <c r="K955" s="52">
        <v>132500</v>
      </c>
      <c r="L955" s="56" t="str">
        <f>_xlfn.CONCAT(NFM3External!$B955,"_",NFM3External!$C955,"_",NFM3External!$E955,"_",NFM3External!$G955)</f>
        <v>Djibouti_TB_International Organization for Migration (IOM)_2023</v>
      </c>
    </row>
    <row r="956" spans="1:12">
      <c r="A956" s="48" t="s">
        <v>1771</v>
      </c>
      <c r="B956" s="49" t="s">
        <v>956</v>
      </c>
      <c r="C956" s="49" t="s">
        <v>301</v>
      </c>
      <c r="D956" s="49" t="s">
        <v>1627</v>
      </c>
      <c r="E956" s="49" t="s">
        <v>917</v>
      </c>
      <c r="F956" s="49" t="s">
        <v>1789</v>
      </c>
      <c r="G956" s="49">
        <v>2018</v>
      </c>
      <c r="H956" s="49" t="s">
        <v>1628</v>
      </c>
      <c r="I956" s="49" t="s">
        <v>663</v>
      </c>
      <c r="J956" s="59">
        <v>32000</v>
      </c>
      <c r="K956" s="49">
        <v>32000</v>
      </c>
      <c r="L956" s="55" t="str">
        <f>_xlfn.CONCAT(NFM3External!$B956,"_",NFM3External!$C956,"_",NFM3External!$E956,"_",NFM3External!$G956)</f>
        <v>Djibouti_TB_United Nations High Commissioner for Refugees (UNHCR)_2018</v>
      </c>
    </row>
    <row r="957" spans="1:12">
      <c r="A957" s="51" t="s">
        <v>1771</v>
      </c>
      <c r="B957" s="52" t="s">
        <v>956</v>
      </c>
      <c r="C957" s="52" t="s">
        <v>301</v>
      </c>
      <c r="D957" s="52" t="s">
        <v>1627</v>
      </c>
      <c r="E957" s="52" t="s">
        <v>917</v>
      </c>
      <c r="F957" s="52" t="s">
        <v>1789</v>
      </c>
      <c r="G957" s="52">
        <v>2019</v>
      </c>
      <c r="H957" s="52" t="s">
        <v>1628</v>
      </c>
      <c r="I957" s="52" t="s">
        <v>663</v>
      </c>
      <c r="J957" s="60">
        <v>32000</v>
      </c>
      <c r="K957" s="52">
        <v>32000</v>
      </c>
      <c r="L957" s="56" t="str">
        <f>_xlfn.CONCAT(NFM3External!$B957,"_",NFM3External!$C957,"_",NFM3External!$E957,"_",NFM3External!$G957)</f>
        <v>Djibouti_TB_United Nations High Commissioner for Refugees (UNHCR)_2019</v>
      </c>
    </row>
    <row r="958" spans="1:12">
      <c r="A958" s="48" t="s">
        <v>1771</v>
      </c>
      <c r="B958" s="49" t="s">
        <v>956</v>
      </c>
      <c r="C958" s="49" t="s">
        <v>301</v>
      </c>
      <c r="D958" s="49" t="s">
        <v>1627</v>
      </c>
      <c r="E958" s="49" t="s">
        <v>917</v>
      </c>
      <c r="F958" s="49" t="s">
        <v>1789</v>
      </c>
      <c r="G958" s="49">
        <v>2020</v>
      </c>
      <c r="H958" s="49" t="s">
        <v>1628</v>
      </c>
      <c r="I958" s="49" t="s">
        <v>663</v>
      </c>
      <c r="J958" s="59">
        <v>32000</v>
      </c>
      <c r="K958" s="49">
        <v>32000</v>
      </c>
      <c r="L958" s="55" t="str">
        <f>_xlfn.CONCAT(NFM3External!$B958,"_",NFM3External!$C958,"_",NFM3External!$E958,"_",NFM3External!$G958)</f>
        <v>Djibouti_TB_United Nations High Commissioner for Refugees (UNHCR)_2020</v>
      </c>
    </row>
    <row r="959" spans="1:12">
      <c r="A959" s="51" t="s">
        <v>1771</v>
      </c>
      <c r="B959" s="52" t="s">
        <v>956</v>
      </c>
      <c r="C959" s="52" t="s">
        <v>301</v>
      </c>
      <c r="D959" s="52" t="s">
        <v>1627</v>
      </c>
      <c r="E959" s="52" t="s">
        <v>917</v>
      </c>
      <c r="F959" s="52" t="s">
        <v>1789</v>
      </c>
      <c r="G959" s="52">
        <v>2021</v>
      </c>
      <c r="H959" s="52" t="s">
        <v>357</v>
      </c>
      <c r="I959" s="52" t="s">
        <v>663</v>
      </c>
      <c r="J959" s="60">
        <v>32000</v>
      </c>
      <c r="K959" s="52">
        <v>32000</v>
      </c>
      <c r="L959" s="56" t="str">
        <f>_xlfn.CONCAT(NFM3External!$B959,"_",NFM3External!$C959,"_",NFM3External!$E959,"_",NFM3External!$G959)</f>
        <v>Djibouti_TB_United Nations High Commissioner for Refugees (UNHCR)_2021</v>
      </c>
    </row>
    <row r="960" spans="1:12">
      <c r="A960" s="48" t="s">
        <v>1771</v>
      </c>
      <c r="B960" s="49" t="s">
        <v>956</v>
      </c>
      <c r="C960" s="49" t="s">
        <v>301</v>
      </c>
      <c r="D960" s="49" t="s">
        <v>1627</v>
      </c>
      <c r="E960" s="49" t="s">
        <v>917</v>
      </c>
      <c r="F960" s="49" t="s">
        <v>1789</v>
      </c>
      <c r="G960" s="49">
        <v>2022</v>
      </c>
      <c r="H960" s="49" t="s">
        <v>357</v>
      </c>
      <c r="I960" s="49" t="s">
        <v>663</v>
      </c>
      <c r="J960" s="59">
        <v>32000</v>
      </c>
      <c r="K960" s="49">
        <v>32000</v>
      </c>
      <c r="L960" s="55" t="str">
        <f>_xlfn.CONCAT(NFM3External!$B960,"_",NFM3External!$C960,"_",NFM3External!$E960,"_",NFM3External!$G960)</f>
        <v>Djibouti_TB_United Nations High Commissioner for Refugees (UNHCR)_2022</v>
      </c>
    </row>
    <row r="961" spans="1:12">
      <c r="A961" s="51" t="s">
        <v>1771</v>
      </c>
      <c r="B961" s="52" t="s">
        <v>956</v>
      </c>
      <c r="C961" s="52" t="s">
        <v>301</v>
      </c>
      <c r="D961" s="52" t="s">
        <v>1627</v>
      </c>
      <c r="E961" s="52" t="s">
        <v>917</v>
      </c>
      <c r="F961" s="52" t="s">
        <v>1789</v>
      </c>
      <c r="G961" s="52">
        <v>2023</v>
      </c>
      <c r="H961" s="52" t="s">
        <v>357</v>
      </c>
      <c r="I961" s="52" t="s">
        <v>663</v>
      </c>
      <c r="J961" s="60">
        <v>32000</v>
      </c>
      <c r="K961" s="52">
        <v>32000</v>
      </c>
      <c r="L961" s="56" t="str">
        <f>_xlfn.CONCAT(NFM3External!$B961,"_",NFM3External!$C961,"_",NFM3External!$E961,"_",NFM3External!$G961)</f>
        <v>Djibouti_TB_United Nations High Commissioner for Refugees (UNHCR)_2023</v>
      </c>
    </row>
    <row r="962" spans="1:12">
      <c r="A962" s="48" t="s">
        <v>1771</v>
      </c>
      <c r="B962" s="49" t="s">
        <v>956</v>
      </c>
      <c r="C962" s="49" t="s">
        <v>301</v>
      </c>
      <c r="D962" s="49" t="s">
        <v>1627</v>
      </c>
      <c r="E962" s="49" t="s">
        <v>932</v>
      </c>
      <c r="F962" s="49" t="s">
        <v>1790</v>
      </c>
      <c r="G962" s="49">
        <v>2019</v>
      </c>
      <c r="H962" s="49" t="s">
        <v>1628</v>
      </c>
      <c r="I962" s="49" t="s">
        <v>663</v>
      </c>
      <c r="J962" s="59">
        <v>60000</v>
      </c>
      <c r="K962" s="49">
        <v>60000</v>
      </c>
      <c r="L962" s="55" t="str">
        <f>_xlfn.CONCAT(NFM3External!$B962,"_",NFM3External!$C962,"_",NFM3External!$E962,"_",NFM3External!$G962)</f>
        <v>Djibouti_TB_World Bank (WB)_2019</v>
      </c>
    </row>
    <row r="963" spans="1:12">
      <c r="A963" s="51" t="s">
        <v>1771</v>
      </c>
      <c r="B963" s="52" t="s">
        <v>956</v>
      </c>
      <c r="C963" s="52" t="s">
        <v>301</v>
      </c>
      <c r="D963" s="52" t="s">
        <v>1627</v>
      </c>
      <c r="E963" s="52" t="s">
        <v>932</v>
      </c>
      <c r="F963" s="52" t="s">
        <v>1790</v>
      </c>
      <c r="G963" s="52">
        <v>2020</v>
      </c>
      <c r="H963" s="52" t="s">
        <v>1628</v>
      </c>
      <c r="I963" s="52" t="s">
        <v>663</v>
      </c>
      <c r="J963" s="60">
        <v>60000</v>
      </c>
      <c r="K963" s="52">
        <v>60000</v>
      </c>
      <c r="L963" s="56" t="str">
        <f>_xlfn.CONCAT(NFM3External!$B963,"_",NFM3External!$C963,"_",NFM3External!$E963,"_",NFM3External!$G963)</f>
        <v>Djibouti_TB_World Bank (WB)_2020</v>
      </c>
    </row>
    <row r="964" spans="1:12">
      <c r="A964" s="48" t="s">
        <v>1771</v>
      </c>
      <c r="B964" s="49" t="s">
        <v>956</v>
      </c>
      <c r="C964" s="49" t="s">
        <v>301</v>
      </c>
      <c r="D964" s="49" t="s">
        <v>1627</v>
      </c>
      <c r="E964" s="49" t="s">
        <v>932</v>
      </c>
      <c r="F964" s="49" t="s">
        <v>1790</v>
      </c>
      <c r="G964" s="49">
        <v>2021</v>
      </c>
      <c r="H964" s="49" t="s">
        <v>357</v>
      </c>
      <c r="I964" s="49" t="s">
        <v>663</v>
      </c>
      <c r="J964" s="59">
        <v>60000</v>
      </c>
      <c r="K964" s="49">
        <v>60000</v>
      </c>
      <c r="L964" s="55" t="str">
        <f>_xlfn.CONCAT(NFM3External!$B964,"_",NFM3External!$C964,"_",NFM3External!$E964,"_",NFM3External!$G964)</f>
        <v>Djibouti_TB_World Bank (WB)_2021</v>
      </c>
    </row>
    <row r="965" spans="1:12">
      <c r="A965" s="51" t="s">
        <v>1771</v>
      </c>
      <c r="B965" s="52" t="s">
        <v>956</v>
      </c>
      <c r="C965" s="52" t="s">
        <v>301</v>
      </c>
      <c r="D965" s="52" t="s">
        <v>1627</v>
      </c>
      <c r="E965" s="52" t="s">
        <v>932</v>
      </c>
      <c r="F965" s="52" t="s">
        <v>1790</v>
      </c>
      <c r="G965" s="52">
        <v>2022</v>
      </c>
      <c r="H965" s="52" t="s">
        <v>357</v>
      </c>
      <c r="I965" s="52" t="s">
        <v>663</v>
      </c>
      <c r="J965" s="60">
        <v>60000</v>
      </c>
      <c r="K965" s="52">
        <v>60000</v>
      </c>
      <c r="L965" s="56" t="str">
        <f>_xlfn.CONCAT(NFM3External!$B965,"_",NFM3External!$C965,"_",NFM3External!$E965,"_",NFM3External!$G965)</f>
        <v>Djibouti_TB_World Bank (WB)_2022</v>
      </c>
    </row>
    <row r="966" spans="1:12">
      <c r="A966" s="48" t="s">
        <v>1771</v>
      </c>
      <c r="B966" s="49" t="s">
        <v>956</v>
      </c>
      <c r="C966" s="49" t="s">
        <v>301</v>
      </c>
      <c r="D966" s="49" t="s">
        <v>1627</v>
      </c>
      <c r="E966" s="49" t="s">
        <v>932</v>
      </c>
      <c r="F966" s="49" t="s">
        <v>1790</v>
      </c>
      <c r="G966" s="49">
        <v>2023</v>
      </c>
      <c r="H966" s="49" t="s">
        <v>357</v>
      </c>
      <c r="I966" s="49" t="s">
        <v>663</v>
      </c>
      <c r="J966" s="59">
        <v>60000</v>
      </c>
      <c r="K966" s="49">
        <v>60000</v>
      </c>
      <c r="L966" s="55" t="str">
        <f>_xlfn.CONCAT(NFM3External!$B966,"_",NFM3External!$C966,"_",NFM3External!$E966,"_",NFM3External!$G966)</f>
        <v>Djibouti_TB_World Bank (WB)_2023</v>
      </c>
    </row>
    <row r="967" spans="1:12">
      <c r="A967" s="51" t="s">
        <v>1771</v>
      </c>
      <c r="B967" s="52" t="s">
        <v>956</v>
      </c>
      <c r="C967" s="52" t="s">
        <v>301</v>
      </c>
      <c r="D967" s="52" t="s">
        <v>1627</v>
      </c>
      <c r="E967" s="52" t="s">
        <v>938</v>
      </c>
      <c r="F967" s="52" t="s">
        <v>1791</v>
      </c>
      <c r="G967" s="52">
        <v>2020</v>
      </c>
      <c r="H967" s="52" t="s">
        <v>1628</v>
      </c>
      <c r="I967" s="52" t="s">
        <v>663</v>
      </c>
      <c r="J967" s="60">
        <v>57500</v>
      </c>
      <c r="K967" s="52">
        <v>57500</v>
      </c>
      <c r="L967" s="56" t="str">
        <f>_xlfn.CONCAT(NFM3External!$B967,"_",NFM3External!$C967,"_",NFM3External!$E967,"_",NFM3External!$G967)</f>
        <v>Djibouti_TB_World Food Programme (WFP)_2020</v>
      </c>
    </row>
    <row r="968" spans="1:12">
      <c r="A968" s="48" t="s">
        <v>1771</v>
      </c>
      <c r="B968" s="49" t="s">
        <v>956</v>
      </c>
      <c r="C968" s="49" t="s">
        <v>301</v>
      </c>
      <c r="D968" s="49" t="s">
        <v>1627</v>
      </c>
      <c r="E968" s="49" t="s">
        <v>938</v>
      </c>
      <c r="F968" s="49" t="s">
        <v>1791</v>
      </c>
      <c r="G968" s="49">
        <v>2021</v>
      </c>
      <c r="H968" s="49" t="s">
        <v>357</v>
      </c>
      <c r="I968" s="49" t="s">
        <v>663</v>
      </c>
      <c r="J968" s="59">
        <v>57500</v>
      </c>
      <c r="K968" s="49">
        <v>57500</v>
      </c>
      <c r="L968" s="55" t="str">
        <f>_xlfn.CONCAT(NFM3External!$B968,"_",NFM3External!$C968,"_",NFM3External!$E968,"_",NFM3External!$G968)</f>
        <v>Djibouti_TB_World Food Programme (WFP)_2021</v>
      </c>
    </row>
    <row r="969" spans="1:12">
      <c r="A969" s="51" t="s">
        <v>1771</v>
      </c>
      <c r="B969" s="52" t="s">
        <v>956</v>
      </c>
      <c r="C969" s="52" t="s">
        <v>301</v>
      </c>
      <c r="D969" s="52" t="s">
        <v>1627</v>
      </c>
      <c r="E969" s="52" t="s">
        <v>938</v>
      </c>
      <c r="F969" s="52" t="s">
        <v>1791</v>
      </c>
      <c r="G969" s="52">
        <v>2022</v>
      </c>
      <c r="H969" s="52" t="s">
        <v>357</v>
      </c>
      <c r="I969" s="52" t="s">
        <v>663</v>
      </c>
      <c r="J969" s="60">
        <v>57500</v>
      </c>
      <c r="K969" s="52">
        <v>57500</v>
      </c>
      <c r="L969" s="56" t="str">
        <f>_xlfn.CONCAT(NFM3External!$B969,"_",NFM3External!$C969,"_",NFM3External!$E969,"_",NFM3External!$G969)</f>
        <v>Djibouti_TB_World Food Programme (WFP)_2022</v>
      </c>
    </row>
    <row r="970" spans="1:12">
      <c r="A970" s="48" t="s">
        <v>1771</v>
      </c>
      <c r="B970" s="49" t="s">
        <v>956</v>
      </c>
      <c r="C970" s="49" t="s">
        <v>301</v>
      </c>
      <c r="D970" s="49" t="s">
        <v>1627</v>
      </c>
      <c r="E970" s="49" t="s">
        <v>938</v>
      </c>
      <c r="F970" s="49" t="s">
        <v>1791</v>
      </c>
      <c r="G970" s="49">
        <v>2023</v>
      </c>
      <c r="H970" s="49" t="s">
        <v>357</v>
      </c>
      <c r="I970" s="49" t="s">
        <v>663</v>
      </c>
      <c r="J970" s="59">
        <v>57500</v>
      </c>
      <c r="K970" s="49">
        <v>57500</v>
      </c>
      <c r="L970" s="55" t="str">
        <f>_xlfn.CONCAT(NFM3External!$B970,"_",NFM3External!$C970,"_",NFM3External!$E970,"_",NFM3External!$G970)</f>
        <v>Djibouti_TB_World Food Programme (WFP)_2023</v>
      </c>
    </row>
    <row r="971" spans="1:12">
      <c r="A971" s="51" t="s">
        <v>1771</v>
      </c>
      <c r="B971" s="52" t="s">
        <v>956</v>
      </c>
      <c r="C971" s="52" t="s">
        <v>301</v>
      </c>
      <c r="D971" s="52" t="s">
        <v>1627</v>
      </c>
      <c r="E971" s="52" t="s">
        <v>942</v>
      </c>
      <c r="F971" s="52" t="s">
        <v>1792</v>
      </c>
      <c r="G971" s="52">
        <v>2018</v>
      </c>
      <c r="H971" s="52" t="s">
        <v>1628</v>
      </c>
      <c r="I971" s="52" t="s">
        <v>663</v>
      </c>
      <c r="J971" s="60">
        <v>27050</v>
      </c>
      <c r="K971" s="52">
        <v>27050</v>
      </c>
      <c r="L971" s="56" t="str">
        <f>_xlfn.CONCAT(NFM3External!$B971,"_",NFM3External!$C971,"_",NFM3External!$E971,"_",NFM3External!$G971)</f>
        <v>Djibouti_TB_World Health Organization (WHO)_2018</v>
      </c>
    </row>
    <row r="972" spans="1:12">
      <c r="A972" s="48" t="s">
        <v>1771</v>
      </c>
      <c r="B972" s="49" t="s">
        <v>956</v>
      </c>
      <c r="C972" s="49" t="s">
        <v>301</v>
      </c>
      <c r="D972" s="49" t="s">
        <v>1627</v>
      </c>
      <c r="E972" s="49" t="s">
        <v>942</v>
      </c>
      <c r="F972" s="49" t="s">
        <v>1792</v>
      </c>
      <c r="G972" s="49">
        <v>2019</v>
      </c>
      <c r="H972" s="49" t="s">
        <v>1628</v>
      </c>
      <c r="I972" s="49" t="s">
        <v>663</v>
      </c>
      <c r="J972" s="59">
        <v>27050</v>
      </c>
      <c r="K972" s="49">
        <v>27050</v>
      </c>
      <c r="L972" s="55" t="str">
        <f>_xlfn.CONCAT(NFM3External!$B972,"_",NFM3External!$C972,"_",NFM3External!$E972,"_",NFM3External!$G972)</f>
        <v>Djibouti_TB_World Health Organization (WHO)_2019</v>
      </c>
    </row>
    <row r="973" spans="1:12">
      <c r="A973" s="51" t="s">
        <v>1771</v>
      </c>
      <c r="B973" s="52" t="s">
        <v>956</v>
      </c>
      <c r="C973" s="52" t="s">
        <v>301</v>
      </c>
      <c r="D973" s="52" t="s">
        <v>1627</v>
      </c>
      <c r="E973" s="52" t="s">
        <v>942</v>
      </c>
      <c r="F973" s="52" t="s">
        <v>1792</v>
      </c>
      <c r="G973" s="52">
        <v>2020</v>
      </c>
      <c r="H973" s="52" t="s">
        <v>1628</v>
      </c>
      <c r="I973" s="52" t="s">
        <v>663</v>
      </c>
      <c r="J973" s="60">
        <v>27050</v>
      </c>
      <c r="K973" s="52">
        <v>27050</v>
      </c>
      <c r="L973" s="56" t="str">
        <f>_xlfn.CONCAT(NFM3External!$B973,"_",NFM3External!$C973,"_",NFM3External!$E973,"_",NFM3External!$G973)</f>
        <v>Djibouti_TB_World Health Organization (WHO)_2020</v>
      </c>
    </row>
    <row r="974" spans="1:12">
      <c r="A974" s="48" t="s">
        <v>1771</v>
      </c>
      <c r="B974" s="49" t="s">
        <v>956</v>
      </c>
      <c r="C974" s="49" t="s">
        <v>301</v>
      </c>
      <c r="D974" s="49" t="s">
        <v>1627</v>
      </c>
      <c r="E974" s="49" t="s">
        <v>942</v>
      </c>
      <c r="F974" s="49" t="s">
        <v>1792</v>
      </c>
      <c r="G974" s="49">
        <v>2021</v>
      </c>
      <c r="H974" s="49" t="s">
        <v>357</v>
      </c>
      <c r="I974" s="49" t="s">
        <v>663</v>
      </c>
      <c r="J974" s="59">
        <v>27050</v>
      </c>
      <c r="K974" s="49">
        <v>27050</v>
      </c>
      <c r="L974" s="55" t="str">
        <f>_xlfn.CONCAT(NFM3External!$B974,"_",NFM3External!$C974,"_",NFM3External!$E974,"_",NFM3External!$G974)</f>
        <v>Djibouti_TB_World Health Organization (WHO)_2021</v>
      </c>
    </row>
    <row r="975" spans="1:12">
      <c r="A975" s="51" t="s">
        <v>1771</v>
      </c>
      <c r="B975" s="52" t="s">
        <v>956</v>
      </c>
      <c r="C975" s="52" t="s">
        <v>301</v>
      </c>
      <c r="D975" s="52" t="s">
        <v>1627</v>
      </c>
      <c r="E975" s="52" t="s">
        <v>942</v>
      </c>
      <c r="F975" s="52" t="s">
        <v>1792</v>
      </c>
      <c r="G975" s="52">
        <v>2022</v>
      </c>
      <c r="H975" s="52" t="s">
        <v>357</v>
      </c>
      <c r="I975" s="52" t="s">
        <v>663</v>
      </c>
      <c r="J975" s="60">
        <v>27050</v>
      </c>
      <c r="K975" s="52">
        <v>27050</v>
      </c>
      <c r="L975" s="56" t="str">
        <f>_xlfn.CONCAT(NFM3External!$B975,"_",NFM3External!$C975,"_",NFM3External!$E975,"_",NFM3External!$G975)</f>
        <v>Djibouti_TB_World Health Organization (WHO)_2022</v>
      </c>
    </row>
    <row r="976" spans="1:12">
      <c r="A976" s="48" t="s">
        <v>1771</v>
      </c>
      <c r="B976" s="49" t="s">
        <v>956</v>
      </c>
      <c r="C976" s="49" t="s">
        <v>301</v>
      </c>
      <c r="D976" s="49" t="s">
        <v>1627</v>
      </c>
      <c r="E976" s="49" t="s">
        <v>942</v>
      </c>
      <c r="F976" s="49" t="s">
        <v>1792</v>
      </c>
      <c r="G976" s="49">
        <v>2023</v>
      </c>
      <c r="H976" s="49" t="s">
        <v>357</v>
      </c>
      <c r="I976" s="49" t="s">
        <v>663</v>
      </c>
      <c r="J976" s="59">
        <v>27050</v>
      </c>
      <c r="K976" s="49">
        <v>27050</v>
      </c>
      <c r="L976" s="55" t="str">
        <f>_xlfn.CONCAT(NFM3External!$B976,"_",NFM3External!$C976,"_",NFM3External!$E976,"_",NFM3External!$G976)</f>
        <v>Djibouti_TB_World Health Organization (WHO)_2023</v>
      </c>
    </row>
    <row r="977" spans="1:12">
      <c r="A977" s="51" t="s">
        <v>1793</v>
      </c>
      <c r="B977" s="52" t="s">
        <v>959</v>
      </c>
      <c r="C977" s="52" t="s">
        <v>1638</v>
      </c>
      <c r="D977" s="52" t="s">
        <v>1627</v>
      </c>
      <c r="E977" s="52" t="s">
        <v>836</v>
      </c>
      <c r="F977" s="52" t="s">
        <v>1794</v>
      </c>
      <c r="G977" s="52">
        <v>2021</v>
      </c>
      <c r="H977" s="52" t="s">
        <v>1628</v>
      </c>
      <c r="I977" s="52" t="s">
        <v>663</v>
      </c>
      <c r="J977" s="60">
        <v>370125</v>
      </c>
      <c r="K977" s="52">
        <v>370125</v>
      </c>
      <c r="L977" s="56" t="str">
        <f>_xlfn.CONCAT(NFM3External!$B977,"_",NFM3External!$C977,"_",NFM3External!$E977,"_",NFM3External!$G977)</f>
        <v>Dominican Republic_HIV_Joint United Nations Programme on HIV/AIDS (UNAIDS)_2021</v>
      </c>
    </row>
    <row r="978" spans="1:12">
      <c r="A978" s="48" t="s">
        <v>1793</v>
      </c>
      <c r="B978" s="49" t="s">
        <v>959</v>
      </c>
      <c r="C978" s="49" t="s">
        <v>1638</v>
      </c>
      <c r="D978" s="49" t="s">
        <v>1627</v>
      </c>
      <c r="E978" s="49" t="s">
        <v>894</v>
      </c>
      <c r="F978" s="49" t="s">
        <v>1794</v>
      </c>
      <c r="G978" s="49">
        <v>2021</v>
      </c>
      <c r="H978" s="49" t="s">
        <v>1628</v>
      </c>
      <c r="I978" s="49" t="s">
        <v>663</v>
      </c>
      <c r="J978" s="59">
        <v>87183</v>
      </c>
      <c r="K978" s="49">
        <v>87183</v>
      </c>
      <c r="L978" s="55" t="str">
        <f>_xlfn.CONCAT(NFM3External!$B978,"_",NFM3External!$C978,"_",NFM3External!$E978,"_",NFM3External!$G978)</f>
        <v>Dominican Republic_HIV_The United Nations Children's Fund (UNICEF)_2021</v>
      </c>
    </row>
    <row r="979" spans="1:12">
      <c r="A979" s="51" t="s">
        <v>1793</v>
      </c>
      <c r="B979" s="52" t="s">
        <v>959</v>
      </c>
      <c r="C979" s="52" t="s">
        <v>1638</v>
      </c>
      <c r="D979" s="52" t="s">
        <v>1627</v>
      </c>
      <c r="E979" s="52" t="s">
        <v>927</v>
      </c>
      <c r="F979" s="52" t="s">
        <v>1795</v>
      </c>
      <c r="G979" s="52">
        <v>2019</v>
      </c>
      <c r="H979" s="52" t="s">
        <v>1628</v>
      </c>
      <c r="I979" s="52" t="s">
        <v>663</v>
      </c>
      <c r="J979" s="60">
        <v>14235298</v>
      </c>
      <c r="K979" s="52">
        <v>14235298</v>
      </c>
      <c r="L979" s="56" t="str">
        <f>_xlfn.CONCAT(NFM3External!$B979,"_",NFM3External!$C979,"_",NFM3External!$E979,"_",NFM3External!$G979)</f>
        <v>Dominican Republic_HIV_United States Government (USG)_2019</v>
      </c>
    </row>
    <row r="980" spans="1:12">
      <c r="A980" s="48" t="s">
        <v>1793</v>
      </c>
      <c r="B980" s="49" t="s">
        <v>959</v>
      </c>
      <c r="C980" s="49" t="s">
        <v>1638</v>
      </c>
      <c r="D980" s="49" t="s">
        <v>1627</v>
      </c>
      <c r="E980" s="49" t="s">
        <v>927</v>
      </c>
      <c r="F980" s="49" t="s">
        <v>1795</v>
      </c>
      <c r="G980" s="49">
        <v>2020</v>
      </c>
      <c r="H980" s="49" t="s">
        <v>1628</v>
      </c>
      <c r="I980" s="49" t="s">
        <v>663</v>
      </c>
      <c r="J980" s="59">
        <v>26908961</v>
      </c>
      <c r="K980" s="49">
        <v>26908961</v>
      </c>
      <c r="L980" s="55" t="str">
        <f>_xlfn.CONCAT(NFM3External!$B980,"_",NFM3External!$C980,"_",NFM3External!$E980,"_",NFM3External!$G980)</f>
        <v>Dominican Republic_HIV_United States Government (USG)_2020</v>
      </c>
    </row>
    <row r="981" spans="1:12">
      <c r="A981" s="51" t="s">
        <v>1793</v>
      </c>
      <c r="B981" s="52" t="s">
        <v>959</v>
      </c>
      <c r="C981" s="52" t="s">
        <v>1638</v>
      </c>
      <c r="D981" s="52" t="s">
        <v>1627</v>
      </c>
      <c r="E981" s="52" t="s">
        <v>927</v>
      </c>
      <c r="F981" s="52" t="s">
        <v>1795</v>
      </c>
      <c r="G981" s="52">
        <v>2021</v>
      </c>
      <c r="H981" s="52" t="s">
        <v>1628</v>
      </c>
      <c r="I981" s="52" t="s">
        <v>663</v>
      </c>
      <c r="J981" s="60">
        <v>25000000</v>
      </c>
      <c r="K981" s="52">
        <v>25000000</v>
      </c>
      <c r="L981" s="56" t="str">
        <f>_xlfn.CONCAT(NFM3External!$B981,"_",NFM3External!$C981,"_",NFM3External!$E981,"_",NFM3External!$G981)</f>
        <v>Dominican Republic_HIV_United States Government (USG)_2021</v>
      </c>
    </row>
    <row r="982" spans="1:12">
      <c r="A982" s="48" t="s">
        <v>1793</v>
      </c>
      <c r="B982" s="49" t="s">
        <v>959</v>
      </c>
      <c r="C982" s="49" t="s">
        <v>1638</v>
      </c>
      <c r="D982" s="49" t="s">
        <v>1627</v>
      </c>
      <c r="E982" s="49" t="s">
        <v>927</v>
      </c>
      <c r="F982" s="49" t="s">
        <v>1795</v>
      </c>
      <c r="G982" s="49">
        <v>2022</v>
      </c>
      <c r="H982" s="49" t="s">
        <v>357</v>
      </c>
      <c r="I982" s="49" t="s">
        <v>663</v>
      </c>
      <c r="J982" s="59">
        <v>25000000</v>
      </c>
      <c r="K982" s="49">
        <v>25000000</v>
      </c>
      <c r="L982" s="55" t="str">
        <f>_xlfn.CONCAT(NFM3External!$B982,"_",NFM3External!$C982,"_",NFM3External!$E982,"_",NFM3External!$G982)</f>
        <v>Dominican Republic_HIV_United States Government (USG)_2022</v>
      </c>
    </row>
    <row r="983" spans="1:12">
      <c r="A983" s="51" t="s">
        <v>1793</v>
      </c>
      <c r="B983" s="52" t="s">
        <v>959</v>
      </c>
      <c r="C983" s="52" t="s">
        <v>1638</v>
      </c>
      <c r="D983" s="52" t="s">
        <v>1627</v>
      </c>
      <c r="E983" s="52" t="s">
        <v>942</v>
      </c>
      <c r="F983" s="52" t="s">
        <v>1794</v>
      </c>
      <c r="G983" s="52">
        <v>2021</v>
      </c>
      <c r="H983" s="52" t="s">
        <v>1628</v>
      </c>
      <c r="I983" s="52" t="s">
        <v>663</v>
      </c>
      <c r="J983" s="60">
        <v>28334</v>
      </c>
      <c r="K983" s="52">
        <v>28334</v>
      </c>
      <c r="L983" s="56" t="str">
        <f>_xlfn.CONCAT(NFM3External!$B983,"_",NFM3External!$C983,"_",NFM3External!$E983,"_",NFM3External!$G983)</f>
        <v>Dominican Republic_HIV_World Health Organization (WHO)_2021</v>
      </c>
    </row>
    <row r="984" spans="1:12">
      <c r="A984" s="48" t="s">
        <v>1793</v>
      </c>
      <c r="B984" s="49" t="s">
        <v>959</v>
      </c>
      <c r="C984" s="49" t="s">
        <v>1638</v>
      </c>
      <c r="D984" s="49" t="s">
        <v>1627</v>
      </c>
      <c r="E984" s="49"/>
      <c r="F984" s="49" t="s">
        <v>1796</v>
      </c>
      <c r="G984" s="49">
        <v>2019</v>
      </c>
      <c r="H984" s="49" t="s">
        <v>1628</v>
      </c>
      <c r="I984" s="49" t="s">
        <v>663</v>
      </c>
      <c r="J984" s="59">
        <v>658456</v>
      </c>
      <c r="K984" s="49">
        <v>658456</v>
      </c>
      <c r="L984" s="55" t="str">
        <f>_xlfn.CONCAT(NFM3External!$B984,"_",NFM3External!$C984,"_",NFM3External!$E984,"_",NFM3External!$G984)</f>
        <v>Dominican Republic_HIV__2019</v>
      </c>
    </row>
    <row r="985" spans="1:12">
      <c r="A985" s="51" t="s">
        <v>1793</v>
      </c>
      <c r="B985" s="52" t="s">
        <v>959</v>
      </c>
      <c r="C985" s="52" t="s">
        <v>1638</v>
      </c>
      <c r="D985" s="52" t="s">
        <v>1627</v>
      </c>
      <c r="E985" s="52"/>
      <c r="F985" s="52" t="s">
        <v>1796</v>
      </c>
      <c r="G985" s="52">
        <v>2020</v>
      </c>
      <c r="H985" s="52" t="s">
        <v>1628</v>
      </c>
      <c r="I985" s="52" t="s">
        <v>663</v>
      </c>
      <c r="J985" s="60">
        <v>748571</v>
      </c>
      <c r="K985" s="52">
        <v>748571</v>
      </c>
      <c r="L985" s="56" t="str">
        <f>_xlfn.CONCAT(NFM3External!$B985,"_",NFM3External!$C985,"_",NFM3External!$E985,"_",NFM3External!$G985)</f>
        <v>Dominican Republic_HIV__2020</v>
      </c>
    </row>
    <row r="986" spans="1:12">
      <c r="A986" s="48" t="s">
        <v>1793</v>
      </c>
      <c r="B986" s="49" t="s">
        <v>959</v>
      </c>
      <c r="C986" s="49" t="s">
        <v>1638</v>
      </c>
      <c r="D986" s="49" t="s">
        <v>1627</v>
      </c>
      <c r="E986" s="49"/>
      <c r="F986" s="49" t="s">
        <v>1794</v>
      </c>
      <c r="G986" s="49">
        <v>2021</v>
      </c>
      <c r="H986" s="49" t="s">
        <v>1628</v>
      </c>
      <c r="I986" s="49" t="s">
        <v>663</v>
      </c>
      <c r="J986" s="59">
        <v>29954</v>
      </c>
      <c r="K986" s="49">
        <v>29954</v>
      </c>
      <c r="L986" s="55" t="str">
        <f>_xlfn.CONCAT(NFM3External!$B986,"_",NFM3External!$C986,"_",NFM3External!$E986,"_",NFM3External!$G986)</f>
        <v>Dominican Republic_HIV__2021</v>
      </c>
    </row>
    <row r="987" spans="1:12">
      <c r="A987" s="51" t="s">
        <v>1793</v>
      </c>
      <c r="B987" s="52" t="s">
        <v>959</v>
      </c>
      <c r="C987" s="52" t="s">
        <v>1638</v>
      </c>
      <c r="D987" s="52" t="s">
        <v>1627</v>
      </c>
      <c r="E987" s="52"/>
      <c r="F987" s="52" t="s">
        <v>1796</v>
      </c>
      <c r="G987" s="52">
        <v>2021</v>
      </c>
      <c r="H987" s="52" t="s">
        <v>1628</v>
      </c>
      <c r="I987" s="52" t="s">
        <v>663</v>
      </c>
      <c r="J987" s="60">
        <v>732601</v>
      </c>
      <c r="K987" s="52">
        <v>732601</v>
      </c>
      <c r="L987" s="56" t="str">
        <f>_xlfn.CONCAT(NFM3External!$B987,"_",NFM3External!$C987,"_",NFM3External!$E987,"_",NFM3External!$G987)</f>
        <v>Dominican Republic_HIV__2021</v>
      </c>
    </row>
    <row r="988" spans="1:12">
      <c r="A988" s="48" t="s">
        <v>1793</v>
      </c>
      <c r="B988" s="49" t="s">
        <v>959</v>
      </c>
      <c r="C988" s="49" t="s">
        <v>1638</v>
      </c>
      <c r="D988" s="49" t="s">
        <v>1627</v>
      </c>
      <c r="E988" s="49"/>
      <c r="F988" s="49" t="s">
        <v>1796</v>
      </c>
      <c r="G988" s="49">
        <v>2022</v>
      </c>
      <c r="H988" s="49" t="s">
        <v>357</v>
      </c>
      <c r="I988" s="49" t="s">
        <v>663</v>
      </c>
      <c r="J988" s="59">
        <v>704473</v>
      </c>
      <c r="K988" s="49">
        <v>704473</v>
      </c>
      <c r="L988" s="55" t="str">
        <f>_xlfn.CONCAT(NFM3External!$B988,"_",NFM3External!$C988,"_",NFM3External!$E988,"_",NFM3External!$G988)</f>
        <v>Dominican Republic_HIV__2022</v>
      </c>
    </row>
    <row r="989" spans="1:12">
      <c r="A989" s="51" t="s">
        <v>1797</v>
      </c>
      <c r="B989" s="52" t="s">
        <v>964</v>
      </c>
      <c r="C989" s="52" t="s">
        <v>1638</v>
      </c>
      <c r="D989" s="52" t="s">
        <v>1627</v>
      </c>
      <c r="E989" s="52" t="s">
        <v>836</v>
      </c>
      <c r="F989" s="52" t="s">
        <v>1798</v>
      </c>
      <c r="G989" s="52">
        <v>2019</v>
      </c>
      <c r="H989" s="52" t="s">
        <v>1628</v>
      </c>
      <c r="I989" s="52" t="s">
        <v>663</v>
      </c>
      <c r="J989" s="60">
        <v>71816</v>
      </c>
      <c r="K989" s="52">
        <v>71816</v>
      </c>
      <c r="L989" s="56" t="str">
        <f>_xlfn.CONCAT(NFM3External!$B989,"_",NFM3External!$C989,"_",NFM3External!$E989,"_",NFM3External!$G989)</f>
        <v>Egypt_HIV_Joint United Nations Programme on HIV/AIDS (UNAIDS)_2019</v>
      </c>
    </row>
    <row r="990" spans="1:12">
      <c r="A990" s="48" t="s">
        <v>1797</v>
      </c>
      <c r="B990" s="49" t="s">
        <v>964</v>
      </c>
      <c r="C990" s="49" t="s">
        <v>1638</v>
      </c>
      <c r="D990" s="49" t="s">
        <v>1627</v>
      </c>
      <c r="E990" s="49" t="s">
        <v>836</v>
      </c>
      <c r="F990" s="49" t="s">
        <v>1799</v>
      </c>
      <c r="G990" s="49">
        <v>2019</v>
      </c>
      <c r="H990" s="49" t="s">
        <v>1628</v>
      </c>
      <c r="I990" s="49" t="s">
        <v>663</v>
      </c>
      <c r="J990" s="59">
        <v>36000</v>
      </c>
      <c r="K990" s="49">
        <v>36000</v>
      </c>
      <c r="L990" s="55" t="str">
        <f>_xlfn.CONCAT(NFM3External!$B990,"_",NFM3External!$C990,"_",NFM3External!$E990,"_",NFM3External!$G990)</f>
        <v>Egypt_HIV_Joint United Nations Programme on HIV/AIDS (UNAIDS)_2019</v>
      </c>
    </row>
    <row r="991" spans="1:12">
      <c r="A991" s="51" t="s">
        <v>1797</v>
      </c>
      <c r="B991" s="52" t="s">
        <v>964</v>
      </c>
      <c r="C991" s="52" t="s">
        <v>1638</v>
      </c>
      <c r="D991" s="52" t="s">
        <v>1627</v>
      </c>
      <c r="E991" s="52" t="s">
        <v>836</v>
      </c>
      <c r="F991" s="52" t="s">
        <v>1798</v>
      </c>
      <c r="G991" s="52">
        <v>2020</v>
      </c>
      <c r="H991" s="52" t="s">
        <v>1628</v>
      </c>
      <c r="I991" s="52" t="s">
        <v>663</v>
      </c>
      <c r="J991" s="60">
        <v>102595</v>
      </c>
      <c r="K991" s="52">
        <v>102595</v>
      </c>
      <c r="L991" s="56" t="str">
        <f>_xlfn.CONCAT(NFM3External!$B991,"_",NFM3External!$C991,"_",NFM3External!$E991,"_",NFM3External!$G991)</f>
        <v>Egypt_HIV_Joint United Nations Programme on HIV/AIDS (UNAIDS)_2020</v>
      </c>
    </row>
    <row r="992" spans="1:12">
      <c r="A992" s="48" t="s">
        <v>1797</v>
      </c>
      <c r="B992" s="49" t="s">
        <v>964</v>
      </c>
      <c r="C992" s="49" t="s">
        <v>1638</v>
      </c>
      <c r="D992" s="49" t="s">
        <v>1627</v>
      </c>
      <c r="E992" s="49" t="s">
        <v>836</v>
      </c>
      <c r="F992" s="49" t="s">
        <v>1799</v>
      </c>
      <c r="G992" s="49">
        <v>2020</v>
      </c>
      <c r="H992" s="49" t="s">
        <v>1628</v>
      </c>
      <c r="I992" s="49" t="s">
        <v>663</v>
      </c>
      <c r="J992" s="59">
        <v>45000</v>
      </c>
      <c r="K992" s="49">
        <v>45000</v>
      </c>
      <c r="L992" s="55" t="str">
        <f>_xlfn.CONCAT(NFM3External!$B992,"_",NFM3External!$C992,"_",NFM3External!$E992,"_",NFM3External!$G992)</f>
        <v>Egypt_HIV_Joint United Nations Programme on HIV/AIDS (UNAIDS)_2020</v>
      </c>
    </row>
    <row r="993" spans="1:12">
      <c r="A993" s="51" t="s">
        <v>1797</v>
      </c>
      <c r="B993" s="52" t="s">
        <v>964</v>
      </c>
      <c r="C993" s="52" t="s">
        <v>1638</v>
      </c>
      <c r="D993" s="52" t="s">
        <v>1627</v>
      </c>
      <c r="E993" s="52" t="s">
        <v>836</v>
      </c>
      <c r="F993" s="52" t="s">
        <v>1798</v>
      </c>
      <c r="G993" s="52">
        <v>2021</v>
      </c>
      <c r="H993" s="52" t="s">
        <v>1628</v>
      </c>
      <c r="I993" s="52" t="s">
        <v>663</v>
      </c>
      <c r="J993" s="60">
        <v>102595</v>
      </c>
      <c r="K993" s="52">
        <v>102595</v>
      </c>
      <c r="L993" s="56" t="str">
        <f>_xlfn.CONCAT(NFM3External!$B993,"_",NFM3External!$C993,"_",NFM3External!$E993,"_",NFM3External!$G993)</f>
        <v>Egypt_HIV_Joint United Nations Programme on HIV/AIDS (UNAIDS)_2021</v>
      </c>
    </row>
    <row r="994" spans="1:12">
      <c r="A994" s="48" t="s">
        <v>1797</v>
      </c>
      <c r="B994" s="49" t="s">
        <v>964</v>
      </c>
      <c r="C994" s="49" t="s">
        <v>1638</v>
      </c>
      <c r="D994" s="49" t="s">
        <v>1627</v>
      </c>
      <c r="E994" s="49" t="s">
        <v>836</v>
      </c>
      <c r="F994" s="49" t="s">
        <v>1799</v>
      </c>
      <c r="G994" s="49">
        <v>2021</v>
      </c>
      <c r="H994" s="49" t="s">
        <v>1628</v>
      </c>
      <c r="I994" s="49" t="s">
        <v>663</v>
      </c>
      <c r="J994" s="59">
        <v>60000</v>
      </c>
      <c r="K994" s="49">
        <v>60000</v>
      </c>
      <c r="L994" s="55" t="str">
        <f>_xlfn.CONCAT(NFM3External!$B994,"_",NFM3External!$C994,"_",NFM3External!$E994,"_",NFM3External!$G994)</f>
        <v>Egypt_HIV_Joint United Nations Programme on HIV/AIDS (UNAIDS)_2021</v>
      </c>
    </row>
    <row r="995" spans="1:12">
      <c r="A995" s="51" t="s">
        <v>1797</v>
      </c>
      <c r="B995" s="52" t="s">
        <v>964</v>
      </c>
      <c r="C995" s="52" t="s">
        <v>1638</v>
      </c>
      <c r="D995" s="52" t="s">
        <v>1627</v>
      </c>
      <c r="E995" s="52" t="s">
        <v>836</v>
      </c>
      <c r="F995" s="52" t="s">
        <v>1798</v>
      </c>
      <c r="G995" s="52">
        <v>2022</v>
      </c>
      <c r="H995" s="52" t="s">
        <v>357</v>
      </c>
      <c r="I995" s="52" t="s">
        <v>663</v>
      </c>
      <c r="J995" s="60">
        <v>128244</v>
      </c>
      <c r="K995" s="52">
        <v>128244</v>
      </c>
      <c r="L995" s="56" t="str">
        <f>_xlfn.CONCAT(NFM3External!$B995,"_",NFM3External!$C995,"_",NFM3External!$E995,"_",NFM3External!$G995)</f>
        <v>Egypt_HIV_Joint United Nations Programme on HIV/AIDS (UNAIDS)_2022</v>
      </c>
    </row>
    <row r="996" spans="1:12">
      <c r="A996" s="48" t="s">
        <v>1797</v>
      </c>
      <c r="B996" s="49" t="s">
        <v>964</v>
      </c>
      <c r="C996" s="49" t="s">
        <v>1638</v>
      </c>
      <c r="D996" s="49" t="s">
        <v>1627</v>
      </c>
      <c r="E996" s="49" t="s">
        <v>836</v>
      </c>
      <c r="F996" s="49" t="s">
        <v>1799</v>
      </c>
      <c r="G996" s="49">
        <v>2022</v>
      </c>
      <c r="H996" s="49" t="s">
        <v>357</v>
      </c>
      <c r="I996" s="49" t="s">
        <v>663</v>
      </c>
      <c r="J996" s="59">
        <v>75000</v>
      </c>
      <c r="K996" s="49">
        <v>75000</v>
      </c>
      <c r="L996" s="55" t="str">
        <f>_xlfn.CONCAT(NFM3External!$B996,"_",NFM3External!$C996,"_",NFM3External!$E996,"_",NFM3External!$G996)</f>
        <v>Egypt_HIV_Joint United Nations Programme on HIV/AIDS (UNAIDS)_2022</v>
      </c>
    </row>
    <row r="997" spans="1:12">
      <c r="A997" s="51" t="s">
        <v>1797</v>
      </c>
      <c r="B997" s="52" t="s">
        <v>964</v>
      </c>
      <c r="C997" s="52" t="s">
        <v>1638</v>
      </c>
      <c r="D997" s="52" t="s">
        <v>1627</v>
      </c>
      <c r="E997" s="52" t="s">
        <v>836</v>
      </c>
      <c r="F997" s="52" t="s">
        <v>1798</v>
      </c>
      <c r="G997" s="52">
        <v>2023</v>
      </c>
      <c r="H997" s="52" t="s">
        <v>357</v>
      </c>
      <c r="I997" s="52" t="s">
        <v>663</v>
      </c>
      <c r="J997" s="60">
        <v>160305</v>
      </c>
      <c r="K997" s="52">
        <v>160305</v>
      </c>
      <c r="L997" s="56" t="str">
        <f>_xlfn.CONCAT(NFM3External!$B997,"_",NFM3External!$C997,"_",NFM3External!$E997,"_",NFM3External!$G997)</f>
        <v>Egypt_HIV_Joint United Nations Programme on HIV/AIDS (UNAIDS)_2023</v>
      </c>
    </row>
    <row r="998" spans="1:12">
      <c r="A998" s="48" t="s">
        <v>1797</v>
      </c>
      <c r="B998" s="49" t="s">
        <v>964</v>
      </c>
      <c r="C998" s="49" t="s">
        <v>1638</v>
      </c>
      <c r="D998" s="49" t="s">
        <v>1627</v>
      </c>
      <c r="E998" s="49" t="s">
        <v>836</v>
      </c>
      <c r="F998" s="49" t="s">
        <v>1799</v>
      </c>
      <c r="G998" s="49">
        <v>2023</v>
      </c>
      <c r="H998" s="49" t="s">
        <v>357</v>
      </c>
      <c r="I998" s="49" t="s">
        <v>663</v>
      </c>
      <c r="J998" s="59">
        <v>93750</v>
      </c>
      <c r="K998" s="49">
        <v>93750</v>
      </c>
      <c r="L998" s="55" t="str">
        <f>_xlfn.CONCAT(NFM3External!$B998,"_",NFM3External!$C998,"_",NFM3External!$E998,"_",NFM3External!$G998)</f>
        <v>Egypt_HIV_Joint United Nations Programme on HIV/AIDS (UNAIDS)_2023</v>
      </c>
    </row>
    <row r="999" spans="1:12">
      <c r="A999" s="51" t="s">
        <v>1797</v>
      </c>
      <c r="B999" s="52" t="s">
        <v>964</v>
      </c>
      <c r="C999" s="52" t="s">
        <v>1638</v>
      </c>
      <c r="D999" s="52" t="s">
        <v>1627</v>
      </c>
      <c r="E999" s="52" t="s">
        <v>836</v>
      </c>
      <c r="F999" s="52" t="s">
        <v>1798</v>
      </c>
      <c r="G999" s="52">
        <v>2024</v>
      </c>
      <c r="H999" s="52" t="s">
        <v>357</v>
      </c>
      <c r="I999" s="52" t="s">
        <v>663</v>
      </c>
      <c r="J999" s="60">
        <v>200381</v>
      </c>
      <c r="K999" s="52">
        <v>200381</v>
      </c>
      <c r="L999" s="56" t="str">
        <f>_xlfn.CONCAT(NFM3External!$B999,"_",NFM3External!$C999,"_",NFM3External!$E999,"_",NFM3External!$G999)</f>
        <v>Egypt_HIV_Joint United Nations Programme on HIV/AIDS (UNAIDS)_2024</v>
      </c>
    </row>
    <row r="1000" spans="1:12">
      <c r="A1000" s="48" t="s">
        <v>1797</v>
      </c>
      <c r="B1000" s="49" t="s">
        <v>964</v>
      </c>
      <c r="C1000" s="49" t="s">
        <v>1638</v>
      </c>
      <c r="D1000" s="49" t="s">
        <v>1627</v>
      </c>
      <c r="E1000" s="49" t="s">
        <v>836</v>
      </c>
      <c r="F1000" s="49" t="s">
        <v>1799</v>
      </c>
      <c r="G1000" s="49">
        <v>2024</v>
      </c>
      <c r="H1000" s="49" t="s">
        <v>357</v>
      </c>
      <c r="I1000" s="49" t="s">
        <v>663</v>
      </c>
      <c r="J1000" s="59">
        <v>117188</v>
      </c>
      <c r="K1000" s="49">
        <v>117188</v>
      </c>
      <c r="L1000" s="55" t="str">
        <f>_xlfn.CONCAT(NFM3External!$B1000,"_",NFM3External!$C1000,"_",NFM3External!$E1000,"_",NFM3External!$G1000)</f>
        <v>Egypt_HIV_Joint United Nations Programme on HIV/AIDS (UNAIDS)_2024</v>
      </c>
    </row>
    <row r="1001" spans="1:12">
      <c r="A1001" s="51" t="s">
        <v>1797</v>
      </c>
      <c r="B1001" s="52" t="s">
        <v>964</v>
      </c>
      <c r="C1001" s="52" t="s">
        <v>1638</v>
      </c>
      <c r="D1001" s="52" t="s">
        <v>1627</v>
      </c>
      <c r="E1001" s="52" t="s">
        <v>894</v>
      </c>
      <c r="F1001" s="52" t="s">
        <v>1798</v>
      </c>
      <c r="G1001" s="52">
        <v>2019</v>
      </c>
      <c r="H1001" s="52" t="s">
        <v>1628</v>
      </c>
      <c r="I1001" s="52" t="s">
        <v>663</v>
      </c>
      <c r="J1001" s="60">
        <v>22500</v>
      </c>
      <c r="K1001" s="52">
        <v>22500</v>
      </c>
      <c r="L1001" s="56" t="str">
        <f>_xlfn.CONCAT(NFM3External!$B1001,"_",NFM3External!$C1001,"_",NFM3External!$E1001,"_",NFM3External!$G1001)</f>
        <v>Egypt_HIV_The United Nations Children's Fund (UNICEF)_2019</v>
      </c>
    </row>
    <row r="1002" spans="1:12">
      <c r="A1002" s="48" t="s">
        <v>1797</v>
      </c>
      <c r="B1002" s="49" t="s">
        <v>964</v>
      </c>
      <c r="C1002" s="49" t="s">
        <v>1638</v>
      </c>
      <c r="D1002" s="49" t="s">
        <v>1627</v>
      </c>
      <c r="E1002" s="49" t="s">
        <v>894</v>
      </c>
      <c r="F1002" s="49" t="s">
        <v>1798</v>
      </c>
      <c r="G1002" s="49">
        <v>2020</v>
      </c>
      <c r="H1002" s="49" t="s">
        <v>1628</v>
      </c>
      <c r="I1002" s="49" t="s">
        <v>663</v>
      </c>
      <c r="J1002" s="59">
        <v>45000</v>
      </c>
      <c r="K1002" s="49">
        <v>45000</v>
      </c>
      <c r="L1002" s="55" t="str">
        <f>_xlfn.CONCAT(NFM3External!$B1002,"_",NFM3External!$C1002,"_",NFM3External!$E1002,"_",NFM3External!$G1002)</f>
        <v>Egypt_HIV_The United Nations Children's Fund (UNICEF)_2020</v>
      </c>
    </row>
    <row r="1003" spans="1:12">
      <c r="A1003" s="51" t="s">
        <v>1797</v>
      </c>
      <c r="B1003" s="52" t="s">
        <v>964</v>
      </c>
      <c r="C1003" s="52" t="s">
        <v>1638</v>
      </c>
      <c r="D1003" s="52" t="s">
        <v>1627</v>
      </c>
      <c r="E1003" s="52" t="s">
        <v>894</v>
      </c>
      <c r="F1003" s="52" t="s">
        <v>1798</v>
      </c>
      <c r="G1003" s="52">
        <v>2021</v>
      </c>
      <c r="H1003" s="52" t="s">
        <v>1628</v>
      </c>
      <c r="I1003" s="52" t="s">
        <v>663</v>
      </c>
      <c r="J1003" s="60">
        <v>35000</v>
      </c>
      <c r="K1003" s="52">
        <v>35000</v>
      </c>
      <c r="L1003" s="56" t="str">
        <f>_xlfn.CONCAT(NFM3External!$B1003,"_",NFM3External!$C1003,"_",NFM3External!$E1003,"_",NFM3External!$G1003)</f>
        <v>Egypt_HIV_The United Nations Children's Fund (UNICEF)_2021</v>
      </c>
    </row>
    <row r="1004" spans="1:12">
      <c r="A1004" s="48" t="s">
        <v>1797</v>
      </c>
      <c r="B1004" s="49" t="s">
        <v>964</v>
      </c>
      <c r="C1004" s="49" t="s">
        <v>1638</v>
      </c>
      <c r="D1004" s="49" t="s">
        <v>1627</v>
      </c>
      <c r="E1004" s="49" t="s">
        <v>894</v>
      </c>
      <c r="F1004" s="49" t="s">
        <v>1798</v>
      </c>
      <c r="G1004" s="49">
        <v>2022</v>
      </c>
      <c r="H1004" s="49" t="s">
        <v>357</v>
      </c>
      <c r="I1004" s="49" t="s">
        <v>663</v>
      </c>
      <c r="J1004" s="59">
        <v>50000</v>
      </c>
      <c r="K1004" s="49">
        <v>50000</v>
      </c>
      <c r="L1004" s="55" t="str">
        <f>_xlfn.CONCAT(NFM3External!$B1004,"_",NFM3External!$C1004,"_",NFM3External!$E1004,"_",NFM3External!$G1004)</f>
        <v>Egypt_HIV_The United Nations Children's Fund (UNICEF)_2022</v>
      </c>
    </row>
    <row r="1005" spans="1:12">
      <c r="A1005" s="51" t="s">
        <v>1797</v>
      </c>
      <c r="B1005" s="52" t="s">
        <v>964</v>
      </c>
      <c r="C1005" s="52" t="s">
        <v>1638</v>
      </c>
      <c r="D1005" s="52" t="s">
        <v>1627</v>
      </c>
      <c r="E1005" s="52" t="s">
        <v>894</v>
      </c>
      <c r="F1005" s="52" t="s">
        <v>1798</v>
      </c>
      <c r="G1005" s="52">
        <v>2023</v>
      </c>
      <c r="H1005" s="52" t="s">
        <v>357</v>
      </c>
      <c r="I1005" s="52" t="s">
        <v>663</v>
      </c>
      <c r="J1005" s="60">
        <v>62500</v>
      </c>
      <c r="K1005" s="52">
        <v>62500</v>
      </c>
      <c r="L1005" s="56" t="str">
        <f>_xlfn.CONCAT(NFM3External!$B1005,"_",NFM3External!$C1005,"_",NFM3External!$E1005,"_",NFM3External!$G1005)</f>
        <v>Egypt_HIV_The United Nations Children's Fund (UNICEF)_2023</v>
      </c>
    </row>
    <row r="1006" spans="1:12">
      <c r="A1006" s="48" t="s">
        <v>1797</v>
      </c>
      <c r="B1006" s="49" t="s">
        <v>964</v>
      </c>
      <c r="C1006" s="49" t="s">
        <v>1638</v>
      </c>
      <c r="D1006" s="49" t="s">
        <v>1627</v>
      </c>
      <c r="E1006" s="49" t="s">
        <v>894</v>
      </c>
      <c r="F1006" s="49" t="s">
        <v>1798</v>
      </c>
      <c r="G1006" s="49">
        <v>2024</v>
      </c>
      <c r="H1006" s="49" t="s">
        <v>357</v>
      </c>
      <c r="I1006" s="49" t="s">
        <v>663</v>
      </c>
      <c r="J1006" s="59">
        <v>78125</v>
      </c>
      <c r="K1006" s="49">
        <v>78125</v>
      </c>
      <c r="L1006" s="55" t="str">
        <f>_xlfn.CONCAT(NFM3External!$B1006,"_",NFM3External!$C1006,"_",NFM3External!$E1006,"_",NFM3External!$G1006)</f>
        <v>Egypt_HIV_The United Nations Children's Fund (UNICEF)_2024</v>
      </c>
    </row>
    <row r="1007" spans="1:12">
      <c r="A1007" s="51" t="s">
        <v>1797</v>
      </c>
      <c r="B1007" s="52" t="s">
        <v>964</v>
      </c>
      <c r="C1007" s="52" t="s">
        <v>1638</v>
      </c>
      <c r="D1007" s="52" t="s">
        <v>1627</v>
      </c>
      <c r="E1007" s="52" t="s">
        <v>911</v>
      </c>
      <c r="F1007" s="52" t="s">
        <v>1798</v>
      </c>
      <c r="G1007" s="52">
        <v>2019</v>
      </c>
      <c r="H1007" s="52" t="s">
        <v>1628</v>
      </c>
      <c r="I1007" s="52" t="s">
        <v>663</v>
      </c>
      <c r="J1007" s="60">
        <v>23960</v>
      </c>
      <c r="K1007" s="52">
        <v>23960</v>
      </c>
      <c r="L1007" s="56" t="str">
        <f>_xlfn.CONCAT(NFM3External!$B1007,"_",NFM3External!$C1007,"_",NFM3External!$E1007,"_",NFM3External!$G1007)</f>
        <v>Egypt_HIV_United Nations Development Programme (UNDP)_2019</v>
      </c>
    </row>
    <row r="1008" spans="1:12">
      <c r="A1008" s="48" t="s">
        <v>1797</v>
      </c>
      <c r="B1008" s="49" t="s">
        <v>964</v>
      </c>
      <c r="C1008" s="49" t="s">
        <v>1638</v>
      </c>
      <c r="D1008" s="49" t="s">
        <v>1627</v>
      </c>
      <c r="E1008" s="49" t="s">
        <v>911</v>
      </c>
      <c r="F1008" s="49" t="s">
        <v>1798</v>
      </c>
      <c r="G1008" s="49">
        <v>2020</v>
      </c>
      <c r="H1008" s="49" t="s">
        <v>1628</v>
      </c>
      <c r="I1008" s="49" t="s">
        <v>663</v>
      </c>
      <c r="J1008" s="59">
        <v>29950</v>
      </c>
      <c r="K1008" s="49">
        <v>29950</v>
      </c>
      <c r="L1008" s="55" t="str">
        <f>_xlfn.CONCAT(NFM3External!$B1008,"_",NFM3External!$C1008,"_",NFM3External!$E1008,"_",NFM3External!$G1008)</f>
        <v>Egypt_HIV_United Nations Development Programme (UNDP)_2020</v>
      </c>
    </row>
    <row r="1009" spans="1:12">
      <c r="A1009" s="51" t="s">
        <v>1797</v>
      </c>
      <c r="B1009" s="52" t="s">
        <v>964</v>
      </c>
      <c r="C1009" s="52" t="s">
        <v>1638</v>
      </c>
      <c r="D1009" s="52" t="s">
        <v>1627</v>
      </c>
      <c r="E1009" s="52" t="s">
        <v>911</v>
      </c>
      <c r="F1009" s="52" t="s">
        <v>1798</v>
      </c>
      <c r="G1009" s="52">
        <v>2021</v>
      </c>
      <c r="H1009" s="52" t="s">
        <v>1628</v>
      </c>
      <c r="I1009" s="52" t="s">
        <v>663</v>
      </c>
      <c r="J1009" s="60">
        <v>15000</v>
      </c>
      <c r="K1009" s="52">
        <v>15000</v>
      </c>
      <c r="L1009" s="56" t="str">
        <f>_xlfn.CONCAT(NFM3External!$B1009,"_",NFM3External!$C1009,"_",NFM3External!$E1009,"_",NFM3External!$G1009)</f>
        <v>Egypt_HIV_United Nations Development Programme (UNDP)_2021</v>
      </c>
    </row>
    <row r="1010" spans="1:12">
      <c r="A1010" s="48" t="s">
        <v>1797</v>
      </c>
      <c r="B1010" s="49" t="s">
        <v>964</v>
      </c>
      <c r="C1010" s="49" t="s">
        <v>1638</v>
      </c>
      <c r="D1010" s="49" t="s">
        <v>1627</v>
      </c>
      <c r="E1010" s="49" t="s">
        <v>911</v>
      </c>
      <c r="F1010" s="49" t="s">
        <v>1798</v>
      </c>
      <c r="G1010" s="49">
        <v>2022</v>
      </c>
      <c r="H1010" s="49" t="s">
        <v>357</v>
      </c>
      <c r="I1010" s="49" t="s">
        <v>663</v>
      </c>
      <c r="J1010" s="59">
        <v>10000</v>
      </c>
      <c r="K1010" s="49">
        <v>10000</v>
      </c>
      <c r="L1010" s="55" t="str">
        <f>_xlfn.CONCAT(NFM3External!$B1010,"_",NFM3External!$C1010,"_",NFM3External!$E1010,"_",NFM3External!$G1010)</f>
        <v>Egypt_HIV_United Nations Development Programme (UNDP)_2022</v>
      </c>
    </row>
    <row r="1011" spans="1:12">
      <c r="A1011" s="51" t="s">
        <v>1797</v>
      </c>
      <c r="B1011" s="52" t="s">
        <v>964</v>
      </c>
      <c r="C1011" s="52" t="s">
        <v>1638</v>
      </c>
      <c r="D1011" s="52" t="s">
        <v>1627</v>
      </c>
      <c r="E1011" s="52" t="s">
        <v>911</v>
      </c>
      <c r="F1011" s="52" t="s">
        <v>1798</v>
      </c>
      <c r="G1011" s="52">
        <v>2023</v>
      </c>
      <c r="H1011" s="52" t="s">
        <v>357</v>
      </c>
      <c r="I1011" s="52" t="s">
        <v>663</v>
      </c>
      <c r="J1011" s="60">
        <v>12500</v>
      </c>
      <c r="K1011" s="52">
        <v>12500</v>
      </c>
      <c r="L1011" s="56" t="str">
        <f>_xlfn.CONCAT(NFM3External!$B1011,"_",NFM3External!$C1011,"_",NFM3External!$E1011,"_",NFM3External!$G1011)</f>
        <v>Egypt_HIV_United Nations Development Programme (UNDP)_2023</v>
      </c>
    </row>
    <row r="1012" spans="1:12">
      <c r="A1012" s="48" t="s">
        <v>1797</v>
      </c>
      <c r="B1012" s="49" t="s">
        <v>964</v>
      </c>
      <c r="C1012" s="49" t="s">
        <v>1638</v>
      </c>
      <c r="D1012" s="49" t="s">
        <v>1627</v>
      </c>
      <c r="E1012" s="49" t="s">
        <v>911</v>
      </c>
      <c r="F1012" s="49" t="s">
        <v>1798</v>
      </c>
      <c r="G1012" s="49">
        <v>2024</v>
      </c>
      <c r="H1012" s="49" t="s">
        <v>357</v>
      </c>
      <c r="I1012" s="49" t="s">
        <v>663</v>
      </c>
      <c r="J1012" s="59">
        <v>15625</v>
      </c>
      <c r="K1012" s="49">
        <v>15625</v>
      </c>
      <c r="L1012" s="55" t="str">
        <f>_xlfn.CONCAT(NFM3External!$B1012,"_",NFM3External!$C1012,"_",NFM3External!$E1012,"_",NFM3External!$G1012)</f>
        <v>Egypt_HIV_United Nations Development Programme (UNDP)_2024</v>
      </c>
    </row>
    <row r="1013" spans="1:12">
      <c r="A1013" s="51" t="s">
        <v>1797</v>
      </c>
      <c r="B1013" s="52" t="s">
        <v>964</v>
      </c>
      <c r="C1013" s="52" t="s">
        <v>1638</v>
      </c>
      <c r="D1013" s="52" t="s">
        <v>1627</v>
      </c>
      <c r="E1013" s="52" t="s">
        <v>942</v>
      </c>
      <c r="F1013" s="52" t="s">
        <v>1798</v>
      </c>
      <c r="G1013" s="52">
        <v>2019</v>
      </c>
      <c r="H1013" s="52" t="s">
        <v>1628</v>
      </c>
      <c r="I1013" s="52" t="s">
        <v>663</v>
      </c>
      <c r="J1013" s="60">
        <v>80000</v>
      </c>
      <c r="K1013" s="52">
        <v>80000</v>
      </c>
      <c r="L1013" s="56" t="str">
        <f>_xlfn.CONCAT(NFM3External!$B1013,"_",NFM3External!$C1013,"_",NFM3External!$E1013,"_",NFM3External!$G1013)</f>
        <v>Egypt_HIV_World Health Organization (WHO)_2019</v>
      </c>
    </row>
    <row r="1014" spans="1:12">
      <c r="A1014" s="48" t="s">
        <v>1797</v>
      </c>
      <c r="B1014" s="49" t="s">
        <v>964</v>
      </c>
      <c r="C1014" s="49" t="s">
        <v>1638</v>
      </c>
      <c r="D1014" s="49" t="s">
        <v>1627</v>
      </c>
      <c r="E1014" s="49" t="s">
        <v>942</v>
      </c>
      <c r="F1014" s="49" t="s">
        <v>1798</v>
      </c>
      <c r="G1014" s="49">
        <v>2020</v>
      </c>
      <c r="H1014" s="49" t="s">
        <v>1628</v>
      </c>
      <c r="I1014" s="49" t="s">
        <v>663</v>
      </c>
      <c r="J1014" s="59">
        <v>100000</v>
      </c>
      <c r="K1014" s="49">
        <v>100000</v>
      </c>
      <c r="L1014" s="55" t="str">
        <f>_xlfn.CONCAT(NFM3External!$B1014,"_",NFM3External!$C1014,"_",NFM3External!$E1014,"_",NFM3External!$G1014)</f>
        <v>Egypt_HIV_World Health Organization (WHO)_2020</v>
      </c>
    </row>
    <row r="1015" spans="1:12">
      <c r="A1015" s="51" t="s">
        <v>1797</v>
      </c>
      <c r="B1015" s="52" t="s">
        <v>964</v>
      </c>
      <c r="C1015" s="52" t="s">
        <v>1638</v>
      </c>
      <c r="D1015" s="52" t="s">
        <v>1627</v>
      </c>
      <c r="E1015" s="52" t="s">
        <v>942</v>
      </c>
      <c r="F1015" s="52" t="s">
        <v>1798</v>
      </c>
      <c r="G1015" s="52">
        <v>2021</v>
      </c>
      <c r="H1015" s="52" t="s">
        <v>1628</v>
      </c>
      <c r="I1015" s="52" t="s">
        <v>663</v>
      </c>
      <c r="J1015" s="60">
        <v>110000</v>
      </c>
      <c r="K1015" s="52">
        <v>110000</v>
      </c>
      <c r="L1015" s="56" t="str">
        <f>_xlfn.CONCAT(NFM3External!$B1015,"_",NFM3External!$C1015,"_",NFM3External!$E1015,"_",NFM3External!$G1015)</f>
        <v>Egypt_HIV_World Health Organization (WHO)_2021</v>
      </c>
    </row>
    <row r="1016" spans="1:12">
      <c r="A1016" s="48" t="s">
        <v>1797</v>
      </c>
      <c r="B1016" s="49" t="s">
        <v>964</v>
      </c>
      <c r="C1016" s="49" t="s">
        <v>1638</v>
      </c>
      <c r="D1016" s="49" t="s">
        <v>1627</v>
      </c>
      <c r="E1016" s="49" t="s">
        <v>942</v>
      </c>
      <c r="F1016" s="49" t="s">
        <v>1798</v>
      </c>
      <c r="G1016" s="49">
        <v>2022</v>
      </c>
      <c r="H1016" s="49" t="s">
        <v>357</v>
      </c>
      <c r="I1016" s="49" t="s">
        <v>663</v>
      </c>
      <c r="J1016" s="59">
        <v>140000</v>
      </c>
      <c r="K1016" s="49">
        <v>140000</v>
      </c>
      <c r="L1016" s="55" t="str">
        <f>_xlfn.CONCAT(NFM3External!$B1016,"_",NFM3External!$C1016,"_",NFM3External!$E1016,"_",NFM3External!$G1016)</f>
        <v>Egypt_HIV_World Health Organization (WHO)_2022</v>
      </c>
    </row>
    <row r="1017" spans="1:12">
      <c r="A1017" s="51" t="s">
        <v>1797</v>
      </c>
      <c r="B1017" s="52" t="s">
        <v>964</v>
      </c>
      <c r="C1017" s="52" t="s">
        <v>1638</v>
      </c>
      <c r="D1017" s="52" t="s">
        <v>1627</v>
      </c>
      <c r="E1017" s="52" t="s">
        <v>942</v>
      </c>
      <c r="F1017" s="52" t="s">
        <v>1798</v>
      </c>
      <c r="G1017" s="52">
        <v>2023</v>
      </c>
      <c r="H1017" s="52" t="s">
        <v>357</v>
      </c>
      <c r="I1017" s="52" t="s">
        <v>663</v>
      </c>
      <c r="J1017" s="60">
        <v>175000</v>
      </c>
      <c r="K1017" s="52">
        <v>175000</v>
      </c>
      <c r="L1017" s="56" t="str">
        <f>_xlfn.CONCAT(NFM3External!$B1017,"_",NFM3External!$C1017,"_",NFM3External!$E1017,"_",NFM3External!$G1017)</f>
        <v>Egypt_HIV_World Health Organization (WHO)_2023</v>
      </c>
    </row>
    <row r="1018" spans="1:12">
      <c r="A1018" s="48" t="s">
        <v>1797</v>
      </c>
      <c r="B1018" s="49" t="s">
        <v>964</v>
      </c>
      <c r="C1018" s="49" t="s">
        <v>1638</v>
      </c>
      <c r="D1018" s="49" t="s">
        <v>1627</v>
      </c>
      <c r="E1018" s="49" t="s">
        <v>942</v>
      </c>
      <c r="F1018" s="49" t="s">
        <v>1798</v>
      </c>
      <c r="G1018" s="49">
        <v>2024</v>
      </c>
      <c r="H1018" s="49" t="s">
        <v>357</v>
      </c>
      <c r="I1018" s="49" t="s">
        <v>663</v>
      </c>
      <c r="J1018" s="59">
        <v>218750</v>
      </c>
      <c r="K1018" s="49">
        <v>218750</v>
      </c>
      <c r="L1018" s="55" t="str">
        <f>_xlfn.CONCAT(NFM3External!$B1018,"_",NFM3External!$C1018,"_",NFM3External!$E1018,"_",NFM3External!$G1018)</f>
        <v>Egypt_HIV_World Health Organization (WHO)_2024</v>
      </c>
    </row>
    <row r="1019" spans="1:12">
      <c r="A1019" s="51" t="s">
        <v>1800</v>
      </c>
      <c r="B1019" s="52" t="s">
        <v>971</v>
      </c>
      <c r="C1019" s="52" t="s">
        <v>1638</v>
      </c>
      <c r="D1019" s="52" t="s">
        <v>1627</v>
      </c>
      <c r="E1019" s="52" t="s">
        <v>836</v>
      </c>
      <c r="F1019" s="52" t="s">
        <v>1801</v>
      </c>
      <c r="G1019" s="52">
        <v>2018</v>
      </c>
      <c r="H1019" s="52" t="s">
        <v>1628</v>
      </c>
      <c r="I1019" s="52" t="s">
        <v>663</v>
      </c>
      <c r="J1019" s="60">
        <v>42000</v>
      </c>
      <c r="K1019" s="52">
        <v>42000</v>
      </c>
      <c r="L1019" s="56" t="str">
        <f>_xlfn.CONCAT(NFM3External!$B1019,"_",NFM3External!$C1019,"_",NFM3External!$E1019,"_",NFM3External!$G1019)</f>
        <v>Eritrea_HIV_Joint United Nations Programme on HIV/AIDS (UNAIDS)_2018</v>
      </c>
    </row>
    <row r="1020" spans="1:12">
      <c r="A1020" s="48" t="s">
        <v>1800</v>
      </c>
      <c r="B1020" s="49" t="s">
        <v>971</v>
      </c>
      <c r="C1020" s="49" t="s">
        <v>1638</v>
      </c>
      <c r="D1020" s="49" t="s">
        <v>1627</v>
      </c>
      <c r="E1020" s="49" t="s">
        <v>836</v>
      </c>
      <c r="F1020" s="49" t="s">
        <v>1801</v>
      </c>
      <c r="G1020" s="49">
        <v>2019</v>
      </c>
      <c r="H1020" s="49" t="s">
        <v>1628</v>
      </c>
      <c r="I1020" s="49" t="s">
        <v>663</v>
      </c>
      <c r="J1020" s="59">
        <v>46346</v>
      </c>
      <c r="K1020" s="49">
        <v>46346</v>
      </c>
      <c r="L1020" s="55" t="str">
        <f>_xlfn.CONCAT(NFM3External!$B1020,"_",NFM3External!$C1020,"_",NFM3External!$E1020,"_",NFM3External!$G1020)</f>
        <v>Eritrea_HIV_Joint United Nations Programme on HIV/AIDS (UNAIDS)_2019</v>
      </c>
    </row>
    <row r="1021" spans="1:12">
      <c r="A1021" s="51" t="s">
        <v>1800</v>
      </c>
      <c r="B1021" s="52" t="s">
        <v>971</v>
      </c>
      <c r="C1021" s="52" t="s">
        <v>1638</v>
      </c>
      <c r="D1021" s="52" t="s">
        <v>1627</v>
      </c>
      <c r="E1021" s="52" t="s">
        <v>836</v>
      </c>
      <c r="F1021" s="52" t="s">
        <v>1801</v>
      </c>
      <c r="G1021" s="52">
        <v>2020</v>
      </c>
      <c r="H1021" s="52" t="s">
        <v>1628</v>
      </c>
      <c r="I1021" s="52" t="s">
        <v>663</v>
      </c>
      <c r="J1021" s="60">
        <v>73760</v>
      </c>
      <c r="K1021" s="52">
        <v>73760</v>
      </c>
      <c r="L1021" s="56" t="str">
        <f>_xlfn.CONCAT(NFM3External!$B1021,"_",NFM3External!$C1021,"_",NFM3External!$E1021,"_",NFM3External!$G1021)</f>
        <v>Eritrea_HIV_Joint United Nations Programme on HIV/AIDS (UNAIDS)_2020</v>
      </c>
    </row>
    <row r="1022" spans="1:12">
      <c r="A1022" s="48" t="s">
        <v>1800</v>
      </c>
      <c r="B1022" s="49" t="s">
        <v>971</v>
      </c>
      <c r="C1022" s="49" t="s">
        <v>1638</v>
      </c>
      <c r="D1022" s="49" t="s">
        <v>1627</v>
      </c>
      <c r="E1022" s="49" t="s">
        <v>836</v>
      </c>
      <c r="F1022" s="49" t="s">
        <v>1801</v>
      </c>
      <c r="G1022" s="49">
        <v>2021</v>
      </c>
      <c r="H1022" s="49" t="s">
        <v>357</v>
      </c>
      <c r="I1022" s="49" t="s">
        <v>663</v>
      </c>
      <c r="J1022" s="59">
        <v>87500</v>
      </c>
      <c r="K1022" s="49">
        <v>87500</v>
      </c>
      <c r="L1022" s="55" t="str">
        <f>_xlfn.CONCAT(NFM3External!$B1022,"_",NFM3External!$C1022,"_",NFM3External!$E1022,"_",NFM3External!$G1022)</f>
        <v>Eritrea_HIV_Joint United Nations Programme on HIV/AIDS (UNAIDS)_2021</v>
      </c>
    </row>
    <row r="1023" spans="1:12">
      <c r="A1023" s="51" t="s">
        <v>1800</v>
      </c>
      <c r="B1023" s="52" t="s">
        <v>971</v>
      </c>
      <c r="C1023" s="52" t="s">
        <v>1638</v>
      </c>
      <c r="D1023" s="52" t="s">
        <v>1627</v>
      </c>
      <c r="E1023" s="52" t="s">
        <v>836</v>
      </c>
      <c r="F1023" s="52" t="s">
        <v>1801</v>
      </c>
      <c r="G1023" s="52">
        <v>2022</v>
      </c>
      <c r="H1023" s="52" t="s">
        <v>357</v>
      </c>
      <c r="I1023" s="52" t="s">
        <v>663</v>
      </c>
      <c r="J1023" s="60">
        <v>87500</v>
      </c>
      <c r="K1023" s="52">
        <v>87500</v>
      </c>
      <c r="L1023" s="56" t="str">
        <f>_xlfn.CONCAT(NFM3External!$B1023,"_",NFM3External!$C1023,"_",NFM3External!$E1023,"_",NFM3External!$G1023)</f>
        <v>Eritrea_HIV_Joint United Nations Programme on HIV/AIDS (UNAIDS)_2022</v>
      </c>
    </row>
    <row r="1024" spans="1:12">
      <c r="A1024" s="48" t="s">
        <v>1800</v>
      </c>
      <c r="B1024" s="49" t="s">
        <v>971</v>
      </c>
      <c r="C1024" s="49" t="s">
        <v>1638</v>
      </c>
      <c r="D1024" s="49" t="s">
        <v>1627</v>
      </c>
      <c r="E1024" s="49" t="s">
        <v>836</v>
      </c>
      <c r="F1024" s="49" t="s">
        <v>1801</v>
      </c>
      <c r="G1024" s="49">
        <v>2023</v>
      </c>
      <c r="H1024" s="49" t="s">
        <v>357</v>
      </c>
      <c r="I1024" s="49" t="s">
        <v>663</v>
      </c>
      <c r="J1024" s="59">
        <v>87500</v>
      </c>
      <c r="K1024" s="49">
        <v>87500</v>
      </c>
      <c r="L1024" s="55" t="str">
        <f>_xlfn.CONCAT(NFM3External!$B1024,"_",NFM3External!$C1024,"_",NFM3External!$E1024,"_",NFM3External!$G1024)</f>
        <v>Eritrea_HIV_Joint United Nations Programme on HIV/AIDS (UNAIDS)_2023</v>
      </c>
    </row>
    <row r="1025" spans="1:12">
      <c r="A1025" s="51" t="s">
        <v>1800</v>
      </c>
      <c r="B1025" s="52" t="s">
        <v>971</v>
      </c>
      <c r="C1025" s="52" t="s">
        <v>1638</v>
      </c>
      <c r="D1025" s="52" t="s">
        <v>1627</v>
      </c>
      <c r="E1025" s="52" t="s">
        <v>836</v>
      </c>
      <c r="F1025" s="52" t="s">
        <v>1801</v>
      </c>
      <c r="G1025" s="52">
        <v>2024</v>
      </c>
      <c r="H1025" s="52" t="s">
        <v>357</v>
      </c>
      <c r="I1025" s="52" t="s">
        <v>663</v>
      </c>
      <c r="J1025" s="60">
        <v>87500</v>
      </c>
      <c r="K1025" s="52">
        <v>87500</v>
      </c>
      <c r="L1025" s="56" t="str">
        <f>_xlfn.CONCAT(NFM3External!$B1025,"_",NFM3External!$C1025,"_",NFM3External!$E1025,"_",NFM3External!$G1025)</f>
        <v>Eritrea_HIV_Joint United Nations Programme on HIV/AIDS (UNAIDS)_2024</v>
      </c>
    </row>
    <row r="1026" spans="1:12">
      <c r="A1026" s="48" t="s">
        <v>1800</v>
      </c>
      <c r="B1026" s="49" t="s">
        <v>971</v>
      </c>
      <c r="C1026" s="49" t="s">
        <v>1638</v>
      </c>
      <c r="D1026" s="49" t="s">
        <v>1627</v>
      </c>
      <c r="E1026" s="49" t="s">
        <v>836</v>
      </c>
      <c r="F1026" s="49" t="s">
        <v>1801</v>
      </c>
      <c r="G1026" s="49">
        <v>2025</v>
      </c>
      <c r="H1026" s="49" t="s">
        <v>357</v>
      </c>
      <c r="I1026" s="49" t="s">
        <v>663</v>
      </c>
      <c r="J1026" s="59">
        <v>87500</v>
      </c>
      <c r="K1026" s="49">
        <v>87500</v>
      </c>
      <c r="L1026" s="55" t="str">
        <f>_xlfn.CONCAT(NFM3External!$B1026,"_",NFM3External!$C1026,"_",NFM3External!$E1026,"_",NFM3External!$G1026)</f>
        <v>Eritrea_HIV_Joint United Nations Programme on HIV/AIDS (UNAIDS)_2025</v>
      </c>
    </row>
    <row r="1027" spans="1:12">
      <c r="A1027" s="51" t="s">
        <v>1800</v>
      </c>
      <c r="B1027" s="52" t="s">
        <v>971</v>
      </c>
      <c r="C1027" s="52" t="s">
        <v>1638</v>
      </c>
      <c r="D1027" s="52" t="s">
        <v>1627</v>
      </c>
      <c r="E1027" s="52" t="s">
        <v>894</v>
      </c>
      <c r="F1027" s="52" t="s">
        <v>1802</v>
      </c>
      <c r="G1027" s="52">
        <v>2018</v>
      </c>
      <c r="H1027" s="52" t="s">
        <v>1628</v>
      </c>
      <c r="I1027" s="52" t="s">
        <v>663</v>
      </c>
      <c r="J1027" s="60">
        <v>42000</v>
      </c>
      <c r="K1027" s="52">
        <v>42000</v>
      </c>
      <c r="L1027" s="56" t="str">
        <f>_xlfn.CONCAT(NFM3External!$B1027,"_",NFM3External!$C1027,"_",NFM3External!$E1027,"_",NFM3External!$G1027)</f>
        <v>Eritrea_HIV_The United Nations Children's Fund (UNICEF)_2018</v>
      </c>
    </row>
    <row r="1028" spans="1:12">
      <c r="A1028" s="48" t="s">
        <v>1800</v>
      </c>
      <c r="B1028" s="49" t="s">
        <v>971</v>
      </c>
      <c r="C1028" s="49" t="s">
        <v>1638</v>
      </c>
      <c r="D1028" s="49" t="s">
        <v>1627</v>
      </c>
      <c r="E1028" s="49" t="s">
        <v>894</v>
      </c>
      <c r="F1028" s="49" t="s">
        <v>1802</v>
      </c>
      <c r="G1028" s="49">
        <v>2019</v>
      </c>
      <c r="H1028" s="49" t="s">
        <v>1628</v>
      </c>
      <c r="I1028" s="49" t="s">
        <v>663</v>
      </c>
      <c r="J1028" s="59">
        <v>5600</v>
      </c>
      <c r="K1028" s="49">
        <v>5600</v>
      </c>
      <c r="L1028" s="55" t="str">
        <f>_xlfn.CONCAT(NFM3External!$B1028,"_",NFM3External!$C1028,"_",NFM3External!$E1028,"_",NFM3External!$G1028)</f>
        <v>Eritrea_HIV_The United Nations Children's Fund (UNICEF)_2019</v>
      </c>
    </row>
    <row r="1029" spans="1:12">
      <c r="A1029" s="51" t="s">
        <v>1800</v>
      </c>
      <c r="B1029" s="52" t="s">
        <v>971</v>
      </c>
      <c r="C1029" s="52" t="s">
        <v>1638</v>
      </c>
      <c r="D1029" s="52" t="s">
        <v>1627</v>
      </c>
      <c r="E1029" s="52" t="s">
        <v>894</v>
      </c>
      <c r="F1029" s="52" t="s">
        <v>1802</v>
      </c>
      <c r="G1029" s="52">
        <v>2020</v>
      </c>
      <c r="H1029" s="52" t="s">
        <v>1628</v>
      </c>
      <c r="I1029" s="52" t="s">
        <v>663</v>
      </c>
      <c r="J1029" s="60">
        <v>7500</v>
      </c>
      <c r="K1029" s="52">
        <v>7500</v>
      </c>
      <c r="L1029" s="56" t="str">
        <f>_xlfn.CONCAT(NFM3External!$B1029,"_",NFM3External!$C1029,"_",NFM3External!$E1029,"_",NFM3External!$G1029)</f>
        <v>Eritrea_HIV_The United Nations Children's Fund (UNICEF)_2020</v>
      </c>
    </row>
    <row r="1030" spans="1:12">
      <c r="A1030" s="48" t="s">
        <v>1800</v>
      </c>
      <c r="B1030" s="49" t="s">
        <v>971</v>
      </c>
      <c r="C1030" s="49" t="s">
        <v>1638</v>
      </c>
      <c r="D1030" s="49" t="s">
        <v>1627</v>
      </c>
      <c r="E1030" s="49" t="s">
        <v>894</v>
      </c>
      <c r="F1030" s="49" t="s">
        <v>1802</v>
      </c>
      <c r="G1030" s="49">
        <v>2021</v>
      </c>
      <c r="H1030" s="49" t="s">
        <v>357</v>
      </c>
      <c r="I1030" s="49" t="s">
        <v>663</v>
      </c>
      <c r="J1030" s="59">
        <v>25000</v>
      </c>
      <c r="K1030" s="49">
        <v>25000</v>
      </c>
      <c r="L1030" s="55" t="str">
        <f>_xlfn.CONCAT(NFM3External!$B1030,"_",NFM3External!$C1030,"_",NFM3External!$E1030,"_",NFM3External!$G1030)</f>
        <v>Eritrea_HIV_The United Nations Children's Fund (UNICEF)_2021</v>
      </c>
    </row>
    <row r="1031" spans="1:12">
      <c r="A1031" s="51" t="s">
        <v>1800</v>
      </c>
      <c r="B1031" s="52" t="s">
        <v>971</v>
      </c>
      <c r="C1031" s="52" t="s">
        <v>1638</v>
      </c>
      <c r="D1031" s="52" t="s">
        <v>1627</v>
      </c>
      <c r="E1031" s="52" t="s">
        <v>894</v>
      </c>
      <c r="F1031" s="52" t="s">
        <v>1802</v>
      </c>
      <c r="G1031" s="52">
        <v>2022</v>
      </c>
      <c r="H1031" s="52" t="s">
        <v>357</v>
      </c>
      <c r="I1031" s="52" t="s">
        <v>663</v>
      </c>
      <c r="J1031" s="60">
        <v>25000</v>
      </c>
      <c r="K1031" s="52">
        <v>25000</v>
      </c>
      <c r="L1031" s="56" t="str">
        <f>_xlfn.CONCAT(NFM3External!$B1031,"_",NFM3External!$C1031,"_",NFM3External!$E1031,"_",NFM3External!$G1031)</f>
        <v>Eritrea_HIV_The United Nations Children's Fund (UNICEF)_2022</v>
      </c>
    </row>
    <row r="1032" spans="1:12">
      <c r="A1032" s="48" t="s">
        <v>1800</v>
      </c>
      <c r="B1032" s="49" t="s">
        <v>971</v>
      </c>
      <c r="C1032" s="49" t="s">
        <v>1638</v>
      </c>
      <c r="D1032" s="49" t="s">
        <v>1627</v>
      </c>
      <c r="E1032" s="49" t="s">
        <v>894</v>
      </c>
      <c r="F1032" s="49" t="s">
        <v>1802</v>
      </c>
      <c r="G1032" s="49">
        <v>2023</v>
      </c>
      <c r="H1032" s="49" t="s">
        <v>357</v>
      </c>
      <c r="I1032" s="49" t="s">
        <v>663</v>
      </c>
      <c r="J1032" s="59">
        <v>25000</v>
      </c>
      <c r="K1032" s="49">
        <v>25000</v>
      </c>
      <c r="L1032" s="55" t="str">
        <f>_xlfn.CONCAT(NFM3External!$B1032,"_",NFM3External!$C1032,"_",NFM3External!$E1032,"_",NFM3External!$G1032)</f>
        <v>Eritrea_HIV_The United Nations Children's Fund (UNICEF)_2023</v>
      </c>
    </row>
    <row r="1033" spans="1:12">
      <c r="A1033" s="51" t="s">
        <v>1800</v>
      </c>
      <c r="B1033" s="52" t="s">
        <v>971</v>
      </c>
      <c r="C1033" s="52" t="s">
        <v>1638</v>
      </c>
      <c r="D1033" s="52" t="s">
        <v>1627</v>
      </c>
      <c r="E1033" s="52" t="s">
        <v>894</v>
      </c>
      <c r="F1033" s="52" t="s">
        <v>1802</v>
      </c>
      <c r="G1033" s="52">
        <v>2024</v>
      </c>
      <c r="H1033" s="52" t="s">
        <v>357</v>
      </c>
      <c r="I1033" s="52" t="s">
        <v>663</v>
      </c>
      <c r="J1033" s="60">
        <v>25000</v>
      </c>
      <c r="K1033" s="52">
        <v>25000</v>
      </c>
      <c r="L1033" s="56" t="str">
        <f>_xlfn.CONCAT(NFM3External!$B1033,"_",NFM3External!$C1033,"_",NFM3External!$E1033,"_",NFM3External!$G1033)</f>
        <v>Eritrea_HIV_The United Nations Children's Fund (UNICEF)_2024</v>
      </c>
    </row>
    <row r="1034" spans="1:12">
      <c r="A1034" s="48" t="s">
        <v>1800</v>
      </c>
      <c r="B1034" s="49" t="s">
        <v>971</v>
      </c>
      <c r="C1034" s="49" t="s">
        <v>1638</v>
      </c>
      <c r="D1034" s="49" t="s">
        <v>1627</v>
      </c>
      <c r="E1034" s="49" t="s">
        <v>894</v>
      </c>
      <c r="F1034" s="49" t="s">
        <v>1802</v>
      </c>
      <c r="G1034" s="49">
        <v>2025</v>
      </c>
      <c r="H1034" s="49" t="s">
        <v>357</v>
      </c>
      <c r="I1034" s="49" t="s">
        <v>663</v>
      </c>
      <c r="J1034" s="59">
        <v>25000</v>
      </c>
      <c r="K1034" s="49">
        <v>25000</v>
      </c>
      <c r="L1034" s="55" t="str">
        <f>_xlfn.CONCAT(NFM3External!$B1034,"_",NFM3External!$C1034,"_",NFM3External!$E1034,"_",NFM3External!$G1034)</f>
        <v>Eritrea_HIV_The United Nations Children's Fund (UNICEF)_2025</v>
      </c>
    </row>
    <row r="1035" spans="1:12">
      <c r="A1035" s="51" t="s">
        <v>1800</v>
      </c>
      <c r="B1035" s="52" t="s">
        <v>971</v>
      </c>
      <c r="C1035" s="52" t="s">
        <v>1638</v>
      </c>
      <c r="D1035" s="52" t="s">
        <v>1627</v>
      </c>
      <c r="E1035" s="52" t="s">
        <v>923</v>
      </c>
      <c r="F1035" s="52" t="s">
        <v>1803</v>
      </c>
      <c r="G1035" s="52">
        <v>2018</v>
      </c>
      <c r="H1035" s="52" t="s">
        <v>1628</v>
      </c>
      <c r="I1035" s="52" t="s">
        <v>663</v>
      </c>
      <c r="J1035" s="60">
        <v>27200</v>
      </c>
      <c r="K1035" s="52">
        <v>27200</v>
      </c>
      <c r="L1035" s="56" t="str">
        <f>_xlfn.CONCAT(NFM3External!$B1035,"_",NFM3External!$C1035,"_",NFM3External!$E1035,"_",NFM3External!$G1035)</f>
        <v>Eritrea_HIV_United Nations Population Fund (UNFPA)_2018</v>
      </c>
    </row>
    <row r="1036" spans="1:12">
      <c r="A1036" s="48" t="s">
        <v>1800</v>
      </c>
      <c r="B1036" s="49" t="s">
        <v>971</v>
      </c>
      <c r="C1036" s="49" t="s">
        <v>1638</v>
      </c>
      <c r="D1036" s="49" t="s">
        <v>1627</v>
      </c>
      <c r="E1036" s="49" t="s">
        <v>923</v>
      </c>
      <c r="F1036" s="49" t="s">
        <v>1803</v>
      </c>
      <c r="G1036" s="49">
        <v>2019</v>
      </c>
      <c r="H1036" s="49" t="s">
        <v>1628</v>
      </c>
      <c r="I1036" s="49" t="s">
        <v>663</v>
      </c>
      <c r="J1036" s="59">
        <v>42000</v>
      </c>
      <c r="K1036" s="49">
        <v>42000</v>
      </c>
      <c r="L1036" s="55" t="str">
        <f>_xlfn.CONCAT(NFM3External!$B1036,"_",NFM3External!$C1036,"_",NFM3External!$E1036,"_",NFM3External!$G1036)</f>
        <v>Eritrea_HIV_United Nations Population Fund (UNFPA)_2019</v>
      </c>
    </row>
    <row r="1037" spans="1:12">
      <c r="A1037" s="51" t="s">
        <v>1800</v>
      </c>
      <c r="B1037" s="52" t="s">
        <v>971</v>
      </c>
      <c r="C1037" s="52" t="s">
        <v>1638</v>
      </c>
      <c r="D1037" s="52" t="s">
        <v>1627</v>
      </c>
      <c r="E1037" s="52" t="s">
        <v>923</v>
      </c>
      <c r="F1037" s="52" t="s">
        <v>1803</v>
      </c>
      <c r="G1037" s="52">
        <v>2020</v>
      </c>
      <c r="H1037" s="52" t="s">
        <v>1628</v>
      </c>
      <c r="I1037" s="52" t="s">
        <v>663</v>
      </c>
      <c r="J1037" s="60">
        <v>45000</v>
      </c>
      <c r="K1037" s="52">
        <v>45000</v>
      </c>
      <c r="L1037" s="56" t="str">
        <f>_xlfn.CONCAT(NFM3External!$B1037,"_",NFM3External!$C1037,"_",NFM3External!$E1037,"_",NFM3External!$G1037)</f>
        <v>Eritrea_HIV_United Nations Population Fund (UNFPA)_2020</v>
      </c>
    </row>
    <row r="1038" spans="1:12">
      <c r="A1038" s="48" t="s">
        <v>1800</v>
      </c>
      <c r="B1038" s="49" t="s">
        <v>971</v>
      </c>
      <c r="C1038" s="49" t="s">
        <v>1638</v>
      </c>
      <c r="D1038" s="49" t="s">
        <v>1627</v>
      </c>
      <c r="E1038" s="49" t="s">
        <v>923</v>
      </c>
      <c r="F1038" s="49" t="s">
        <v>1803</v>
      </c>
      <c r="G1038" s="49">
        <v>2021</v>
      </c>
      <c r="H1038" s="49" t="s">
        <v>357</v>
      </c>
      <c r="I1038" s="49" t="s">
        <v>663</v>
      </c>
      <c r="J1038" s="59">
        <v>45000</v>
      </c>
      <c r="K1038" s="49">
        <v>45000</v>
      </c>
      <c r="L1038" s="55" t="str">
        <f>_xlfn.CONCAT(NFM3External!$B1038,"_",NFM3External!$C1038,"_",NFM3External!$E1038,"_",NFM3External!$G1038)</f>
        <v>Eritrea_HIV_United Nations Population Fund (UNFPA)_2021</v>
      </c>
    </row>
    <row r="1039" spans="1:12">
      <c r="A1039" s="51" t="s">
        <v>1800</v>
      </c>
      <c r="B1039" s="52" t="s">
        <v>971</v>
      </c>
      <c r="C1039" s="52" t="s">
        <v>1638</v>
      </c>
      <c r="D1039" s="52" t="s">
        <v>1627</v>
      </c>
      <c r="E1039" s="52" t="s">
        <v>923</v>
      </c>
      <c r="F1039" s="52" t="s">
        <v>1803</v>
      </c>
      <c r="G1039" s="52">
        <v>2022</v>
      </c>
      <c r="H1039" s="52" t="s">
        <v>357</v>
      </c>
      <c r="I1039" s="52" t="s">
        <v>663</v>
      </c>
      <c r="J1039" s="60">
        <v>45000</v>
      </c>
      <c r="K1039" s="52">
        <v>45000</v>
      </c>
      <c r="L1039" s="56" t="str">
        <f>_xlfn.CONCAT(NFM3External!$B1039,"_",NFM3External!$C1039,"_",NFM3External!$E1039,"_",NFM3External!$G1039)</f>
        <v>Eritrea_HIV_United Nations Population Fund (UNFPA)_2022</v>
      </c>
    </row>
    <row r="1040" spans="1:12">
      <c r="A1040" s="48" t="s">
        <v>1800</v>
      </c>
      <c r="B1040" s="49" t="s">
        <v>971</v>
      </c>
      <c r="C1040" s="49" t="s">
        <v>1638</v>
      </c>
      <c r="D1040" s="49" t="s">
        <v>1627</v>
      </c>
      <c r="E1040" s="49" t="s">
        <v>923</v>
      </c>
      <c r="F1040" s="49" t="s">
        <v>1803</v>
      </c>
      <c r="G1040" s="49">
        <v>2023</v>
      </c>
      <c r="H1040" s="49" t="s">
        <v>357</v>
      </c>
      <c r="I1040" s="49" t="s">
        <v>663</v>
      </c>
      <c r="J1040" s="59">
        <v>45000</v>
      </c>
      <c r="K1040" s="49">
        <v>45000</v>
      </c>
      <c r="L1040" s="55" t="str">
        <f>_xlfn.CONCAT(NFM3External!$B1040,"_",NFM3External!$C1040,"_",NFM3External!$E1040,"_",NFM3External!$G1040)</f>
        <v>Eritrea_HIV_United Nations Population Fund (UNFPA)_2023</v>
      </c>
    </row>
    <row r="1041" spans="1:12">
      <c r="A1041" s="51" t="s">
        <v>1800</v>
      </c>
      <c r="B1041" s="52" t="s">
        <v>971</v>
      </c>
      <c r="C1041" s="52" t="s">
        <v>1638</v>
      </c>
      <c r="D1041" s="52" t="s">
        <v>1627</v>
      </c>
      <c r="E1041" s="52" t="s">
        <v>923</v>
      </c>
      <c r="F1041" s="52" t="s">
        <v>1803</v>
      </c>
      <c r="G1041" s="52">
        <v>2024</v>
      </c>
      <c r="H1041" s="52" t="s">
        <v>357</v>
      </c>
      <c r="I1041" s="52" t="s">
        <v>663</v>
      </c>
      <c r="J1041" s="60">
        <v>45000</v>
      </c>
      <c r="K1041" s="52">
        <v>45000</v>
      </c>
      <c r="L1041" s="56" t="str">
        <f>_xlfn.CONCAT(NFM3External!$B1041,"_",NFM3External!$C1041,"_",NFM3External!$E1041,"_",NFM3External!$G1041)</f>
        <v>Eritrea_HIV_United Nations Population Fund (UNFPA)_2024</v>
      </c>
    </row>
    <row r="1042" spans="1:12">
      <c r="A1042" s="48" t="s">
        <v>1800</v>
      </c>
      <c r="B1042" s="49" t="s">
        <v>971</v>
      </c>
      <c r="C1042" s="49" t="s">
        <v>1638</v>
      </c>
      <c r="D1042" s="49" t="s">
        <v>1627</v>
      </c>
      <c r="E1042" s="49" t="s">
        <v>923</v>
      </c>
      <c r="F1042" s="49" t="s">
        <v>1803</v>
      </c>
      <c r="G1042" s="49">
        <v>2025</v>
      </c>
      <c r="H1042" s="49" t="s">
        <v>357</v>
      </c>
      <c r="I1042" s="49" t="s">
        <v>663</v>
      </c>
      <c r="J1042" s="59">
        <v>45000</v>
      </c>
      <c r="K1042" s="49">
        <v>45000</v>
      </c>
      <c r="L1042" s="55" t="str">
        <f>_xlfn.CONCAT(NFM3External!$B1042,"_",NFM3External!$C1042,"_",NFM3External!$E1042,"_",NFM3External!$G1042)</f>
        <v>Eritrea_HIV_United Nations Population Fund (UNFPA)_2025</v>
      </c>
    </row>
    <row r="1043" spans="1:12">
      <c r="A1043" s="51" t="s">
        <v>1800</v>
      </c>
      <c r="B1043" s="52" t="s">
        <v>971</v>
      </c>
      <c r="C1043" s="52" t="s">
        <v>1638</v>
      </c>
      <c r="D1043" s="52" t="s">
        <v>1627</v>
      </c>
      <c r="E1043" s="52" t="s">
        <v>942</v>
      </c>
      <c r="F1043" s="52" t="s">
        <v>1804</v>
      </c>
      <c r="G1043" s="52">
        <v>2018</v>
      </c>
      <c r="H1043" s="52" t="s">
        <v>1628</v>
      </c>
      <c r="I1043" s="52" t="s">
        <v>663</v>
      </c>
      <c r="J1043" s="60">
        <v>40744</v>
      </c>
      <c r="K1043" s="52">
        <v>40744</v>
      </c>
      <c r="L1043" s="56" t="str">
        <f>_xlfn.CONCAT(NFM3External!$B1043,"_",NFM3External!$C1043,"_",NFM3External!$E1043,"_",NFM3External!$G1043)</f>
        <v>Eritrea_HIV_World Health Organization (WHO)_2018</v>
      </c>
    </row>
    <row r="1044" spans="1:12">
      <c r="A1044" s="48" t="s">
        <v>1800</v>
      </c>
      <c r="B1044" s="49" t="s">
        <v>971</v>
      </c>
      <c r="C1044" s="49" t="s">
        <v>1638</v>
      </c>
      <c r="D1044" s="49" t="s">
        <v>1627</v>
      </c>
      <c r="E1044" s="49" t="s">
        <v>942</v>
      </c>
      <c r="F1044" s="49" t="s">
        <v>1804</v>
      </c>
      <c r="G1044" s="49">
        <v>2019</v>
      </c>
      <c r="H1044" s="49" t="s">
        <v>1628</v>
      </c>
      <c r="I1044" s="49" t="s">
        <v>663</v>
      </c>
      <c r="J1044" s="59">
        <v>30000</v>
      </c>
      <c r="K1044" s="49">
        <v>30000</v>
      </c>
      <c r="L1044" s="55" t="str">
        <f>_xlfn.CONCAT(NFM3External!$B1044,"_",NFM3External!$C1044,"_",NFM3External!$E1044,"_",NFM3External!$G1044)</f>
        <v>Eritrea_HIV_World Health Organization (WHO)_2019</v>
      </c>
    </row>
    <row r="1045" spans="1:12">
      <c r="A1045" s="51" t="s">
        <v>1800</v>
      </c>
      <c r="B1045" s="52" t="s">
        <v>971</v>
      </c>
      <c r="C1045" s="52" t="s">
        <v>1638</v>
      </c>
      <c r="D1045" s="52" t="s">
        <v>1627</v>
      </c>
      <c r="E1045" s="52" t="s">
        <v>942</v>
      </c>
      <c r="F1045" s="52" t="s">
        <v>1804</v>
      </c>
      <c r="G1045" s="52">
        <v>2020</v>
      </c>
      <c r="H1045" s="52" t="s">
        <v>1628</v>
      </c>
      <c r="I1045" s="52" t="s">
        <v>663</v>
      </c>
      <c r="J1045" s="60">
        <v>50000</v>
      </c>
      <c r="K1045" s="52">
        <v>50000</v>
      </c>
      <c r="L1045" s="56" t="str">
        <f>_xlfn.CONCAT(NFM3External!$B1045,"_",NFM3External!$C1045,"_",NFM3External!$E1045,"_",NFM3External!$G1045)</f>
        <v>Eritrea_HIV_World Health Organization (WHO)_2020</v>
      </c>
    </row>
    <row r="1046" spans="1:12">
      <c r="A1046" s="48" t="s">
        <v>1800</v>
      </c>
      <c r="B1046" s="49" t="s">
        <v>971</v>
      </c>
      <c r="C1046" s="49" t="s">
        <v>1638</v>
      </c>
      <c r="D1046" s="49" t="s">
        <v>1627</v>
      </c>
      <c r="E1046" s="49" t="s">
        <v>942</v>
      </c>
      <c r="F1046" s="49" t="s">
        <v>1804</v>
      </c>
      <c r="G1046" s="49">
        <v>2021</v>
      </c>
      <c r="H1046" s="49" t="s">
        <v>357</v>
      </c>
      <c r="I1046" s="49" t="s">
        <v>663</v>
      </c>
      <c r="J1046" s="59">
        <v>40000</v>
      </c>
      <c r="K1046" s="49">
        <v>40000</v>
      </c>
      <c r="L1046" s="55" t="str">
        <f>_xlfn.CONCAT(NFM3External!$B1046,"_",NFM3External!$C1046,"_",NFM3External!$E1046,"_",NFM3External!$G1046)</f>
        <v>Eritrea_HIV_World Health Organization (WHO)_2021</v>
      </c>
    </row>
    <row r="1047" spans="1:12">
      <c r="A1047" s="51" t="s">
        <v>1800</v>
      </c>
      <c r="B1047" s="52" t="s">
        <v>971</v>
      </c>
      <c r="C1047" s="52" t="s">
        <v>1638</v>
      </c>
      <c r="D1047" s="52" t="s">
        <v>1627</v>
      </c>
      <c r="E1047" s="52" t="s">
        <v>942</v>
      </c>
      <c r="F1047" s="52" t="s">
        <v>1804</v>
      </c>
      <c r="G1047" s="52">
        <v>2022</v>
      </c>
      <c r="H1047" s="52" t="s">
        <v>357</v>
      </c>
      <c r="I1047" s="52" t="s">
        <v>663</v>
      </c>
      <c r="J1047" s="60">
        <v>50000</v>
      </c>
      <c r="K1047" s="52">
        <v>50000</v>
      </c>
      <c r="L1047" s="56" t="str">
        <f>_xlfn.CONCAT(NFM3External!$B1047,"_",NFM3External!$C1047,"_",NFM3External!$E1047,"_",NFM3External!$G1047)</f>
        <v>Eritrea_HIV_World Health Organization (WHO)_2022</v>
      </c>
    </row>
    <row r="1048" spans="1:12">
      <c r="A1048" s="48" t="s">
        <v>1800</v>
      </c>
      <c r="B1048" s="49" t="s">
        <v>971</v>
      </c>
      <c r="C1048" s="49" t="s">
        <v>1638</v>
      </c>
      <c r="D1048" s="49" t="s">
        <v>1627</v>
      </c>
      <c r="E1048" s="49" t="s">
        <v>942</v>
      </c>
      <c r="F1048" s="49" t="s">
        <v>1804</v>
      </c>
      <c r="G1048" s="49">
        <v>2023</v>
      </c>
      <c r="H1048" s="49" t="s">
        <v>357</v>
      </c>
      <c r="I1048" s="49" t="s">
        <v>663</v>
      </c>
      <c r="J1048" s="59">
        <v>50000</v>
      </c>
      <c r="K1048" s="49">
        <v>50000</v>
      </c>
      <c r="L1048" s="55" t="str">
        <f>_xlfn.CONCAT(NFM3External!$B1048,"_",NFM3External!$C1048,"_",NFM3External!$E1048,"_",NFM3External!$G1048)</f>
        <v>Eritrea_HIV_World Health Organization (WHO)_2023</v>
      </c>
    </row>
    <row r="1049" spans="1:12">
      <c r="A1049" s="51" t="s">
        <v>1800</v>
      </c>
      <c r="B1049" s="52" t="s">
        <v>971</v>
      </c>
      <c r="C1049" s="52" t="s">
        <v>1638</v>
      </c>
      <c r="D1049" s="52" t="s">
        <v>1627</v>
      </c>
      <c r="E1049" s="52" t="s">
        <v>942</v>
      </c>
      <c r="F1049" s="52" t="s">
        <v>1804</v>
      </c>
      <c r="G1049" s="52">
        <v>2024</v>
      </c>
      <c r="H1049" s="52" t="s">
        <v>357</v>
      </c>
      <c r="I1049" s="52" t="s">
        <v>663</v>
      </c>
      <c r="J1049" s="60">
        <v>50000</v>
      </c>
      <c r="K1049" s="52">
        <v>50000</v>
      </c>
      <c r="L1049" s="56" t="str">
        <f>_xlfn.CONCAT(NFM3External!$B1049,"_",NFM3External!$C1049,"_",NFM3External!$E1049,"_",NFM3External!$G1049)</f>
        <v>Eritrea_HIV_World Health Organization (WHO)_2024</v>
      </c>
    </row>
    <row r="1050" spans="1:12">
      <c r="A1050" s="48" t="s">
        <v>1800</v>
      </c>
      <c r="B1050" s="49" t="s">
        <v>971</v>
      </c>
      <c r="C1050" s="49" t="s">
        <v>1638</v>
      </c>
      <c r="D1050" s="49" t="s">
        <v>1627</v>
      </c>
      <c r="E1050" s="49" t="s">
        <v>942</v>
      </c>
      <c r="F1050" s="49" t="s">
        <v>1804</v>
      </c>
      <c r="G1050" s="49">
        <v>2025</v>
      </c>
      <c r="H1050" s="49" t="s">
        <v>357</v>
      </c>
      <c r="I1050" s="49" t="s">
        <v>663</v>
      </c>
      <c r="J1050" s="59">
        <v>50000</v>
      </c>
      <c r="K1050" s="49">
        <v>50000</v>
      </c>
      <c r="L1050" s="55" t="str">
        <f>_xlfn.CONCAT(NFM3External!$B1050,"_",NFM3External!$C1050,"_",NFM3External!$E1050,"_",NFM3External!$G1050)</f>
        <v>Eritrea_HIV_World Health Organization (WHO)_2025</v>
      </c>
    </row>
    <row r="1051" spans="1:12">
      <c r="A1051" s="51" t="s">
        <v>1800</v>
      </c>
      <c r="B1051" s="52" t="s">
        <v>971</v>
      </c>
      <c r="C1051" s="52" t="s">
        <v>304</v>
      </c>
      <c r="D1051" s="52" t="s">
        <v>1627</v>
      </c>
      <c r="E1051" s="52" t="s">
        <v>942</v>
      </c>
      <c r="F1051" s="52" t="s">
        <v>1805</v>
      </c>
      <c r="G1051" s="52">
        <v>2018</v>
      </c>
      <c r="H1051" s="52" t="s">
        <v>1628</v>
      </c>
      <c r="I1051" s="52" t="s">
        <v>663</v>
      </c>
      <c r="J1051" s="60">
        <v>80000</v>
      </c>
      <c r="K1051" s="52">
        <v>80000</v>
      </c>
      <c r="L1051" s="56" t="str">
        <f>_xlfn.CONCAT(NFM3External!$B1051,"_",NFM3External!$C1051,"_",NFM3External!$E1051,"_",NFM3External!$G1051)</f>
        <v>Eritrea_Malaria_World Health Organization (WHO)_2018</v>
      </c>
    </row>
    <row r="1052" spans="1:12">
      <c r="A1052" s="48" t="s">
        <v>1800</v>
      </c>
      <c r="B1052" s="49" t="s">
        <v>971</v>
      </c>
      <c r="C1052" s="49" t="s">
        <v>304</v>
      </c>
      <c r="D1052" s="49" t="s">
        <v>1627</v>
      </c>
      <c r="E1052" s="49" t="s">
        <v>942</v>
      </c>
      <c r="F1052" s="49" t="s">
        <v>1805</v>
      </c>
      <c r="G1052" s="49">
        <v>2019</v>
      </c>
      <c r="H1052" s="49" t="s">
        <v>1628</v>
      </c>
      <c r="I1052" s="49" t="s">
        <v>663</v>
      </c>
      <c r="J1052" s="59">
        <v>120000</v>
      </c>
      <c r="K1052" s="49">
        <v>120000</v>
      </c>
      <c r="L1052" s="55" t="str">
        <f>_xlfn.CONCAT(NFM3External!$B1052,"_",NFM3External!$C1052,"_",NFM3External!$E1052,"_",NFM3External!$G1052)</f>
        <v>Eritrea_Malaria_World Health Organization (WHO)_2019</v>
      </c>
    </row>
    <row r="1053" spans="1:12">
      <c r="A1053" s="51" t="s">
        <v>1800</v>
      </c>
      <c r="B1053" s="52" t="s">
        <v>971</v>
      </c>
      <c r="C1053" s="52" t="s">
        <v>304</v>
      </c>
      <c r="D1053" s="52" t="s">
        <v>1627</v>
      </c>
      <c r="E1053" s="52" t="s">
        <v>942</v>
      </c>
      <c r="F1053" s="52" t="s">
        <v>1805</v>
      </c>
      <c r="G1053" s="52">
        <v>2020</v>
      </c>
      <c r="H1053" s="52" t="s">
        <v>1628</v>
      </c>
      <c r="I1053" s="52" t="s">
        <v>663</v>
      </c>
      <c r="J1053" s="60">
        <v>95000</v>
      </c>
      <c r="K1053" s="52">
        <v>95000</v>
      </c>
      <c r="L1053" s="56" t="str">
        <f>_xlfn.CONCAT(NFM3External!$B1053,"_",NFM3External!$C1053,"_",NFM3External!$E1053,"_",NFM3External!$G1053)</f>
        <v>Eritrea_Malaria_World Health Organization (WHO)_2020</v>
      </c>
    </row>
    <row r="1054" spans="1:12">
      <c r="A1054" s="48" t="s">
        <v>1800</v>
      </c>
      <c r="B1054" s="49" t="s">
        <v>971</v>
      </c>
      <c r="C1054" s="49" t="s">
        <v>304</v>
      </c>
      <c r="D1054" s="49" t="s">
        <v>1627</v>
      </c>
      <c r="E1054" s="49" t="s">
        <v>942</v>
      </c>
      <c r="F1054" s="49" t="s">
        <v>1805</v>
      </c>
      <c r="G1054" s="49">
        <v>2021</v>
      </c>
      <c r="H1054" s="49" t="s">
        <v>357</v>
      </c>
      <c r="I1054" s="49" t="s">
        <v>663</v>
      </c>
      <c r="J1054" s="59">
        <v>90000</v>
      </c>
      <c r="K1054" s="49">
        <v>90000</v>
      </c>
      <c r="L1054" s="55" t="str">
        <f>_xlfn.CONCAT(NFM3External!$B1054,"_",NFM3External!$C1054,"_",NFM3External!$E1054,"_",NFM3External!$G1054)</f>
        <v>Eritrea_Malaria_World Health Organization (WHO)_2021</v>
      </c>
    </row>
    <row r="1055" spans="1:12">
      <c r="A1055" s="51" t="s">
        <v>1800</v>
      </c>
      <c r="B1055" s="52" t="s">
        <v>971</v>
      </c>
      <c r="C1055" s="52" t="s">
        <v>304</v>
      </c>
      <c r="D1055" s="52" t="s">
        <v>1627</v>
      </c>
      <c r="E1055" s="52" t="s">
        <v>942</v>
      </c>
      <c r="F1055" s="52" t="s">
        <v>1805</v>
      </c>
      <c r="G1055" s="52">
        <v>2022</v>
      </c>
      <c r="H1055" s="52" t="s">
        <v>357</v>
      </c>
      <c r="I1055" s="52" t="s">
        <v>663</v>
      </c>
      <c r="J1055" s="60">
        <v>100000</v>
      </c>
      <c r="K1055" s="52">
        <v>100000</v>
      </c>
      <c r="L1055" s="56" t="str">
        <f>_xlfn.CONCAT(NFM3External!$B1055,"_",NFM3External!$C1055,"_",NFM3External!$E1055,"_",NFM3External!$G1055)</f>
        <v>Eritrea_Malaria_World Health Organization (WHO)_2022</v>
      </c>
    </row>
    <row r="1056" spans="1:12">
      <c r="A1056" s="48" t="s">
        <v>1800</v>
      </c>
      <c r="B1056" s="49" t="s">
        <v>971</v>
      </c>
      <c r="C1056" s="49" t="s">
        <v>304</v>
      </c>
      <c r="D1056" s="49" t="s">
        <v>1627</v>
      </c>
      <c r="E1056" s="49" t="s">
        <v>942</v>
      </c>
      <c r="F1056" s="49" t="s">
        <v>1805</v>
      </c>
      <c r="G1056" s="49">
        <v>2023</v>
      </c>
      <c r="H1056" s="49" t="s">
        <v>357</v>
      </c>
      <c r="I1056" s="49" t="s">
        <v>663</v>
      </c>
      <c r="J1056" s="59">
        <v>100000</v>
      </c>
      <c r="K1056" s="49">
        <v>100000</v>
      </c>
      <c r="L1056" s="55" t="str">
        <f>_xlfn.CONCAT(NFM3External!$B1056,"_",NFM3External!$C1056,"_",NFM3External!$E1056,"_",NFM3External!$G1056)</f>
        <v>Eritrea_Malaria_World Health Organization (WHO)_2023</v>
      </c>
    </row>
    <row r="1057" spans="1:12">
      <c r="A1057" s="51" t="s">
        <v>1800</v>
      </c>
      <c r="B1057" s="52" t="s">
        <v>971</v>
      </c>
      <c r="C1057" s="52" t="s">
        <v>304</v>
      </c>
      <c r="D1057" s="52" t="s">
        <v>1627</v>
      </c>
      <c r="E1057" s="52" t="s">
        <v>942</v>
      </c>
      <c r="F1057" s="52" t="s">
        <v>1805</v>
      </c>
      <c r="G1057" s="52">
        <v>2024</v>
      </c>
      <c r="H1057" s="52" t="s">
        <v>357</v>
      </c>
      <c r="I1057" s="52" t="s">
        <v>663</v>
      </c>
      <c r="J1057" s="60">
        <v>100000</v>
      </c>
      <c r="K1057" s="52">
        <v>100000</v>
      </c>
      <c r="L1057" s="56" t="str">
        <f>_xlfn.CONCAT(NFM3External!$B1057,"_",NFM3External!$C1057,"_",NFM3External!$E1057,"_",NFM3External!$G1057)</f>
        <v>Eritrea_Malaria_World Health Organization (WHO)_2024</v>
      </c>
    </row>
    <row r="1058" spans="1:12">
      <c r="A1058" s="48" t="s">
        <v>1800</v>
      </c>
      <c r="B1058" s="49" t="s">
        <v>971</v>
      </c>
      <c r="C1058" s="49" t="s">
        <v>304</v>
      </c>
      <c r="D1058" s="49" t="s">
        <v>1627</v>
      </c>
      <c r="E1058" s="49" t="s">
        <v>942</v>
      </c>
      <c r="F1058" s="49" t="s">
        <v>1805</v>
      </c>
      <c r="G1058" s="49">
        <v>2025</v>
      </c>
      <c r="H1058" s="49" t="s">
        <v>357</v>
      </c>
      <c r="I1058" s="49" t="s">
        <v>663</v>
      </c>
      <c r="J1058" s="59">
        <v>100000</v>
      </c>
      <c r="K1058" s="49">
        <v>100000</v>
      </c>
      <c r="L1058" s="55" t="str">
        <f>_xlfn.CONCAT(NFM3External!$B1058,"_",NFM3External!$C1058,"_",NFM3External!$E1058,"_",NFM3External!$G1058)</f>
        <v>Eritrea_Malaria_World Health Organization (WHO)_2025</v>
      </c>
    </row>
    <row r="1059" spans="1:12">
      <c r="A1059" s="51" t="s">
        <v>1800</v>
      </c>
      <c r="B1059" s="52" t="s">
        <v>971</v>
      </c>
      <c r="C1059" s="52" t="s">
        <v>301</v>
      </c>
      <c r="D1059" s="52" t="s">
        <v>1627</v>
      </c>
      <c r="E1059" s="52" t="s">
        <v>942</v>
      </c>
      <c r="F1059" s="52" t="s">
        <v>1806</v>
      </c>
      <c r="G1059" s="52">
        <v>2018</v>
      </c>
      <c r="H1059" s="52" t="s">
        <v>1628</v>
      </c>
      <c r="I1059" s="52" t="s">
        <v>663</v>
      </c>
      <c r="J1059" s="60">
        <v>59288</v>
      </c>
      <c r="K1059" s="52">
        <v>59288</v>
      </c>
      <c r="L1059" s="56" t="str">
        <f>_xlfn.CONCAT(NFM3External!$B1059,"_",NFM3External!$C1059,"_",NFM3External!$E1059,"_",NFM3External!$G1059)</f>
        <v>Eritrea_TB_World Health Organization (WHO)_2018</v>
      </c>
    </row>
    <row r="1060" spans="1:12">
      <c r="A1060" s="48" t="s">
        <v>1800</v>
      </c>
      <c r="B1060" s="49" t="s">
        <v>971</v>
      </c>
      <c r="C1060" s="49" t="s">
        <v>301</v>
      </c>
      <c r="D1060" s="49" t="s">
        <v>1627</v>
      </c>
      <c r="E1060" s="49" t="s">
        <v>942</v>
      </c>
      <c r="F1060" s="49" t="s">
        <v>1806</v>
      </c>
      <c r="G1060" s="49">
        <v>2019</v>
      </c>
      <c r="H1060" s="49" t="s">
        <v>1628</v>
      </c>
      <c r="I1060" s="49" t="s">
        <v>663</v>
      </c>
      <c r="J1060" s="59">
        <v>39288</v>
      </c>
      <c r="K1060" s="49">
        <v>39288</v>
      </c>
      <c r="L1060" s="55" t="str">
        <f>_xlfn.CONCAT(NFM3External!$B1060,"_",NFM3External!$C1060,"_",NFM3External!$E1060,"_",NFM3External!$G1060)</f>
        <v>Eritrea_TB_World Health Organization (WHO)_2019</v>
      </c>
    </row>
    <row r="1061" spans="1:12">
      <c r="A1061" s="51" t="s">
        <v>1800</v>
      </c>
      <c r="B1061" s="52" t="s">
        <v>971</v>
      </c>
      <c r="C1061" s="52" t="s">
        <v>301</v>
      </c>
      <c r="D1061" s="52" t="s">
        <v>1627</v>
      </c>
      <c r="E1061" s="52" t="s">
        <v>942</v>
      </c>
      <c r="F1061" s="52" t="s">
        <v>1806</v>
      </c>
      <c r="G1061" s="52">
        <v>2020</v>
      </c>
      <c r="H1061" s="52" t="s">
        <v>1628</v>
      </c>
      <c r="I1061" s="52" t="s">
        <v>663</v>
      </c>
      <c r="J1061" s="60">
        <v>50000</v>
      </c>
      <c r="K1061" s="52">
        <v>50000</v>
      </c>
      <c r="L1061" s="56" t="str">
        <f>_xlfn.CONCAT(NFM3External!$B1061,"_",NFM3External!$C1061,"_",NFM3External!$E1061,"_",NFM3External!$G1061)</f>
        <v>Eritrea_TB_World Health Organization (WHO)_2020</v>
      </c>
    </row>
    <row r="1062" spans="1:12">
      <c r="A1062" s="48" t="s">
        <v>1800</v>
      </c>
      <c r="B1062" s="49" t="s">
        <v>971</v>
      </c>
      <c r="C1062" s="49" t="s">
        <v>301</v>
      </c>
      <c r="D1062" s="49" t="s">
        <v>1627</v>
      </c>
      <c r="E1062" s="49" t="s">
        <v>942</v>
      </c>
      <c r="F1062" s="49" t="s">
        <v>1806</v>
      </c>
      <c r="G1062" s="49">
        <v>2021</v>
      </c>
      <c r="H1062" s="49" t="s">
        <v>357</v>
      </c>
      <c r="I1062" s="49" t="s">
        <v>663</v>
      </c>
      <c r="J1062" s="59">
        <v>50000</v>
      </c>
      <c r="K1062" s="49">
        <v>50000</v>
      </c>
      <c r="L1062" s="55" t="str">
        <f>_xlfn.CONCAT(NFM3External!$B1062,"_",NFM3External!$C1062,"_",NFM3External!$E1062,"_",NFM3External!$G1062)</f>
        <v>Eritrea_TB_World Health Organization (WHO)_2021</v>
      </c>
    </row>
    <row r="1063" spans="1:12">
      <c r="A1063" s="51" t="s">
        <v>1800</v>
      </c>
      <c r="B1063" s="52" t="s">
        <v>971</v>
      </c>
      <c r="C1063" s="52" t="s">
        <v>301</v>
      </c>
      <c r="D1063" s="52" t="s">
        <v>1627</v>
      </c>
      <c r="E1063" s="52" t="s">
        <v>942</v>
      </c>
      <c r="F1063" s="52" t="s">
        <v>1806</v>
      </c>
      <c r="G1063" s="52">
        <v>2022</v>
      </c>
      <c r="H1063" s="52" t="s">
        <v>357</v>
      </c>
      <c r="I1063" s="52" t="s">
        <v>663</v>
      </c>
      <c r="J1063" s="60">
        <v>50000</v>
      </c>
      <c r="K1063" s="52">
        <v>50000</v>
      </c>
      <c r="L1063" s="56" t="str">
        <f>_xlfn.CONCAT(NFM3External!$B1063,"_",NFM3External!$C1063,"_",NFM3External!$E1063,"_",NFM3External!$G1063)</f>
        <v>Eritrea_TB_World Health Organization (WHO)_2022</v>
      </c>
    </row>
    <row r="1064" spans="1:12">
      <c r="A1064" s="48" t="s">
        <v>1800</v>
      </c>
      <c r="B1064" s="49" t="s">
        <v>971</v>
      </c>
      <c r="C1064" s="49" t="s">
        <v>301</v>
      </c>
      <c r="D1064" s="49" t="s">
        <v>1627</v>
      </c>
      <c r="E1064" s="49" t="s">
        <v>942</v>
      </c>
      <c r="F1064" s="49" t="s">
        <v>1806</v>
      </c>
      <c r="G1064" s="49">
        <v>2023</v>
      </c>
      <c r="H1064" s="49" t="s">
        <v>357</v>
      </c>
      <c r="I1064" s="49" t="s">
        <v>663</v>
      </c>
      <c r="J1064" s="59">
        <v>50000</v>
      </c>
      <c r="K1064" s="49">
        <v>50000</v>
      </c>
      <c r="L1064" s="55" t="str">
        <f>_xlfn.CONCAT(NFM3External!$B1064,"_",NFM3External!$C1064,"_",NFM3External!$E1064,"_",NFM3External!$G1064)</f>
        <v>Eritrea_TB_World Health Organization (WHO)_2023</v>
      </c>
    </row>
    <row r="1065" spans="1:12">
      <c r="A1065" s="51" t="s">
        <v>1800</v>
      </c>
      <c r="B1065" s="52" t="s">
        <v>971</v>
      </c>
      <c r="C1065" s="52" t="s">
        <v>301</v>
      </c>
      <c r="D1065" s="52" t="s">
        <v>1627</v>
      </c>
      <c r="E1065" s="52" t="s">
        <v>942</v>
      </c>
      <c r="F1065" s="52" t="s">
        <v>1806</v>
      </c>
      <c r="G1065" s="52">
        <v>2024</v>
      </c>
      <c r="H1065" s="52" t="s">
        <v>357</v>
      </c>
      <c r="I1065" s="52" t="s">
        <v>663</v>
      </c>
      <c r="J1065" s="60">
        <v>50000</v>
      </c>
      <c r="K1065" s="52">
        <v>50000</v>
      </c>
      <c r="L1065" s="56" t="str">
        <f>_xlfn.CONCAT(NFM3External!$B1065,"_",NFM3External!$C1065,"_",NFM3External!$E1065,"_",NFM3External!$G1065)</f>
        <v>Eritrea_TB_World Health Organization (WHO)_2024</v>
      </c>
    </row>
    <row r="1066" spans="1:12">
      <c r="A1066" s="48" t="s">
        <v>1800</v>
      </c>
      <c r="B1066" s="49" t="s">
        <v>971</v>
      </c>
      <c r="C1066" s="49" t="s">
        <v>301</v>
      </c>
      <c r="D1066" s="49" t="s">
        <v>1627</v>
      </c>
      <c r="E1066" s="49" t="s">
        <v>942</v>
      </c>
      <c r="F1066" s="49" t="s">
        <v>1806</v>
      </c>
      <c r="G1066" s="49">
        <v>2025</v>
      </c>
      <c r="H1066" s="49" t="s">
        <v>357</v>
      </c>
      <c r="I1066" s="49" t="s">
        <v>663</v>
      </c>
      <c r="J1066" s="59">
        <v>50000</v>
      </c>
      <c r="K1066" s="49">
        <v>50000</v>
      </c>
      <c r="L1066" s="55" t="str">
        <f>_xlfn.CONCAT(NFM3External!$B1066,"_",NFM3External!$C1066,"_",NFM3External!$E1066,"_",NFM3External!$G1066)</f>
        <v>Eritrea_TB_World Health Organization (WHO)_2025</v>
      </c>
    </row>
    <row r="1067" spans="1:12">
      <c r="A1067" s="51" t="s">
        <v>1807</v>
      </c>
      <c r="B1067" s="52" t="s">
        <v>976</v>
      </c>
      <c r="C1067" s="52" t="s">
        <v>1638</v>
      </c>
      <c r="D1067" s="52" t="s">
        <v>1627</v>
      </c>
      <c r="E1067" s="52" t="s">
        <v>836</v>
      </c>
      <c r="F1067" s="52" t="s">
        <v>1808</v>
      </c>
      <c r="G1067" s="52">
        <v>2019</v>
      </c>
      <c r="H1067" s="52" t="s">
        <v>1628</v>
      </c>
      <c r="I1067" s="52" t="s">
        <v>663</v>
      </c>
      <c r="J1067" s="60">
        <v>5824110</v>
      </c>
      <c r="K1067" s="52">
        <v>5824110</v>
      </c>
      <c r="L1067" s="56" t="str">
        <f>_xlfn.CONCAT(NFM3External!$B1067,"_",NFM3External!$C1067,"_",NFM3External!$E1067,"_",NFM3External!$G1067)</f>
        <v>Ethiopia_HIV_Joint United Nations Programme on HIV/AIDS (UNAIDS)_2019</v>
      </c>
    </row>
    <row r="1068" spans="1:12">
      <c r="A1068" s="48" t="s">
        <v>1807</v>
      </c>
      <c r="B1068" s="49" t="s">
        <v>976</v>
      </c>
      <c r="C1068" s="49" t="s">
        <v>1638</v>
      </c>
      <c r="D1068" s="49" t="s">
        <v>1627</v>
      </c>
      <c r="E1068" s="49" t="s">
        <v>836</v>
      </c>
      <c r="F1068" s="49" t="s">
        <v>1808</v>
      </c>
      <c r="G1068" s="49">
        <v>2020</v>
      </c>
      <c r="H1068" s="49" t="s">
        <v>1628</v>
      </c>
      <c r="I1068" s="49" t="s">
        <v>663</v>
      </c>
      <c r="J1068" s="59">
        <v>6997224</v>
      </c>
      <c r="K1068" s="49">
        <v>6997224</v>
      </c>
      <c r="L1068" s="55" t="str">
        <f>_xlfn.CONCAT(NFM3External!$B1068,"_",NFM3External!$C1068,"_",NFM3External!$E1068,"_",NFM3External!$G1068)</f>
        <v>Ethiopia_HIV_Joint United Nations Programme on HIV/AIDS (UNAIDS)_2020</v>
      </c>
    </row>
    <row r="1069" spans="1:12">
      <c r="A1069" s="51" t="s">
        <v>1807</v>
      </c>
      <c r="B1069" s="52" t="s">
        <v>976</v>
      </c>
      <c r="C1069" s="52" t="s">
        <v>1638</v>
      </c>
      <c r="D1069" s="52" t="s">
        <v>1627</v>
      </c>
      <c r="E1069" s="52" t="s">
        <v>836</v>
      </c>
      <c r="F1069" s="52" t="s">
        <v>1808</v>
      </c>
      <c r="G1069" s="52">
        <v>2021</v>
      </c>
      <c r="H1069" s="52" t="s">
        <v>1628</v>
      </c>
      <c r="I1069" s="52" t="s">
        <v>663</v>
      </c>
      <c r="J1069" s="60">
        <v>7000000</v>
      </c>
      <c r="K1069" s="52">
        <v>7000000</v>
      </c>
      <c r="L1069" s="56" t="str">
        <f>_xlfn.CONCAT(NFM3External!$B1069,"_",NFM3External!$C1069,"_",NFM3External!$E1069,"_",NFM3External!$G1069)</f>
        <v>Ethiopia_HIV_Joint United Nations Programme on HIV/AIDS (UNAIDS)_2021</v>
      </c>
    </row>
    <row r="1070" spans="1:12">
      <c r="A1070" s="48" t="s">
        <v>1807</v>
      </c>
      <c r="B1070" s="49" t="s">
        <v>976</v>
      </c>
      <c r="C1070" s="49" t="s">
        <v>1638</v>
      </c>
      <c r="D1070" s="49" t="s">
        <v>1627</v>
      </c>
      <c r="E1070" s="49" t="s">
        <v>836</v>
      </c>
      <c r="F1070" s="49" t="s">
        <v>1808</v>
      </c>
      <c r="G1070" s="49">
        <v>2022</v>
      </c>
      <c r="H1070" s="49" t="s">
        <v>357</v>
      </c>
      <c r="I1070" s="49" t="s">
        <v>663</v>
      </c>
      <c r="J1070" s="59">
        <v>7000000</v>
      </c>
      <c r="K1070" s="49">
        <v>7000000</v>
      </c>
      <c r="L1070" s="55" t="str">
        <f>_xlfn.CONCAT(NFM3External!$B1070,"_",NFM3External!$C1070,"_",NFM3External!$E1070,"_",NFM3External!$G1070)</f>
        <v>Ethiopia_HIV_Joint United Nations Programme on HIV/AIDS (UNAIDS)_2022</v>
      </c>
    </row>
    <row r="1071" spans="1:12">
      <c r="A1071" s="51" t="s">
        <v>1807</v>
      </c>
      <c r="B1071" s="52" t="s">
        <v>976</v>
      </c>
      <c r="C1071" s="52" t="s">
        <v>1638</v>
      </c>
      <c r="D1071" s="52" t="s">
        <v>1627</v>
      </c>
      <c r="E1071" s="52" t="s">
        <v>836</v>
      </c>
      <c r="F1071" s="52" t="s">
        <v>1808</v>
      </c>
      <c r="G1071" s="52">
        <v>2023</v>
      </c>
      <c r="H1071" s="52" t="s">
        <v>357</v>
      </c>
      <c r="I1071" s="52" t="s">
        <v>663</v>
      </c>
      <c r="J1071" s="60">
        <v>7000000</v>
      </c>
      <c r="K1071" s="52">
        <v>7000000</v>
      </c>
      <c r="L1071" s="56" t="str">
        <f>_xlfn.CONCAT(NFM3External!$B1071,"_",NFM3External!$C1071,"_",NFM3External!$E1071,"_",NFM3External!$G1071)</f>
        <v>Ethiopia_HIV_Joint United Nations Programme on HIV/AIDS (UNAIDS)_2023</v>
      </c>
    </row>
    <row r="1072" spans="1:12">
      <c r="A1072" s="48" t="s">
        <v>1807</v>
      </c>
      <c r="B1072" s="49" t="s">
        <v>976</v>
      </c>
      <c r="C1072" s="49" t="s">
        <v>1638</v>
      </c>
      <c r="D1072" s="49" t="s">
        <v>1627</v>
      </c>
      <c r="E1072" s="49" t="s">
        <v>836</v>
      </c>
      <c r="F1072" s="49" t="s">
        <v>1808</v>
      </c>
      <c r="G1072" s="49">
        <v>2024</v>
      </c>
      <c r="H1072" s="49" t="s">
        <v>357</v>
      </c>
      <c r="I1072" s="49" t="s">
        <v>663</v>
      </c>
      <c r="J1072" s="59">
        <v>7000000</v>
      </c>
      <c r="K1072" s="49">
        <v>7000000</v>
      </c>
      <c r="L1072" s="55" t="str">
        <f>_xlfn.CONCAT(NFM3External!$B1072,"_",NFM3External!$C1072,"_",NFM3External!$E1072,"_",NFM3External!$G1072)</f>
        <v>Ethiopia_HIV_Joint United Nations Programme on HIV/AIDS (UNAIDS)_2024</v>
      </c>
    </row>
    <row r="1073" spans="1:12">
      <c r="A1073" s="51" t="s">
        <v>1807</v>
      </c>
      <c r="B1073" s="52" t="s">
        <v>976</v>
      </c>
      <c r="C1073" s="52" t="s">
        <v>1638</v>
      </c>
      <c r="D1073" s="52" t="s">
        <v>1627</v>
      </c>
      <c r="E1073" s="52" t="s">
        <v>836</v>
      </c>
      <c r="F1073" s="52" t="s">
        <v>1808</v>
      </c>
      <c r="G1073" s="52">
        <v>2025</v>
      </c>
      <c r="H1073" s="52" t="s">
        <v>357</v>
      </c>
      <c r="I1073" s="52" t="s">
        <v>663</v>
      </c>
      <c r="J1073" s="60">
        <v>7000000</v>
      </c>
      <c r="K1073" s="52">
        <v>7000000</v>
      </c>
      <c r="L1073" s="56" t="str">
        <f>_xlfn.CONCAT(NFM3External!$B1073,"_",NFM3External!$C1073,"_",NFM3External!$E1073,"_",NFM3External!$G1073)</f>
        <v>Ethiopia_HIV_Joint United Nations Programme on HIV/AIDS (UNAIDS)_2025</v>
      </c>
    </row>
    <row r="1074" spans="1:12">
      <c r="A1074" s="48" t="s">
        <v>1807</v>
      </c>
      <c r="B1074" s="49" t="s">
        <v>976</v>
      </c>
      <c r="C1074" s="49" t="s">
        <v>1638</v>
      </c>
      <c r="D1074" s="49" t="s">
        <v>1627</v>
      </c>
      <c r="E1074" s="49" t="s">
        <v>836</v>
      </c>
      <c r="F1074" s="49" t="s">
        <v>1808</v>
      </c>
      <c r="G1074" s="49">
        <v>2026</v>
      </c>
      <c r="H1074" s="49" t="s">
        <v>357</v>
      </c>
      <c r="I1074" s="49" t="s">
        <v>663</v>
      </c>
      <c r="J1074" s="59">
        <v>7000000</v>
      </c>
      <c r="K1074" s="49">
        <v>7000000</v>
      </c>
      <c r="L1074" s="55" t="str">
        <f>_xlfn.CONCAT(NFM3External!$B1074,"_",NFM3External!$C1074,"_",NFM3External!$E1074,"_",NFM3External!$G1074)</f>
        <v>Ethiopia_HIV_Joint United Nations Programme on HIV/AIDS (UNAIDS)_2026</v>
      </c>
    </row>
    <row r="1075" spans="1:12">
      <c r="A1075" s="51" t="s">
        <v>1807</v>
      </c>
      <c r="B1075" s="52" t="s">
        <v>976</v>
      </c>
      <c r="C1075" s="52" t="s">
        <v>1638</v>
      </c>
      <c r="D1075" s="52" t="s">
        <v>1627</v>
      </c>
      <c r="E1075" s="52" t="s">
        <v>927</v>
      </c>
      <c r="F1075" s="52" t="s">
        <v>1809</v>
      </c>
      <c r="G1075" s="52">
        <v>2019</v>
      </c>
      <c r="H1075" s="52" t="s">
        <v>1628</v>
      </c>
      <c r="I1075" s="52" t="s">
        <v>663</v>
      </c>
      <c r="J1075" s="60">
        <v>92767153</v>
      </c>
      <c r="K1075" s="52">
        <v>92767153</v>
      </c>
      <c r="L1075" s="56" t="str">
        <f>_xlfn.CONCAT(NFM3External!$B1075,"_",NFM3External!$C1075,"_",NFM3External!$E1075,"_",NFM3External!$G1075)</f>
        <v>Ethiopia_HIV_United States Government (USG)_2019</v>
      </c>
    </row>
    <row r="1076" spans="1:12">
      <c r="A1076" s="48" t="s">
        <v>1807</v>
      </c>
      <c r="B1076" s="49" t="s">
        <v>976</v>
      </c>
      <c r="C1076" s="49" t="s">
        <v>1638</v>
      </c>
      <c r="D1076" s="49" t="s">
        <v>1627</v>
      </c>
      <c r="E1076" s="49" t="s">
        <v>927</v>
      </c>
      <c r="F1076" s="49" t="s">
        <v>1809</v>
      </c>
      <c r="G1076" s="49">
        <v>2020</v>
      </c>
      <c r="H1076" s="49" t="s">
        <v>1628</v>
      </c>
      <c r="I1076" s="49" t="s">
        <v>663</v>
      </c>
      <c r="J1076" s="59">
        <v>102376013</v>
      </c>
      <c r="K1076" s="49">
        <v>102376013</v>
      </c>
      <c r="L1076" s="55" t="str">
        <f>_xlfn.CONCAT(NFM3External!$B1076,"_",NFM3External!$C1076,"_",NFM3External!$E1076,"_",NFM3External!$G1076)</f>
        <v>Ethiopia_HIV_United States Government (USG)_2020</v>
      </c>
    </row>
    <row r="1077" spans="1:12">
      <c r="A1077" s="51" t="s">
        <v>1807</v>
      </c>
      <c r="B1077" s="52" t="s">
        <v>976</v>
      </c>
      <c r="C1077" s="52" t="s">
        <v>1638</v>
      </c>
      <c r="D1077" s="52" t="s">
        <v>1627</v>
      </c>
      <c r="E1077" s="52" t="s">
        <v>927</v>
      </c>
      <c r="F1077" s="52" t="s">
        <v>1809</v>
      </c>
      <c r="G1077" s="52">
        <v>2021</v>
      </c>
      <c r="H1077" s="52" t="s">
        <v>1628</v>
      </c>
      <c r="I1077" s="52" t="s">
        <v>663</v>
      </c>
      <c r="J1077" s="60">
        <v>109655000</v>
      </c>
      <c r="K1077" s="52">
        <v>109655000</v>
      </c>
      <c r="L1077" s="56" t="str">
        <f>_xlfn.CONCAT(NFM3External!$B1077,"_",NFM3External!$C1077,"_",NFM3External!$E1077,"_",NFM3External!$G1077)</f>
        <v>Ethiopia_HIV_United States Government (USG)_2021</v>
      </c>
    </row>
    <row r="1078" spans="1:12">
      <c r="A1078" s="48" t="s">
        <v>1807</v>
      </c>
      <c r="B1078" s="49" t="s">
        <v>976</v>
      </c>
      <c r="C1078" s="49" t="s">
        <v>1638</v>
      </c>
      <c r="D1078" s="49" t="s">
        <v>1627</v>
      </c>
      <c r="E1078" s="49" t="s">
        <v>927</v>
      </c>
      <c r="F1078" s="49" t="s">
        <v>1809</v>
      </c>
      <c r="G1078" s="49">
        <v>2022</v>
      </c>
      <c r="H1078" s="49" t="s">
        <v>357</v>
      </c>
      <c r="I1078" s="49" t="s">
        <v>663</v>
      </c>
      <c r="J1078" s="59">
        <v>98689500</v>
      </c>
      <c r="K1078" s="49">
        <v>98689500</v>
      </c>
      <c r="L1078" s="55" t="str">
        <f>_xlfn.CONCAT(NFM3External!$B1078,"_",NFM3External!$C1078,"_",NFM3External!$E1078,"_",NFM3External!$G1078)</f>
        <v>Ethiopia_HIV_United States Government (USG)_2022</v>
      </c>
    </row>
    <row r="1079" spans="1:12">
      <c r="A1079" s="51" t="s">
        <v>1807</v>
      </c>
      <c r="B1079" s="52" t="s">
        <v>976</v>
      </c>
      <c r="C1079" s="52" t="s">
        <v>1638</v>
      </c>
      <c r="D1079" s="52" t="s">
        <v>1627</v>
      </c>
      <c r="E1079" s="52" t="s">
        <v>927</v>
      </c>
      <c r="F1079" s="52" t="s">
        <v>1809</v>
      </c>
      <c r="G1079" s="52">
        <v>2023</v>
      </c>
      <c r="H1079" s="52" t="s">
        <v>357</v>
      </c>
      <c r="I1079" s="52" t="s">
        <v>663</v>
      </c>
      <c r="J1079" s="60">
        <v>88820550</v>
      </c>
      <c r="K1079" s="52">
        <v>88820550</v>
      </c>
      <c r="L1079" s="56" t="str">
        <f>_xlfn.CONCAT(NFM3External!$B1079,"_",NFM3External!$C1079,"_",NFM3External!$E1079,"_",NFM3External!$G1079)</f>
        <v>Ethiopia_HIV_United States Government (USG)_2023</v>
      </c>
    </row>
    <row r="1080" spans="1:12">
      <c r="A1080" s="48" t="s">
        <v>1807</v>
      </c>
      <c r="B1080" s="49" t="s">
        <v>976</v>
      </c>
      <c r="C1080" s="49" t="s">
        <v>1638</v>
      </c>
      <c r="D1080" s="49" t="s">
        <v>1627</v>
      </c>
      <c r="E1080" s="49" t="s">
        <v>927</v>
      </c>
      <c r="F1080" s="49" t="s">
        <v>1809</v>
      </c>
      <c r="G1080" s="49">
        <v>2024</v>
      </c>
      <c r="H1080" s="49" t="s">
        <v>357</v>
      </c>
      <c r="I1080" s="49" t="s">
        <v>663</v>
      </c>
      <c r="J1080" s="59">
        <v>79938495</v>
      </c>
      <c r="K1080" s="49">
        <v>79938495</v>
      </c>
      <c r="L1080" s="55" t="str">
        <f>_xlfn.CONCAT(NFM3External!$B1080,"_",NFM3External!$C1080,"_",NFM3External!$E1080,"_",NFM3External!$G1080)</f>
        <v>Ethiopia_HIV_United States Government (USG)_2024</v>
      </c>
    </row>
    <row r="1081" spans="1:12">
      <c r="A1081" s="51" t="s">
        <v>1807</v>
      </c>
      <c r="B1081" s="52" t="s">
        <v>976</v>
      </c>
      <c r="C1081" s="52" t="s">
        <v>1638</v>
      </c>
      <c r="D1081" s="52" t="s">
        <v>1627</v>
      </c>
      <c r="E1081" s="52" t="s">
        <v>927</v>
      </c>
      <c r="F1081" s="52" t="s">
        <v>1809</v>
      </c>
      <c r="G1081" s="52">
        <v>2025</v>
      </c>
      <c r="H1081" s="52" t="s">
        <v>357</v>
      </c>
      <c r="I1081" s="52" t="s">
        <v>663</v>
      </c>
      <c r="J1081" s="60">
        <v>71944646</v>
      </c>
      <c r="K1081" s="52">
        <v>71944646</v>
      </c>
      <c r="L1081" s="56" t="str">
        <f>_xlfn.CONCAT(NFM3External!$B1081,"_",NFM3External!$C1081,"_",NFM3External!$E1081,"_",NFM3External!$G1081)</f>
        <v>Ethiopia_HIV_United States Government (USG)_2025</v>
      </c>
    </row>
    <row r="1082" spans="1:12">
      <c r="A1082" s="48" t="s">
        <v>1807</v>
      </c>
      <c r="B1082" s="49" t="s">
        <v>976</v>
      </c>
      <c r="C1082" s="49" t="s">
        <v>1638</v>
      </c>
      <c r="D1082" s="49" t="s">
        <v>1627</v>
      </c>
      <c r="E1082" s="49" t="s">
        <v>927</v>
      </c>
      <c r="F1082" s="49" t="s">
        <v>1809</v>
      </c>
      <c r="G1082" s="49">
        <v>2026</v>
      </c>
      <c r="H1082" s="49" t="s">
        <v>357</v>
      </c>
      <c r="I1082" s="49" t="s">
        <v>663</v>
      </c>
      <c r="J1082" s="59">
        <v>71944646</v>
      </c>
      <c r="K1082" s="49">
        <v>71944646</v>
      </c>
      <c r="L1082" s="55" t="str">
        <f>_xlfn.CONCAT(NFM3External!$B1082,"_",NFM3External!$C1082,"_",NFM3External!$E1082,"_",NFM3External!$G1082)</f>
        <v>Ethiopia_HIV_United States Government (USG)_2026</v>
      </c>
    </row>
    <row r="1083" spans="1:12">
      <c r="A1083" s="51" t="s">
        <v>1807</v>
      </c>
      <c r="B1083" s="52" t="s">
        <v>976</v>
      </c>
      <c r="C1083" s="52" t="s">
        <v>304</v>
      </c>
      <c r="D1083" s="52" t="s">
        <v>1627</v>
      </c>
      <c r="E1083" s="52" t="s">
        <v>947</v>
      </c>
      <c r="F1083" s="52" t="s">
        <v>1810</v>
      </c>
      <c r="G1083" s="52">
        <v>2019</v>
      </c>
      <c r="H1083" s="52" t="s">
        <v>1628</v>
      </c>
      <c r="I1083" s="52" t="s">
        <v>663</v>
      </c>
      <c r="J1083" s="60">
        <v>32660000</v>
      </c>
      <c r="K1083" s="52">
        <v>32660000</v>
      </c>
      <c r="L1083" s="56" t="str">
        <f>_xlfn.CONCAT(NFM3External!$B1083,"_",NFM3External!$C1083,"_",NFM3External!$E1083,"_",NFM3External!$G1083)</f>
        <v>Ethiopia_Malaria_Unspecified - not disagregated by sources _2019</v>
      </c>
    </row>
    <row r="1084" spans="1:12">
      <c r="A1084" s="48" t="s">
        <v>1807</v>
      </c>
      <c r="B1084" s="49" t="s">
        <v>976</v>
      </c>
      <c r="C1084" s="49" t="s">
        <v>304</v>
      </c>
      <c r="D1084" s="49" t="s">
        <v>1627</v>
      </c>
      <c r="E1084" s="49" t="s">
        <v>947</v>
      </c>
      <c r="F1084" s="49" t="s">
        <v>1810</v>
      </c>
      <c r="G1084" s="49">
        <v>2020</v>
      </c>
      <c r="H1084" s="49" t="s">
        <v>1628</v>
      </c>
      <c r="I1084" s="49" t="s">
        <v>663</v>
      </c>
      <c r="J1084" s="59">
        <v>23919200</v>
      </c>
      <c r="K1084" s="49">
        <v>23919200</v>
      </c>
      <c r="L1084" s="55" t="str">
        <f>_xlfn.CONCAT(NFM3External!$B1084,"_",NFM3External!$C1084,"_",NFM3External!$E1084,"_",NFM3External!$G1084)</f>
        <v>Ethiopia_Malaria_Unspecified - not disagregated by sources _2020</v>
      </c>
    </row>
    <row r="1085" spans="1:12">
      <c r="A1085" s="51" t="s">
        <v>1807</v>
      </c>
      <c r="B1085" s="52" t="s">
        <v>976</v>
      </c>
      <c r="C1085" s="52" t="s">
        <v>304</v>
      </c>
      <c r="D1085" s="52" t="s">
        <v>1627</v>
      </c>
      <c r="E1085" s="52" t="s">
        <v>947</v>
      </c>
      <c r="F1085" s="52" t="s">
        <v>1810</v>
      </c>
      <c r="G1085" s="52">
        <v>2021</v>
      </c>
      <c r="H1085" s="52" t="s">
        <v>1628</v>
      </c>
      <c r="I1085" s="52" t="s">
        <v>663</v>
      </c>
      <c r="J1085" s="60">
        <v>23919200</v>
      </c>
      <c r="K1085" s="52">
        <v>23919200</v>
      </c>
      <c r="L1085" s="56" t="str">
        <f>_xlfn.CONCAT(NFM3External!$B1085,"_",NFM3External!$C1085,"_",NFM3External!$E1085,"_",NFM3External!$G1085)</f>
        <v>Ethiopia_Malaria_Unspecified - not disagregated by sources _2021</v>
      </c>
    </row>
    <row r="1086" spans="1:12">
      <c r="A1086" s="48" t="s">
        <v>1807</v>
      </c>
      <c r="B1086" s="49" t="s">
        <v>976</v>
      </c>
      <c r="C1086" s="49" t="s">
        <v>304</v>
      </c>
      <c r="D1086" s="49" t="s">
        <v>1627</v>
      </c>
      <c r="E1086" s="49" t="s">
        <v>947</v>
      </c>
      <c r="F1086" s="49" t="s">
        <v>1810</v>
      </c>
      <c r="G1086" s="49">
        <v>2022</v>
      </c>
      <c r="H1086" s="49" t="s">
        <v>357</v>
      </c>
      <c r="I1086" s="49" t="s">
        <v>663</v>
      </c>
      <c r="J1086" s="59">
        <v>24163132</v>
      </c>
      <c r="K1086" s="49">
        <v>24163132</v>
      </c>
      <c r="L1086" s="55" t="str">
        <f>_xlfn.CONCAT(NFM3External!$B1086,"_",NFM3External!$C1086,"_",NFM3External!$E1086,"_",NFM3External!$G1086)</f>
        <v>Ethiopia_Malaria_Unspecified - not disagregated by sources _2022</v>
      </c>
    </row>
    <row r="1087" spans="1:12">
      <c r="A1087" s="51" t="s">
        <v>1807</v>
      </c>
      <c r="B1087" s="52" t="s">
        <v>976</v>
      </c>
      <c r="C1087" s="52" t="s">
        <v>304</v>
      </c>
      <c r="D1087" s="52" t="s">
        <v>1627</v>
      </c>
      <c r="E1087" s="52" t="s">
        <v>947</v>
      </c>
      <c r="F1087" s="52" t="s">
        <v>1810</v>
      </c>
      <c r="G1087" s="52">
        <v>2023</v>
      </c>
      <c r="H1087" s="52" t="s">
        <v>357</v>
      </c>
      <c r="I1087" s="52" t="s">
        <v>663</v>
      </c>
      <c r="J1087" s="60">
        <v>25341691</v>
      </c>
      <c r="K1087" s="52">
        <v>25341691</v>
      </c>
      <c r="L1087" s="56" t="str">
        <f>_xlfn.CONCAT(NFM3External!$B1087,"_",NFM3External!$C1087,"_",NFM3External!$E1087,"_",NFM3External!$G1087)</f>
        <v>Ethiopia_Malaria_Unspecified - not disagregated by sources _2023</v>
      </c>
    </row>
    <row r="1088" spans="1:12">
      <c r="A1088" s="48" t="s">
        <v>1807</v>
      </c>
      <c r="B1088" s="49" t="s">
        <v>976</v>
      </c>
      <c r="C1088" s="49" t="s">
        <v>304</v>
      </c>
      <c r="D1088" s="49" t="s">
        <v>1627</v>
      </c>
      <c r="E1088" s="49" t="s">
        <v>947</v>
      </c>
      <c r="F1088" s="49" t="s">
        <v>1810</v>
      </c>
      <c r="G1088" s="49">
        <v>2024</v>
      </c>
      <c r="H1088" s="49" t="s">
        <v>357</v>
      </c>
      <c r="I1088" s="49" t="s">
        <v>663</v>
      </c>
      <c r="J1088" s="59">
        <v>18841824</v>
      </c>
      <c r="K1088" s="49">
        <v>18841824</v>
      </c>
      <c r="L1088" s="55" t="str">
        <f>_xlfn.CONCAT(NFM3External!$B1088,"_",NFM3External!$C1088,"_",NFM3External!$E1088,"_",NFM3External!$G1088)</f>
        <v>Ethiopia_Malaria_Unspecified - not disagregated by sources _2024</v>
      </c>
    </row>
    <row r="1089" spans="1:12">
      <c r="A1089" s="51" t="s">
        <v>1807</v>
      </c>
      <c r="B1089" s="52" t="s">
        <v>976</v>
      </c>
      <c r="C1089" s="52" t="s">
        <v>304</v>
      </c>
      <c r="D1089" s="52" t="s">
        <v>1627</v>
      </c>
      <c r="E1089" s="52" t="s">
        <v>947</v>
      </c>
      <c r="F1089" s="52" t="s">
        <v>1810</v>
      </c>
      <c r="G1089" s="52">
        <v>2025</v>
      </c>
      <c r="H1089" s="52" t="s">
        <v>357</v>
      </c>
      <c r="I1089" s="52" t="s">
        <v>663</v>
      </c>
      <c r="J1089" s="60">
        <v>24288707</v>
      </c>
      <c r="K1089" s="52">
        <v>24288707</v>
      </c>
      <c r="L1089" s="56" t="str">
        <f>_xlfn.CONCAT(NFM3External!$B1089,"_",NFM3External!$C1089,"_",NFM3External!$E1089,"_",NFM3External!$G1089)</f>
        <v>Ethiopia_Malaria_Unspecified - not disagregated by sources _2025</v>
      </c>
    </row>
    <row r="1090" spans="1:12">
      <c r="A1090" s="48" t="s">
        <v>1807</v>
      </c>
      <c r="B1090" s="49" t="s">
        <v>976</v>
      </c>
      <c r="C1090" s="49" t="s">
        <v>304</v>
      </c>
      <c r="D1090" s="49" t="s">
        <v>1627</v>
      </c>
      <c r="E1090" s="49" t="s">
        <v>947</v>
      </c>
      <c r="F1090" s="49" t="s">
        <v>1810</v>
      </c>
      <c r="G1090" s="49">
        <v>2026</v>
      </c>
      <c r="H1090" s="49" t="s">
        <v>357</v>
      </c>
      <c r="I1090" s="49" t="s">
        <v>663</v>
      </c>
      <c r="J1090" s="59">
        <v>24499054</v>
      </c>
      <c r="K1090" s="49">
        <v>24499054</v>
      </c>
      <c r="L1090" s="55" t="str">
        <f>_xlfn.CONCAT(NFM3External!$B1090,"_",NFM3External!$C1090,"_",NFM3External!$E1090,"_",NFM3External!$G1090)</f>
        <v>Ethiopia_Malaria_Unspecified - not disagregated by sources _2026</v>
      </c>
    </row>
    <row r="1091" spans="1:12">
      <c r="A1091" s="51" t="s">
        <v>1807</v>
      </c>
      <c r="B1091" s="52" t="s">
        <v>976</v>
      </c>
      <c r="C1091" s="52" t="s">
        <v>304</v>
      </c>
      <c r="D1091" s="52" t="s">
        <v>1627</v>
      </c>
      <c r="E1091" s="52" t="s">
        <v>942</v>
      </c>
      <c r="F1091" s="52" t="s">
        <v>1811</v>
      </c>
      <c r="G1091" s="52">
        <v>2019</v>
      </c>
      <c r="H1091" s="52" t="s">
        <v>1628</v>
      </c>
      <c r="I1091" s="52" t="s">
        <v>663</v>
      </c>
      <c r="J1091" s="60">
        <v>10000</v>
      </c>
      <c r="K1091" s="52">
        <v>10000</v>
      </c>
      <c r="L1091" s="56" t="str">
        <f>_xlfn.CONCAT(NFM3External!$B1091,"_",NFM3External!$C1091,"_",NFM3External!$E1091,"_",NFM3External!$G1091)</f>
        <v>Ethiopia_Malaria_World Health Organization (WHO)_2019</v>
      </c>
    </row>
    <row r="1092" spans="1:12">
      <c r="A1092" s="48" t="s">
        <v>1807</v>
      </c>
      <c r="B1092" s="49" t="s">
        <v>976</v>
      </c>
      <c r="C1092" s="49" t="s">
        <v>304</v>
      </c>
      <c r="D1092" s="49" t="s">
        <v>1627</v>
      </c>
      <c r="E1092" s="49" t="s">
        <v>942</v>
      </c>
      <c r="F1092" s="49" t="s">
        <v>1811</v>
      </c>
      <c r="G1092" s="49">
        <v>2020</v>
      </c>
      <c r="H1092" s="49" t="s">
        <v>1628</v>
      </c>
      <c r="I1092" s="49" t="s">
        <v>663</v>
      </c>
      <c r="J1092" s="59">
        <v>10000</v>
      </c>
      <c r="K1092" s="49">
        <v>10000</v>
      </c>
      <c r="L1092" s="55" t="str">
        <f>_xlfn.CONCAT(NFM3External!$B1092,"_",NFM3External!$C1092,"_",NFM3External!$E1092,"_",NFM3External!$G1092)</f>
        <v>Ethiopia_Malaria_World Health Organization (WHO)_2020</v>
      </c>
    </row>
    <row r="1093" spans="1:12">
      <c r="A1093" s="51" t="s">
        <v>1807</v>
      </c>
      <c r="B1093" s="52" t="s">
        <v>976</v>
      </c>
      <c r="C1093" s="52" t="s">
        <v>304</v>
      </c>
      <c r="D1093" s="52" t="s">
        <v>1627</v>
      </c>
      <c r="E1093" s="52" t="s">
        <v>942</v>
      </c>
      <c r="F1093" s="52" t="s">
        <v>1811</v>
      </c>
      <c r="G1093" s="52">
        <v>2021</v>
      </c>
      <c r="H1093" s="52" t="s">
        <v>1628</v>
      </c>
      <c r="I1093" s="52" t="s">
        <v>663</v>
      </c>
      <c r="J1093" s="60">
        <v>10000</v>
      </c>
      <c r="K1093" s="52">
        <v>10000</v>
      </c>
      <c r="L1093" s="56" t="str">
        <f>_xlfn.CONCAT(NFM3External!$B1093,"_",NFM3External!$C1093,"_",NFM3External!$E1093,"_",NFM3External!$G1093)</f>
        <v>Ethiopia_Malaria_World Health Organization (WHO)_2021</v>
      </c>
    </row>
    <row r="1094" spans="1:12">
      <c r="A1094" s="48" t="s">
        <v>1807</v>
      </c>
      <c r="B1094" s="49" t="s">
        <v>976</v>
      </c>
      <c r="C1094" s="49" t="s">
        <v>304</v>
      </c>
      <c r="D1094" s="49" t="s">
        <v>1627</v>
      </c>
      <c r="E1094" s="49" t="s">
        <v>942</v>
      </c>
      <c r="F1094" s="49" t="s">
        <v>1811</v>
      </c>
      <c r="G1094" s="49">
        <v>2022</v>
      </c>
      <c r="H1094" s="49" t="s">
        <v>357</v>
      </c>
      <c r="I1094" s="49" t="s">
        <v>663</v>
      </c>
      <c r="J1094" s="59">
        <v>10000</v>
      </c>
      <c r="K1094" s="49">
        <v>10000</v>
      </c>
      <c r="L1094" s="55" t="str">
        <f>_xlfn.CONCAT(NFM3External!$B1094,"_",NFM3External!$C1094,"_",NFM3External!$E1094,"_",NFM3External!$G1094)</f>
        <v>Ethiopia_Malaria_World Health Organization (WHO)_2022</v>
      </c>
    </row>
    <row r="1095" spans="1:12">
      <c r="A1095" s="51" t="s">
        <v>1807</v>
      </c>
      <c r="B1095" s="52" t="s">
        <v>976</v>
      </c>
      <c r="C1095" s="52" t="s">
        <v>304</v>
      </c>
      <c r="D1095" s="52" t="s">
        <v>1627</v>
      </c>
      <c r="E1095" s="52" t="s">
        <v>942</v>
      </c>
      <c r="F1095" s="52" t="s">
        <v>1811</v>
      </c>
      <c r="G1095" s="52">
        <v>2023</v>
      </c>
      <c r="H1095" s="52" t="s">
        <v>357</v>
      </c>
      <c r="I1095" s="52" t="s">
        <v>663</v>
      </c>
      <c r="J1095" s="60">
        <v>10000</v>
      </c>
      <c r="K1095" s="52">
        <v>10000</v>
      </c>
      <c r="L1095" s="56" t="str">
        <f>_xlfn.CONCAT(NFM3External!$B1095,"_",NFM3External!$C1095,"_",NFM3External!$E1095,"_",NFM3External!$G1095)</f>
        <v>Ethiopia_Malaria_World Health Organization (WHO)_2023</v>
      </c>
    </row>
    <row r="1096" spans="1:12">
      <c r="A1096" s="48" t="s">
        <v>1807</v>
      </c>
      <c r="B1096" s="49" t="s">
        <v>976</v>
      </c>
      <c r="C1096" s="49" t="s">
        <v>304</v>
      </c>
      <c r="D1096" s="49" t="s">
        <v>1627</v>
      </c>
      <c r="E1096" s="49" t="s">
        <v>942</v>
      </c>
      <c r="F1096" s="49" t="s">
        <v>1811</v>
      </c>
      <c r="G1096" s="49">
        <v>2024</v>
      </c>
      <c r="H1096" s="49" t="s">
        <v>357</v>
      </c>
      <c r="I1096" s="49" t="s">
        <v>663</v>
      </c>
      <c r="J1096" s="59">
        <v>10000</v>
      </c>
      <c r="K1096" s="49">
        <v>10000</v>
      </c>
      <c r="L1096" s="55" t="str">
        <f>_xlfn.CONCAT(NFM3External!$B1096,"_",NFM3External!$C1096,"_",NFM3External!$E1096,"_",NFM3External!$G1096)</f>
        <v>Ethiopia_Malaria_World Health Organization (WHO)_2024</v>
      </c>
    </row>
    <row r="1097" spans="1:12">
      <c r="A1097" s="51" t="s">
        <v>1807</v>
      </c>
      <c r="B1097" s="52" t="s">
        <v>976</v>
      </c>
      <c r="C1097" s="52" t="s">
        <v>304</v>
      </c>
      <c r="D1097" s="52" t="s">
        <v>1627</v>
      </c>
      <c r="E1097" s="52" t="s">
        <v>942</v>
      </c>
      <c r="F1097" s="52" t="s">
        <v>1811</v>
      </c>
      <c r="G1097" s="52">
        <v>2025</v>
      </c>
      <c r="H1097" s="52" t="s">
        <v>357</v>
      </c>
      <c r="I1097" s="52" t="s">
        <v>663</v>
      </c>
      <c r="J1097" s="60">
        <v>10000</v>
      </c>
      <c r="K1097" s="52">
        <v>10000</v>
      </c>
      <c r="L1097" s="56" t="str">
        <f>_xlfn.CONCAT(NFM3External!$B1097,"_",NFM3External!$C1097,"_",NFM3External!$E1097,"_",NFM3External!$G1097)</f>
        <v>Ethiopia_Malaria_World Health Organization (WHO)_2025</v>
      </c>
    </row>
    <row r="1098" spans="1:12">
      <c r="A1098" s="48" t="s">
        <v>1807</v>
      </c>
      <c r="B1098" s="49" t="s">
        <v>976</v>
      </c>
      <c r="C1098" s="49" t="s">
        <v>304</v>
      </c>
      <c r="D1098" s="49" t="s">
        <v>1627</v>
      </c>
      <c r="E1098" s="49" t="s">
        <v>942</v>
      </c>
      <c r="F1098" s="49" t="s">
        <v>1811</v>
      </c>
      <c r="G1098" s="49">
        <v>2026</v>
      </c>
      <c r="H1098" s="49" t="s">
        <v>357</v>
      </c>
      <c r="I1098" s="49" t="s">
        <v>663</v>
      </c>
      <c r="J1098" s="59">
        <v>10000</v>
      </c>
      <c r="K1098" s="49">
        <v>10000</v>
      </c>
      <c r="L1098" s="55" t="str">
        <f>_xlfn.CONCAT(NFM3External!$B1098,"_",NFM3External!$C1098,"_",NFM3External!$E1098,"_",NFM3External!$G1098)</f>
        <v>Ethiopia_Malaria_World Health Organization (WHO)_2026</v>
      </c>
    </row>
    <row r="1099" spans="1:12">
      <c r="A1099" s="51" t="s">
        <v>1807</v>
      </c>
      <c r="B1099" s="52" t="s">
        <v>976</v>
      </c>
      <c r="C1099" s="52" t="s">
        <v>301</v>
      </c>
      <c r="D1099" s="52" t="s">
        <v>1627</v>
      </c>
      <c r="E1099" s="52" t="s">
        <v>947</v>
      </c>
      <c r="F1099" s="52" t="s">
        <v>1812</v>
      </c>
      <c r="G1099" s="52">
        <v>2022</v>
      </c>
      <c r="H1099" s="52" t="s">
        <v>357</v>
      </c>
      <c r="I1099" s="52" t="s">
        <v>663</v>
      </c>
      <c r="J1099" s="60">
        <v>43890000</v>
      </c>
      <c r="K1099" s="52">
        <v>43890000</v>
      </c>
      <c r="L1099" s="56" t="str">
        <f>_xlfn.CONCAT(NFM3External!$B1099,"_",NFM3External!$C1099,"_",NFM3External!$E1099,"_",NFM3External!$G1099)</f>
        <v>Ethiopia_TB_Unspecified - not disagregated by sources _2022</v>
      </c>
    </row>
    <row r="1100" spans="1:12">
      <c r="A1100" s="48" t="s">
        <v>1807</v>
      </c>
      <c r="B1100" s="49" t="s">
        <v>976</v>
      </c>
      <c r="C1100" s="49" t="s">
        <v>301</v>
      </c>
      <c r="D1100" s="49" t="s">
        <v>1627</v>
      </c>
      <c r="E1100" s="49" t="s">
        <v>947</v>
      </c>
      <c r="F1100" s="49" t="s">
        <v>1812</v>
      </c>
      <c r="G1100" s="49">
        <v>2023</v>
      </c>
      <c r="H1100" s="49" t="s">
        <v>357</v>
      </c>
      <c r="I1100" s="49" t="s">
        <v>663</v>
      </c>
      <c r="J1100" s="59">
        <v>49600000</v>
      </c>
      <c r="K1100" s="49">
        <v>49600000</v>
      </c>
      <c r="L1100" s="55" t="str">
        <f>_xlfn.CONCAT(NFM3External!$B1100,"_",NFM3External!$C1100,"_",NFM3External!$E1100,"_",NFM3External!$G1100)</f>
        <v>Ethiopia_TB_Unspecified - not disagregated by sources _2023</v>
      </c>
    </row>
    <row r="1101" spans="1:12">
      <c r="A1101" s="51" t="s">
        <v>1807</v>
      </c>
      <c r="B1101" s="52" t="s">
        <v>976</v>
      </c>
      <c r="C1101" s="52" t="s">
        <v>301</v>
      </c>
      <c r="D1101" s="52" t="s">
        <v>1627</v>
      </c>
      <c r="E1101" s="52" t="s">
        <v>947</v>
      </c>
      <c r="F1101" s="52" t="s">
        <v>1812</v>
      </c>
      <c r="G1101" s="52">
        <v>2024</v>
      </c>
      <c r="H1101" s="52" t="s">
        <v>357</v>
      </c>
      <c r="I1101" s="52" t="s">
        <v>663</v>
      </c>
      <c r="J1101" s="60">
        <v>56290000</v>
      </c>
      <c r="K1101" s="52">
        <v>56290000</v>
      </c>
      <c r="L1101" s="56" t="str">
        <f>_xlfn.CONCAT(NFM3External!$B1101,"_",NFM3External!$C1101,"_",NFM3External!$E1101,"_",NFM3External!$G1101)</f>
        <v>Ethiopia_TB_Unspecified - not disagregated by sources _2024</v>
      </c>
    </row>
    <row r="1102" spans="1:12">
      <c r="A1102" s="48" t="s">
        <v>1813</v>
      </c>
      <c r="B1102" s="49" t="s">
        <v>983</v>
      </c>
      <c r="C1102" s="49" t="s">
        <v>301</v>
      </c>
      <c r="D1102" s="49" t="s">
        <v>1627</v>
      </c>
      <c r="E1102" s="49" t="s">
        <v>942</v>
      </c>
      <c r="F1102" s="49" t="s">
        <v>1814</v>
      </c>
      <c r="G1102" s="49">
        <v>2019</v>
      </c>
      <c r="H1102" s="49" t="s">
        <v>1628</v>
      </c>
      <c r="I1102" s="49" t="s">
        <v>675</v>
      </c>
      <c r="J1102" s="59">
        <v>56000</v>
      </c>
      <c r="K1102" s="49">
        <v>62690</v>
      </c>
      <c r="L1102" s="55" t="str">
        <f>_xlfn.CONCAT(NFM3External!$B1102,"_",NFM3External!$C1102,"_",NFM3External!$E1102,"_",NFM3External!$G1102)</f>
        <v>Gabon_TB_World Health Organization (WHO)_2019</v>
      </c>
    </row>
    <row r="1103" spans="1:12">
      <c r="A1103" s="51" t="s">
        <v>1813</v>
      </c>
      <c r="B1103" s="52" t="s">
        <v>983</v>
      </c>
      <c r="C1103" s="52" t="s">
        <v>301</v>
      </c>
      <c r="D1103" s="52" t="s">
        <v>1627</v>
      </c>
      <c r="E1103" s="52" t="s">
        <v>942</v>
      </c>
      <c r="F1103" s="52" t="s">
        <v>1814</v>
      </c>
      <c r="G1103" s="52">
        <v>2020</v>
      </c>
      <c r="H1103" s="52" t="s">
        <v>1628</v>
      </c>
      <c r="I1103" s="52" t="s">
        <v>675</v>
      </c>
      <c r="J1103" s="60">
        <v>45735</v>
      </c>
      <c r="K1103" s="52">
        <v>52121</v>
      </c>
      <c r="L1103" s="56" t="str">
        <f>_xlfn.CONCAT(NFM3External!$B1103,"_",NFM3External!$C1103,"_",NFM3External!$E1103,"_",NFM3External!$G1103)</f>
        <v>Gabon_TB_World Health Organization (WHO)_2020</v>
      </c>
    </row>
    <row r="1104" spans="1:12">
      <c r="A1104" s="48" t="s">
        <v>1813</v>
      </c>
      <c r="B1104" s="49" t="s">
        <v>983</v>
      </c>
      <c r="C1104" s="49" t="s">
        <v>301</v>
      </c>
      <c r="D1104" s="49" t="s">
        <v>1627</v>
      </c>
      <c r="E1104" s="49" t="s">
        <v>942</v>
      </c>
      <c r="F1104" s="49" t="s">
        <v>1814</v>
      </c>
      <c r="G1104" s="49">
        <v>2021</v>
      </c>
      <c r="H1104" s="49" t="s">
        <v>1628</v>
      </c>
      <c r="I1104" s="49" t="s">
        <v>675</v>
      </c>
      <c r="J1104" s="59">
        <v>134100</v>
      </c>
      <c r="K1104" s="49">
        <v>160141</v>
      </c>
      <c r="L1104" s="55" t="str">
        <f>_xlfn.CONCAT(NFM3External!$B1104,"_",NFM3External!$C1104,"_",NFM3External!$E1104,"_",NFM3External!$G1104)</f>
        <v>Gabon_TB_World Health Organization (WHO)_2021</v>
      </c>
    </row>
    <row r="1105" spans="1:12">
      <c r="A1105" s="51" t="s">
        <v>1813</v>
      </c>
      <c r="B1105" s="52" t="s">
        <v>983</v>
      </c>
      <c r="C1105" s="52" t="s">
        <v>301</v>
      </c>
      <c r="D1105" s="52" t="s">
        <v>1627</v>
      </c>
      <c r="E1105" s="52" t="s">
        <v>942</v>
      </c>
      <c r="F1105" s="52" t="s">
        <v>1814</v>
      </c>
      <c r="G1105" s="52">
        <v>2022</v>
      </c>
      <c r="H1105" s="52" t="s">
        <v>357</v>
      </c>
      <c r="I1105" s="52" t="s">
        <v>675</v>
      </c>
      <c r="J1105" s="60">
        <v>72975</v>
      </c>
      <c r="K1105" s="52">
        <v>88120</v>
      </c>
      <c r="L1105" s="56" t="str">
        <f>_xlfn.CONCAT(NFM3External!$B1105,"_",NFM3External!$C1105,"_",NFM3External!$E1105,"_",NFM3External!$G1105)</f>
        <v>Gabon_TB_World Health Organization (WHO)_2022</v>
      </c>
    </row>
    <row r="1106" spans="1:12">
      <c r="A1106" s="48" t="s">
        <v>1813</v>
      </c>
      <c r="B1106" s="49" t="s">
        <v>983</v>
      </c>
      <c r="C1106" s="49" t="s">
        <v>301</v>
      </c>
      <c r="D1106" s="49" t="s">
        <v>1627</v>
      </c>
      <c r="E1106" s="49" t="s">
        <v>942</v>
      </c>
      <c r="F1106" s="49" t="s">
        <v>1814</v>
      </c>
      <c r="G1106" s="49">
        <v>2023</v>
      </c>
      <c r="H1106" s="49" t="s">
        <v>357</v>
      </c>
      <c r="I1106" s="49" t="s">
        <v>675</v>
      </c>
      <c r="J1106" s="59">
        <v>36402</v>
      </c>
      <c r="K1106" s="49">
        <v>44598</v>
      </c>
      <c r="L1106" s="55" t="str">
        <f>_xlfn.CONCAT(NFM3External!$B1106,"_",NFM3External!$C1106,"_",NFM3External!$E1106,"_",NFM3External!$G1106)</f>
        <v>Gabon_TB_World Health Organization (WHO)_2023</v>
      </c>
    </row>
    <row r="1107" spans="1:12">
      <c r="A1107" s="51" t="s">
        <v>1813</v>
      </c>
      <c r="B1107" s="52" t="s">
        <v>983</v>
      </c>
      <c r="C1107" s="52" t="s">
        <v>301</v>
      </c>
      <c r="D1107" s="52" t="s">
        <v>1627</v>
      </c>
      <c r="E1107" s="52" t="s">
        <v>942</v>
      </c>
      <c r="F1107" s="52" t="s">
        <v>1814</v>
      </c>
      <c r="G1107" s="52">
        <v>2024</v>
      </c>
      <c r="H1107" s="52" t="s">
        <v>357</v>
      </c>
      <c r="I1107" s="52" t="s">
        <v>675</v>
      </c>
      <c r="J1107" s="60">
        <v>5272</v>
      </c>
      <c r="K1107" s="52">
        <v>6538</v>
      </c>
      <c r="L1107" s="56" t="str">
        <f>_xlfn.CONCAT(NFM3External!$B1107,"_",NFM3External!$C1107,"_",NFM3External!$E1107,"_",NFM3External!$G1107)</f>
        <v>Gabon_TB_World Health Organization (WHO)_2024</v>
      </c>
    </row>
    <row r="1108" spans="1:12">
      <c r="A1108" s="48" t="s">
        <v>1813</v>
      </c>
      <c r="B1108" s="49" t="s">
        <v>983</v>
      </c>
      <c r="C1108" s="49" t="s">
        <v>301</v>
      </c>
      <c r="D1108" s="49" t="s">
        <v>1627</v>
      </c>
      <c r="E1108" s="49" t="s">
        <v>942</v>
      </c>
      <c r="F1108" s="49" t="s">
        <v>1814</v>
      </c>
      <c r="G1108" s="49">
        <v>2025</v>
      </c>
      <c r="H1108" s="49" t="s">
        <v>357</v>
      </c>
      <c r="I1108" s="49" t="s">
        <v>675</v>
      </c>
      <c r="J1108" s="59">
        <v>45735</v>
      </c>
      <c r="K1108" s="49">
        <v>57336</v>
      </c>
      <c r="L1108" s="55" t="str">
        <f>_xlfn.CONCAT(NFM3External!$B1108,"_",NFM3External!$C1108,"_",NFM3External!$E1108,"_",NFM3External!$G1108)</f>
        <v>Gabon_TB_World Health Organization (WHO)_2025</v>
      </c>
    </row>
    <row r="1109" spans="1:12">
      <c r="A1109" s="51" t="s">
        <v>1813</v>
      </c>
      <c r="B1109" s="52" t="s">
        <v>983</v>
      </c>
      <c r="C1109" s="52" t="s">
        <v>301</v>
      </c>
      <c r="D1109" s="52" t="s">
        <v>1627</v>
      </c>
      <c r="E1109" s="52" t="s">
        <v>942</v>
      </c>
      <c r="F1109" s="52" t="s">
        <v>1814</v>
      </c>
      <c r="G1109" s="52">
        <v>2026</v>
      </c>
      <c r="H1109" s="52" t="s">
        <v>357</v>
      </c>
      <c r="I1109" s="52" t="s">
        <v>675</v>
      </c>
      <c r="J1109" s="60">
        <v>0</v>
      </c>
      <c r="K1109" s="52">
        <v>0</v>
      </c>
      <c r="L1109" s="56" t="str">
        <f>_xlfn.CONCAT(NFM3External!$B1109,"_",NFM3External!$C1109,"_",NFM3External!$E1109,"_",NFM3External!$G1109)</f>
        <v>Gabon_TB_World Health Organization (WHO)_2026</v>
      </c>
    </row>
    <row r="1110" spans="1:12">
      <c r="A1110" s="48" t="s">
        <v>1815</v>
      </c>
      <c r="B1110" s="49" t="s">
        <v>987</v>
      </c>
      <c r="C1110" s="49" t="s">
        <v>1638</v>
      </c>
      <c r="D1110" s="49" t="s">
        <v>1627</v>
      </c>
      <c r="E1110" s="49" t="s">
        <v>947</v>
      </c>
      <c r="F1110" s="49" t="s">
        <v>1816</v>
      </c>
      <c r="G1110" s="49">
        <v>2023</v>
      </c>
      <c r="H1110" s="49" t="s">
        <v>357</v>
      </c>
      <c r="I1110" s="49" t="s">
        <v>663</v>
      </c>
      <c r="J1110" s="59">
        <v>390997</v>
      </c>
      <c r="K1110" s="49">
        <v>390997</v>
      </c>
      <c r="L1110" s="55" t="str">
        <f>_xlfn.CONCAT(NFM3External!$B1110,"_",NFM3External!$C1110,"_",NFM3External!$E1110,"_",NFM3External!$G1110)</f>
        <v>Georgia_HIV_Unspecified - not disagregated by sources _2023</v>
      </c>
    </row>
    <row r="1111" spans="1:12">
      <c r="A1111" s="51" t="s">
        <v>1815</v>
      </c>
      <c r="B1111" s="52" t="s">
        <v>987</v>
      </c>
      <c r="C1111" s="52" t="s">
        <v>1638</v>
      </c>
      <c r="D1111" s="52" t="s">
        <v>1627</v>
      </c>
      <c r="E1111" s="52" t="s">
        <v>947</v>
      </c>
      <c r="F1111" s="52" t="s">
        <v>1816</v>
      </c>
      <c r="G1111" s="52">
        <v>2024</v>
      </c>
      <c r="H1111" s="52" t="s">
        <v>357</v>
      </c>
      <c r="I1111" s="52" t="s">
        <v>663</v>
      </c>
      <c r="J1111" s="60">
        <v>127723</v>
      </c>
      <c r="K1111" s="52">
        <v>127723</v>
      </c>
      <c r="L1111" s="56" t="str">
        <f>_xlfn.CONCAT(NFM3External!$B1111,"_",NFM3External!$C1111,"_",NFM3External!$E1111,"_",NFM3External!$G1111)</f>
        <v>Georgia_HIV_Unspecified - not disagregated by sources _2024</v>
      </c>
    </row>
    <row r="1112" spans="1:12">
      <c r="A1112" s="48" t="s">
        <v>1815</v>
      </c>
      <c r="B1112" s="49" t="s">
        <v>987</v>
      </c>
      <c r="C1112" s="49" t="s">
        <v>1638</v>
      </c>
      <c r="D1112" s="49" t="s">
        <v>1627</v>
      </c>
      <c r="E1112" s="49" t="s">
        <v>947</v>
      </c>
      <c r="F1112" s="49" t="s">
        <v>1816</v>
      </c>
      <c r="G1112" s="49">
        <v>2025</v>
      </c>
      <c r="H1112" s="49" t="s">
        <v>357</v>
      </c>
      <c r="I1112" s="49" t="s">
        <v>663</v>
      </c>
      <c r="J1112" s="59">
        <v>38629</v>
      </c>
      <c r="K1112" s="49">
        <v>38629</v>
      </c>
      <c r="L1112" s="55" t="str">
        <f>_xlfn.CONCAT(NFM3External!$B1112,"_",NFM3External!$C1112,"_",NFM3External!$E1112,"_",NFM3External!$G1112)</f>
        <v>Georgia_HIV_Unspecified - not disagregated by sources _2025</v>
      </c>
    </row>
    <row r="1113" spans="1:12">
      <c r="A1113" s="51" t="s">
        <v>1815</v>
      </c>
      <c r="B1113" s="52" t="s">
        <v>987</v>
      </c>
      <c r="C1113" s="52" t="s">
        <v>301</v>
      </c>
      <c r="D1113" s="52" t="s">
        <v>1627</v>
      </c>
      <c r="E1113" s="52" t="s">
        <v>947</v>
      </c>
      <c r="F1113" s="52" t="s">
        <v>1817</v>
      </c>
      <c r="G1113" s="52">
        <v>2023</v>
      </c>
      <c r="H1113" s="52" t="s">
        <v>357</v>
      </c>
      <c r="I1113" s="52" t="s">
        <v>663</v>
      </c>
      <c r="J1113" s="60">
        <v>1572720</v>
      </c>
      <c r="K1113" s="52">
        <v>1572720</v>
      </c>
      <c r="L1113" s="56" t="str">
        <f>_xlfn.CONCAT(NFM3External!$B1113,"_",NFM3External!$C1113,"_",NFM3External!$E1113,"_",NFM3External!$G1113)</f>
        <v>Georgia_TB_Unspecified - not disagregated by sources _2023</v>
      </c>
    </row>
    <row r="1114" spans="1:12">
      <c r="A1114" s="48" t="s">
        <v>1815</v>
      </c>
      <c r="B1114" s="49" t="s">
        <v>987</v>
      </c>
      <c r="C1114" s="49" t="s">
        <v>301</v>
      </c>
      <c r="D1114" s="49" t="s">
        <v>1627</v>
      </c>
      <c r="E1114" s="49" t="s">
        <v>947</v>
      </c>
      <c r="F1114" s="49" t="s">
        <v>1817</v>
      </c>
      <c r="G1114" s="49">
        <v>2024</v>
      </c>
      <c r="H1114" s="49" t="s">
        <v>357</v>
      </c>
      <c r="I1114" s="49" t="s">
        <v>663</v>
      </c>
      <c r="J1114" s="59">
        <v>1544307</v>
      </c>
      <c r="K1114" s="49">
        <v>1544307</v>
      </c>
      <c r="L1114" s="55" t="str">
        <f>_xlfn.CONCAT(NFM3External!$B1114,"_",NFM3External!$C1114,"_",NFM3External!$E1114,"_",NFM3External!$G1114)</f>
        <v>Georgia_TB_Unspecified - not disagregated by sources _2024</v>
      </c>
    </row>
    <row r="1115" spans="1:12">
      <c r="A1115" s="51" t="s">
        <v>1815</v>
      </c>
      <c r="B1115" s="52" t="s">
        <v>987</v>
      </c>
      <c r="C1115" s="52" t="s">
        <v>301</v>
      </c>
      <c r="D1115" s="52" t="s">
        <v>1627</v>
      </c>
      <c r="E1115" s="52" t="s">
        <v>947</v>
      </c>
      <c r="F1115" s="52" t="s">
        <v>1817</v>
      </c>
      <c r="G1115" s="52">
        <v>2025</v>
      </c>
      <c r="H1115" s="52" t="s">
        <v>357</v>
      </c>
      <c r="I1115" s="52" t="s">
        <v>663</v>
      </c>
      <c r="J1115" s="60">
        <v>1176244</v>
      </c>
      <c r="K1115" s="52">
        <v>1176244</v>
      </c>
      <c r="L1115" s="56" t="str">
        <f>_xlfn.CONCAT(NFM3External!$B1115,"_",NFM3External!$C1115,"_",NFM3External!$E1115,"_",NFM3External!$G1115)</f>
        <v>Georgia_TB_Unspecified - not disagregated by sources _2025</v>
      </c>
    </row>
    <row r="1116" spans="1:12">
      <c r="A1116" s="48" t="s">
        <v>1818</v>
      </c>
      <c r="B1116" s="49" t="s">
        <v>990</v>
      </c>
      <c r="C1116" s="49" t="s">
        <v>1638</v>
      </c>
      <c r="D1116" s="49" t="s">
        <v>1627</v>
      </c>
      <c r="E1116" s="49" t="s">
        <v>836</v>
      </c>
      <c r="F1116" s="49" t="s">
        <v>1819</v>
      </c>
      <c r="G1116" s="49">
        <v>2018</v>
      </c>
      <c r="H1116" s="49" t="s">
        <v>1628</v>
      </c>
      <c r="I1116" s="49" t="s">
        <v>663</v>
      </c>
      <c r="J1116" s="59">
        <v>100000</v>
      </c>
      <c r="K1116" s="49">
        <v>100000</v>
      </c>
      <c r="L1116" s="55" t="str">
        <f>_xlfn.CONCAT(NFM3External!$B1116,"_",NFM3External!$C1116,"_",NFM3External!$E1116,"_",NFM3External!$G1116)</f>
        <v>Ghana_HIV_Joint United Nations Programme on HIV/AIDS (UNAIDS)_2018</v>
      </c>
    </row>
    <row r="1117" spans="1:12">
      <c r="A1117" s="51" t="s">
        <v>1818</v>
      </c>
      <c r="B1117" s="52" t="s">
        <v>990</v>
      </c>
      <c r="C1117" s="52" t="s">
        <v>1638</v>
      </c>
      <c r="D1117" s="52" t="s">
        <v>1627</v>
      </c>
      <c r="E1117" s="52" t="s">
        <v>836</v>
      </c>
      <c r="F1117" s="52" t="s">
        <v>1819</v>
      </c>
      <c r="G1117" s="52">
        <v>2019</v>
      </c>
      <c r="H1117" s="52" t="s">
        <v>1628</v>
      </c>
      <c r="I1117" s="52" t="s">
        <v>663</v>
      </c>
      <c r="J1117" s="60">
        <v>100000</v>
      </c>
      <c r="K1117" s="52">
        <v>100000</v>
      </c>
      <c r="L1117" s="56" t="str">
        <f>_xlfn.CONCAT(NFM3External!$B1117,"_",NFM3External!$C1117,"_",NFM3External!$E1117,"_",NFM3External!$G1117)</f>
        <v>Ghana_HIV_Joint United Nations Programme on HIV/AIDS (UNAIDS)_2019</v>
      </c>
    </row>
    <row r="1118" spans="1:12">
      <c r="A1118" s="48" t="s">
        <v>1818</v>
      </c>
      <c r="B1118" s="49" t="s">
        <v>990</v>
      </c>
      <c r="C1118" s="49" t="s">
        <v>1638</v>
      </c>
      <c r="D1118" s="49" t="s">
        <v>1627</v>
      </c>
      <c r="E1118" s="49" t="s">
        <v>836</v>
      </c>
      <c r="F1118" s="49" t="s">
        <v>1819</v>
      </c>
      <c r="G1118" s="49">
        <v>2020</v>
      </c>
      <c r="H1118" s="49" t="s">
        <v>1628</v>
      </c>
      <c r="I1118" s="49" t="s">
        <v>663</v>
      </c>
      <c r="J1118" s="59">
        <v>100000</v>
      </c>
      <c r="K1118" s="49">
        <v>100000</v>
      </c>
      <c r="L1118" s="55" t="str">
        <f>_xlfn.CONCAT(NFM3External!$B1118,"_",NFM3External!$C1118,"_",NFM3External!$E1118,"_",NFM3External!$G1118)</f>
        <v>Ghana_HIV_Joint United Nations Programme on HIV/AIDS (UNAIDS)_2020</v>
      </c>
    </row>
    <row r="1119" spans="1:12">
      <c r="A1119" s="51" t="s">
        <v>1818</v>
      </c>
      <c r="B1119" s="52" t="s">
        <v>990</v>
      </c>
      <c r="C1119" s="52" t="s">
        <v>1638</v>
      </c>
      <c r="D1119" s="52" t="s">
        <v>1627</v>
      </c>
      <c r="E1119" s="52" t="s">
        <v>836</v>
      </c>
      <c r="F1119" s="52" t="s">
        <v>1819</v>
      </c>
      <c r="G1119" s="52">
        <v>2021</v>
      </c>
      <c r="H1119" s="52" t="s">
        <v>357</v>
      </c>
      <c r="I1119" s="52" t="s">
        <v>663</v>
      </c>
      <c r="J1119" s="60">
        <v>100000</v>
      </c>
      <c r="K1119" s="52">
        <v>100000</v>
      </c>
      <c r="L1119" s="56" t="str">
        <f>_xlfn.CONCAT(NFM3External!$B1119,"_",NFM3External!$C1119,"_",NFM3External!$E1119,"_",NFM3External!$G1119)</f>
        <v>Ghana_HIV_Joint United Nations Programme on HIV/AIDS (UNAIDS)_2021</v>
      </c>
    </row>
    <row r="1120" spans="1:12">
      <c r="A1120" s="48" t="s">
        <v>1818</v>
      </c>
      <c r="B1120" s="49" t="s">
        <v>990</v>
      </c>
      <c r="C1120" s="49" t="s">
        <v>1638</v>
      </c>
      <c r="D1120" s="49" t="s">
        <v>1627</v>
      </c>
      <c r="E1120" s="49" t="s">
        <v>836</v>
      </c>
      <c r="F1120" s="49" t="s">
        <v>1819</v>
      </c>
      <c r="G1120" s="49">
        <v>2022</v>
      </c>
      <c r="H1120" s="49" t="s">
        <v>357</v>
      </c>
      <c r="I1120" s="49" t="s">
        <v>663</v>
      </c>
      <c r="J1120" s="59">
        <v>100000</v>
      </c>
      <c r="K1120" s="49">
        <v>100000</v>
      </c>
      <c r="L1120" s="55" t="str">
        <f>_xlfn.CONCAT(NFM3External!$B1120,"_",NFM3External!$C1120,"_",NFM3External!$E1120,"_",NFM3External!$G1120)</f>
        <v>Ghana_HIV_Joint United Nations Programme on HIV/AIDS (UNAIDS)_2022</v>
      </c>
    </row>
    <row r="1121" spans="1:12">
      <c r="A1121" s="51" t="s">
        <v>1818</v>
      </c>
      <c r="B1121" s="52" t="s">
        <v>990</v>
      </c>
      <c r="C1121" s="52" t="s">
        <v>1638</v>
      </c>
      <c r="D1121" s="52" t="s">
        <v>1627</v>
      </c>
      <c r="E1121" s="52" t="s">
        <v>836</v>
      </c>
      <c r="F1121" s="52" t="s">
        <v>1819</v>
      </c>
      <c r="G1121" s="52">
        <v>2023</v>
      </c>
      <c r="H1121" s="52" t="s">
        <v>357</v>
      </c>
      <c r="I1121" s="52" t="s">
        <v>663</v>
      </c>
      <c r="J1121" s="60">
        <v>100000</v>
      </c>
      <c r="K1121" s="52">
        <v>100000</v>
      </c>
      <c r="L1121" s="56" t="str">
        <f>_xlfn.CONCAT(NFM3External!$B1121,"_",NFM3External!$C1121,"_",NFM3External!$E1121,"_",NFM3External!$G1121)</f>
        <v>Ghana_HIV_Joint United Nations Programme on HIV/AIDS (UNAIDS)_2023</v>
      </c>
    </row>
    <row r="1122" spans="1:12">
      <c r="A1122" s="48" t="s">
        <v>1818</v>
      </c>
      <c r="B1122" s="49" t="s">
        <v>990</v>
      </c>
      <c r="C1122" s="49" t="s">
        <v>1638</v>
      </c>
      <c r="D1122" s="49" t="s">
        <v>1627</v>
      </c>
      <c r="E1122" s="49" t="s">
        <v>836</v>
      </c>
      <c r="F1122" s="49" t="s">
        <v>1819</v>
      </c>
      <c r="G1122" s="49">
        <v>2024</v>
      </c>
      <c r="H1122" s="49" t="s">
        <v>357</v>
      </c>
      <c r="I1122" s="49" t="s">
        <v>663</v>
      </c>
      <c r="J1122" s="59">
        <v>100000</v>
      </c>
      <c r="K1122" s="49">
        <v>100000</v>
      </c>
      <c r="L1122" s="55" t="str">
        <f>_xlfn.CONCAT(NFM3External!$B1122,"_",NFM3External!$C1122,"_",NFM3External!$E1122,"_",NFM3External!$G1122)</f>
        <v>Ghana_HIV_Joint United Nations Programme on HIV/AIDS (UNAIDS)_2024</v>
      </c>
    </row>
    <row r="1123" spans="1:12">
      <c r="A1123" s="51" t="s">
        <v>1818</v>
      </c>
      <c r="B1123" s="52" t="s">
        <v>990</v>
      </c>
      <c r="C1123" s="52" t="s">
        <v>1638</v>
      </c>
      <c r="D1123" s="52" t="s">
        <v>1627</v>
      </c>
      <c r="E1123" s="52" t="s">
        <v>836</v>
      </c>
      <c r="F1123" s="52" t="s">
        <v>1819</v>
      </c>
      <c r="G1123" s="52">
        <v>2025</v>
      </c>
      <c r="H1123" s="52" t="s">
        <v>357</v>
      </c>
      <c r="I1123" s="52" t="s">
        <v>663</v>
      </c>
      <c r="J1123" s="60">
        <v>100000</v>
      </c>
      <c r="K1123" s="52">
        <v>100000</v>
      </c>
      <c r="L1123" s="56" t="str">
        <f>_xlfn.CONCAT(NFM3External!$B1123,"_",NFM3External!$C1123,"_",NFM3External!$E1123,"_",NFM3External!$G1123)</f>
        <v>Ghana_HIV_Joint United Nations Programme on HIV/AIDS (UNAIDS)_2025</v>
      </c>
    </row>
    <row r="1124" spans="1:12">
      <c r="A1124" s="48" t="s">
        <v>1818</v>
      </c>
      <c r="B1124" s="49" t="s">
        <v>990</v>
      </c>
      <c r="C1124" s="49" t="s">
        <v>1638</v>
      </c>
      <c r="D1124" s="49" t="s">
        <v>1627</v>
      </c>
      <c r="E1124" s="49" t="s">
        <v>911</v>
      </c>
      <c r="F1124" s="49" t="s">
        <v>1820</v>
      </c>
      <c r="G1124" s="49">
        <v>2018</v>
      </c>
      <c r="H1124" s="49" t="s">
        <v>1628</v>
      </c>
      <c r="I1124" s="49" t="s">
        <v>663</v>
      </c>
      <c r="J1124" s="59">
        <v>20000</v>
      </c>
      <c r="K1124" s="49">
        <v>20000</v>
      </c>
      <c r="L1124" s="55" t="str">
        <f>_xlfn.CONCAT(NFM3External!$B1124,"_",NFM3External!$C1124,"_",NFM3External!$E1124,"_",NFM3External!$G1124)</f>
        <v>Ghana_HIV_United Nations Development Programme (UNDP)_2018</v>
      </c>
    </row>
    <row r="1125" spans="1:12">
      <c r="A1125" s="51" t="s">
        <v>1818</v>
      </c>
      <c r="B1125" s="52" t="s">
        <v>990</v>
      </c>
      <c r="C1125" s="52" t="s">
        <v>1638</v>
      </c>
      <c r="D1125" s="52" t="s">
        <v>1627</v>
      </c>
      <c r="E1125" s="52" t="s">
        <v>911</v>
      </c>
      <c r="F1125" s="52" t="s">
        <v>1820</v>
      </c>
      <c r="G1125" s="52">
        <v>2019</v>
      </c>
      <c r="H1125" s="52" t="s">
        <v>1628</v>
      </c>
      <c r="I1125" s="52" t="s">
        <v>663</v>
      </c>
      <c r="J1125" s="60">
        <v>20000</v>
      </c>
      <c r="K1125" s="52">
        <v>20000</v>
      </c>
      <c r="L1125" s="56" t="str">
        <f>_xlfn.CONCAT(NFM3External!$B1125,"_",NFM3External!$C1125,"_",NFM3External!$E1125,"_",NFM3External!$G1125)</f>
        <v>Ghana_HIV_United Nations Development Programme (UNDP)_2019</v>
      </c>
    </row>
    <row r="1126" spans="1:12">
      <c r="A1126" s="48" t="s">
        <v>1818</v>
      </c>
      <c r="B1126" s="49" t="s">
        <v>990</v>
      </c>
      <c r="C1126" s="49" t="s">
        <v>1638</v>
      </c>
      <c r="D1126" s="49" t="s">
        <v>1627</v>
      </c>
      <c r="E1126" s="49" t="s">
        <v>911</v>
      </c>
      <c r="F1126" s="49" t="s">
        <v>1820</v>
      </c>
      <c r="G1126" s="49">
        <v>2020</v>
      </c>
      <c r="H1126" s="49" t="s">
        <v>1628</v>
      </c>
      <c r="I1126" s="49" t="s">
        <v>663</v>
      </c>
      <c r="J1126" s="59">
        <v>20000</v>
      </c>
      <c r="K1126" s="49">
        <v>20000</v>
      </c>
      <c r="L1126" s="55" t="str">
        <f>_xlfn.CONCAT(NFM3External!$B1126,"_",NFM3External!$C1126,"_",NFM3External!$E1126,"_",NFM3External!$G1126)</f>
        <v>Ghana_HIV_United Nations Development Programme (UNDP)_2020</v>
      </c>
    </row>
    <row r="1127" spans="1:12">
      <c r="A1127" s="51" t="s">
        <v>1818</v>
      </c>
      <c r="B1127" s="52" t="s">
        <v>990</v>
      </c>
      <c r="C1127" s="52" t="s">
        <v>1638</v>
      </c>
      <c r="D1127" s="52" t="s">
        <v>1627</v>
      </c>
      <c r="E1127" s="52" t="s">
        <v>911</v>
      </c>
      <c r="F1127" s="52" t="s">
        <v>1820</v>
      </c>
      <c r="G1127" s="52">
        <v>2021</v>
      </c>
      <c r="H1127" s="52" t="s">
        <v>357</v>
      </c>
      <c r="I1127" s="52" t="s">
        <v>663</v>
      </c>
      <c r="J1127" s="60">
        <v>20000</v>
      </c>
      <c r="K1127" s="52">
        <v>20000</v>
      </c>
      <c r="L1127" s="56" t="str">
        <f>_xlfn.CONCAT(NFM3External!$B1127,"_",NFM3External!$C1127,"_",NFM3External!$E1127,"_",NFM3External!$G1127)</f>
        <v>Ghana_HIV_United Nations Development Programme (UNDP)_2021</v>
      </c>
    </row>
    <row r="1128" spans="1:12">
      <c r="A1128" s="48" t="s">
        <v>1818</v>
      </c>
      <c r="B1128" s="49" t="s">
        <v>990</v>
      </c>
      <c r="C1128" s="49" t="s">
        <v>1638</v>
      </c>
      <c r="D1128" s="49" t="s">
        <v>1627</v>
      </c>
      <c r="E1128" s="49" t="s">
        <v>911</v>
      </c>
      <c r="F1128" s="49" t="s">
        <v>1820</v>
      </c>
      <c r="G1128" s="49">
        <v>2022</v>
      </c>
      <c r="H1128" s="49" t="s">
        <v>357</v>
      </c>
      <c r="I1128" s="49" t="s">
        <v>663</v>
      </c>
      <c r="J1128" s="59">
        <v>20000</v>
      </c>
      <c r="K1128" s="49">
        <v>20000</v>
      </c>
      <c r="L1128" s="55" t="str">
        <f>_xlfn.CONCAT(NFM3External!$B1128,"_",NFM3External!$C1128,"_",NFM3External!$E1128,"_",NFM3External!$G1128)</f>
        <v>Ghana_HIV_United Nations Development Programme (UNDP)_2022</v>
      </c>
    </row>
    <row r="1129" spans="1:12">
      <c r="A1129" s="51" t="s">
        <v>1818</v>
      </c>
      <c r="B1129" s="52" t="s">
        <v>990</v>
      </c>
      <c r="C1129" s="52" t="s">
        <v>1638</v>
      </c>
      <c r="D1129" s="52" t="s">
        <v>1627</v>
      </c>
      <c r="E1129" s="52" t="s">
        <v>911</v>
      </c>
      <c r="F1129" s="52" t="s">
        <v>1820</v>
      </c>
      <c r="G1129" s="52">
        <v>2023</v>
      </c>
      <c r="H1129" s="52" t="s">
        <v>357</v>
      </c>
      <c r="I1129" s="52" t="s">
        <v>663</v>
      </c>
      <c r="J1129" s="60">
        <v>20000</v>
      </c>
      <c r="K1129" s="52">
        <v>20000</v>
      </c>
      <c r="L1129" s="56" t="str">
        <f>_xlfn.CONCAT(NFM3External!$B1129,"_",NFM3External!$C1129,"_",NFM3External!$E1129,"_",NFM3External!$G1129)</f>
        <v>Ghana_HIV_United Nations Development Programme (UNDP)_2023</v>
      </c>
    </row>
    <row r="1130" spans="1:12">
      <c r="A1130" s="48" t="s">
        <v>1818</v>
      </c>
      <c r="B1130" s="49" t="s">
        <v>990</v>
      </c>
      <c r="C1130" s="49" t="s">
        <v>1638</v>
      </c>
      <c r="D1130" s="49" t="s">
        <v>1627</v>
      </c>
      <c r="E1130" s="49" t="s">
        <v>911</v>
      </c>
      <c r="F1130" s="49" t="s">
        <v>1820</v>
      </c>
      <c r="G1130" s="49">
        <v>2024</v>
      </c>
      <c r="H1130" s="49" t="s">
        <v>357</v>
      </c>
      <c r="I1130" s="49" t="s">
        <v>663</v>
      </c>
      <c r="J1130" s="59">
        <v>20000</v>
      </c>
      <c r="K1130" s="49">
        <v>20000</v>
      </c>
      <c r="L1130" s="55" t="str">
        <f>_xlfn.CONCAT(NFM3External!$B1130,"_",NFM3External!$C1130,"_",NFM3External!$E1130,"_",NFM3External!$G1130)</f>
        <v>Ghana_HIV_United Nations Development Programme (UNDP)_2024</v>
      </c>
    </row>
    <row r="1131" spans="1:12">
      <c r="A1131" s="51" t="s">
        <v>1818</v>
      </c>
      <c r="B1131" s="52" t="s">
        <v>990</v>
      </c>
      <c r="C1131" s="52" t="s">
        <v>1638</v>
      </c>
      <c r="D1131" s="52" t="s">
        <v>1627</v>
      </c>
      <c r="E1131" s="52" t="s">
        <v>911</v>
      </c>
      <c r="F1131" s="52" t="s">
        <v>1820</v>
      </c>
      <c r="G1131" s="52">
        <v>2025</v>
      </c>
      <c r="H1131" s="52" t="s">
        <v>357</v>
      </c>
      <c r="I1131" s="52" t="s">
        <v>663</v>
      </c>
      <c r="J1131" s="60">
        <v>20000</v>
      </c>
      <c r="K1131" s="52">
        <v>20000</v>
      </c>
      <c r="L1131" s="56" t="str">
        <f>_xlfn.CONCAT(NFM3External!$B1131,"_",NFM3External!$C1131,"_",NFM3External!$E1131,"_",NFM3External!$G1131)</f>
        <v>Ghana_HIV_United Nations Development Programme (UNDP)_2025</v>
      </c>
    </row>
    <row r="1132" spans="1:12">
      <c r="A1132" s="48" t="s">
        <v>1818</v>
      </c>
      <c r="B1132" s="49" t="s">
        <v>990</v>
      </c>
      <c r="C1132" s="49" t="s">
        <v>1638</v>
      </c>
      <c r="D1132" s="49" t="s">
        <v>1627</v>
      </c>
      <c r="E1132" s="49" t="s">
        <v>923</v>
      </c>
      <c r="F1132" s="49" t="s">
        <v>1821</v>
      </c>
      <c r="G1132" s="49">
        <v>2018</v>
      </c>
      <c r="H1132" s="49" t="s">
        <v>1628</v>
      </c>
      <c r="I1132" s="49" t="s">
        <v>663</v>
      </c>
      <c r="J1132" s="59">
        <v>20000</v>
      </c>
      <c r="K1132" s="49">
        <v>20000</v>
      </c>
      <c r="L1132" s="55" t="str">
        <f>_xlfn.CONCAT(NFM3External!$B1132,"_",NFM3External!$C1132,"_",NFM3External!$E1132,"_",NFM3External!$G1132)</f>
        <v>Ghana_HIV_United Nations Population Fund (UNFPA)_2018</v>
      </c>
    </row>
    <row r="1133" spans="1:12">
      <c r="A1133" s="51" t="s">
        <v>1818</v>
      </c>
      <c r="B1133" s="52" t="s">
        <v>990</v>
      </c>
      <c r="C1133" s="52" t="s">
        <v>1638</v>
      </c>
      <c r="D1133" s="52" t="s">
        <v>1627</v>
      </c>
      <c r="E1133" s="52" t="s">
        <v>923</v>
      </c>
      <c r="F1133" s="52" t="s">
        <v>1821</v>
      </c>
      <c r="G1133" s="52">
        <v>2019</v>
      </c>
      <c r="H1133" s="52" t="s">
        <v>1628</v>
      </c>
      <c r="I1133" s="52" t="s">
        <v>663</v>
      </c>
      <c r="J1133" s="60">
        <v>20000</v>
      </c>
      <c r="K1133" s="52">
        <v>20000</v>
      </c>
      <c r="L1133" s="56" t="str">
        <f>_xlfn.CONCAT(NFM3External!$B1133,"_",NFM3External!$C1133,"_",NFM3External!$E1133,"_",NFM3External!$G1133)</f>
        <v>Ghana_HIV_United Nations Population Fund (UNFPA)_2019</v>
      </c>
    </row>
    <row r="1134" spans="1:12">
      <c r="A1134" s="48" t="s">
        <v>1818</v>
      </c>
      <c r="B1134" s="49" t="s">
        <v>990</v>
      </c>
      <c r="C1134" s="49" t="s">
        <v>1638</v>
      </c>
      <c r="D1134" s="49" t="s">
        <v>1627</v>
      </c>
      <c r="E1134" s="49" t="s">
        <v>923</v>
      </c>
      <c r="F1134" s="49" t="s">
        <v>1821</v>
      </c>
      <c r="G1134" s="49">
        <v>2020</v>
      </c>
      <c r="H1134" s="49" t="s">
        <v>1628</v>
      </c>
      <c r="I1134" s="49" t="s">
        <v>663</v>
      </c>
      <c r="J1134" s="59">
        <v>20000</v>
      </c>
      <c r="K1134" s="49">
        <v>20000</v>
      </c>
      <c r="L1134" s="55" t="str">
        <f>_xlfn.CONCAT(NFM3External!$B1134,"_",NFM3External!$C1134,"_",NFM3External!$E1134,"_",NFM3External!$G1134)</f>
        <v>Ghana_HIV_United Nations Population Fund (UNFPA)_2020</v>
      </c>
    </row>
    <row r="1135" spans="1:12">
      <c r="A1135" s="51" t="s">
        <v>1818</v>
      </c>
      <c r="B1135" s="52" t="s">
        <v>990</v>
      </c>
      <c r="C1135" s="52" t="s">
        <v>1638</v>
      </c>
      <c r="D1135" s="52" t="s">
        <v>1627</v>
      </c>
      <c r="E1135" s="52" t="s">
        <v>923</v>
      </c>
      <c r="F1135" s="52" t="s">
        <v>1821</v>
      </c>
      <c r="G1135" s="52">
        <v>2021</v>
      </c>
      <c r="H1135" s="52" t="s">
        <v>357</v>
      </c>
      <c r="I1135" s="52" t="s">
        <v>663</v>
      </c>
      <c r="J1135" s="60">
        <v>20000</v>
      </c>
      <c r="K1135" s="52">
        <v>20000</v>
      </c>
      <c r="L1135" s="56" t="str">
        <f>_xlfn.CONCAT(NFM3External!$B1135,"_",NFM3External!$C1135,"_",NFM3External!$E1135,"_",NFM3External!$G1135)</f>
        <v>Ghana_HIV_United Nations Population Fund (UNFPA)_2021</v>
      </c>
    </row>
    <row r="1136" spans="1:12">
      <c r="A1136" s="48" t="s">
        <v>1818</v>
      </c>
      <c r="B1136" s="49" t="s">
        <v>990</v>
      </c>
      <c r="C1136" s="49" t="s">
        <v>1638</v>
      </c>
      <c r="D1136" s="49" t="s">
        <v>1627</v>
      </c>
      <c r="E1136" s="49" t="s">
        <v>923</v>
      </c>
      <c r="F1136" s="49" t="s">
        <v>1821</v>
      </c>
      <c r="G1136" s="49">
        <v>2022</v>
      </c>
      <c r="H1136" s="49" t="s">
        <v>357</v>
      </c>
      <c r="I1136" s="49" t="s">
        <v>663</v>
      </c>
      <c r="J1136" s="59">
        <v>20000</v>
      </c>
      <c r="K1136" s="49">
        <v>20000</v>
      </c>
      <c r="L1136" s="55" t="str">
        <f>_xlfn.CONCAT(NFM3External!$B1136,"_",NFM3External!$C1136,"_",NFM3External!$E1136,"_",NFM3External!$G1136)</f>
        <v>Ghana_HIV_United Nations Population Fund (UNFPA)_2022</v>
      </c>
    </row>
    <row r="1137" spans="1:12">
      <c r="A1137" s="51" t="s">
        <v>1818</v>
      </c>
      <c r="B1137" s="52" t="s">
        <v>990</v>
      </c>
      <c r="C1137" s="52" t="s">
        <v>1638</v>
      </c>
      <c r="D1137" s="52" t="s">
        <v>1627</v>
      </c>
      <c r="E1137" s="52" t="s">
        <v>923</v>
      </c>
      <c r="F1137" s="52" t="s">
        <v>1821</v>
      </c>
      <c r="G1137" s="52">
        <v>2023</v>
      </c>
      <c r="H1137" s="52" t="s">
        <v>357</v>
      </c>
      <c r="I1137" s="52" t="s">
        <v>663</v>
      </c>
      <c r="J1137" s="60">
        <v>20000</v>
      </c>
      <c r="K1137" s="52">
        <v>20000</v>
      </c>
      <c r="L1137" s="56" t="str">
        <f>_xlfn.CONCAT(NFM3External!$B1137,"_",NFM3External!$C1137,"_",NFM3External!$E1137,"_",NFM3External!$G1137)</f>
        <v>Ghana_HIV_United Nations Population Fund (UNFPA)_2023</v>
      </c>
    </row>
    <row r="1138" spans="1:12">
      <c r="A1138" s="48" t="s">
        <v>1818</v>
      </c>
      <c r="B1138" s="49" t="s">
        <v>990</v>
      </c>
      <c r="C1138" s="49" t="s">
        <v>1638</v>
      </c>
      <c r="D1138" s="49" t="s">
        <v>1627</v>
      </c>
      <c r="E1138" s="49" t="s">
        <v>923</v>
      </c>
      <c r="F1138" s="49" t="s">
        <v>1821</v>
      </c>
      <c r="G1138" s="49">
        <v>2024</v>
      </c>
      <c r="H1138" s="49" t="s">
        <v>357</v>
      </c>
      <c r="I1138" s="49" t="s">
        <v>663</v>
      </c>
      <c r="J1138" s="59">
        <v>20000</v>
      </c>
      <c r="K1138" s="49">
        <v>20000</v>
      </c>
      <c r="L1138" s="55" t="str">
        <f>_xlfn.CONCAT(NFM3External!$B1138,"_",NFM3External!$C1138,"_",NFM3External!$E1138,"_",NFM3External!$G1138)</f>
        <v>Ghana_HIV_United Nations Population Fund (UNFPA)_2024</v>
      </c>
    </row>
    <row r="1139" spans="1:12">
      <c r="A1139" s="51" t="s">
        <v>1818</v>
      </c>
      <c r="B1139" s="52" t="s">
        <v>990</v>
      </c>
      <c r="C1139" s="52" t="s">
        <v>1638</v>
      </c>
      <c r="D1139" s="52" t="s">
        <v>1627</v>
      </c>
      <c r="E1139" s="52" t="s">
        <v>923</v>
      </c>
      <c r="F1139" s="52" t="s">
        <v>1821</v>
      </c>
      <c r="G1139" s="52">
        <v>2025</v>
      </c>
      <c r="H1139" s="52" t="s">
        <v>357</v>
      </c>
      <c r="I1139" s="52" t="s">
        <v>663</v>
      </c>
      <c r="J1139" s="60">
        <v>20000</v>
      </c>
      <c r="K1139" s="52">
        <v>20000</v>
      </c>
      <c r="L1139" s="56" t="str">
        <f>_xlfn.CONCAT(NFM3External!$B1139,"_",NFM3External!$C1139,"_",NFM3External!$E1139,"_",NFM3External!$G1139)</f>
        <v>Ghana_HIV_United Nations Population Fund (UNFPA)_2025</v>
      </c>
    </row>
    <row r="1140" spans="1:12">
      <c r="A1140" s="48" t="s">
        <v>1818</v>
      </c>
      <c r="B1140" s="49" t="s">
        <v>990</v>
      </c>
      <c r="C1140" s="49" t="s">
        <v>1638</v>
      </c>
      <c r="D1140" s="49" t="s">
        <v>1627</v>
      </c>
      <c r="E1140" s="49" t="s">
        <v>927</v>
      </c>
      <c r="F1140" s="49" t="s">
        <v>1822</v>
      </c>
      <c r="G1140" s="49">
        <v>2018</v>
      </c>
      <c r="H1140" s="49" t="s">
        <v>1628</v>
      </c>
      <c r="I1140" s="49" t="s">
        <v>663</v>
      </c>
      <c r="J1140" s="59">
        <v>12900000</v>
      </c>
      <c r="K1140" s="49">
        <v>12900000</v>
      </c>
      <c r="L1140" s="55" t="str">
        <f>_xlfn.CONCAT(NFM3External!$B1140,"_",NFM3External!$C1140,"_",NFM3External!$E1140,"_",NFM3External!$G1140)</f>
        <v>Ghana_HIV_United States Government (USG)_2018</v>
      </c>
    </row>
    <row r="1141" spans="1:12">
      <c r="A1141" s="51" t="s">
        <v>1818</v>
      </c>
      <c r="B1141" s="52" t="s">
        <v>990</v>
      </c>
      <c r="C1141" s="52" t="s">
        <v>1638</v>
      </c>
      <c r="D1141" s="52" t="s">
        <v>1627</v>
      </c>
      <c r="E1141" s="52" t="s">
        <v>927</v>
      </c>
      <c r="F1141" s="52" t="s">
        <v>1822</v>
      </c>
      <c r="G1141" s="52">
        <v>2019</v>
      </c>
      <c r="H1141" s="52" t="s">
        <v>1628</v>
      </c>
      <c r="I1141" s="52" t="s">
        <v>663</v>
      </c>
      <c r="J1141" s="60">
        <v>12900000</v>
      </c>
      <c r="K1141" s="52">
        <v>12900000</v>
      </c>
      <c r="L1141" s="56" t="str">
        <f>_xlfn.CONCAT(NFM3External!$B1141,"_",NFM3External!$C1141,"_",NFM3External!$E1141,"_",NFM3External!$G1141)</f>
        <v>Ghana_HIV_United States Government (USG)_2019</v>
      </c>
    </row>
    <row r="1142" spans="1:12">
      <c r="A1142" s="48" t="s">
        <v>1818</v>
      </c>
      <c r="B1142" s="49" t="s">
        <v>990</v>
      </c>
      <c r="C1142" s="49" t="s">
        <v>1638</v>
      </c>
      <c r="D1142" s="49" t="s">
        <v>1627</v>
      </c>
      <c r="E1142" s="49" t="s">
        <v>927</v>
      </c>
      <c r="F1142" s="49" t="s">
        <v>1822</v>
      </c>
      <c r="G1142" s="49">
        <v>2020</v>
      </c>
      <c r="H1142" s="49" t="s">
        <v>1628</v>
      </c>
      <c r="I1142" s="49" t="s">
        <v>663</v>
      </c>
      <c r="J1142" s="59">
        <v>12900000</v>
      </c>
      <c r="K1142" s="49">
        <v>12900000</v>
      </c>
      <c r="L1142" s="55" t="str">
        <f>_xlfn.CONCAT(NFM3External!$B1142,"_",NFM3External!$C1142,"_",NFM3External!$E1142,"_",NFM3External!$G1142)</f>
        <v>Ghana_HIV_United States Government (USG)_2020</v>
      </c>
    </row>
    <row r="1143" spans="1:12">
      <c r="A1143" s="51" t="s">
        <v>1818</v>
      </c>
      <c r="B1143" s="52" t="s">
        <v>990</v>
      </c>
      <c r="C1143" s="52" t="s">
        <v>1638</v>
      </c>
      <c r="D1143" s="52" t="s">
        <v>1627</v>
      </c>
      <c r="E1143" s="52" t="s">
        <v>927</v>
      </c>
      <c r="F1143" s="52" t="s">
        <v>1822</v>
      </c>
      <c r="G1143" s="52">
        <v>2021</v>
      </c>
      <c r="H1143" s="52" t="s">
        <v>357</v>
      </c>
      <c r="I1143" s="52" t="s">
        <v>663</v>
      </c>
      <c r="J1143" s="60">
        <v>12900000</v>
      </c>
      <c r="K1143" s="52">
        <v>12900000</v>
      </c>
      <c r="L1143" s="56" t="str">
        <f>_xlfn.CONCAT(NFM3External!$B1143,"_",NFM3External!$C1143,"_",NFM3External!$E1143,"_",NFM3External!$G1143)</f>
        <v>Ghana_HIV_United States Government (USG)_2021</v>
      </c>
    </row>
    <row r="1144" spans="1:12">
      <c r="A1144" s="48" t="s">
        <v>1818</v>
      </c>
      <c r="B1144" s="49" t="s">
        <v>990</v>
      </c>
      <c r="C1144" s="49" t="s">
        <v>1638</v>
      </c>
      <c r="D1144" s="49" t="s">
        <v>1627</v>
      </c>
      <c r="E1144" s="49" t="s">
        <v>927</v>
      </c>
      <c r="F1144" s="49" t="s">
        <v>1822</v>
      </c>
      <c r="G1144" s="49">
        <v>2022</v>
      </c>
      <c r="H1144" s="49" t="s">
        <v>357</v>
      </c>
      <c r="I1144" s="49" t="s">
        <v>663</v>
      </c>
      <c r="J1144" s="59">
        <v>12900000</v>
      </c>
      <c r="K1144" s="49">
        <v>12900000</v>
      </c>
      <c r="L1144" s="55" t="str">
        <f>_xlfn.CONCAT(NFM3External!$B1144,"_",NFM3External!$C1144,"_",NFM3External!$E1144,"_",NFM3External!$G1144)</f>
        <v>Ghana_HIV_United States Government (USG)_2022</v>
      </c>
    </row>
    <row r="1145" spans="1:12">
      <c r="A1145" s="51" t="s">
        <v>1818</v>
      </c>
      <c r="B1145" s="52" t="s">
        <v>990</v>
      </c>
      <c r="C1145" s="52" t="s">
        <v>1638</v>
      </c>
      <c r="D1145" s="52" t="s">
        <v>1627</v>
      </c>
      <c r="E1145" s="52" t="s">
        <v>927</v>
      </c>
      <c r="F1145" s="52" t="s">
        <v>1822</v>
      </c>
      <c r="G1145" s="52">
        <v>2023</v>
      </c>
      <c r="H1145" s="52" t="s">
        <v>357</v>
      </c>
      <c r="I1145" s="52" t="s">
        <v>663</v>
      </c>
      <c r="J1145" s="60">
        <v>12900000</v>
      </c>
      <c r="K1145" s="52">
        <v>12900000</v>
      </c>
      <c r="L1145" s="56" t="str">
        <f>_xlfn.CONCAT(NFM3External!$B1145,"_",NFM3External!$C1145,"_",NFM3External!$E1145,"_",NFM3External!$G1145)</f>
        <v>Ghana_HIV_United States Government (USG)_2023</v>
      </c>
    </row>
    <row r="1146" spans="1:12">
      <c r="A1146" s="48" t="s">
        <v>1818</v>
      </c>
      <c r="B1146" s="49" t="s">
        <v>990</v>
      </c>
      <c r="C1146" s="49" t="s">
        <v>1638</v>
      </c>
      <c r="D1146" s="49" t="s">
        <v>1627</v>
      </c>
      <c r="E1146" s="49" t="s">
        <v>927</v>
      </c>
      <c r="F1146" s="49" t="s">
        <v>1822</v>
      </c>
      <c r="G1146" s="49">
        <v>2024</v>
      </c>
      <c r="H1146" s="49" t="s">
        <v>357</v>
      </c>
      <c r="I1146" s="49" t="s">
        <v>663</v>
      </c>
      <c r="J1146" s="59">
        <v>12900000</v>
      </c>
      <c r="K1146" s="49">
        <v>12900000</v>
      </c>
      <c r="L1146" s="55" t="str">
        <f>_xlfn.CONCAT(NFM3External!$B1146,"_",NFM3External!$C1146,"_",NFM3External!$E1146,"_",NFM3External!$G1146)</f>
        <v>Ghana_HIV_United States Government (USG)_2024</v>
      </c>
    </row>
    <row r="1147" spans="1:12">
      <c r="A1147" s="51" t="s">
        <v>1818</v>
      </c>
      <c r="B1147" s="52" t="s">
        <v>990</v>
      </c>
      <c r="C1147" s="52" t="s">
        <v>1638</v>
      </c>
      <c r="D1147" s="52" t="s">
        <v>1627</v>
      </c>
      <c r="E1147" s="52" t="s">
        <v>927</v>
      </c>
      <c r="F1147" s="52" t="s">
        <v>1822</v>
      </c>
      <c r="G1147" s="52">
        <v>2025</v>
      </c>
      <c r="H1147" s="52" t="s">
        <v>357</v>
      </c>
      <c r="I1147" s="52" t="s">
        <v>663</v>
      </c>
      <c r="J1147" s="60">
        <v>12900000</v>
      </c>
      <c r="K1147" s="52">
        <v>12900000</v>
      </c>
      <c r="L1147" s="56" t="str">
        <f>_xlfn.CONCAT(NFM3External!$B1147,"_",NFM3External!$C1147,"_",NFM3External!$E1147,"_",NFM3External!$G1147)</f>
        <v>Ghana_HIV_United States Government (USG)_2025</v>
      </c>
    </row>
    <row r="1148" spans="1:12">
      <c r="A1148" s="48" t="s">
        <v>1818</v>
      </c>
      <c r="B1148" s="49" t="s">
        <v>990</v>
      </c>
      <c r="C1148" s="49" t="s">
        <v>1638</v>
      </c>
      <c r="D1148" s="49" t="s">
        <v>1627</v>
      </c>
      <c r="E1148" s="49" t="s">
        <v>947</v>
      </c>
      <c r="F1148" s="49" t="s">
        <v>1823</v>
      </c>
      <c r="G1148" s="49">
        <v>2018</v>
      </c>
      <c r="H1148" s="49" t="s">
        <v>1628</v>
      </c>
      <c r="I1148" s="49" t="s">
        <v>663</v>
      </c>
      <c r="J1148" s="59">
        <v>50000</v>
      </c>
      <c r="K1148" s="49">
        <v>50000</v>
      </c>
      <c r="L1148" s="55" t="str">
        <f>_xlfn.CONCAT(NFM3External!$B1148,"_",NFM3External!$C1148,"_",NFM3External!$E1148,"_",NFM3External!$G1148)</f>
        <v>Ghana_HIV_Unspecified - not disagregated by sources _2018</v>
      </c>
    </row>
    <row r="1149" spans="1:12">
      <c r="A1149" s="51" t="s">
        <v>1818</v>
      </c>
      <c r="B1149" s="52" t="s">
        <v>990</v>
      </c>
      <c r="C1149" s="52" t="s">
        <v>1638</v>
      </c>
      <c r="D1149" s="52" t="s">
        <v>1627</v>
      </c>
      <c r="E1149" s="52" t="s">
        <v>947</v>
      </c>
      <c r="F1149" s="52" t="s">
        <v>1823</v>
      </c>
      <c r="G1149" s="52">
        <v>2019</v>
      </c>
      <c r="H1149" s="52" t="s">
        <v>1628</v>
      </c>
      <c r="I1149" s="52" t="s">
        <v>663</v>
      </c>
      <c r="J1149" s="60">
        <v>50000</v>
      </c>
      <c r="K1149" s="52">
        <v>50000</v>
      </c>
      <c r="L1149" s="56" t="str">
        <f>_xlfn.CONCAT(NFM3External!$B1149,"_",NFM3External!$C1149,"_",NFM3External!$E1149,"_",NFM3External!$G1149)</f>
        <v>Ghana_HIV_Unspecified - not disagregated by sources _2019</v>
      </c>
    </row>
    <row r="1150" spans="1:12">
      <c r="A1150" s="48" t="s">
        <v>1818</v>
      </c>
      <c r="B1150" s="49" t="s">
        <v>990</v>
      </c>
      <c r="C1150" s="49" t="s">
        <v>1638</v>
      </c>
      <c r="D1150" s="49" t="s">
        <v>1627</v>
      </c>
      <c r="E1150" s="49" t="s">
        <v>947</v>
      </c>
      <c r="F1150" s="49" t="s">
        <v>1823</v>
      </c>
      <c r="G1150" s="49">
        <v>2020</v>
      </c>
      <c r="H1150" s="49" t="s">
        <v>1628</v>
      </c>
      <c r="I1150" s="49" t="s">
        <v>663</v>
      </c>
      <c r="J1150" s="59">
        <v>50000</v>
      </c>
      <c r="K1150" s="49">
        <v>50000</v>
      </c>
      <c r="L1150" s="55" t="str">
        <f>_xlfn.CONCAT(NFM3External!$B1150,"_",NFM3External!$C1150,"_",NFM3External!$E1150,"_",NFM3External!$G1150)</f>
        <v>Ghana_HIV_Unspecified - not disagregated by sources _2020</v>
      </c>
    </row>
    <row r="1151" spans="1:12">
      <c r="A1151" s="51" t="s">
        <v>1818</v>
      </c>
      <c r="B1151" s="52" t="s">
        <v>990</v>
      </c>
      <c r="C1151" s="52" t="s">
        <v>1638</v>
      </c>
      <c r="D1151" s="52" t="s">
        <v>1627</v>
      </c>
      <c r="E1151" s="52" t="s">
        <v>947</v>
      </c>
      <c r="F1151" s="52" t="s">
        <v>1823</v>
      </c>
      <c r="G1151" s="52">
        <v>2021</v>
      </c>
      <c r="H1151" s="52" t="s">
        <v>357</v>
      </c>
      <c r="I1151" s="52" t="s">
        <v>663</v>
      </c>
      <c r="J1151" s="60">
        <v>50000</v>
      </c>
      <c r="K1151" s="52">
        <v>50000</v>
      </c>
      <c r="L1151" s="56" t="str">
        <f>_xlfn.CONCAT(NFM3External!$B1151,"_",NFM3External!$C1151,"_",NFM3External!$E1151,"_",NFM3External!$G1151)</f>
        <v>Ghana_HIV_Unspecified - not disagregated by sources _2021</v>
      </c>
    </row>
    <row r="1152" spans="1:12">
      <c r="A1152" s="48" t="s">
        <v>1818</v>
      </c>
      <c r="B1152" s="49" t="s">
        <v>990</v>
      </c>
      <c r="C1152" s="49" t="s">
        <v>1638</v>
      </c>
      <c r="D1152" s="49" t="s">
        <v>1627</v>
      </c>
      <c r="E1152" s="49" t="s">
        <v>947</v>
      </c>
      <c r="F1152" s="49" t="s">
        <v>1823</v>
      </c>
      <c r="G1152" s="49">
        <v>2022</v>
      </c>
      <c r="H1152" s="49" t="s">
        <v>357</v>
      </c>
      <c r="I1152" s="49" t="s">
        <v>663</v>
      </c>
      <c r="J1152" s="59">
        <v>50000</v>
      </c>
      <c r="K1152" s="49">
        <v>50000</v>
      </c>
      <c r="L1152" s="55" t="str">
        <f>_xlfn.CONCAT(NFM3External!$B1152,"_",NFM3External!$C1152,"_",NFM3External!$E1152,"_",NFM3External!$G1152)</f>
        <v>Ghana_HIV_Unspecified - not disagregated by sources _2022</v>
      </c>
    </row>
    <row r="1153" spans="1:12">
      <c r="A1153" s="51" t="s">
        <v>1818</v>
      </c>
      <c r="B1153" s="52" t="s">
        <v>990</v>
      </c>
      <c r="C1153" s="52" t="s">
        <v>1638</v>
      </c>
      <c r="D1153" s="52" t="s">
        <v>1627</v>
      </c>
      <c r="E1153" s="52" t="s">
        <v>947</v>
      </c>
      <c r="F1153" s="52" t="s">
        <v>1823</v>
      </c>
      <c r="G1153" s="52">
        <v>2023</v>
      </c>
      <c r="H1153" s="52" t="s">
        <v>357</v>
      </c>
      <c r="I1153" s="52" t="s">
        <v>663</v>
      </c>
      <c r="J1153" s="60">
        <v>50000</v>
      </c>
      <c r="K1153" s="52">
        <v>50000</v>
      </c>
      <c r="L1153" s="56" t="str">
        <f>_xlfn.CONCAT(NFM3External!$B1153,"_",NFM3External!$C1153,"_",NFM3External!$E1153,"_",NFM3External!$G1153)</f>
        <v>Ghana_HIV_Unspecified - not disagregated by sources _2023</v>
      </c>
    </row>
    <row r="1154" spans="1:12">
      <c r="A1154" s="48" t="s">
        <v>1818</v>
      </c>
      <c r="B1154" s="49" t="s">
        <v>990</v>
      </c>
      <c r="C1154" s="49" t="s">
        <v>1638</v>
      </c>
      <c r="D1154" s="49" t="s">
        <v>1627</v>
      </c>
      <c r="E1154" s="49" t="s">
        <v>947</v>
      </c>
      <c r="F1154" s="49" t="s">
        <v>1823</v>
      </c>
      <c r="G1154" s="49">
        <v>2024</v>
      </c>
      <c r="H1154" s="49" t="s">
        <v>357</v>
      </c>
      <c r="I1154" s="49" t="s">
        <v>663</v>
      </c>
      <c r="J1154" s="59">
        <v>50000</v>
      </c>
      <c r="K1154" s="49">
        <v>50000</v>
      </c>
      <c r="L1154" s="55" t="str">
        <f>_xlfn.CONCAT(NFM3External!$B1154,"_",NFM3External!$C1154,"_",NFM3External!$E1154,"_",NFM3External!$G1154)</f>
        <v>Ghana_HIV_Unspecified - not disagregated by sources _2024</v>
      </c>
    </row>
    <row r="1155" spans="1:12">
      <c r="A1155" s="51" t="s">
        <v>1818</v>
      </c>
      <c r="B1155" s="52" t="s">
        <v>990</v>
      </c>
      <c r="C1155" s="52" t="s">
        <v>1638</v>
      </c>
      <c r="D1155" s="52" t="s">
        <v>1627</v>
      </c>
      <c r="E1155" s="52" t="s">
        <v>947</v>
      </c>
      <c r="F1155" s="52" t="s">
        <v>1823</v>
      </c>
      <c r="G1155" s="52">
        <v>2025</v>
      </c>
      <c r="H1155" s="52" t="s">
        <v>357</v>
      </c>
      <c r="I1155" s="52" t="s">
        <v>663</v>
      </c>
      <c r="J1155" s="60">
        <v>50000</v>
      </c>
      <c r="K1155" s="52">
        <v>50000</v>
      </c>
      <c r="L1155" s="56" t="str">
        <f>_xlfn.CONCAT(NFM3External!$B1155,"_",NFM3External!$C1155,"_",NFM3External!$E1155,"_",NFM3External!$G1155)</f>
        <v>Ghana_HIV_Unspecified - not disagregated by sources _2025</v>
      </c>
    </row>
    <row r="1156" spans="1:12">
      <c r="A1156" s="48" t="s">
        <v>1818</v>
      </c>
      <c r="B1156" s="49" t="s">
        <v>990</v>
      </c>
      <c r="C1156" s="49" t="s">
        <v>1638</v>
      </c>
      <c r="D1156" s="49" t="s">
        <v>1627</v>
      </c>
      <c r="E1156" s="49" t="s">
        <v>938</v>
      </c>
      <c r="F1156" s="49" t="s">
        <v>1824</v>
      </c>
      <c r="G1156" s="49">
        <v>2018</v>
      </c>
      <c r="H1156" s="49" t="s">
        <v>1628</v>
      </c>
      <c r="I1156" s="49" t="s">
        <v>663</v>
      </c>
      <c r="J1156" s="59">
        <v>50000</v>
      </c>
      <c r="K1156" s="49">
        <v>50000</v>
      </c>
      <c r="L1156" s="55" t="str">
        <f>_xlfn.CONCAT(NFM3External!$B1156,"_",NFM3External!$C1156,"_",NFM3External!$E1156,"_",NFM3External!$G1156)</f>
        <v>Ghana_HIV_World Food Programme (WFP)_2018</v>
      </c>
    </row>
    <row r="1157" spans="1:12">
      <c r="A1157" s="51" t="s">
        <v>1818</v>
      </c>
      <c r="B1157" s="52" t="s">
        <v>990</v>
      </c>
      <c r="C1157" s="52" t="s">
        <v>1638</v>
      </c>
      <c r="D1157" s="52" t="s">
        <v>1627</v>
      </c>
      <c r="E1157" s="52" t="s">
        <v>938</v>
      </c>
      <c r="F1157" s="52" t="s">
        <v>1824</v>
      </c>
      <c r="G1157" s="52">
        <v>2019</v>
      </c>
      <c r="H1157" s="52" t="s">
        <v>1628</v>
      </c>
      <c r="I1157" s="52" t="s">
        <v>663</v>
      </c>
      <c r="J1157" s="60">
        <v>50000</v>
      </c>
      <c r="K1157" s="52">
        <v>50000</v>
      </c>
      <c r="L1157" s="56" t="str">
        <f>_xlfn.CONCAT(NFM3External!$B1157,"_",NFM3External!$C1157,"_",NFM3External!$E1157,"_",NFM3External!$G1157)</f>
        <v>Ghana_HIV_World Food Programme (WFP)_2019</v>
      </c>
    </row>
    <row r="1158" spans="1:12">
      <c r="A1158" s="48" t="s">
        <v>1818</v>
      </c>
      <c r="B1158" s="49" t="s">
        <v>990</v>
      </c>
      <c r="C1158" s="49" t="s">
        <v>1638</v>
      </c>
      <c r="D1158" s="49" t="s">
        <v>1627</v>
      </c>
      <c r="E1158" s="49" t="s">
        <v>938</v>
      </c>
      <c r="F1158" s="49" t="s">
        <v>1824</v>
      </c>
      <c r="G1158" s="49">
        <v>2020</v>
      </c>
      <c r="H1158" s="49" t="s">
        <v>1628</v>
      </c>
      <c r="I1158" s="49" t="s">
        <v>663</v>
      </c>
      <c r="J1158" s="59">
        <v>100000</v>
      </c>
      <c r="K1158" s="49">
        <v>100000</v>
      </c>
      <c r="L1158" s="55" t="str">
        <f>_xlfn.CONCAT(NFM3External!$B1158,"_",NFM3External!$C1158,"_",NFM3External!$E1158,"_",NFM3External!$G1158)</f>
        <v>Ghana_HIV_World Food Programme (WFP)_2020</v>
      </c>
    </row>
    <row r="1159" spans="1:12">
      <c r="A1159" s="51" t="s">
        <v>1818</v>
      </c>
      <c r="B1159" s="52" t="s">
        <v>990</v>
      </c>
      <c r="C1159" s="52" t="s">
        <v>1638</v>
      </c>
      <c r="D1159" s="52" t="s">
        <v>1627</v>
      </c>
      <c r="E1159" s="52" t="s">
        <v>938</v>
      </c>
      <c r="F1159" s="52" t="s">
        <v>1824</v>
      </c>
      <c r="G1159" s="52">
        <v>2021</v>
      </c>
      <c r="H1159" s="52" t="s">
        <v>357</v>
      </c>
      <c r="I1159" s="52" t="s">
        <v>663</v>
      </c>
      <c r="J1159" s="60">
        <v>100000</v>
      </c>
      <c r="K1159" s="52">
        <v>100000</v>
      </c>
      <c r="L1159" s="56" t="str">
        <f>_xlfn.CONCAT(NFM3External!$B1159,"_",NFM3External!$C1159,"_",NFM3External!$E1159,"_",NFM3External!$G1159)</f>
        <v>Ghana_HIV_World Food Programme (WFP)_2021</v>
      </c>
    </row>
    <row r="1160" spans="1:12">
      <c r="A1160" s="48" t="s">
        <v>1818</v>
      </c>
      <c r="B1160" s="49" t="s">
        <v>990</v>
      </c>
      <c r="C1160" s="49" t="s">
        <v>1638</v>
      </c>
      <c r="D1160" s="49" t="s">
        <v>1627</v>
      </c>
      <c r="E1160" s="49" t="s">
        <v>938</v>
      </c>
      <c r="F1160" s="49" t="s">
        <v>1824</v>
      </c>
      <c r="G1160" s="49">
        <v>2022</v>
      </c>
      <c r="H1160" s="49" t="s">
        <v>357</v>
      </c>
      <c r="I1160" s="49" t="s">
        <v>663</v>
      </c>
      <c r="J1160" s="59">
        <v>100000</v>
      </c>
      <c r="K1160" s="49">
        <v>100000</v>
      </c>
      <c r="L1160" s="55" t="str">
        <f>_xlfn.CONCAT(NFM3External!$B1160,"_",NFM3External!$C1160,"_",NFM3External!$E1160,"_",NFM3External!$G1160)</f>
        <v>Ghana_HIV_World Food Programme (WFP)_2022</v>
      </c>
    </row>
    <row r="1161" spans="1:12">
      <c r="A1161" s="51" t="s">
        <v>1818</v>
      </c>
      <c r="B1161" s="52" t="s">
        <v>990</v>
      </c>
      <c r="C1161" s="52" t="s">
        <v>1638</v>
      </c>
      <c r="D1161" s="52" t="s">
        <v>1627</v>
      </c>
      <c r="E1161" s="52" t="s">
        <v>938</v>
      </c>
      <c r="F1161" s="52" t="s">
        <v>1824</v>
      </c>
      <c r="G1161" s="52">
        <v>2023</v>
      </c>
      <c r="H1161" s="52" t="s">
        <v>357</v>
      </c>
      <c r="I1161" s="52" t="s">
        <v>663</v>
      </c>
      <c r="J1161" s="60">
        <v>100000</v>
      </c>
      <c r="K1161" s="52">
        <v>100000</v>
      </c>
      <c r="L1161" s="56" t="str">
        <f>_xlfn.CONCAT(NFM3External!$B1161,"_",NFM3External!$C1161,"_",NFM3External!$E1161,"_",NFM3External!$G1161)</f>
        <v>Ghana_HIV_World Food Programme (WFP)_2023</v>
      </c>
    </row>
    <row r="1162" spans="1:12">
      <c r="A1162" s="48" t="s">
        <v>1818</v>
      </c>
      <c r="B1162" s="49" t="s">
        <v>990</v>
      </c>
      <c r="C1162" s="49" t="s">
        <v>1638</v>
      </c>
      <c r="D1162" s="49" t="s">
        <v>1627</v>
      </c>
      <c r="E1162" s="49" t="s">
        <v>938</v>
      </c>
      <c r="F1162" s="49" t="s">
        <v>1824</v>
      </c>
      <c r="G1162" s="49">
        <v>2024</v>
      </c>
      <c r="H1162" s="49" t="s">
        <v>357</v>
      </c>
      <c r="I1162" s="49" t="s">
        <v>663</v>
      </c>
      <c r="J1162" s="59">
        <v>100000</v>
      </c>
      <c r="K1162" s="49">
        <v>100000</v>
      </c>
      <c r="L1162" s="55" t="str">
        <f>_xlfn.CONCAT(NFM3External!$B1162,"_",NFM3External!$C1162,"_",NFM3External!$E1162,"_",NFM3External!$G1162)</f>
        <v>Ghana_HIV_World Food Programme (WFP)_2024</v>
      </c>
    </row>
    <row r="1163" spans="1:12">
      <c r="A1163" s="51" t="s">
        <v>1818</v>
      </c>
      <c r="B1163" s="52" t="s">
        <v>990</v>
      </c>
      <c r="C1163" s="52" t="s">
        <v>1638</v>
      </c>
      <c r="D1163" s="52" t="s">
        <v>1627</v>
      </c>
      <c r="E1163" s="52" t="s">
        <v>938</v>
      </c>
      <c r="F1163" s="52" t="s">
        <v>1824</v>
      </c>
      <c r="G1163" s="52">
        <v>2025</v>
      </c>
      <c r="H1163" s="52" t="s">
        <v>357</v>
      </c>
      <c r="I1163" s="52" t="s">
        <v>663</v>
      </c>
      <c r="J1163" s="60">
        <v>100000</v>
      </c>
      <c r="K1163" s="52">
        <v>100000</v>
      </c>
      <c r="L1163" s="56" t="str">
        <f>_xlfn.CONCAT(NFM3External!$B1163,"_",NFM3External!$C1163,"_",NFM3External!$E1163,"_",NFM3External!$G1163)</f>
        <v>Ghana_HIV_World Food Programme (WFP)_2025</v>
      </c>
    </row>
    <row r="1164" spans="1:12">
      <c r="A1164" s="48" t="s">
        <v>1818</v>
      </c>
      <c r="B1164" s="49" t="s">
        <v>990</v>
      </c>
      <c r="C1164" s="49" t="s">
        <v>304</v>
      </c>
      <c r="D1164" s="49" t="s">
        <v>1627</v>
      </c>
      <c r="E1164" s="49" t="s">
        <v>927</v>
      </c>
      <c r="F1164" s="49" t="s">
        <v>1825</v>
      </c>
      <c r="G1164" s="49">
        <v>2018</v>
      </c>
      <c r="H1164" s="49" t="s">
        <v>1628</v>
      </c>
      <c r="I1164" s="49" t="s">
        <v>663</v>
      </c>
      <c r="J1164" s="59">
        <v>28000000</v>
      </c>
      <c r="K1164" s="49">
        <v>28000000</v>
      </c>
      <c r="L1164" s="55" t="str">
        <f>_xlfn.CONCAT(NFM3External!$B1164,"_",NFM3External!$C1164,"_",NFM3External!$E1164,"_",NFM3External!$G1164)</f>
        <v>Ghana_Malaria_United States Government (USG)_2018</v>
      </c>
    </row>
    <row r="1165" spans="1:12">
      <c r="A1165" s="51" t="s">
        <v>1818</v>
      </c>
      <c r="B1165" s="52" t="s">
        <v>990</v>
      </c>
      <c r="C1165" s="52" t="s">
        <v>304</v>
      </c>
      <c r="D1165" s="52" t="s">
        <v>1627</v>
      </c>
      <c r="E1165" s="52" t="s">
        <v>927</v>
      </c>
      <c r="F1165" s="52" t="s">
        <v>1825</v>
      </c>
      <c r="G1165" s="52">
        <v>2019</v>
      </c>
      <c r="H1165" s="52" t="s">
        <v>1628</v>
      </c>
      <c r="I1165" s="52" t="s">
        <v>663</v>
      </c>
      <c r="J1165" s="60">
        <v>28000000</v>
      </c>
      <c r="K1165" s="52">
        <v>28000000</v>
      </c>
      <c r="L1165" s="56" t="str">
        <f>_xlfn.CONCAT(NFM3External!$B1165,"_",NFM3External!$C1165,"_",NFM3External!$E1165,"_",NFM3External!$G1165)</f>
        <v>Ghana_Malaria_United States Government (USG)_2019</v>
      </c>
    </row>
    <row r="1166" spans="1:12">
      <c r="A1166" s="48" t="s">
        <v>1818</v>
      </c>
      <c r="B1166" s="49" t="s">
        <v>990</v>
      </c>
      <c r="C1166" s="49" t="s">
        <v>304</v>
      </c>
      <c r="D1166" s="49" t="s">
        <v>1627</v>
      </c>
      <c r="E1166" s="49" t="s">
        <v>927</v>
      </c>
      <c r="F1166" s="49" t="s">
        <v>1825</v>
      </c>
      <c r="G1166" s="49">
        <v>2020</v>
      </c>
      <c r="H1166" s="49" t="s">
        <v>1628</v>
      </c>
      <c r="I1166" s="49" t="s">
        <v>663</v>
      </c>
      <c r="J1166" s="59">
        <v>28000000</v>
      </c>
      <c r="K1166" s="49">
        <v>28000000</v>
      </c>
      <c r="L1166" s="55" t="str">
        <f>_xlfn.CONCAT(NFM3External!$B1166,"_",NFM3External!$C1166,"_",NFM3External!$E1166,"_",NFM3External!$G1166)</f>
        <v>Ghana_Malaria_United States Government (USG)_2020</v>
      </c>
    </row>
    <row r="1167" spans="1:12">
      <c r="A1167" s="51" t="s">
        <v>1818</v>
      </c>
      <c r="B1167" s="52" t="s">
        <v>990</v>
      </c>
      <c r="C1167" s="52" t="s">
        <v>304</v>
      </c>
      <c r="D1167" s="52" t="s">
        <v>1627</v>
      </c>
      <c r="E1167" s="52" t="s">
        <v>927</v>
      </c>
      <c r="F1167" s="52" t="s">
        <v>1825</v>
      </c>
      <c r="G1167" s="52">
        <v>2021</v>
      </c>
      <c r="H1167" s="52" t="s">
        <v>357</v>
      </c>
      <c r="I1167" s="52" t="s">
        <v>663</v>
      </c>
      <c r="J1167" s="60">
        <v>28000000</v>
      </c>
      <c r="K1167" s="52">
        <v>28000000</v>
      </c>
      <c r="L1167" s="56" t="str">
        <f>_xlfn.CONCAT(NFM3External!$B1167,"_",NFM3External!$C1167,"_",NFM3External!$E1167,"_",NFM3External!$G1167)</f>
        <v>Ghana_Malaria_United States Government (USG)_2021</v>
      </c>
    </row>
    <row r="1168" spans="1:12">
      <c r="A1168" s="48" t="s">
        <v>1818</v>
      </c>
      <c r="B1168" s="49" t="s">
        <v>990</v>
      </c>
      <c r="C1168" s="49" t="s">
        <v>304</v>
      </c>
      <c r="D1168" s="49" t="s">
        <v>1627</v>
      </c>
      <c r="E1168" s="49" t="s">
        <v>927</v>
      </c>
      <c r="F1168" s="49" t="s">
        <v>1825</v>
      </c>
      <c r="G1168" s="49">
        <v>2022</v>
      </c>
      <c r="H1168" s="49" t="s">
        <v>357</v>
      </c>
      <c r="I1168" s="49" t="s">
        <v>663</v>
      </c>
      <c r="J1168" s="59">
        <v>28000000</v>
      </c>
      <c r="K1168" s="49">
        <v>28000000</v>
      </c>
      <c r="L1168" s="55" t="str">
        <f>_xlfn.CONCAT(NFM3External!$B1168,"_",NFM3External!$C1168,"_",NFM3External!$E1168,"_",NFM3External!$G1168)</f>
        <v>Ghana_Malaria_United States Government (USG)_2022</v>
      </c>
    </row>
    <row r="1169" spans="1:12">
      <c r="A1169" s="51" t="s">
        <v>1818</v>
      </c>
      <c r="B1169" s="52" t="s">
        <v>990</v>
      </c>
      <c r="C1169" s="52" t="s">
        <v>304</v>
      </c>
      <c r="D1169" s="52" t="s">
        <v>1627</v>
      </c>
      <c r="E1169" s="52" t="s">
        <v>927</v>
      </c>
      <c r="F1169" s="52" t="s">
        <v>1825</v>
      </c>
      <c r="G1169" s="52">
        <v>2023</v>
      </c>
      <c r="H1169" s="52" t="s">
        <v>357</v>
      </c>
      <c r="I1169" s="52" t="s">
        <v>663</v>
      </c>
      <c r="J1169" s="60">
        <v>28000000</v>
      </c>
      <c r="K1169" s="52">
        <v>28000000</v>
      </c>
      <c r="L1169" s="56" t="str">
        <f>_xlfn.CONCAT(NFM3External!$B1169,"_",NFM3External!$C1169,"_",NFM3External!$E1169,"_",NFM3External!$G1169)</f>
        <v>Ghana_Malaria_United States Government (USG)_2023</v>
      </c>
    </row>
    <row r="1170" spans="1:12">
      <c r="A1170" s="48" t="s">
        <v>1818</v>
      </c>
      <c r="B1170" s="49" t="s">
        <v>990</v>
      </c>
      <c r="C1170" s="49" t="s">
        <v>304</v>
      </c>
      <c r="D1170" s="49" t="s">
        <v>1627</v>
      </c>
      <c r="E1170" s="49" t="s">
        <v>927</v>
      </c>
      <c r="F1170" s="49" t="s">
        <v>1825</v>
      </c>
      <c r="G1170" s="49">
        <v>2024</v>
      </c>
      <c r="H1170" s="49" t="s">
        <v>357</v>
      </c>
      <c r="I1170" s="49" t="s">
        <v>663</v>
      </c>
      <c r="J1170" s="59">
        <v>28000000</v>
      </c>
      <c r="K1170" s="49">
        <v>28000000</v>
      </c>
      <c r="L1170" s="55" t="str">
        <f>_xlfn.CONCAT(NFM3External!$B1170,"_",NFM3External!$C1170,"_",NFM3External!$E1170,"_",NFM3External!$G1170)</f>
        <v>Ghana_Malaria_United States Government (USG)_2024</v>
      </c>
    </row>
    <row r="1171" spans="1:12">
      <c r="A1171" s="51" t="s">
        <v>1818</v>
      </c>
      <c r="B1171" s="52" t="s">
        <v>990</v>
      </c>
      <c r="C1171" s="52" t="s">
        <v>304</v>
      </c>
      <c r="D1171" s="52" t="s">
        <v>1627</v>
      </c>
      <c r="E1171" s="52" t="s">
        <v>927</v>
      </c>
      <c r="F1171" s="52" t="s">
        <v>1825</v>
      </c>
      <c r="G1171" s="52">
        <v>2025</v>
      </c>
      <c r="H1171" s="52" t="s">
        <v>357</v>
      </c>
      <c r="I1171" s="52" t="s">
        <v>663</v>
      </c>
      <c r="J1171" s="60">
        <v>28000000</v>
      </c>
      <c r="K1171" s="52">
        <v>28000000</v>
      </c>
      <c r="L1171" s="56" t="str">
        <f>_xlfn.CONCAT(NFM3External!$B1171,"_",NFM3External!$C1171,"_",NFM3External!$E1171,"_",NFM3External!$G1171)</f>
        <v>Ghana_Malaria_United States Government (USG)_2025</v>
      </c>
    </row>
    <row r="1172" spans="1:12">
      <c r="A1172" s="48" t="s">
        <v>1818</v>
      </c>
      <c r="B1172" s="49" t="s">
        <v>990</v>
      </c>
      <c r="C1172" s="49" t="s">
        <v>304</v>
      </c>
      <c r="D1172" s="49" t="s">
        <v>1627</v>
      </c>
      <c r="E1172" s="49" t="s">
        <v>942</v>
      </c>
      <c r="F1172" s="49" t="s">
        <v>1826</v>
      </c>
      <c r="G1172" s="49">
        <v>2018</v>
      </c>
      <c r="H1172" s="49" t="s">
        <v>1628</v>
      </c>
      <c r="I1172" s="49" t="s">
        <v>663</v>
      </c>
      <c r="J1172" s="59">
        <v>120000</v>
      </c>
      <c r="K1172" s="49">
        <v>120000</v>
      </c>
      <c r="L1172" s="55" t="str">
        <f>_xlfn.CONCAT(NFM3External!$B1172,"_",NFM3External!$C1172,"_",NFM3External!$E1172,"_",NFM3External!$G1172)</f>
        <v>Ghana_Malaria_World Health Organization (WHO)_2018</v>
      </c>
    </row>
    <row r="1173" spans="1:12">
      <c r="A1173" s="51" t="s">
        <v>1818</v>
      </c>
      <c r="B1173" s="52" t="s">
        <v>990</v>
      </c>
      <c r="C1173" s="52" t="s">
        <v>304</v>
      </c>
      <c r="D1173" s="52" t="s">
        <v>1627</v>
      </c>
      <c r="E1173" s="52" t="s">
        <v>942</v>
      </c>
      <c r="F1173" s="52" t="s">
        <v>1826</v>
      </c>
      <c r="G1173" s="52">
        <v>2019</v>
      </c>
      <c r="H1173" s="52" t="s">
        <v>1628</v>
      </c>
      <c r="I1173" s="52" t="s">
        <v>663</v>
      </c>
      <c r="J1173" s="60">
        <v>250000</v>
      </c>
      <c r="K1173" s="52">
        <v>250000</v>
      </c>
      <c r="L1173" s="56" t="str">
        <f>_xlfn.CONCAT(NFM3External!$B1173,"_",NFM3External!$C1173,"_",NFM3External!$E1173,"_",NFM3External!$G1173)</f>
        <v>Ghana_Malaria_World Health Organization (WHO)_2019</v>
      </c>
    </row>
    <row r="1174" spans="1:12">
      <c r="A1174" s="48" t="s">
        <v>1818</v>
      </c>
      <c r="B1174" s="49" t="s">
        <v>990</v>
      </c>
      <c r="C1174" s="49" t="s">
        <v>304</v>
      </c>
      <c r="D1174" s="49" t="s">
        <v>1627</v>
      </c>
      <c r="E1174" s="49" t="s">
        <v>942</v>
      </c>
      <c r="F1174" s="49" t="s">
        <v>1826</v>
      </c>
      <c r="G1174" s="49">
        <v>2020</v>
      </c>
      <c r="H1174" s="49" t="s">
        <v>1628</v>
      </c>
      <c r="I1174" s="49" t="s">
        <v>663</v>
      </c>
      <c r="J1174" s="59">
        <v>300000</v>
      </c>
      <c r="K1174" s="49">
        <v>300000</v>
      </c>
      <c r="L1174" s="55" t="str">
        <f>_xlfn.CONCAT(NFM3External!$B1174,"_",NFM3External!$C1174,"_",NFM3External!$E1174,"_",NFM3External!$G1174)</f>
        <v>Ghana_Malaria_World Health Organization (WHO)_2020</v>
      </c>
    </row>
    <row r="1175" spans="1:12">
      <c r="A1175" s="51" t="s">
        <v>1818</v>
      </c>
      <c r="B1175" s="52" t="s">
        <v>990</v>
      </c>
      <c r="C1175" s="52" t="s">
        <v>304</v>
      </c>
      <c r="D1175" s="52" t="s">
        <v>1627</v>
      </c>
      <c r="E1175" s="52" t="s">
        <v>942</v>
      </c>
      <c r="F1175" s="52" t="s">
        <v>1826</v>
      </c>
      <c r="G1175" s="52">
        <v>2021</v>
      </c>
      <c r="H1175" s="52" t="s">
        <v>357</v>
      </c>
      <c r="I1175" s="52" t="s">
        <v>663</v>
      </c>
      <c r="J1175" s="60">
        <v>300000</v>
      </c>
      <c r="K1175" s="52">
        <v>300000</v>
      </c>
      <c r="L1175" s="56" t="str">
        <f>_xlfn.CONCAT(NFM3External!$B1175,"_",NFM3External!$C1175,"_",NFM3External!$E1175,"_",NFM3External!$G1175)</f>
        <v>Ghana_Malaria_World Health Organization (WHO)_2021</v>
      </c>
    </row>
    <row r="1176" spans="1:12">
      <c r="A1176" s="48" t="s">
        <v>1818</v>
      </c>
      <c r="B1176" s="49" t="s">
        <v>990</v>
      </c>
      <c r="C1176" s="49" t="s">
        <v>304</v>
      </c>
      <c r="D1176" s="49" t="s">
        <v>1627</v>
      </c>
      <c r="E1176" s="49" t="s">
        <v>942</v>
      </c>
      <c r="F1176" s="49" t="s">
        <v>1826</v>
      </c>
      <c r="G1176" s="49">
        <v>2022</v>
      </c>
      <c r="H1176" s="49" t="s">
        <v>357</v>
      </c>
      <c r="I1176" s="49" t="s">
        <v>663</v>
      </c>
      <c r="J1176" s="59">
        <v>300000</v>
      </c>
      <c r="K1176" s="49">
        <v>300000</v>
      </c>
      <c r="L1176" s="55" t="str">
        <f>_xlfn.CONCAT(NFM3External!$B1176,"_",NFM3External!$C1176,"_",NFM3External!$E1176,"_",NFM3External!$G1176)</f>
        <v>Ghana_Malaria_World Health Organization (WHO)_2022</v>
      </c>
    </row>
    <row r="1177" spans="1:12">
      <c r="A1177" s="51" t="s">
        <v>1818</v>
      </c>
      <c r="B1177" s="52" t="s">
        <v>990</v>
      </c>
      <c r="C1177" s="52" t="s">
        <v>304</v>
      </c>
      <c r="D1177" s="52" t="s">
        <v>1627</v>
      </c>
      <c r="E1177" s="52" t="s">
        <v>942</v>
      </c>
      <c r="F1177" s="52" t="s">
        <v>1826</v>
      </c>
      <c r="G1177" s="52">
        <v>2023</v>
      </c>
      <c r="H1177" s="52" t="s">
        <v>357</v>
      </c>
      <c r="I1177" s="52" t="s">
        <v>663</v>
      </c>
      <c r="J1177" s="60">
        <v>300000</v>
      </c>
      <c r="K1177" s="52">
        <v>300000</v>
      </c>
      <c r="L1177" s="56" t="str">
        <f>_xlfn.CONCAT(NFM3External!$B1177,"_",NFM3External!$C1177,"_",NFM3External!$E1177,"_",NFM3External!$G1177)</f>
        <v>Ghana_Malaria_World Health Organization (WHO)_2023</v>
      </c>
    </row>
    <row r="1178" spans="1:12">
      <c r="A1178" s="48" t="s">
        <v>1818</v>
      </c>
      <c r="B1178" s="49" t="s">
        <v>990</v>
      </c>
      <c r="C1178" s="49" t="s">
        <v>304</v>
      </c>
      <c r="D1178" s="49" t="s">
        <v>1627</v>
      </c>
      <c r="E1178" s="49" t="s">
        <v>942</v>
      </c>
      <c r="F1178" s="49" t="s">
        <v>1826</v>
      </c>
      <c r="G1178" s="49">
        <v>2024</v>
      </c>
      <c r="H1178" s="49" t="s">
        <v>357</v>
      </c>
      <c r="I1178" s="49" t="s">
        <v>663</v>
      </c>
      <c r="J1178" s="59">
        <v>300000</v>
      </c>
      <c r="K1178" s="49">
        <v>300000</v>
      </c>
      <c r="L1178" s="55" t="str">
        <f>_xlfn.CONCAT(NFM3External!$B1178,"_",NFM3External!$C1178,"_",NFM3External!$E1178,"_",NFM3External!$G1178)</f>
        <v>Ghana_Malaria_World Health Organization (WHO)_2024</v>
      </c>
    </row>
    <row r="1179" spans="1:12">
      <c r="A1179" s="51" t="s">
        <v>1818</v>
      </c>
      <c r="B1179" s="52" t="s">
        <v>990</v>
      </c>
      <c r="C1179" s="52" t="s">
        <v>304</v>
      </c>
      <c r="D1179" s="52" t="s">
        <v>1627</v>
      </c>
      <c r="E1179" s="52" t="s">
        <v>942</v>
      </c>
      <c r="F1179" s="52" t="s">
        <v>1826</v>
      </c>
      <c r="G1179" s="52">
        <v>2025</v>
      </c>
      <c r="H1179" s="52" t="s">
        <v>357</v>
      </c>
      <c r="I1179" s="52" t="s">
        <v>663</v>
      </c>
      <c r="J1179" s="60">
        <v>300000</v>
      </c>
      <c r="K1179" s="52">
        <v>300000</v>
      </c>
      <c r="L1179" s="56" t="str">
        <f>_xlfn.CONCAT(NFM3External!$B1179,"_",NFM3External!$C1179,"_",NFM3External!$E1179,"_",NFM3External!$G1179)</f>
        <v>Ghana_Malaria_World Health Organization (WHO)_2025</v>
      </c>
    </row>
    <row r="1180" spans="1:12">
      <c r="A1180" s="48" t="s">
        <v>1827</v>
      </c>
      <c r="B1180" s="49" t="s">
        <v>1003</v>
      </c>
      <c r="C1180" s="49" t="s">
        <v>1638</v>
      </c>
      <c r="D1180" s="49" t="s">
        <v>1627</v>
      </c>
      <c r="E1180" s="49" t="s">
        <v>798</v>
      </c>
      <c r="F1180" s="49" t="s">
        <v>1828</v>
      </c>
      <c r="G1180" s="49">
        <v>2018</v>
      </c>
      <c r="H1180" s="49" t="s">
        <v>1628</v>
      </c>
      <c r="I1180" s="49" t="s">
        <v>663</v>
      </c>
      <c r="J1180" s="59">
        <v>150147</v>
      </c>
      <c r="K1180" s="49">
        <v>150147</v>
      </c>
      <c r="L1180" s="55" t="str">
        <f>_xlfn.CONCAT(NFM3External!$B1180,"_",NFM3External!$C1180,"_",NFM3External!$E1180,"_",NFM3External!$G1180)</f>
        <v>Guinea_HIV_International Committee of the Red Cross (ICRC)_2018</v>
      </c>
    </row>
    <row r="1181" spans="1:12">
      <c r="A1181" s="51" t="s">
        <v>1827</v>
      </c>
      <c r="B1181" s="52" t="s">
        <v>1003</v>
      </c>
      <c r="C1181" s="52" t="s">
        <v>1638</v>
      </c>
      <c r="D1181" s="52" t="s">
        <v>1627</v>
      </c>
      <c r="E1181" s="52" t="s">
        <v>798</v>
      </c>
      <c r="F1181" s="52" t="s">
        <v>1828</v>
      </c>
      <c r="G1181" s="52">
        <v>2019</v>
      </c>
      <c r="H1181" s="52" t="s">
        <v>1628</v>
      </c>
      <c r="I1181" s="52" t="s">
        <v>663</v>
      </c>
      <c r="J1181" s="60">
        <v>252159</v>
      </c>
      <c r="K1181" s="52">
        <v>252159</v>
      </c>
      <c r="L1181" s="56" t="str">
        <f>_xlfn.CONCAT(NFM3External!$B1181,"_",NFM3External!$C1181,"_",NFM3External!$E1181,"_",NFM3External!$G1181)</f>
        <v>Guinea_HIV_International Committee of the Red Cross (ICRC)_2019</v>
      </c>
    </row>
    <row r="1182" spans="1:12">
      <c r="A1182" s="48" t="s">
        <v>1827</v>
      </c>
      <c r="B1182" s="49" t="s">
        <v>1003</v>
      </c>
      <c r="C1182" s="49" t="s">
        <v>1638</v>
      </c>
      <c r="D1182" s="49" t="s">
        <v>1627</v>
      </c>
      <c r="E1182" s="49" t="s">
        <v>798</v>
      </c>
      <c r="F1182" s="49" t="s">
        <v>1828</v>
      </c>
      <c r="G1182" s="49">
        <v>2020</v>
      </c>
      <c r="H1182" s="49" t="s">
        <v>1628</v>
      </c>
      <c r="I1182" s="49" t="s">
        <v>663</v>
      </c>
      <c r="J1182" s="59">
        <v>0</v>
      </c>
      <c r="K1182" s="49">
        <v>0</v>
      </c>
      <c r="L1182" s="55" t="str">
        <f>_xlfn.CONCAT(NFM3External!$B1182,"_",NFM3External!$C1182,"_",NFM3External!$E1182,"_",NFM3External!$G1182)</f>
        <v>Guinea_HIV_International Committee of the Red Cross (ICRC)_2020</v>
      </c>
    </row>
    <row r="1183" spans="1:12">
      <c r="A1183" s="51" t="s">
        <v>1827</v>
      </c>
      <c r="B1183" s="52" t="s">
        <v>1003</v>
      </c>
      <c r="C1183" s="52" t="s">
        <v>1638</v>
      </c>
      <c r="D1183" s="52" t="s">
        <v>1627</v>
      </c>
      <c r="E1183" s="52" t="s">
        <v>825</v>
      </c>
      <c r="F1183" s="52" t="s">
        <v>1829</v>
      </c>
      <c r="G1183" s="52">
        <v>2018</v>
      </c>
      <c r="H1183" s="52" t="s">
        <v>1628</v>
      </c>
      <c r="I1183" s="52" t="s">
        <v>663</v>
      </c>
      <c r="J1183" s="60">
        <v>297993</v>
      </c>
      <c r="K1183" s="52">
        <v>297993</v>
      </c>
      <c r="L1183" s="56" t="str">
        <f>_xlfn.CONCAT(NFM3External!$B1183,"_",NFM3External!$C1183,"_",NFM3External!$E1183,"_",NFM3External!$G1183)</f>
        <v>Guinea_HIV_Italy_2018</v>
      </c>
    </row>
    <row r="1184" spans="1:12">
      <c r="A1184" s="48" t="s">
        <v>1827</v>
      </c>
      <c r="B1184" s="49" t="s">
        <v>1003</v>
      </c>
      <c r="C1184" s="49" t="s">
        <v>1638</v>
      </c>
      <c r="D1184" s="49" t="s">
        <v>1627</v>
      </c>
      <c r="E1184" s="49" t="s">
        <v>825</v>
      </c>
      <c r="F1184" s="49" t="s">
        <v>1829</v>
      </c>
      <c r="G1184" s="49">
        <v>2019</v>
      </c>
      <c r="H1184" s="49" t="s">
        <v>1628</v>
      </c>
      <c r="I1184" s="49" t="s">
        <v>663</v>
      </c>
      <c r="J1184" s="59">
        <v>157430</v>
      </c>
      <c r="K1184" s="49">
        <v>157430</v>
      </c>
      <c r="L1184" s="55" t="str">
        <f>_xlfn.CONCAT(NFM3External!$B1184,"_",NFM3External!$C1184,"_",NFM3External!$E1184,"_",NFM3External!$G1184)</f>
        <v>Guinea_HIV_Italy_2019</v>
      </c>
    </row>
    <row r="1185" spans="1:12">
      <c r="A1185" s="51" t="s">
        <v>1827</v>
      </c>
      <c r="B1185" s="52" t="s">
        <v>1003</v>
      </c>
      <c r="C1185" s="52" t="s">
        <v>1638</v>
      </c>
      <c r="D1185" s="52" t="s">
        <v>1627</v>
      </c>
      <c r="E1185" s="52" t="s">
        <v>825</v>
      </c>
      <c r="F1185" s="52" t="s">
        <v>1829</v>
      </c>
      <c r="G1185" s="52">
        <v>2020</v>
      </c>
      <c r="H1185" s="52" t="s">
        <v>1628</v>
      </c>
      <c r="I1185" s="52" t="s">
        <v>663</v>
      </c>
      <c r="J1185" s="60">
        <v>168675</v>
      </c>
      <c r="K1185" s="52">
        <v>168675</v>
      </c>
      <c r="L1185" s="56" t="str">
        <f>_xlfn.CONCAT(NFM3External!$B1185,"_",NFM3External!$C1185,"_",NFM3External!$E1185,"_",NFM3External!$G1185)</f>
        <v>Guinea_HIV_Italy_2020</v>
      </c>
    </row>
    <row r="1186" spans="1:12">
      <c r="A1186" s="48" t="s">
        <v>1827</v>
      </c>
      <c r="B1186" s="49" t="s">
        <v>1003</v>
      </c>
      <c r="C1186" s="49" t="s">
        <v>1638</v>
      </c>
      <c r="D1186" s="49" t="s">
        <v>1627</v>
      </c>
      <c r="E1186" s="49" t="s">
        <v>825</v>
      </c>
      <c r="F1186" s="49" t="s">
        <v>1829</v>
      </c>
      <c r="G1186" s="49">
        <v>2021</v>
      </c>
      <c r="H1186" s="49" t="s">
        <v>357</v>
      </c>
      <c r="I1186" s="49" t="s">
        <v>663</v>
      </c>
      <c r="J1186" s="59">
        <v>341969</v>
      </c>
      <c r="K1186" s="49">
        <v>341969</v>
      </c>
      <c r="L1186" s="55" t="str">
        <f>_xlfn.CONCAT(NFM3External!$B1186,"_",NFM3External!$C1186,"_",NFM3External!$E1186,"_",NFM3External!$G1186)</f>
        <v>Guinea_HIV_Italy_2021</v>
      </c>
    </row>
    <row r="1187" spans="1:12">
      <c r="A1187" s="51" t="s">
        <v>1827</v>
      </c>
      <c r="B1187" s="52" t="s">
        <v>1003</v>
      </c>
      <c r="C1187" s="52" t="s">
        <v>1638</v>
      </c>
      <c r="D1187" s="52" t="s">
        <v>1627</v>
      </c>
      <c r="E1187" s="52" t="s">
        <v>825</v>
      </c>
      <c r="F1187" s="52" t="s">
        <v>1829</v>
      </c>
      <c r="G1187" s="52">
        <v>2022</v>
      </c>
      <c r="H1187" s="52" t="s">
        <v>357</v>
      </c>
      <c r="I1187" s="52" t="s">
        <v>663</v>
      </c>
      <c r="J1187" s="60">
        <v>62176</v>
      </c>
      <c r="K1187" s="52">
        <v>62176</v>
      </c>
      <c r="L1187" s="56" t="str">
        <f>_xlfn.CONCAT(NFM3External!$B1187,"_",NFM3External!$C1187,"_",NFM3External!$E1187,"_",NFM3External!$G1187)</f>
        <v>Guinea_HIV_Italy_2022</v>
      </c>
    </row>
    <row r="1188" spans="1:12">
      <c r="A1188" s="48" t="s">
        <v>1827</v>
      </c>
      <c r="B1188" s="49" t="s">
        <v>1003</v>
      </c>
      <c r="C1188" s="49" t="s">
        <v>1638</v>
      </c>
      <c r="D1188" s="49" t="s">
        <v>1627</v>
      </c>
      <c r="E1188" s="49" t="s">
        <v>825</v>
      </c>
      <c r="F1188" s="49" t="s">
        <v>1829</v>
      </c>
      <c r="G1188" s="49">
        <v>2023</v>
      </c>
      <c r="H1188" s="49" t="s">
        <v>357</v>
      </c>
      <c r="I1188" s="49" t="s">
        <v>663</v>
      </c>
      <c r="J1188" s="59">
        <v>0</v>
      </c>
      <c r="K1188" s="49">
        <v>0</v>
      </c>
      <c r="L1188" s="55" t="str">
        <f>_xlfn.CONCAT(NFM3External!$B1188,"_",NFM3External!$C1188,"_",NFM3External!$E1188,"_",NFM3External!$G1188)</f>
        <v>Guinea_HIV_Italy_2023</v>
      </c>
    </row>
    <row r="1189" spans="1:12">
      <c r="A1189" s="51" t="s">
        <v>1827</v>
      </c>
      <c r="B1189" s="52" t="s">
        <v>1003</v>
      </c>
      <c r="C1189" s="52" t="s">
        <v>1638</v>
      </c>
      <c r="D1189" s="52" t="s">
        <v>1627</v>
      </c>
      <c r="E1189" s="52" t="s">
        <v>853</v>
      </c>
      <c r="F1189" s="52" t="s">
        <v>1829</v>
      </c>
      <c r="G1189" s="52">
        <v>2018</v>
      </c>
      <c r="H1189" s="52" t="s">
        <v>1628</v>
      </c>
      <c r="I1189" s="52" t="s">
        <v>663</v>
      </c>
      <c r="J1189" s="60">
        <v>4970785</v>
      </c>
      <c r="K1189" s="52">
        <v>4970785</v>
      </c>
      <c r="L1189" s="56" t="str">
        <f>_xlfn.CONCAT(NFM3External!$B1189,"_",NFM3External!$C1189,"_",NFM3External!$E1189,"_",NFM3External!$G1189)</f>
        <v>Guinea_HIV_Medicins Sans Frontiers (MSF)_2018</v>
      </c>
    </row>
    <row r="1190" spans="1:12">
      <c r="A1190" s="48" t="s">
        <v>1827</v>
      </c>
      <c r="B1190" s="49" t="s">
        <v>1003</v>
      </c>
      <c r="C1190" s="49" t="s">
        <v>1638</v>
      </c>
      <c r="D1190" s="49" t="s">
        <v>1627</v>
      </c>
      <c r="E1190" s="49" t="s">
        <v>853</v>
      </c>
      <c r="F1190" s="49" t="s">
        <v>1829</v>
      </c>
      <c r="G1190" s="49">
        <v>2019</v>
      </c>
      <c r="H1190" s="49" t="s">
        <v>1628</v>
      </c>
      <c r="I1190" s="49" t="s">
        <v>663</v>
      </c>
      <c r="J1190" s="59">
        <v>4183818</v>
      </c>
      <c r="K1190" s="49">
        <v>4183818</v>
      </c>
      <c r="L1190" s="55" t="str">
        <f>_xlfn.CONCAT(NFM3External!$B1190,"_",NFM3External!$C1190,"_",NFM3External!$E1190,"_",NFM3External!$G1190)</f>
        <v>Guinea_HIV_Medicins Sans Frontiers (MSF)_2019</v>
      </c>
    </row>
    <row r="1191" spans="1:12">
      <c r="A1191" s="51" t="s">
        <v>1827</v>
      </c>
      <c r="B1191" s="52" t="s">
        <v>1003</v>
      </c>
      <c r="C1191" s="52" t="s">
        <v>1638</v>
      </c>
      <c r="D1191" s="52" t="s">
        <v>1627</v>
      </c>
      <c r="E1191" s="52" t="s">
        <v>853</v>
      </c>
      <c r="F1191" s="52" t="s">
        <v>1829</v>
      </c>
      <c r="G1191" s="52">
        <v>2020</v>
      </c>
      <c r="H1191" s="52" t="s">
        <v>1628</v>
      </c>
      <c r="I1191" s="52" t="s">
        <v>663</v>
      </c>
      <c r="J1191" s="60">
        <v>4183818</v>
      </c>
      <c r="K1191" s="52">
        <v>4183818</v>
      </c>
      <c r="L1191" s="56" t="str">
        <f>_xlfn.CONCAT(NFM3External!$B1191,"_",NFM3External!$C1191,"_",NFM3External!$E1191,"_",NFM3External!$G1191)</f>
        <v>Guinea_HIV_Medicins Sans Frontiers (MSF)_2020</v>
      </c>
    </row>
    <row r="1192" spans="1:12">
      <c r="A1192" s="48" t="s">
        <v>1827</v>
      </c>
      <c r="B1192" s="49" t="s">
        <v>1003</v>
      </c>
      <c r="C1192" s="49" t="s">
        <v>1638</v>
      </c>
      <c r="D1192" s="49" t="s">
        <v>1627</v>
      </c>
      <c r="E1192" s="49" t="s">
        <v>853</v>
      </c>
      <c r="F1192" s="49" t="s">
        <v>1829</v>
      </c>
      <c r="G1192" s="49">
        <v>2021</v>
      </c>
      <c r="H1192" s="49" t="s">
        <v>357</v>
      </c>
      <c r="I1192" s="49" t="s">
        <v>663</v>
      </c>
      <c r="J1192" s="59">
        <v>4642090</v>
      </c>
      <c r="K1192" s="49">
        <v>4642090</v>
      </c>
      <c r="L1192" s="55" t="str">
        <f>_xlfn.CONCAT(NFM3External!$B1192,"_",NFM3External!$C1192,"_",NFM3External!$E1192,"_",NFM3External!$G1192)</f>
        <v>Guinea_HIV_Medicins Sans Frontiers (MSF)_2021</v>
      </c>
    </row>
    <row r="1193" spans="1:12">
      <c r="A1193" s="51" t="s">
        <v>1827</v>
      </c>
      <c r="B1193" s="52" t="s">
        <v>1003</v>
      </c>
      <c r="C1193" s="52" t="s">
        <v>1638</v>
      </c>
      <c r="D1193" s="52" t="s">
        <v>1627</v>
      </c>
      <c r="E1193" s="52" t="s">
        <v>853</v>
      </c>
      <c r="F1193" s="52" t="s">
        <v>1829</v>
      </c>
      <c r="G1193" s="52">
        <v>2022</v>
      </c>
      <c r="H1193" s="52" t="s">
        <v>357</v>
      </c>
      <c r="I1193" s="52" t="s">
        <v>663</v>
      </c>
      <c r="J1193" s="60">
        <v>4642090</v>
      </c>
      <c r="K1193" s="52">
        <v>4642090</v>
      </c>
      <c r="L1193" s="56" t="str">
        <f>_xlfn.CONCAT(NFM3External!$B1193,"_",NFM3External!$C1193,"_",NFM3External!$E1193,"_",NFM3External!$G1193)</f>
        <v>Guinea_HIV_Medicins Sans Frontiers (MSF)_2022</v>
      </c>
    </row>
    <row r="1194" spans="1:12">
      <c r="A1194" s="48" t="s">
        <v>1827</v>
      </c>
      <c r="B1194" s="49" t="s">
        <v>1003</v>
      </c>
      <c r="C1194" s="49" t="s">
        <v>1638</v>
      </c>
      <c r="D1194" s="49" t="s">
        <v>1627</v>
      </c>
      <c r="E1194" s="49" t="s">
        <v>853</v>
      </c>
      <c r="F1194" s="49" t="s">
        <v>1829</v>
      </c>
      <c r="G1194" s="49">
        <v>2023</v>
      </c>
      <c r="H1194" s="49" t="s">
        <v>357</v>
      </c>
      <c r="I1194" s="49" t="s">
        <v>663</v>
      </c>
      <c r="J1194" s="59">
        <v>4642090</v>
      </c>
      <c r="K1194" s="49">
        <v>4642090</v>
      </c>
      <c r="L1194" s="55" t="str">
        <f>_xlfn.CONCAT(NFM3External!$B1194,"_",NFM3External!$C1194,"_",NFM3External!$E1194,"_",NFM3External!$G1194)</f>
        <v>Guinea_HIV_Medicins Sans Frontiers (MSF)_2023</v>
      </c>
    </row>
    <row r="1195" spans="1:12">
      <c r="A1195" s="51" t="s">
        <v>1827</v>
      </c>
      <c r="B1195" s="52" t="s">
        <v>1003</v>
      </c>
      <c r="C1195" s="52" t="s">
        <v>1638</v>
      </c>
      <c r="D1195" s="52" t="s">
        <v>1627</v>
      </c>
      <c r="E1195" s="52" t="s">
        <v>894</v>
      </c>
      <c r="F1195" s="52" t="s">
        <v>1830</v>
      </c>
      <c r="G1195" s="52">
        <v>2018</v>
      </c>
      <c r="H1195" s="52" t="s">
        <v>1628</v>
      </c>
      <c r="I1195" s="52" t="s">
        <v>663</v>
      </c>
      <c r="J1195" s="60">
        <v>505000</v>
      </c>
      <c r="K1195" s="52">
        <v>505000</v>
      </c>
      <c r="L1195" s="56" t="str">
        <f>_xlfn.CONCAT(NFM3External!$B1195,"_",NFM3External!$C1195,"_",NFM3External!$E1195,"_",NFM3External!$G1195)</f>
        <v>Guinea_HIV_The United Nations Children's Fund (UNICEF)_2018</v>
      </c>
    </row>
    <row r="1196" spans="1:12">
      <c r="A1196" s="48" t="s">
        <v>1827</v>
      </c>
      <c r="B1196" s="49" t="s">
        <v>1003</v>
      </c>
      <c r="C1196" s="49" t="s">
        <v>1638</v>
      </c>
      <c r="D1196" s="49" t="s">
        <v>1627</v>
      </c>
      <c r="E1196" s="49" t="s">
        <v>894</v>
      </c>
      <c r="F1196" s="49" t="s">
        <v>1830</v>
      </c>
      <c r="G1196" s="49">
        <v>2019</v>
      </c>
      <c r="H1196" s="49" t="s">
        <v>1628</v>
      </c>
      <c r="I1196" s="49" t="s">
        <v>663</v>
      </c>
      <c r="J1196" s="59">
        <v>570000</v>
      </c>
      <c r="K1196" s="49">
        <v>570000</v>
      </c>
      <c r="L1196" s="55" t="str">
        <f>_xlfn.CONCAT(NFM3External!$B1196,"_",NFM3External!$C1196,"_",NFM3External!$E1196,"_",NFM3External!$G1196)</f>
        <v>Guinea_HIV_The United Nations Children's Fund (UNICEF)_2019</v>
      </c>
    </row>
    <row r="1197" spans="1:12">
      <c r="A1197" s="51" t="s">
        <v>1827</v>
      </c>
      <c r="B1197" s="52" t="s">
        <v>1003</v>
      </c>
      <c r="C1197" s="52" t="s">
        <v>1638</v>
      </c>
      <c r="D1197" s="52" t="s">
        <v>1627</v>
      </c>
      <c r="E1197" s="52" t="s">
        <v>894</v>
      </c>
      <c r="F1197" s="52" t="s">
        <v>1830</v>
      </c>
      <c r="G1197" s="52">
        <v>2020</v>
      </c>
      <c r="H1197" s="52" t="s">
        <v>1628</v>
      </c>
      <c r="I1197" s="52" t="s">
        <v>663</v>
      </c>
      <c r="J1197" s="60">
        <v>57000</v>
      </c>
      <c r="K1197" s="52">
        <v>57000</v>
      </c>
      <c r="L1197" s="56" t="str">
        <f>_xlfn.CONCAT(NFM3External!$B1197,"_",NFM3External!$C1197,"_",NFM3External!$E1197,"_",NFM3External!$G1197)</f>
        <v>Guinea_HIV_The United Nations Children's Fund (UNICEF)_2020</v>
      </c>
    </row>
    <row r="1198" spans="1:12">
      <c r="A1198" s="48" t="s">
        <v>1827</v>
      </c>
      <c r="B1198" s="49" t="s">
        <v>1003</v>
      </c>
      <c r="C1198" s="49" t="s">
        <v>1638</v>
      </c>
      <c r="D1198" s="49" t="s">
        <v>1627</v>
      </c>
      <c r="E1198" s="49" t="s">
        <v>894</v>
      </c>
      <c r="F1198" s="49" t="s">
        <v>1830</v>
      </c>
      <c r="G1198" s="49">
        <v>2021</v>
      </c>
      <c r="H1198" s="49" t="s">
        <v>357</v>
      </c>
      <c r="I1198" s="49" t="s">
        <v>663</v>
      </c>
      <c r="J1198" s="59">
        <v>726058</v>
      </c>
      <c r="K1198" s="49">
        <v>726058</v>
      </c>
      <c r="L1198" s="55" t="str">
        <f>_xlfn.CONCAT(NFM3External!$B1198,"_",NFM3External!$C1198,"_",NFM3External!$E1198,"_",NFM3External!$G1198)</f>
        <v>Guinea_HIV_The United Nations Children's Fund (UNICEF)_2021</v>
      </c>
    </row>
    <row r="1199" spans="1:12">
      <c r="A1199" s="51" t="s">
        <v>1827</v>
      </c>
      <c r="B1199" s="52" t="s">
        <v>1003</v>
      </c>
      <c r="C1199" s="52" t="s">
        <v>1638</v>
      </c>
      <c r="D1199" s="52" t="s">
        <v>1627</v>
      </c>
      <c r="E1199" s="52" t="s">
        <v>894</v>
      </c>
      <c r="F1199" s="52" t="s">
        <v>1830</v>
      </c>
      <c r="G1199" s="52">
        <v>2022</v>
      </c>
      <c r="H1199" s="52" t="s">
        <v>357</v>
      </c>
      <c r="I1199" s="52" t="s">
        <v>663</v>
      </c>
      <c r="J1199" s="60">
        <v>670208</v>
      </c>
      <c r="K1199" s="52">
        <v>670208</v>
      </c>
      <c r="L1199" s="56" t="str">
        <f>_xlfn.CONCAT(NFM3External!$B1199,"_",NFM3External!$C1199,"_",NFM3External!$E1199,"_",NFM3External!$G1199)</f>
        <v>Guinea_HIV_The United Nations Children's Fund (UNICEF)_2022</v>
      </c>
    </row>
    <row r="1200" spans="1:12">
      <c r="A1200" s="48" t="s">
        <v>1827</v>
      </c>
      <c r="B1200" s="49" t="s">
        <v>1003</v>
      </c>
      <c r="C1200" s="49" t="s">
        <v>1638</v>
      </c>
      <c r="D1200" s="49" t="s">
        <v>1627</v>
      </c>
      <c r="E1200" s="49" t="s">
        <v>894</v>
      </c>
      <c r="F1200" s="49" t="s">
        <v>1830</v>
      </c>
      <c r="G1200" s="49">
        <v>2023</v>
      </c>
      <c r="H1200" s="49" t="s">
        <v>357</v>
      </c>
      <c r="I1200" s="49" t="s">
        <v>663</v>
      </c>
      <c r="J1200" s="59">
        <v>781909</v>
      </c>
      <c r="K1200" s="49">
        <v>781909</v>
      </c>
      <c r="L1200" s="55" t="str">
        <f>_xlfn.CONCAT(NFM3External!$B1200,"_",NFM3External!$C1200,"_",NFM3External!$E1200,"_",NFM3External!$G1200)</f>
        <v>Guinea_HIV_The United Nations Children's Fund (UNICEF)_2023</v>
      </c>
    </row>
    <row r="1201" spans="1:12">
      <c r="A1201" s="51" t="s">
        <v>1827</v>
      </c>
      <c r="B1201" s="52" t="s">
        <v>1003</v>
      </c>
      <c r="C1201" s="52" t="s">
        <v>1638</v>
      </c>
      <c r="D1201" s="52" t="s">
        <v>1627</v>
      </c>
      <c r="E1201" s="52" t="s">
        <v>923</v>
      </c>
      <c r="F1201" s="52" t="s">
        <v>1831</v>
      </c>
      <c r="G1201" s="52">
        <v>2018</v>
      </c>
      <c r="H1201" s="52" t="s">
        <v>1628</v>
      </c>
      <c r="I1201" s="52" t="s">
        <v>663</v>
      </c>
      <c r="J1201" s="60">
        <v>859800</v>
      </c>
      <c r="K1201" s="52">
        <v>859800</v>
      </c>
      <c r="L1201" s="56" t="str">
        <f>_xlfn.CONCAT(NFM3External!$B1201,"_",NFM3External!$C1201,"_",NFM3External!$E1201,"_",NFM3External!$G1201)</f>
        <v>Guinea_HIV_United Nations Population Fund (UNFPA)_2018</v>
      </c>
    </row>
    <row r="1202" spans="1:12">
      <c r="A1202" s="48" t="s">
        <v>1827</v>
      </c>
      <c r="B1202" s="49" t="s">
        <v>1003</v>
      </c>
      <c r="C1202" s="49" t="s">
        <v>1638</v>
      </c>
      <c r="D1202" s="49" t="s">
        <v>1627</v>
      </c>
      <c r="E1202" s="49" t="s">
        <v>923</v>
      </c>
      <c r="F1202" s="49" t="s">
        <v>1831</v>
      </c>
      <c r="G1202" s="49">
        <v>2019</v>
      </c>
      <c r="H1202" s="49" t="s">
        <v>1628</v>
      </c>
      <c r="I1202" s="49" t="s">
        <v>663</v>
      </c>
      <c r="J1202" s="59">
        <v>965601</v>
      </c>
      <c r="K1202" s="49">
        <v>965601</v>
      </c>
      <c r="L1202" s="55" t="str">
        <f>_xlfn.CONCAT(NFM3External!$B1202,"_",NFM3External!$C1202,"_",NFM3External!$E1202,"_",NFM3External!$G1202)</f>
        <v>Guinea_HIV_United Nations Population Fund (UNFPA)_2019</v>
      </c>
    </row>
    <row r="1203" spans="1:12">
      <c r="A1203" s="51" t="s">
        <v>1827</v>
      </c>
      <c r="B1203" s="52" t="s">
        <v>1003</v>
      </c>
      <c r="C1203" s="52" t="s">
        <v>1638</v>
      </c>
      <c r="D1203" s="52" t="s">
        <v>1627</v>
      </c>
      <c r="E1203" s="52" t="s">
        <v>923</v>
      </c>
      <c r="F1203" s="52" t="s">
        <v>1831</v>
      </c>
      <c r="G1203" s="52">
        <v>2020</v>
      </c>
      <c r="H1203" s="52" t="s">
        <v>1628</v>
      </c>
      <c r="I1203" s="52" t="s">
        <v>663</v>
      </c>
      <c r="J1203" s="60">
        <v>965601</v>
      </c>
      <c r="K1203" s="52">
        <v>965601</v>
      </c>
      <c r="L1203" s="56" t="str">
        <f>_xlfn.CONCAT(NFM3External!$B1203,"_",NFM3External!$C1203,"_",NFM3External!$E1203,"_",NFM3External!$G1203)</f>
        <v>Guinea_HIV_United Nations Population Fund (UNFPA)_2020</v>
      </c>
    </row>
    <row r="1204" spans="1:12">
      <c r="A1204" s="48" t="s">
        <v>1827</v>
      </c>
      <c r="B1204" s="49" t="s">
        <v>1003</v>
      </c>
      <c r="C1204" s="49" t="s">
        <v>1638</v>
      </c>
      <c r="D1204" s="49" t="s">
        <v>1627</v>
      </c>
      <c r="E1204" s="49" t="s">
        <v>923</v>
      </c>
      <c r="F1204" s="49" t="s">
        <v>1831</v>
      </c>
      <c r="G1204" s="49">
        <v>2021</v>
      </c>
      <c r="H1204" s="49" t="s">
        <v>357</v>
      </c>
      <c r="I1204" s="49" t="s">
        <v>663</v>
      </c>
      <c r="J1204" s="59">
        <v>1044407</v>
      </c>
      <c r="K1204" s="49">
        <v>1044407</v>
      </c>
      <c r="L1204" s="55" t="str">
        <f>_xlfn.CONCAT(NFM3External!$B1204,"_",NFM3External!$C1204,"_",NFM3External!$E1204,"_",NFM3External!$G1204)</f>
        <v>Guinea_HIV_United Nations Population Fund (UNFPA)_2021</v>
      </c>
    </row>
    <row r="1205" spans="1:12">
      <c r="A1205" s="51" t="s">
        <v>1827</v>
      </c>
      <c r="B1205" s="52" t="s">
        <v>1003</v>
      </c>
      <c r="C1205" s="52" t="s">
        <v>1638</v>
      </c>
      <c r="D1205" s="52" t="s">
        <v>1627</v>
      </c>
      <c r="E1205" s="52" t="s">
        <v>923</v>
      </c>
      <c r="F1205" s="52" t="s">
        <v>1831</v>
      </c>
      <c r="G1205" s="52">
        <v>2022</v>
      </c>
      <c r="H1205" s="52" t="s">
        <v>357</v>
      </c>
      <c r="I1205" s="52" t="s">
        <v>663</v>
      </c>
      <c r="J1205" s="60">
        <v>1044407</v>
      </c>
      <c r="K1205" s="52">
        <v>1044407</v>
      </c>
      <c r="L1205" s="56" t="str">
        <f>_xlfn.CONCAT(NFM3External!$B1205,"_",NFM3External!$C1205,"_",NFM3External!$E1205,"_",NFM3External!$G1205)</f>
        <v>Guinea_HIV_United Nations Population Fund (UNFPA)_2022</v>
      </c>
    </row>
    <row r="1206" spans="1:12">
      <c r="A1206" s="48" t="s">
        <v>1827</v>
      </c>
      <c r="B1206" s="49" t="s">
        <v>1003</v>
      </c>
      <c r="C1206" s="49" t="s">
        <v>1638</v>
      </c>
      <c r="D1206" s="49" t="s">
        <v>1627</v>
      </c>
      <c r="E1206" s="49" t="s">
        <v>923</v>
      </c>
      <c r="F1206" s="49" t="s">
        <v>1831</v>
      </c>
      <c r="G1206" s="49">
        <v>2023</v>
      </c>
      <c r="H1206" s="49" t="s">
        <v>357</v>
      </c>
      <c r="I1206" s="49" t="s">
        <v>663</v>
      </c>
      <c r="J1206" s="59">
        <v>1044407</v>
      </c>
      <c r="K1206" s="49">
        <v>1044407</v>
      </c>
      <c r="L1206" s="55" t="str">
        <f>_xlfn.CONCAT(NFM3External!$B1206,"_",NFM3External!$C1206,"_",NFM3External!$E1206,"_",NFM3External!$G1206)</f>
        <v>Guinea_HIV_United Nations Population Fund (UNFPA)_2023</v>
      </c>
    </row>
    <row r="1207" spans="1:12">
      <c r="A1207" s="51" t="s">
        <v>1827</v>
      </c>
      <c r="B1207" s="52" t="s">
        <v>1003</v>
      </c>
      <c r="C1207" s="52" t="s">
        <v>1638</v>
      </c>
      <c r="D1207" s="52" t="s">
        <v>1627</v>
      </c>
      <c r="E1207" s="52" t="s">
        <v>947</v>
      </c>
      <c r="F1207" s="52" t="s">
        <v>1832</v>
      </c>
      <c r="G1207" s="52">
        <v>2021</v>
      </c>
      <c r="H1207" s="52" t="s">
        <v>357</v>
      </c>
      <c r="I1207" s="52" t="s">
        <v>663</v>
      </c>
      <c r="J1207" s="60">
        <v>12455</v>
      </c>
      <c r="K1207" s="52">
        <v>12455</v>
      </c>
      <c r="L1207" s="56" t="str">
        <f>_xlfn.CONCAT(NFM3External!$B1207,"_",NFM3External!$C1207,"_",NFM3External!$E1207,"_",NFM3External!$G1207)</f>
        <v>Guinea_HIV_Unspecified - not disagregated by sources _2021</v>
      </c>
    </row>
    <row r="1208" spans="1:12">
      <c r="A1208" s="48" t="s">
        <v>1827</v>
      </c>
      <c r="B1208" s="49" t="s">
        <v>1003</v>
      </c>
      <c r="C1208" s="49" t="s">
        <v>1638</v>
      </c>
      <c r="D1208" s="49" t="s">
        <v>1627</v>
      </c>
      <c r="E1208" s="49" t="s">
        <v>947</v>
      </c>
      <c r="F1208" s="49" t="s">
        <v>1832</v>
      </c>
      <c r="G1208" s="49">
        <v>2022</v>
      </c>
      <c r="H1208" s="49" t="s">
        <v>357</v>
      </c>
      <c r="I1208" s="49" t="s">
        <v>663</v>
      </c>
      <c r="J1208" s="59">
        <v>12455</v>
      </c>
      <c r="K1208" s="49">
        <v>12455</v>
      </c>
      <c r="L1208" s="55" t="str">
        <f>_xlfn.CONCAT(NFM3External!$B1208,"_",NFM3External!$C1208,"_",NFM3External!$E1208,"_",NFM3External!$G1208)</f>
        <v>Guinea_HIV_Unspecified - not disagregated by sources _2022</v>
      </c>
    </row>
    <row r="1209" spans="1:12">
      <c r="A1209" s="51" t="s">
        <v>1827</v>
      </c>
      <c r="B1209" s="52" t="s">
        <v>1003</v>
      </c>
      <c r="C1209" s="52" t="s">
        <v>1638</v>
      </c>
      <c r="D1209" s="52" t="s">
        <v>1627</v>
      </c>
      <c r="E1209" s="52" t="s">
        <v>947</v>
      </c>
      <c r="F1209" s="52" t="s">
        <v>1832</v>
      </c>
      <c r="G1209" s="52">
        <v>2023</v>
      </c>
      <c r="H1209" s="52" t="s">
        <v>357</v>
      </c>
      <c r="I1209" s="52" t="s">
        <v>663</v>
      </c>
      <c r="J1209" s="60">
        <v>13213</v>
      </c>
      <c r="K1209" s="52">
        <v>13213</v>
      </c>
      <c r="L1209" s="56" t="str">
        <f>_xlfn.CONCAT(NFM3External!$B1209,"_",NFM3External!$C1209,"_",NFM3External!$E1209,"_",NFM3External!$G1209)</f>
        <v>Guinea_HIV_Unspecified - not disagregated by sources _2023</v>
      </c>
    </row>
    <row r="1210" spans="1:12">
      <c r="A1210" s="48" t="s">
        <v>1827</v>
      </c>
      <c r="B1210" s="49" t="s">
        <v>1003</v>
      </c>
      <c r="C1210" s="49" t="s">
        <v>1638</v>
      </c>
      <c r="D1210" s="49" t="s">
        <v>1627</v>
      </c>
      <c r="E1210" s="49" t="s">
        <v>938</v>
      </c>
      <c r="F1210" s="49" t="s">
        <v>1833</v>
      </c>
      <c r="G1210" s="49">
        <v>2018</v>
      </c>
      <c r="H1210" s="49" t="s">
        <v>1628</v>
      </c>
      <c r="I1210" s="49" t="s">
        <v>663</v>
      </c>
      <c r="J1210" s="59">
        <v>218579</v>
      </c>
      <c r="K1210" s="49">
        <v>218579</v>
      </c>
      <c r="L1210" s="55" t="str">
        <f>_xlfn.CONCAT(NFM3External!$B1210,"_",NFM3External!$C1210,"_",NFM3External!$E1210,"_",NFM3External!$G1210)</f>
        <v>Guinea_HIV_World Food Programme (WFP)_2018</v>
      </c>
    </row>
    <row r="1211" spans="1:12">
      <c r="A1211" s="51" t="s">
        <v>1827</v>
      </c>
      <c r="B1211" s="52" t="s">
        <v>1003</v>
      </c>
      <c r="C1211" s="52" t="s">
        <v>1638</v>
      </c>
      <c r="D1211" s="52" t="s">
        <v>1627</v>
      </c>
      <c r="E1211" s="52" t="s">
        <v>938</v>
      </c>
      <c r="F1211" s="52" t="s">
        <v>1833</v>
      </c>
      <c r="G1211" s="52">
        <v>2019</v>
      </c>
      <c r="H1211" s="52" t="s">
        <v>1628</v>
      </c>
      <c r="I1211" s="52" t="s">
        <v>663</v>
      </c>
      <c r="J1211" s="60">
        <v>437155</v>
      </c>
      <c r="K1211" s="52">
        <v>437155</v>
      </c>
      <c r="L1211" s="56" t="str">
        <f>_xlfn.CONCAT(NFM3External!$B1211,"_",NFM3External!$C1211,"_",NFM3External!$E1211,"_",NFM3External!$G1211)</f>
        <v>Guinea_HIV_World Food Programme (WFP)_2019</v>
      </c>
    </row>
    <row r="1212" spans="1:12">
      <c r="A1212" s="48" t="s">
        <v>1827</v>
      </c>
      <c r="B1212" s="49" t="s">
        <v>1003</v>
      </c>
      <c r="C1212" s="49" t="s">
        <v>304</v>
      </c>
      <c r="D1212" s="49" t="s">
        <v>1627</v>
      </c>
      <c r="E1212" s="49" t="s">
        <v>709</v>
      </c>
      <c r="F1212" s="49" t="s">
        <v>1834</v>
      </c>
      <c r="G1212" s="49">
        <v>2018</v>
      </c>
      <c r="H1212" s="49" t="s">
        <v>1628</v>
      </c>
      <c r="I1212" s="49" t="s">
        <v>663</v>
      </c>
      <c r="J1212" s="59">
        <v>425000</v>
      </c>
      <c r="K1212" s="49">
        <v>425000</v>
      </c>
      <c r="L1212" s="55" t="str">
        <f>_xlfn.CONCAT(NFM3External!$B1212,"_",NFM3External!$C1212,"_",NFM3External!$E1212,"_",NFM3External!$G1212)</f>
        <v>Guinea_Malaria_Canada_2018</v>
      </c>
    </row>
    <row r="1213" spans="1:12">
      <c r="A1213" s="51" t="s">
        <v>1827</v>
      </c>
      <c r="B1213" s="52" t="s">
        <v>1003</v>
      </c>
      <c r="C1213" s="52" t="s">
        <v>304</v>
      </c>
      <c r="D1213" s="52" t="s">
        <v>1627</v>
      </c>
      <c r="E1213" s="52" t="s">
        <v>709</v>
      </c>
      <c r="F1213" s="52" t="s">
        <v>1834</v>
      </c>
      <c r="G1213" s="52">
        <v>2019</v>
      </c>
      <c r="H1213" s="52" t="s">
        <v>1628</v>
      </c>
      <c r="I1213" s="52" t="s">
        <v>663</v>
      </c>
      <c r="J1213" s="60">
        <v>425000</v>
      </c>
      <c r="K1213" s="52">
        <v>425000</v>
      </c>
      <c r="L1213" s="56" t="str">
        <f>_xlfn.CONCAT(NFM3External!$B1213,"_",NFM3External!$C1213,"_",NFM3External!$E1213,"_",NFM3External!$G1213)</f>
        <v>Guinea_Malaria_Canada_2019</v>
      </c>
    </row>
    <row r="1214" spans="1:12">
      <c r="A1214" s="48" t="s">
        <v>1827</v>
      </c>
      <c r="B1214" s="49" t="s">
        <v>1003</v>
      </c>
      <c r="C1214" s="49" t="s">
        <v>304</v>
      </c>
      <c r="D1214" s="49" t="s">
        <v>1627</v>
      </c>
      <c r="E1214" s="49" t="s">
        <v>709</v>
      </c>
      <c r="F1214" s="49" t="s">
        <v>1834</v>
      </c>
      <c r="G1214" s="49">
        <v>2020</v>
      </c>
      <c r="H1214" s="49" t="s">
        <v>1628</v>
      </c>
      <c r="I1214" s="49" t="s">
        <v>663</v>
      </c>
      <c r="J1214" s="59">
        <v>425000</v>
      </c>
      <c r="K1214" s="49">
        <v>425000</v>
      </c>
      <c r="L1214" s="55" t="str">
        <f>_xlfn.CONCAT(NFM3External!$B1214,"_",NFM3External!$C1214,"_",NFM3External!$E1214,"_",NFM3External!$G1214)</f>
        <v>Guinea_Malaria_Canada_2020</v>
      </c>
    </row>
    <row r="1215" spans="1:12">
      <c r="A1215" s="51" t="s">
        <v>1827</v>
      </c>
      <c r="B1215" s="52" t="s">
        <v>1003</v>
      </c>
      <c r="C1215" s="52" t="s">
        <v>304</v>
      </c>
      <c r="D1215" s="52" t="s">
        <v>1627</v>
      </c>
      <c r="E1215" s="52" t="s">
        <v>709</v>
      </c>
      <c r="F1215" s="52" t="s">
        <v>1834</v>
      </c>
      <c r="G1215" s="52">
        <v>2021</v>
      </c>
      <c r="H1215" s="52" t="s">
        <v>357</v>
      </c>
      <c r="I1215" s="52" t="s">
        <v>663</v>
      </c>
      <c r="J1215" s="60">
        <v>425000</v>
      </c>
      <c r="K1215" s="52">
        <v>425000</v>
      </c>
      <c r="L1215" s="56" t="str">
        <f>_xlfn.CONCAT(NFM3External!$B1215,"_",NFM3External!$C1215,"_",NFM3External!$E1215,"_",NFM3External!$G1215)</f>
        <v>Guinea_Malaria_Canada_2021</v>
      </c>
    </row>
    <row r="1216" spans="1:12">
      <c r="A1216" s="48" t="s">
        <v>1827</v>
      </c>
      <c r="B1216" s="49" t="s">
        <v>1003</v>
      </c>
      <c r="C1216" s="49" t="s">
        <v>304</v>
      </c>
      <c r="D1216" s="49" t="s">
        <v>1627</v>
      </c>
      <c r="E1216" s="49" t="s">
        <v>709</v>
      </c>
      <c r="F1216" s="49" t="s">
        <v>1834</v>
      </c>
      <c r="G1216" s="49">
        <v>2022</v>
      </c>
      <c r="H1216" s="49" t="s">
        <v>357</v>
      </c>
      <c r="I1216" s="49" t="s">
        <v>663</v>
      </c>
      <c r="J1216" s="59">
        <v>425000</v>
      </c>
      <c r="K1216" s="49">
        <v>425000</v>
      </c>
      <c r="L1216" s="55" t="str">
        <f>_xlfn.CONCAT(NFM3External!$B1216,"_",NFM3External!$C1216,"_",NFM3External!$E1216,"_",NFM3External!$G1216)</f>
        <v>Guinea_Malaria_Canada_2022</v>
      </c>
    </row>
    <row r="1217" spans="1:12">
      <c r="A1217" s="51" t="s">
        <v>1827</v>
      </c>
      <c r="B1217" s="52" t="s">
        <v>1003</v>
      </c>
      <c r="C1217" s="52" t="s">
        <v>304</v>
      </c>
      <c r="D1217" s="52" t="s">
        <v>1627</v>
      </c>
      <c r="E1217" s="52" t="s">
        <v>709</v>
      </c>
      <c r="F1217" s="52" t="s">
        <v>1834</v>
      </c>
      <c r="G1217" s="52">
        <v>2023</v>
      </c>
      <c r="H1217" s="52" t="s">
        <v>357</v>
      </c>
      <c r="I1217" s="52" t="s">
        <v>663</v>
      </c>
      <c r="J1217" s="60">
        <v>425000</v>
      </c>
      <c r="K1217" s="52">
        <v>425000</v>
      </c>
      <c r="L1217" s="56" t="str">
        <f>_xlfn.CONCAT(NFM3External!$B1217,"_",NFM3External!$C1217,"_",NFM3External!$E1217,"_",NFM3External!$G1217)</f>
        <v>Guinea_Malaria_Canada_2023</v>
      </c>
    </row>
    <row r="1218" spans="1:12">
      <c r="A1218" s="48" t="s">
        <v>1827</v>
      </c>
      <c r="B1218" s="49" t="s">
        <v>1003</v>
      </c>
      <c r="C1218" s="49" t="s">
        <v>304</v>
      </c>
      <c r="D1218" s="49" t="s">
        <v>1627</v>
      </c>
      <c r="E1218" s="49" t="s">
        <v>853</v>
      </c>
      <c r="F1218" s="49" t="s">
        <v>1835</v>
      </c>
      <c r="G1218" s="49">
        <v>2018</v>
      </c>
      <c r="H1218" s="49" t="s">
        <v>1628</v>
      </c>
      <c r="I1218" s="49" t="s">
        <v>663</v>
      </c>
      <c r="J1218" s="59">
        <v>2691424</v>
      </c>
      <c r="K1218" s="49">
        <v>2691424</v>
      </c>
      <c r="L1218" s="55" t="str">
        <f>_xlfn.CONCAT(NFM3External!$B1218,"_",NFM3External!$C1218,"_",NFM3External!$E1218,"_",NFM3External!$G1218)</f>
        <v>Guinea_Malaria_Medicins Sans Frontiers (MSF)_2018</v>
      </c>
    </row>
    <row r="1219" spans="1:12">
      <c r="A1219" s="51" t="s">
        <v>1827</v>
      </c>
      <c r="B1219" s="52" t="s">
        <v>1003</v>
      </c>
      <c r="C1219" s="52" t="s">
        <v>304</v>
      </c>
      <c r="D1219" s="52" t="s">
        <v>1627</v>
      </c>
      <c r="E1219" s="52" t="s">
        <v>853</v>
      </c>
      <c r="F1219" s="52" t="s">
        <v>1835</v>
      </c>
      <c r="G1219" s="52">
        <v>2019</v>
      </c>
      <c r="H1219" s="52" t="s">
        <v>1628</v>
      </c>
      <c r="I1219" s="52" t="s">
        <v>663</v>
      </c>
      <c r="J1219" s="60">
        <v>3243359</v>
      </c>
      <c r="K1219" s="52">
        <v>3243359</v>
      </c>
      <c r="L1219" s="56" t="str">
        <f>_xlfn.CONCAT(NFM3External!$B1219,"_",NFM3External!$C1219,"_",NFM3External!$E1219,"_",NFM3External!$G1219)</f>
        <v>Guinea_Malaria_Medicins Sans Frontiers (MSF)_2019</v>
      </c>
    </row>
    <row r="1220" spans="1:12">
      <c r="A1220" s="48" t="s">
        <v>1827</v>
      </c>
      <c r="B1220" s="49" t="s">
        <v>1003</v>
      </c>
      <c r="C1220" s="49" t="s">
        <v>304</v>
      </c>
      <c r="D1220" s="49" t="s">
        <v>1627</v>
      </c>
      <c r="E1220" s="49" t="s">
        <v>853</v>
      </c>
      <c r="F1220" s="49" t="s">
        <v>1835</v>
      </c>
      <c r="G1220" s="49">
        <v>2020</v>
      </c>
      <c r="H1220" s="49" t="s">
        <v>1628</v>
      </c>
      <c r="I1220" s="49" t="s">
        <v>663</v>
      </c>
      <c r="J1220" s="59">
        <v>2963614</v>
      </c>
      <c r="K1220" s="49">
        <v>2963614</v>
      </c>
      <c r="L1220" s="55" t="str">
        <f>_xlfn.CONCAT(NFM3External!$B1220,"_",NFM3External!$C1220,"_",NFM3External!$E1220,"_",NFM3External!$G1220)</f>
        <v>Guinea_Malaria_Medicins Sans Frontiers (MSF)_2020</v>
      </c>
    </row>
    <row r="1221" spans="1:12">
      <c r="A1221" s="51" t="s">
        <v>1827</v>
      </c>
      <c r="B1221" s="52" t="s">
        <v>1003</v>
      </c>
      <c r="C1221" s="52" t="s">
        <v>304</v>
      </c>
      <c r="D1221" s="52" t="s">
        <v>1627</v>
      </c>
      <c r="E1221" s="52" t="s">
        <v>853</v>
      </c>
      <c r="F1221" s="52" t="s">
        <v>1835</v>
      </c>
      <c r="G1221" s="52">
        <v>2021</v>
      </c>
      <c r="H1221" s="52" t="s">
        <v>357</v>
      </c>
      <c r="I1221" s="52" t="s">
        <v>663</v>
      </c>
      <c r="J1221" s="60">
        <v>2963614</v>
      </c>
      <c r="K1221" s="52">
        <v>2963614</v>
      </c>
      <c r="L1221" s="56" t="str">
        <f>_xlfn.CONCAT(NFM3External!$B1221,"_",NFM3External!$C1221,"_",NFM3External!$E1221,"_",NFM3External!$G1221)</f>
        <v>Guinea_Malaria_Medicins Sans Frontiers (MSF)_2021</v>
      </c>
    </row>
    <row r="1222" spans="1:12">
      <c r="A1222" s="48" t="s">
        <v>1827</v>
      </c>
      <c r="B1222" s="49" t="s">
        <v>1003</v>
      </c>
      <c r="C1222" s="49" t="s">
        <v>304</v>
      </c>
      <c r="D1222" s="49" t="s">
        <v>1627</v>
      </c>
      <c r="E1222" s="49" t="s">
        <v>853</v>
      </c>
      <c r="F1222" s="49" t="s">
        <v>1835</v>
      </c>
      <c r="G1222" s="49">
        <v>2022</v>
      </c>
      <c r="H1222" s="49" t="s">
        <v>357</v>
      </c>
      <c r="I1222" s="49" t="s">
        <v>663</v>
      </c>
      <c r="J1222" s="59">
        <v>1481807</v>
      </c>
      <c r="K1222" s="49">
        <v>1481807</v>
      </c>
      <c r="L1222" s="55" t="str">
        <f>_xlfn.CONCAT(NFM3External!$B1222,"_",NFM3External!$C1222,"_",NFM3External!$E1222,"_",NFM3External!$G1222)</f>
        <v>Guinea_Malaria_Medicins Sans Frontiers (MSF)_2022</v>
      </c>
    </row>
    <row r="1223" spans="1:12">
      <c r="A1223" s="51" t="s">
        <v>1827</v>
      </c>
      <c r="B1223" s="52" t="s">
        <v>1003</v>
      </c>
      <c r="C1223" s="52" t="s">
        <v>304</v>
      </c>
      <c r="D1223" s="52" t="s">
        <v>1627</v>
      </c>
      <c r="E1223" s="52" t="s">
        <v>894</v>
      </c>
      <c r="F1223" s="52" t="s">
        <v>1836</v>
      </c>
      <c r="G1223" s="52">
        <v>2018</v>
      </c>
      <c r="H1223" s="52" t="s">
        <v>1628</v>
      </c>
      <c r="I1223" s="52" t="s">
        <v>663</v>
      </c>
      <c r="J1223" s="60">
        <v>300000</v>
      </c>
      <c r="K1223" s="52">
        <v>300000</v>
      </c>
      <c r="L1223" s="56" t="str">
        <f>_xlfn.CONCAT(NFM3External!$B1223,"_",NFM3External!$C1223,"_",NFM3External!$E1223,"_",NFM3External!$G1223)</f>
        <v>Guinea_Malaria_The United Nations Children's Fund (UNICEF)_2018</v>
      </c>
    </row>
    <row r="1224" spans="1:12">
      <c r="A1224" s="48" t="s">
        <v>1827</v>
      </c>
      <c r="B1224" s="49" t="s">
        <v>1003</v>
      </c>
      <c r="C1224" s="49" t="s">
        <v>304</v>
      </c>
      <c r="D1224" s="49" t="s">
        <v>1627</v>
      </c>
      <c r="E1224" s="49" t="s">
        <v>894</v>
      </c>
      <c r="F1224" s="49" t="s">
        <v>1836</v>
      </c>
      <c r="G1224" s="49">
        <v>2019</v>
      </c>
      <c r="H1224" s="49" t="s">
        <v>1628</v>
      </c>
      <c r="I1224" s="49" t="s">
        <v>663</v>
      </c>
      <c r="J1224" s="59">
        <v>300000</v>
      </c>
      <c r="K1224" s="49">
        <v>300000</v>
      </c>
      <c r="L1224" s="55" t="str">
        <f>_xlfn.CONCAT(NFM3External!$B1224,"_",NFM3External!$C1224,"_",NFM3External!$E1224,"_",NFM3External!$G1224)</f>
        <v>Guinea_Malaria_The United Nations Children's Fund (UNICEF)_2019</v>
      </c>
    </row>
    <row r="1225" spans="1:12">
      <c r="A1225" s="51" t="s">
        <v>1827</v>
      </c>
      <c r="B1225" s="52" t="s">
        <v>1003</v>
      </c>
      <c r="C1225" s="52" t="s">
        <v>304</v>
      </c>
      <c r="D1225" s="52" t="s">
        <v>1627</v>
      </c>
      <c r="E1225" s="52" t="s">
        <v>894</v>
      </c>
      <c r="F1225" s="52" t="s">
        <v>1836</v>
      </c>
      <c r="G1225" s="52">
        <v>2020</v>
      </c>
      <c r="H1225" s="52" t="s">
        <v>1628</v>
      </c>
      <c r="I1225" s="52" t="s">
        <v>663</v>
      </c>
      <c r="J1225" s="60">
        <v>300000</v>
      </c>
      <c r="K1225" s="52">
        <v>300000</v>
      </c>
      <c r="L1225" s="56" t="str">
        <f>_xlfn.CONCAT(NFM3External!$B1225,"_",NFM3External!$C1225,"_",NFM3External!$E1225,"_",NFM3External!$G1225)</f>
        <v>Guinea_Malaria_The United Nations Children's Fund (UNICEF)_2020</v>
      </c>
    </row>
    <row r="1226" spans="1:12">
      <c r="A1226" s="48" t="s">
        <v>1827</v>
      </c>
      <c r="B1226" s="49" t="s">
        <v>1003</v>
      </c>
      <c r="C1226" s="49" t="s">
        <v>304</v>
      </c>
      <c r="D1226" s="49" t="s">
        <v>1627</v>
      </c>
      <c r="E1226" s="49" t="s">
        <v>894</v>
      </c>
      <c r="F1226" s="49" t="s">
        <v>1836</v>
      </c>
      <c r="G1226" s="49">
        <v>2021</v>
      </c>
      <c r="H1226" s="49" t="s">
        <v>357</v>
      </c>
      <c r="I1226" s="49" t="s">
        <v>663</v>
      </c>
      <c r="J1226" s="59">
        <v>300000</v>
      </c>
      <c r="K1226" s="49">
        <v>300000</v>
      </c>
      <c r="L1226" s="55" t="str">
        <f>_xlfn.CONCAT(NFM3External!$B1226,"_",NFM3External!$C1226,"_",NFM3External!$E1226,"_",NFM3External!$G1226)</f>
        <v>Guinea_Malaria_The United Nations Children's Fund (UNICEF)_2021</v>
      </c>
    </row>
    <row r="1227" spans="1:12">
      <c r="A1227" s="51" t="s">
        <v>1827</v>
      </c>
      <c r="B1227" s="52" t="s">
        <v>1003</v>
      </c>
      <c r="C1227" s="52" t="s">
        <v>304</v>
      </c>
      <c r="D1227" s="52" t="s">
        <v>1627</v>
      </c>
      <c r="E1227" s="52" t="s">
        <v>894</v>
      </c>
      <c r="F1227" s="52" t="s">
        <v>1836</v>
      </c>
      <c r="G1227" s="52">
        <v>2022</v>
      </c>
      <c r="H1227" s="52" t="s">
        <v>357</v>
      </c>
      <c r="I1227" s="52" t="s">
        <v>663</v>
      </c>
      <c r="J1227" s="60">
        <v>300000</v>
      </c>
      <c r="K1227" s="52">
        <v>300000</v>
      </c>
      <c r="L1227" s="56" t="str">
        <f>_xlfn.CONCAT(NFM3External!$B1227,"_",NFM3External!$C1227,"_",NFM3External!$E1227,"_",NFM3External!$G1227)</f>
        <v>Guinea_Malaria_The United Nations Children's Fund (UNICEF)_2022</v>
      </c>
    </row>
    <row r="1228" spans="1:12">
      <c r="A1228" s="48" t="s">
        <v>1827</v>
      </c>
      <c r="B1228" s="49" t="s">
        <v>1003</v>
      </c>
      <c r="C1228" s="49" t="s">
        <v>304</v>
      </c>
      <c r="D1228" s="49" t="s">
        <v>1627</v>
      </c>
      <c r="E1228" s="49" t="s">
        <v>894</v>
      </c>
      <c r="F1228" s="49" t="s">
        <v>1836</v>
      </c>
      <c r="G1228" s="49">
        <v>2023</v>
      </c>
      <c r="H1228" s="49" t="s">
        <v>357</v>
      </c>
      <c r="I1228" s="49" t="s">
        <v>663</v>
      </c>
      <c r="J1228" s="59">
        <v>300000</v>
      </c>
      <c r="K1228" s="49">
        <v>300000</v>
      </c>
      <c r="L1228" s="55" t="str">
        <f>_xlfn.CONCAT(NFM3External!$B1228,"_",NFM3External!$C1228,"_",NFM3External!$E1228,"_",NFM3External!$G1228)</f>
        <v>Guinea_Malaria_The United Nations Children's Fund (UNICEF)_2023</v>
      </c>
    </row>
    <row r="1229" spans="1:12">
      <c r="A1229" s="51" t="s">
        <v>1827</v>
      </c>
      <c r="B1229" s="52" t="s">
        <v>1003</v>
      </c>
      <c r="C1229" s="52" t="s">
        <v>304</v>
      </c>
      <c r="D1229" s="52" t="s">
        <v>1627</v>
      </c>
      <c r="E1229" s="52" t="s">
        <v>927</v>
      </c>
      <c r="F1229" s="52" t="s">
        <v>1837</v>
      </c>
      <c r="G1229" s="52">
        <v>2018</v>
      </c>
      <c r="H1229" s="52" t="s">
        <v>1628</v>
      </c>
      <c r="I1229" s="52" t="s">
        <v>663</v>
      </c>
      <c r="J1229" s="60">
        <v>15000000</v>
      </c>
      <c r="K1229" s="52">
        <v>15000000</v>
      </c>
      <c r="L1229" s="56" t="str">
        <f>_xlfn.CONCAT(NFM3External!$B1229,"_",NFM3External!$C1229,"_",NFM3External!$E1229,"_",NFM3External!$G1229)</f>
        <v>Guinea_Malaria_United States Government (USG)_2018</v>
      </c>
    </row>
    <row r="1230" spans="1:12">
      <c r="A1230" s="48" t="s">
        <v>1827</v>
      </c>
      <c r="B1230" s="49" t="s">
        <v>1003</v>
      </c>
      <c r="C1230" s="49" t="s">
        <v>304</v>
      </c>
      <c r="D1230" s="49" t="s">
        <v>1627</v>
      </c>
      <c r="E1230" s="49" t="s">
        <v>927</v>
      </c>
      <c r="F1230" s="49" t="s">
        <v>1837</v>
      </c>
      <c r="G1230" s="49">
        <v>2019</v>
      </c>
      <c r="H1230" s="49" t="s">
        <v>1628</v>
      </c>
      <c r="I1230" s="49" t="s">
        <v>663</v>
      </c>
      <c r="J1230" s="59">
        <v>15000000</v>
      </c>
      <c r="K1230" s="49">
        <v>15000000</v>
      </c>
      <c r="L1230" s="55" t="str">
        <f>_xlfn.CONCAT(NFM3External!$B1230,"_",NFM3External!$C1230,"_",NFM3External!$E1230,"_",NFM3External!$G1230)</f>
        <v>Guinea_Malaria_United States Government (USG)_2019</v>
      </c>
    </row>
    <row r="1231" spans="1:12">
      <c r="A1231" s="51" t="s">
        <v>1827</v>
      </c>
      <c r="B1231" s="52" t="s">
        <v>1003</v>
      </c>
      <c r="C1231" s="52" t="s">
        <v>304</v>
      </c>
      <c r="D1231" s="52" t="s">
        <v>1627</v>
      </c>
      <c r="E1231" s="52" t="s">
        <v>927</v>
      </c>
      <c r="F1231" s="52" t="s">
        <v>1837</v>
      </c>
      <c r="G1231" s="52">
        <v>2020</v>
      </c>
      <c r="H1231" s="52" t="s">
        <v>1628</v>
      </c>
      <c r="I1231" s="52" t="s">
        <v>663</v>
      </c>
      <c r="J1231" s="60">
        <v>15000000</v>
      </c>
      <c r="K1231" s="52">
        <v>15000000</v>
      </c>
      <c r="L1231" s="56" t="str">
        <f>_xlfn.CONCAT(NFM3External!$B1231,"_",NFM3External!$C1231,"_",NFM3External!$E1231,"_",NFM3External!$G1231)</f>
        <v>Guinea_Malaria_United States Government (USG)_2020</v>
      </c>
    </row>
    <row r="1232" spans="1:12">
      <c r="A1232" s="48" t="s">
        <v>1827</v>
      </c>
      <c r="B1232" s="49" t="s">
        <v>1003</v>
      </c>
      <c r="C1232" s="49" t="s">
        <v>304</v>
      </c>
      <c r="D1232" s="49" t="s">
        <v>1627</v>
      </c>
      <c r="E1232" s="49" t="s">
        <v>927</v>
      </c>
      <c r="F1232" s="49" t="s">
        <v>1837</v>
      </c>
      <c r="G1232" s="49">
        <v>2021</v>
      </c>
      <c r="H1232" s="49" t="s">
        <v>357</v>
      </c>
      <c r="I1232" s="49" t="s">
        <v>663</v>
      </c>
      <c r="J1232" s="59">
        <v>16000000</v>
      </c>
      <c r="K1232" s="49">
        <v>16000000</v>
      </c>
      <c r="L1232" s="55" t="str">
        <f>_xlfn.CONCAT(NFM3External!$B1232,"_",NFM3External!$C1232,"_",NFM3External!$E1232,"_",NFM3External!$G1232)</f>
        <v>Guinea_Malaria_United States Government (USG)_2021</v>
      </c>
    </row>
    <row r="1233" spans="1:12">
      <c r="A1233" s="51" t="s">
        <v>1827</v>
      </c>
      <c r="B1233" s="52" t="s">
        <v>1003</v>
      </c>
      <c r="C1233" s="52" t="s">
        <v>304</v>
      </c>
      <c r="D1233" s="52" t="s">
        <v>1627</v>
      </c>
      <c r="E1233" s="52" t="s">
        <v>927</v>
      </c>
      <c r="F1233" s="52" t="s">
        <v>1837</v>
      </c>
      <c r="G1233" s="52">
        <v>2022</v>
      </c>
      <c r="H1233" s="52" t="s">
        <v>357</v>
      </c>
      <c r="I1233" s="52" t="s">
        <v>663</v>
      </c>
      <c r="J1233" s="60">
        <v>16000000</v>
      </c>
      <c r="K1233" s="52">
        <v>16000000</v>
      </c>
      <c r="L1233" s="56" t="str">
        <f>_xlfn.CONCAT(NFM3External!$B1233,"_",NFM3External!$C1233,"_",NFM3External!$E1233,"_",NFM3External!$G1233)</f>
        <v>Guinea_Malaria_United States Government (USG)_2022</v>
      </c>
    </row>
    <row r="1234" spans="1:12">
      <c r="A1234" s="48" t="s">
        <v>1827</v>
      </c>
      <c r="B1234" s="49" t="s">
        <v>1003</v>
      </c>
      <c r="C1234" s="49" t="s">
        <v>304</v>
      </c>
      <c r="D1234" s="49" t="s">
        <v>1627</v>
      </c>
      <c r="E1234" s="49" t="s">
        <v>927</v>
      </c>
      <c r="F1234" s="49" t="s">
        <v>1837</v>
      </c>
      <c r="G1234" s="49">
        <v>2023</v>
      </c>
      <c r="H1234" s="49" t="s">
        <v>357</v>
      </c>
      <c r="I1234" s="49" t="s">
        <v>663</v>
      </c>
      <c r="J1234" s="59">
        <v>16000000</v>
      </c>
      <c r="K1234" s="49">
        <v>16000000</v>
      </c>
      <c r="L1234" s="55" t="str">
        <f>_xlfn.CONCAT(NFM3External!$B1234,"_",NFM3External!$C1234,"_",NFM3External!$E1234,"_",NFM3External!$G1234)</f>
        <v>Guinea_Malaria_United States Government (USG)_2023</v>
      </c>
    </row>
    <row r="1235" spans="1:12">
      <c r="A1235" s="51" t="s">
        <v>1827</v>
      </c>
      <c r="B1235" s="52" t="s">
        <v>1003</v>
      </c>
      <c r="C1235" s="52" t="s">
        <v>304</v>
      </c>
      <c r="D1235" s="52" t="s">
        <v>1627</v>
      </c>
      <c r="E1235" s="52" t="s">
        <v>932</v>
      </c>
      <c r="F1235" s="52" t="s">
        <v>1838</v>
      </c>
      <c r="G1235" s="52">
        <v>2018</v>
      </c>
      <c r="H1235" s="52" t="s">
        <v>1628</v>
      </c>
      <c r="I1235" s="52" t="s">
        <v>663</v>
      </c>
      <c r="J1235" s="60">
        <v>940526</v>
      </c>
      <c r="K1235" s="52">
        <v>940526</v>
      </c>
      <c r="L1235" s="56" t="str">
        <f>_xlfn.CONCAT(NFM3External!$B1235,"_",NFM3External!$C1235,"_",NFM3External!$E1235,"_",NFM3External!$G1235)</f>
        <v>Guinea_Malaria_World Bank (WB)_2018</v>
      </c>
    </row>
    <row r="1236" spans="1:12">
      <c r="A1236" s="48" t="s">
        <v>1827</v>
      </c>
      <c r="B1236" s="49" t="s">
        <v>1003</v>
      </c>
      <c r="C1236" s="49" t="s">
        <v>304</v>
      </c>
      <c r="D1236" s="49" t="s">
        <v>1627</v>
      </c>
      <c r="E1236" s="49" t="s">
        <v>932</v>
      </c>
      <c r="F1236" s="49" t="s">
        <v>1838</v>
      </c>
      <c r="G1236" s="49">
        <v>2019</v>
      </c>
      <c r="H1236" s="49" t="s">
        <v>1628</v>
      </c>
      <c r="I1236" s="49" t="s">
        <v>663</v>
      </c>
      <c r="J1236" s="59">
        <v>2301525</v>
      </c>
      <c r="K1236" s="49">
        <v>2301525</v>
      </c>
      <c r="L1236" s="55" t="str">
        <f>_xlfn.CONCAT(NFM3External!$B1236,"_",NFM3External!$C1236,"_",NFM3External!$E1236,"_",NFM3External!$G1236)</f>
        <v>Guinea_Malaria_World Bank (WB)_2019</v>
      </c>
    </row>
    <row r="1237" spans="1:12">
      <c r="A1237" s="51" t="s">
        <v>1827</v>
      </c>
      <c r="B1237" s="52" t="s">
        <v>1003</v>
      </c>
      <c r="C1237" s="52" t="s">
        <v>304</v>
      </c>
      <c r="D1237" s="52" t="s">
        <v>1627</v>
      </c>
      <c r="E1237" s="52" t="s">
        <v>932</v>
      </c>
      <c r="F1237" s="52" t="s">
        <v>1838</v>
      </c>
      <c r="G1237" s="52">
        <v>2020</v>
      </c>
      <c r="H1237" s="52" t="s">
        <v>1628</v>
      </c>
      <c r="I1237" s="52" t="s">
        <v>663</v>
      </c>
      <c r="J1237" s="60">
        <v>600000</v>
      </c>
      <c r="K1237" s="52">
        <v>600000</v>
      </c>
      <c r="L1237" s="56" t="str">
        <f>_xlfn.CONCAT(NFM3External!$B1237,"_",NFM3External!$C1237,"_",NFM3External!$E1237,"_",NFM3External!$G1237)</f>
        <v>Guinea_Malaria_World Bank (WB)_2020</v>
      </c>
    </row>
    <row r="1238" spans="1:12">
      <c r="A1238" s="48" t="s">
        <v>1827</v>
      </c>
      <c r="B1238" s="49" t="s">
        <v>1003</v>
      </c>
      <c r="C1238" s="49" t="s">
        <v>304</v>
      </c>
      <c r="D1238" s="49" t="s">
        <v>1627</v>
      </c>
      <c r="E1238" s="49" t="s">
        <v>932</v>
      </c>
      <c r="F1238" s="49" t="s">
        <v>1838</v>
      </c>
      <c r="G1238" s="49">
        <v>2021</v>
      </c>
      <c r="H1238" s="49" t="s">
        <v>357</v>
      </c>
      <c r="I1238" s="49" t="s">
        <v>663</v>
      </c>
      <c r="J1238" s="59">
        <v>600000</v>
      </c>
      <c r="K1238" s="49">
        <v>600000</v>
      </c>
      <c r="L1238" s="55" t="str">
        <f>_xlfn.CONCAT(NFM3External!$B1238,"_",NFM3External!$C1238,"_",NFM3External!$E1238,"_",NFM3External!$G1238)</f>
        <v>Guinea_Malaria_World Bank (WB)_2021</v>
      </c>
    </row>
    <row r="1239" spans="1:12">
      <c r="A1239" s="51" t="s">
        <v>1827</v>
      </c>
      <c r="B1239" s="52" t="s">
        <v>1003</v>
      </c>
      <c r="C1239" s="52" t="s">
        <v>304</v>
      </c>
      <c r="D1239" s="52" t="s">
        <v>1627</v>
      </c>
      <c r="E1239" s="52" t="s">
        <v>942</v>
      </c>
      <c r="F1239" s="52" t="s">
        <v>1839</v>
      </c>
      <c r="G1239" s="52">
        <v>2018</v>
      </c>
      <c r="H1239" s="52" t="s">
        <v>1628</v>
      </c>
      <c r="I1239" s="52" t="s">
        <v>663</v>
      </c>
      <c r="J1239" s="60">
        <v>132500</v>
      </c>
      <c r="K1239" s="52">
        <v>132500</v>
      </c>
      <c r="L1239" s="56" t="str">
        <f>_xlfn.CONCAT(NFM3External!$B1239,"_",NFM3External!$C1239,"_",NFM3External!$E1239,"_",NFM3External!$G1239)</f>
        <v>Guinea_Malaria_World Health Organization (WHO)_2018</v>
      </c>
    </row>
    <row r="1240" spans="1:12">
      <c r="A1240" s="48" t="s">
        <v>1827</v>
      </c>
      <c r="B1240" s="49" t="s">
        <v>1003</v>
      </c>
      <c r="C1240" s="49" t="s">
        <v>304</v>
      </c>
      <c r="D1240" s="49" t="s">
        <v>1627</v>
      </c>
      <c r="E1240" s="49" t="s">
        <v>942</v>
      </c>
      <c r="F1240" s="49" t="s">
        <v>1839</v>
      </c>
      <c r="G1240" s="49">
        <v>2019</v>
      </c>
      <c r="H1240" s="49" t="s">
        <v>1628</v>
      </c>
      <c r="I1240" s="49" t="s">
        <v>663</v>
      </c>
      <c r="J1240" s="59">
        <v>132500</v>
      </c>
      <c r="K1240" s="49">
        <v>132500</v>
      </c>
      <c r="L1240" s="55" t="str">
        <f>_xlfn.CONCAT(NFM3External!$B1240,"_",NFM3External!$C1240,"_",NFM3External!$E1240,"_",NFM3External!$G1240)</f>
        <v>Guinea_Malaria_World Health Organization (WHO)_2019</v>
      </c>
    </row>
    <row r="1241" spans="1:12">
      <c r="A1241" s="51" t="s">
        <v>1827</v>
      </c>
      <c r="B1241" s="52" t="s">
        <v>1003</v>
      </c>
      <c r="C1241" s="52" t="s">
        <v>304</v>
      </c>
      <c r="D1241" s="52" t="s">
        <v>1627</v>
      </c>
      <c r="E1241" s="52" t="s">
        <v>942</v>
      </c>
      <c r="F1241" s="52" t="s">
        <v>1839</v>
      </c>
      <c r="G1241" s="52">
        <v>2020</v>
      </c>
      <c r="H1241" s="52" t="s">
        <v>1628</v>
      </c>
      <c r="I1241" s="52" t="s">
        <v>663</v>
      </c>
      <c r="J1241" s="60">
        <v>132500</v>
      </c>
      <c r="K1241" s="52">
        <v>132500</v>
      </c>
      <c r="L1241" s="56" t="str">
        <f>_xlfn.CONCAT(NFM3External!$B1241,"_",NFM3External!$C1241,"_",NFM3External!$E1241,"_",NFM3External!$G1241)</f>
        <v>Guinea_Malaria_World Health Organization (WHO)_2020</v>
      </c>
    </row>
    <row r="1242" spans="1:12">
      <c r="A1242" s="48" t="s">
        <v>1827</v>
      </c>
      <c r="B1242" s="49" t="s">
        <v>1003</v>
      </c>
      <c r="C1242" s="49" t="s">
        <v>304</v>
      </c>
      <c r="D1242" s="49" t="s">
        <v>1627</v>
      </c>
      <c r="E1242" s="49" t="s">
        <v>942</v>
      </c>
      <c r="F1242" s="49" t="s">
        <v>1839</v>
      </c>
      <c r="G1242" s="49">
        <v>2021</v>
      </c>
      <c r="H1242" s="49" t="s">
        <v>357</v>
      </c>
      <c r="I1242" s="49" t="s">
        <v>663</v>
      </c>
      <c r="J1242" s="59">
        <v>230000</v>
      </c>
      <c r="K1242" s="49">
        <v>230000</v>
      </c>
      <c r="L1242" s="55" t="str">
        <f>_xlfn.CONCAT(NFM3External!$B1242,"_",NFM3External!$C1242,"_",NFM3External!$E1242,"_",NFM3External!$G1242)</f>
        <v>Guinea_Malaria_World Health Organization (WHO)_2021</v>
      </c>
    </row>
    <row r="1243" spans="1:12">
      <c r="A1243" s="51" t="s">
        <v>1827</v>
      </c>
      <c r="B1243" s="52" t="s">
        <v>1003</v>
      </c>
      <c r="C1243" s="52" t="s">
        <v>304</v>
      </c>
      <c r="D1243" s="52" t="s">
        <v>1627</v>
      </c>
      <c r="E1243" s="52" t="s">
        <v>942</v>
      </c>
      <c r="F1243" s="52" t="s">
        <v>1839</v>
      </c>
      <c r="G1243" s="52">
        <v>2022</v>
      </c>
      <c r="H1243" s="52" t="s">
        <v>357</v>
      </c>
      <c r="I1243" s="52" t="s">
        <v>663</v>
      </c>
      <c r="J1243" s="60">
        <v>185000</v>
      </c>
      <c r="K1243" s="52">
        <v>185000</v>
      </c>
      <c r="L1243" s="56" t="str">
        <f>_xlfn.CONCAT(NFM3External!$B1243,"_",NFM3External!$C1243,"_",NFM3External!$E1243,"_",NFM3External!$G1243)</f>
        <v>Guinea_Malaria_World Health Organization (WHO)_2022</v>
      </c>
    </row>
    <row r="1244" spans="1:12">
      <c r="A1244" s="48" t="s">
        <v>1827</v>
      </c>
      <c r="B1244" s="49" t="s">
        <v>1003</v>
      </c>
      <c r="C1244" s="49" t="s">
        <v>304</v>
      </c>
      <c r="D1244" s="49" t="s">
        <v>1627</v>
      </c>
      <c r="E1244" s="49" t="s">
        <v>942</v>
      </c>
      <c r="F1244" s="49" t="s">
        <v>1839</v>
      </c>
      <c r="G1244" s="49">
        <v>2023</v>
      </c>
      <c r="H1244" s="49" t="s">
        <v>357</v>
      </c>
      <c r="I1244" s="49" t="s">
        <v>663</v>
      </c>
      <c r="J1244" s="59">
        <v>220000</v>
      </c>
      <c r="K1244" s="49">
        <v>220000</v>
      </c>
      <c r="L1244" s="55" t="str">
        <f>_xlfn.CONCAT(NFM3External!$B1244,"_",NFM3External!$C1244,"_",NFM3External!$E1244,"_",NFM3External!$G1244)</f>
        <v>Guinea_Malaria_World Health Organization (WHO)_2023</v>
      </c>
    </row>
    <row r="1245" spans="1:12">
      <c r="A1245" s="51" t="s">
        <v>1827</v>
      </c>
      <c r="B1245" s="52" t="s">
        <v>1003</v>
      </c>
      <c r="C1245" s="52" t="s">
        <v>301</v>
      </c>
      <c r="D1245" s="52" t="s">
        <v>1627</v>
      </c>
      <c r="E1245" s="52" t="s">
        <v>669</v>
      </c>
      <c r="F1245" s="52" t="s">
        <v>1840</v>
      </c>
      <c r="G1245" s="52">
        <v>2018</v>
      </c>
      <c r="H1245" s="52" t="s">
        <v>1628</v>
      </c>
      <c r="I1245" s="52" t="s">
        <v>663</v>
      </c>
      <c r="J1245" s="60">
        <v>343528</v>
      </c>
      <c r="K1245" s="52">
        <v>343528</v>
      </c>
      <c r="L1245" s="56" t="str">
        <f>_xlfn.CONCAT(NFM3External!$B1245,"_",NFM3External!$C1245,"_",NFM3External!$E1245,"_",NFM3External!$G1245)</f>
        <v>Guinea_TB_Belgium_2018</v>
      </c>
    </row>
    <row r="1246" spans="1:12">
      <c r="A1246" s="48" t="s">
        <v>1827</v>
      </c>
      <c r="B1246" s="49" t="s">
        <v>1003</v>
      </c>
      <c r="C1246" s="49" t="s">
        <v>301</v>
      </c>
      <c r="D1246" s="49" t="s">
        <v>1627</v>
      </c>
      <c r="E1246" s="49" t="s">
        <v>669</v>
      </c>
      <c r="F1246" s="49" t="s">
        <v>1840</v>
      </c>
      <c r="G1246" s="49">
        <v>2019</v>
      </c>
      <c r="H1246" s="49" t="s">
        <v>1628</v>
      </c>
      <c r="I1246" s="49" t="s">
        <v>663</v>
      </c>
      <c r="J1246" s="59">
        <v>352646</v>
      </c>
      <c r="K1246" s="49">
        <v>352646</v>
      </c>
      <c r="L1246" s="55" t="str">
        <f>_xlfn.CONCAT(NFM3External!$B1246,"_",NFM3External!$C1246,"_",NFM3External!$E1246,"_",NFM3External!$G1246)</f>
        <v>Guinea_TB_Belgium_2019</v>
      </c>
    </row>
    <row r="1247" spans="1:12">
      <c r="A1247" s="51" t="s">
        <v>1827</v>
      </c>
      <c r="B1247" s="52" t="s">
        <v>1003</v>
      </c>
      <c r="C1247" s="52" t="s">
        <v>301</v>
      </c>
      <c r="D1247" s="52" t="s">
        <v>1627</v>
      </c>
      <c r="E1247" s="52" t="s">
        <v>669</v>
      </c>
      <c r="F1247" s="52" t="s">
        <v>1840</v>
      </c>
      <c r="G1247" s="52">
        <v>2020</v>
      </c>
      <c r="H1247" s="52" t="s">
        <v>1628</v>
      </c>
      <c r="I1247" s="52" t="s">
        <v>663</v>
      </c>
      <c r="J1247" s="60">
        <v>360722</v>
      </c>
      <c r="K1247" s="52">
        <v>360722</v>
      </c>
      <c r="L1247" s="56" t="str">
        <f>_xlfn.CONCAT(NFM3External!$B1247,"_",NFM3External!$C1247,"_",NFM3External!$E1247,"_",NFM3External!$G1247)</f>
        <v>Guinea_TB_Belgium_2020</v>
      </c>
    </row>
    <row r="1248" spans="1:12">
      <c r="A1248" s="48" t="s">
        <v>1827</v>
      </c>
      <c r="B1248" s="49" t="s">
        <v>1003</v>
      </c>
      <c r="C1248" s="49" t="s">
        <v>301</v>
      </c>
      <c r="D1248" s="49" t="s">
        <v>1627</v>
      </c>
      <c r="E1248" s="49" t="s">
        <v>669</v>
      </c>
      <c r="F1248" s="49" t="s">
        <v>1840</v>
      </c>
      <c r="G1248" s="49">
        <v>2021</v>
      </c>
      <c r="H1248" s="49" t="s">
        <v>357</v>
      </c>
      <c r="I1248" s="49" t="s">
        <v>663</v>
      </c>
      <c r="J1248" s="59">
        <v>400000</v>
      </c>
      <c r="K1248" s="49">
        <v>400000</v>
      </c>
      <c r="L1248" s="55" t="str">
        <f>_xlfn.CONCAT(NFM3External!$B1248,"_",NFM3External!$C1248,"_",NFM3External!$E1248,"_",NFM3External!$G1248)</f>
        <v>Guinea_TB_Belgium_2021</v>
      </c>
    </row>
    <row r="1249" spans="1:12">
      <c r="A1249" s="51" t="s">
        <v>1827</v>
      </c>
      <c r="B1249" s="52" t="s">
        <v>1003</v>
      </c>
      <c r="C1249" s="52" t="s">
        <v>301</v>
      </c>
      <c r="D1249" s="52" t="s">
        <v>1627</v>
      </c>
      <c r="E1249" s="52" t="s">
        <v>669</v>
      </c>
      <c r="F1249" s="52" t="s">
        <v>1840</v>
      </c>
      <c r="G1249" s="52">
        <v>2022</v>
      </c>
      <c r="H1249" s="52" t="s">
        <v>357</v>
      </c>
      <c r="I1249" s="52" t="s">
        <v>663</v>
      </c>
      <c r="J1249" s="60">
        <v>400000</v>
      </c>
      <c r="K1249" s="52">
        <v>400000</v>
      </c>
      <c r="L1249" s="56" t="str">
        <f>_xlfn.CONCAT(NFM3External!$B1249,"_",NFM3External!$C1249,"_",NFM3External!$E1249,"_",NFM3External!$G1249)</f>
        <v>Guinea_TB_Belgium_2022</v>
      </c>
    </row>
    <row r="1250" spans="1:12">
      <c r="A1250" s="48" t="s">
        <v>1827</v>
      </c>
      <c r="B1250" s="49" t="s">
        <v>1003</v>
      </c>
      <c r="C1250" s="49" t="s">
        <v>301</v>
      </c>
      <c r="D1250" s="49" t="s">
        <v>1627</v>
      </c>
      <c r="E1250" s="49" t="s">
        <v>669</v>
      </c>
      <c r="F1250" s="49" t="s">
        <v>1840</v>
      </c>
      <c r="G1250" s="49">
        <v>2023</v>
      </c>
      <c r="H1250" s="49" t="s">
        <v>357</v>
      </c>
      <c r="I1250" s="49" t="s">
        <v>663</v>
      </c>
      <c r="J1250" s="59">
        <v>400000</v>
      </c>
      <c r="K1250" s="49">
        <v>400000</v>
      </c>
      <c r="L1250" s="55" t="str">
        <f>_xlfn.CONCAT(NFM3External!$B1250,"_",NFM3External!$C1250,"_",NFM3External!$E1250,"_",NFM3External!$G1250)</f>
        <v>Guinea_TB_Belgium_2023</v>
      </c>
    </row>
    <row r="1251" spans="1:12">
      <c r="A1251" s="51" t="s">
        <v>1827</v>
      </c>
      <c r="B1251" s="52" t="s">
        <v>1003</v>
      </c>
      <c r="C1251" s="52" t="s">
        <v>301</v>
      </c>
      <c r="D1251" s="52" t="s">
        <v>1627</v>
      </c>
      <c r="E1251" s="52" t="s">
        <v>786</v>
      </c>
      <c r="F1251" s="52" t="s">
        <v>1841</v>
      </c>
      <c r="G1251" s="52">
        <v>2018</v>
      </c>
      <c r="H1251" s="52" t="s">
        <v>1628</v>
      </c>
      <c r="I1251" s="52" t="s">
        <v>663</v>
      </c>
      <c r="J1251" s="60">
        <v>150000</v>
      </c>
      <c r="K1251" s="52">
        <v>150000</v>
      </c>
      <c r="L1251" s="56" t="str">
        <f>_xlfn.CONCAT(NFM3External!$B1251,"_",NFM3External!$C1251,"_",NFM3External!$E1251,"_",NFM3External!$G1251)</f>
        <v>Guinea_TB_France_2018</v>
      </c>
    </row>
    <row r="1252" spans="1:12">
      <c r="A1252" s="48" t="s">
        <v>1827</v>
      </c>
      <c r="B1252" s="49" t="s">
        <v>1003</v>
      </c>
      <c r="C1252" s="49" t="s">
        <v>301</v>
      </c>
      <c r="D1252" s="49" t="s">
        <v>1627</v>
      </c>
      <c r="E1252" s="49" t="s">
        <v>786</v>
      </c>
      <c r="F1252" s="49" t="s">
        <v>1841</v>
      </c>
      <c r="G1252" s="49">
        <v>2019</v>
      </c>
      <c r="H1252" s="49" t="s">
        <v>1628</v>
      </c>
      <c r="I1252" s="49" t="s">
        <v>663</v>
      </c>
      <c r="J1252" s="59">
        <v>150000</v>
      </c>
      <c r="K1252" s="49">
        <v>150000</v>
      </c>
      <c r="L1252" s="55" t="str">
        <f>_xlfn.CONCAT(NFM3External!$B1252,"_",NFM3External!$C1252,"_",NFM3External!$E1252,"_",NFM3External!$G1252)</f>
        <v>Guinea_TB_France_2019</v>
      </c>
    </row>
    <row r="1253" spans="1:12">
      <c r="A1253" s="51" t="s">
        <v>1827</v>
      </c>
      <c r="B1253" s="52" t="s">
        <v>1003</v>
      </c>
      <c r="C1253" s="52" t="s">
        <v>301</v>
      </c>
      <c r="D1253" s="52" t="s">
        <v>1627</v>
      </c>
      <c r="E1253" s="52" t="s">
        <v>786</v>
      </c>
      <c r="F1253" s="52" t="s">
        <v>1841</v>
      </c>
      <c r="G1253" s="52">
        <v>2020</v>
      </c>
      <c r="H1253" s="52" t="s">
        <v>1628</v>
      </c>
      <c r="I1253" s="52" t="s">
        <v>663</v>
      </c>
      <c r="J1253" s="60">
        <v>150000</v>
      </c>
      <c r="K1253" s="52">
        <v>150000</v>
      </c>
      <c r="L1253" s="56" t="str">
        <f>_xlfn.CONCAT(NFM3External!$B1253,"_",NFM3External!$C1253,"_",NFM3External!$E1253,"_",NFM3External!$G1253)</f>
        <v>Guinea_TB_France_2020</v>
      </c>
    </row>
    <row r="1254" spans="1:12">
      <c r="A1254" s="48" t="s">
        <v>1827</v>
      </c>
      <c r="B1254" s="49" t="s">
        <v>1003</v>
      </c>
      <c r="C1254" s="49" t="s">
        <v>301</v>
      </c>
      <c r="D1254" s="49" t="s">
        <v>1627</v>
      </c>
      <c r="E1254" s="49" t="s">
        <v>786</v>
      </c>
      <c r="F1254" s="49" t="s">
        <v>1841</v>
      </c>
      <c r="G1254" s="49">
        <v>2021</v>
      </c>
      <c r="H1254" s="49" t="s">
        <v>357</v>
      </c>
      <c r="I1254" s="49" t="s">
        <v>663</v>
      </c>
      <c r="J1254" s="59">
        <v>0</v>
      </c>
      <c r="K1254" s="49">
        <v>0</v>
      </c>
      <c r="L1254" s="55" t="str">
        <f>_xlfn.CONCAT(NFM3External!$B1254,"_",NFM3External!$C1254,"_",NFM3External!$E1254,"_",NFM3External!$G1254)</f>
        <v>Guinea_TB_France_2021</v>
      </c>
    </row>
    <row r="1255" spans="1:12">
      <c r="A1255" s="51" t="s">
        <v>1827</v>
      </c>
      <c r="B1255" s="52" t="s">
        <v>1003</v>
      </c>
      <c r="C1255" s="52" t="s">
        <v>301</v>
      </c>
      <c r="D1255" s="52" t="s">
        <v>1627</v>
      </c>
      <c r="E1255" s="52" t="s">
        <v>786</v>
      </c>
      <c r="F1255" s="52" t="s">
        <v>1841</v>
      </c>
      <c r="G1255" s="52">
        <v>2022</v>
      </c>
      <c r="H1255" s="52" t="s">
        <v>357</v>
      </c>
      <c r="I1255" s="52" t="s">
        <v>663</v>
      </c>
      <c r="J1255" s="60">
        <v>0</v>
      </c>
      <c r="K1255" s="52">
        <v>0</v>
      </c>
      <c r="L1255" s="56" t="str">
        <f>_xlfn.CONCAT(NFM3External!$B1255,"_",NFM3External!$C1255,"_",NFM3External!$E1255,"_",NFM3External!$G1255)</f>
        <v>Guinea_TB_France_2022</v>
      </c>
    </row>
    <row r="1256" spans="1:12">
      <c r="A1256" s="48" t="s">
        <v>1827</v>
      </c>
      <c r="B1256" s="49" t="s">
        <v>1003</v>
      </c>
      <c r="C1256" s="49" t="s">
        <v>301</v>
      </c>
      <c r="D1256" s="49" t="s">
        <v>1627</v>
      </c>
      <c r="E1256" s="49" t="s">
        <v>786</v>
      </c>
      <c r="F1256" s="49" t="s">
        <v>1841</v>
      </c>
      <c r="G1256" s="49">
        <v>2023</v>
      </c>
      <c r="H1256" s="49" t="s">
        <v>357</v>
      </c>
      <c r="I1256" s="49" t="s">
        <v>663</v>
      </c>
      <c r="J1256" s="59">
        <v>0</v>
      </c>
      <c r="K1256" s="49">
        <v>0</v>
      </c>
      <c r="L1256" s="55" t="str">
        <f>_xlfn.CONCAT(NFM3External!$B1256,"_",NFM3External!$C1256,"_",NFM3External!$E1256,"_",NFM3External!$G1256)</f>
        <v>Guinea_TB_France_2023</v>
      </c>
    </row>
    <row r="1257" spans="1:12">
      <c r="A1257" s="51" t="s">
        <v>1827</v>
      </c>
      <c r="B1257" s="52" t="s">
        <v>1003</v>
      </c>
      <c r="C1257" s="52" t="s">
        <v>301</v>
      </c>
      <c r="D1257" s="52" t="s">
        <v>1627</v>
      </c>
      <c r="E1257" s="52" t="s">
        <v>942</v>
      </c>
      <c r="F1257" s="52" t="s">
        <v>1842</v>
      </c>
      <c r="G1257" s="52">
        <v>2018</v>
      </c>
      <c r="H1257" s="52" t="s">
        <v>1628</v>
      </c>
      <c r="I1257" s="52" t="s">
        <v>663</v>
      </c>
      <c r="J1257" s="60">
        <v>75000</v>
      </c>
      <c r="K1257" s="52">
        <v>75000</v>
      </c>
      <c r="L1257" s="56" t="str">
        <f>_xlfn.CONCAT(NFM3External!$B1257,"_",NFM3External!$C1257,"_",NFM3External!$E1257,"_",NFM3External!$G1257)</f>
        <v>Guinea_TB_World Health Organization (WHO)_2018</v>
      </c>
    </row>
    <row r="1258" spans="1:12">
      <c r="A1258" s="48" t="s">
        <v>1827</v>
      </c>
      <c r="B1258" s="49" t="s">
        <v>1003</v>
      </c>
      <c r="C1258" s="49" t="s">
        <v>301</v>
      </c>
      <c r="D1258" s="49" t="s">
        <v>1627</v>
      </c>
      <c r="E1258" s="49" t="s">
        <v>942</v>
      </c>
      <c r="F1258" s="49" t="s">
        <v>1842</v>
      </c>
      <c r="G1258" s="49">
        <v>2019</v>
      </c>
      <c r="H1258" s="49" t="s">
        <v>1628</v>
      </c>
      <c r="I1258" s="49" t="s">
        <v>663</v>
      </c>
      <c r="J1258" s="59">
        <v>75000</v>
      </c>
      <c r="K1258" s="49">
        <v>75000</v>
      </c>
      <c r="L1258" s="55" t="str">
        <f>_xlfn.CONCAT(NFM3External!$B1258,"_",NFM3External!$C1258,"_",NFM3External!$E1258,"_",NFM3External!$G1258)</f>
        <v>Guinea_TB_World Health Organization (WHO)_2019</v>
      </c>
    </row>
    <row r="1259" spans="1:12">
      <c r="A1259" s="51" t="s">
        <v>1827</v>
      </c>
      <c r="B1259" s="52" t="s">
        <v>1003</v>
      </c>
      <c r="C1259" s="52" t="s">
        <v>301</v>
      </c>
      <c r="D1259" s="52" t="s">
        <v>1627</v>
      </c>
      <c r="E1259" s="52" t="s">
        <v>942</v>
      </c>
      <c r="F1259" s="52" t="s">
        <v>1842</v>
      </c>
      <c r="G1259" s="52">
        <v>2020</v>
      </c>
      <c r="H1259" s="52" t="s">
        <v>1628</v>
      </c>
      <c r="I1259" s="52" t="s">
        <v>663</v>
      </c>
      <c r="J1259" s="60">
        <v>90000</v>
      </c>
      <c r="K1259" s="52">
        <v>90000</v>
      </c>
      <c r="L1259" s="56" t="str">
        <f>_xlfn.CONCAT(NFM3External!$B1259,"_",NFM3External!$C1259,"_",NFM3External!$E1259,"_",NFM3External!$G1259)</f>
        <v>Guinea_TB_World Health Organization (WHO)_2020</v>
      </c>
    </row>
    <row r="1260" spans="1:12">
      <c r="A1260" s="48" t="s">
        <v>1827</v>
      </c>
      <c r="B1260" s="49" t="s">
        <v>1003</v>
      </c>
      <c r="C1260" s="49" t="s">
        <v>301</v>
      </c>
      <c r="D1260" s="49" t="s">
        <v>1627</v>
      </c>
      <c r="E1260" s="49" t="s">
        <v>942</v>
      </c>
      <c r="F1260" s="49" t="s">
        <v>1842</v>
      </c>
      <c r="G1260" s="49">
        <v>2021</v>
      </c>
      <c r="H1260" s="49" t="s">
        <v>357</v>
      </c>
      <c r="I1260" s="49" t="s">
        <v>663</v>
      </c>
      <c r="J1260" s="59">
        <v>195000</v>
      </c>
      <c r="K1260" s="49">
        <v>195000</v>
      </c>
      <c r="L1260" s="55" t="str">
        <f>_xlfn.CONCAT(NFM3External!$B1260,"_",NFM3External!$C1260,"_",NFM3External!$E1260,"_",NFM3External!$G1260)</f>
        <v>Guinea_TB_World Health Organization (WHO)_2021</v>
      </c>
    </row>
    <row r="1261" spans="1:12">
      <c r="A1261" s="51" t="s">
        <v>1827</v>
      </c>
      <c r="B1261" s="52" t="s">
        <v>1003</v>
      </c>
      <c r="C1261" s="52" t="s">
        <v>301</v>
      </c>
      <c r="D1261" s="52" t="s">
        <v>1627</v>
      </c>
      <c r="E1261" s="52" t="s">
        <v>942</v>
      </c>
      <c r="F1261" s="52" t="s">
        <v>1842</v>
      </c>
      <c r="G1261" s="52">
        <v>2022</v>
      </c>
      <c r="H1261" s="52" t="s">
        <v>357</v>
      </c>
      <c r="I1261" s="52" t="s">
        <v>663</v>
      </c>
      <c r="J1261" s="60">
        <v>189000</v>
      </c>
      <c r="K1261" s="52">
        <v>189000</v>
      </c>
      <c r="L1261" s="56" t="str">
        <f>_xlfn.CONCAT(NFM3External!$B1261,"_",NFM3External!$C1261,"_",NFM3External!$E1261,"_",NFM3External!$G1261)</f>
        <v>Guinea_TB_World Health Organization (WHO)_2022</v>
      </c>
    </row>
    <row r="1262" spans="1:12">
      <c r="A1262" s="48" t="s">
        <v>1827</v>
      </c>
      <c r="B1262" s="49" t="s">
        <v>1003</v>
      </c>
      <c r="C1262" s="49" t="s">
        <v>301</v>
      </c>
      <c r="D1262" s="49" t="s">
        <v>1627</v>
      </c>
      <c r="E1262" s="49" t="s">
        <v>942</v>
      </c>
      <c r="F1262" s="49" t="s">
        <v>1842</v>
      </c>
      <c r="G1262" s="49">
        <v>2023</v>
      </c>
      <c r="H1262" s="49" t="s">
        <v>357</v>
      </c>
      <c r="I1262" s="49" t="s">
        <v>663</v>
      </c>
      <c r="J1262" s="59">
        <v>260000</v>
      </c>
      <c r="K1262" s="49">
        <v>260000</v>
      </c>
      <c r="L1262" s="55" t="str">
        <f>_xlfn.CONCAT(NFM3External!$B1262,"_",NFM3External!$C1262,"_",NFM3External!$E1262,"_",NFM3External!$G1262)</f>
        <v>Guinea_TB_World Health Organization (WHO)_2023</v>
      </c>
    </row>
    <row r="1263" spans="1:12">
      <c r="A1263" s="51" t="s">
        <v>1843</v>
      </c>
      <c r="B1263" s="52" t="s">
        <v>985</v>
      </c>
      <c r="C1263" s="52" t="s">
        <v>1638</v>
      </c>
      <c r="D1263" s="52" t="s">
        <v>1627</v>
      </c>
      <c r="E1263" s="52" t="s">
        <v>836</v>
      </c>
      <c r="F1263" s="52"/>
      <c r="G1263" s="52">
        <v>2018</v>
      </c>
      <c r="H1263" s="52" t="s">
        <v>1628</v>
      </c>
      <c r="I1263" s="52" t="s">
        <v>663</v>
      </c>
      <c r="J1263" s="60">
        <v>178685</v>
      </c>
      <c r="K1263" s="52">
        <v>178685</v>
      </c>
      <c r="L1263" s="56" t="str">
        <f>_xlfn.CONCAT(NFM3External!$B1263,"_",NFM3External!$C1263,"_",NFM3External!$E1263,"_",NFM3External!$G1263)</f>
        <v>Gambia_HIV_Joint United Nations Programme on HIV/AIDS (UNAIDS)_2018</v>
      </c>
    </row>
    <row r="1264" spans="1:12">
      <c r="A1264" s="48" t="s">
        <v>1843</v>
      </c>
      <c r="B1264" s="49" t="s">
        <v>985</v>
      </c>
      <c r="C1264" s="49" t="s">
        <v>1638</v>
      </c>
      <c r="D1264" s="49" t="s">
        <v>1627</v>
      </c>
      <c r="E1264" s="49" t="s">
        <v>836</v>
      </c>
      <c r="F1264" s="49"/>
      <c r="G1264" s="49">
        <v>2019</v>
      </c>
      <c r="H1264" s="49" t="s">
        <v>1628</v>
      </c>
      <c r="I1264" s="49" t="s">
        <v>663</v>
      </c>
      <c r="J1264" s="59">
        <v>524330</v>
      </c>
      <c r="K1264" s="49">
        <v>524330</v>
      </c>
      <c r="L1264" s="55" t="str">
        <f>_xlfn.CONCAT(NFM3External!$B1264,"_",NFM3External!$C1264,"_",NFM3External!$E1264,"_",NFM3External!$G1264)</f>
        <v>Gambia_HIV_Joint United Nations Programme on HIV/AIDS (UNAIDS)_2019</v>
      </c>
    </row>
    <row r="1265" spans="1:12">
      <c r="A1265" s="51" t="s">
        <v>1843</v>
      </c>
      <c r="B1265" s="52" t="s">
        <v>985</v>
      </c>
      <c r="C1265" s="52" t="s">
        <v>1638</v>
      </c>
      <c r="D1265" s="52" t="s">
        <v>1627</v>
      </c>
      <c r="E1265" s="52" t="s">
        <v>836</v>
      </c>
      <c r="F1265" s="52"/>
      <c r="G1265" s="52">
        <v>2020</v>
      </c>
      <c r="H1265" s="52" t="s">
        <v>1628</v>
      </c>
      <c r="I1265" s="52" t="s">
        <v>663</v>
      </c>
      <c r="J1265" s="60">
        <v>385626</v>
      </c>
      <c r="K1265" s="52">
        <v>385626</v>
      </c>
      <c r="L1265" s="56" t="str">
        <f>_xlfn.CONCAT(NFM3External!$B1265,"_",NFM3External!$C1265,"_",NFM3External!$E1265,"_",NFM3External!$G1265)</f>
        <v>Gambia_HIV_Joint United Nations Programme on HIV/AIDS (UNAIDS)_2020</v>
      </c>
    </row>
    <row r="1266" spans="1:12">
      <c r="A1266" s="48" t="s">
        <v>1843</v>
      </c>
      <c r="B1266" s="49" t="s">
        <v>985</v>
      </c>
      <c r="C1266" s="49" t="s">
        <v>1638</v>
      </c>
      <c r="D1266" s="49" t="s">
        <v>1627</v>
      </c>
      <c r="E1266" s="49" t="s">
        <v>836</v>
      </c>
      <c r="F1266" s="49"/>
      <c r="G1266" s="49">
        <v>2021</v>
      </c>
      <c r="H1266" s="49" t="s">
        <v>357</v>
      </c>
      <c r="I1266" s="49" t="s">
        <v>663</v>
      </c>
      <c r="J1266" s="59">
        <v>228915</v>
      </c>
      <c r="K1266" s="49">
        <v>228915</v>
      </c>
      <c r="L1266" s="55" t="str">
        <f>_xlfn.CONCAT(NFM3External!$B1266,"_",NFM3External!$C1266,"_",NFM3External!$E1266,"_",NFM3External!$G1266)</f>
        <v>Gambia_HIV_Joint United Nations Programme on HIV/AIDS (UNAIDS)_2021</v>
      </c>
    </row>
    <row r="1267" spans="1:12">
      <c r="A1267" s="51" t="s">
        <v>1843</v>
      </c>
      <c r="B1267" s="52" t="s">
        <v>985</v>
      </c>
      <c r="C1267" s="52" t="s">
        <v>1638</v>
      </c>
      <c r="D1267" s="52" t="s">
        <v>1627</v>
      </c>
      <c r="E1267" s="52" t="s">
        <v>836</v>
      </c>
      <c r="F1267" s="52"/>
      <c r="G1267" s="52">
        <v>2022</v>
      </c>
      <c r="H1267" s="52" t="s">
        <v>357</v>
      </c>
      <c r="I1267" s="52" t="s">
        <v>663</v>
      </c>
      <c r="J1267" s="60">
        <v>12843</v>
      </c>
      <c r="K1267" s="52">
        <v>12843</v>
      </c>
      <c r="L1267" s="56" t="str">
        <f>_xlfn.CONCAT(NFM3External!$B1267,"_",NFM3External!$C1267,"_",NFM3External!$E1267,"_",NFM3External!$G1267)</f>
        <v>Gambia_HIV_Joint United Nations Programme on HIV/AIDS (UNAIDS)_2022</v>
      </c>
    </row>
    <row r="1268" spans="1:12">
      <c r="A1268" s="48" t="s">
        <v>1843</v>
      </c>
      <c r="B1268" s="49" t="s">
        <v>985</v>
      </c>
      <c r="C1268" s="49" t="s">
        <v>1638</v>
      </c>
      <c r="D1268" s="49" t="s">
        <v>1627</v>
      </c>
      <c r="E1268" s="49" t="s">
        <v>894</v>
      </c>
      <c r="F1268" s="49"/>
      <c r="G1268" s="49">
        <v>2018</v>
      </c>
      <c r="H1268" s="49" t="s">
        <v>1628</v>
      </c>
      <c r="I1268" s="49" t="s">
        <v>663</v>
      </c>
      <c r="J1268" s="59">
        <v>71500</v>
      </c>
      <c r="K1268" s="49">
        <v>71500</v>
      </c>
      <c r="L1268" s="55" t="str">
        <f>_xlfn.CONCAT(NFM3External!$B1268,"_",NFM3External!$C1268,"_",NFM3External!$E1268,"_",NFM3External!$G1268)</f>
        <v>Gambia_HIV_The United Nations Children's Fund (UNICEF)_2018</v>
      </c>
    </row>
    <row r="1269" spans="1:12">
      <c r="A1269" s="51" t="s">
        <v>1843</v>
      </c>
      <c r="B1269" s="52" t="s">
        <v>985</v>
      </c>
      <c r="C1269" s="52" t="s">
        <v>1638</v>
      </c>
      <c r="D1269" s="52" t="s">
        <v>1627</v>
      </c>
      <c r="E1269" s="52" t="s">
        <v>894</v>
      </c>
      <c r="F1269" s="52"/>
      <c r="G1269" s="52">
        <v>2019</v>
      </c>
      <c r="H1269" s="52" t="s">
        <v>1628</v>
      </c>
      <c r="I1269" s="52" t="s">
        <v>663</v>
      </c>
      <c r="J1269" s="60">
        <v>116000</v>
      </c>
      <c r="K1269" s="52">
        <v>116000</v>
      </c>
      <c r="L1269" s="56" t="str">
        <f>_xlfn.CONCAT(NFM3External!$B1269,"_",NFM3External!$C1269,"_",NFM3External!$E1269,"_",NFM3External!$G1269)</f>
        <v>Gambia_HIV_The United Nations Children's Fund (UNICEF)_2019</v>
      </c>
    </row>
    <row r="1270" spans="1:12">
      <c r="A1270" s="48" t="s">
        <v>1843</v>
      </c>
      <c r="B1270" s="49" t="s">
        <v>985</v>
      </c>
      <c r="C1270" s="49" t="s">
        <v>1638</v>
      </c>
      <c r="D1270" s="49" t="s">
        <v>1627</v>
      </c>
      <c r="E1270" s="49" t="s">
        <v>894</v>
      </c>
      <c r="F1270" s="49"/>
      <c r="G1270" s="49">
        <v>2020</v>
      </c>
      <c r="H1270" s="49" t="s">
        <v>1628</v>
      </c>
      <c r="I1270" s="49" t="s">
        <v>663</v>
      </c>
      <c r="J1270" s="59">
        <v>121000</v>
      </c>
      <c r="K1270" s="49">
        <v>121000</v>
      </c>
      <c r="L1270" s="55" t="str">
        <f>_xlfn.CONCAT(NFM3External!$B1270,"_",NFM3External!$C1270,"_",NFM3External!$E1270,"_",NFM3External!$G1270)</f>
        <v>Gambia_HIV_The United Nations Children's Fund (UNICEF)_2020</v>
      </c>
    </row>
    <row r="1271" spans="1:12">
      <c r="A1271" s="51" t="s">
        <v>1843</v>
      </c>
      <c r="B1271" s="52" t="s">
        <v>985</v>
      </c>
      <c r="C1271" s="52" t="s">
        <v>1638</v>
      </c>
      <c r="D1271" s="52" t="s">
        <v>1627</v>
      </c>
      <c r="E1271" s="52" t="s">
        <v>911</v>
      </c>
      <c r="F1271" s="52"/>
      <c r="G1271" s="52">
        <v>2018</v>
      </c>
      <c r="H1271" s="52" t="s">
        <v>1628</v>
      </c>
      <c r="I1271" s="52" t="s">
        <v>663</v>
      </c>
      <c r="J1271" s="60">
        <v>14445</v>
      </c>
      <c r="K1271" s="52">
        <v>14445</v>
      </c>
      <c r="L1271" s="56" t="str">
        <f>_xlfn.CONCAT(NFM3External!$B1271,"_",NFM3External!$C1271,"_",NFM3External!$E1271,"_",NFM3External!$G1271)</f>
        <v>Gambia_HIV_United Nations Development Programme (UNDP)_2018</v>
      </c>
    </row>
    <row r="1272" spans="1:12">
      <c r="A1272" s="48" t="s">
        <v>1843</v>
      </c>
      <c r="B1272" s="49" t="s">
        <v>985</v>
      </c>
      <c r="C1272" s="49" t="s">
        <v>1638</v>
      </c>
      <c r="D1272" s="49" t="s">
        <v>1627</v>
      </c>
      <c r="E1272" s="49" t="s">
        <v>911</v>
      </c>
      <c r="F1272" s="49"/>
      <c r="G1272" s="49">
        <v>2019</v>
      </c>
      <c r="H1272" s="49" t="s">
        <v>1628</v>
      </c>
      <c r="I1272" s="49" t="s">
        <v>663</v>
      </c>
      <c r="J1272" s="59">
        <v>40350</v>
      </c>
      <c r="K1272" s="49">
        <v>40350</v>
      </c>
      <c r="L1272" s="55" t="str">
        <f>_xlfn.CONCAT(NFM3External!$B1272,"_",NFM3External!$C1272,"_",NFM3External!$E1272,"_",NFM3External!$G1272)</f>
        <v>Gambia_HIV_United Nations Development Programme (UNDP)_2019</v>
      </c>
    </row>
    <row r="1273" spans="1:12">
      <c r="A1273" s="51" t="s">
        <v>1843</v>
      </c>
      <c r="B1273" s="52" t="s">
        <v>985</v>
      </c>
      <c r="C1273" s="52" t="s">
        <v>1638</v>
      </c>
      <c r="D1273" s="52" t="s">
        <v>1627</v>
      </c>
      <c r="E1273" s="52" t="s">
        <v>911</v>
      </c>
      <c r="F1273" s="52"/>
      <c r="G1273" s="52">
        <v>2020</v>
      </c>
      <c r="H1273" s="52" t="s">
        <v>1628</v>
      </c>
      <c r="I1273" s="52" t="s">
        <v>663</v>
      </c>
      <c r="J1273" s="60">
        <v>20000</v>
      </c>
      <c r="K1273" s="52">
        <v>20000</v>
      </c>
      <c r="L1273" s="56" t="str">
        <f>_xlfn.CONCAT(NFM3External!$B1273,"_",NFM3External!$C1273,"_",NFM3External!$E1273,"_",NFM3External!$G1273)</f>
        <v>Gambia_HIV_United Nations Development Programme (UNDP)_2020</v>
      </c>
    </row>
    <row r="1274" spans="1:12">
      <c r="A1274" s="48" t="s">
        <v>1843</v>
      </c>
      <c r="B1274" s="49" t="s">
        <v>985</v>
      </c>
      <c r="C1274" s="49" t="s">
        <v>1638</v>
      </c>
      <c r="D1274" s="49" t="s">
        <v>1627</v>
      </c>
      <c r="E1274" s="49" t="s">
        <v>911</v>
      </c>
      <c r="F1274" s="49"/>
      <c r="G1274" s="49">
        <v>2021</v>
      </c>
      <c r="H1274" s="49" t="s">
        <v>357</v>
      </c>
      <c r="I1274" s="49" t="s">
        <v>663</v>
      </c>
      <c r="J1274" s="59">
        <v>30000</v>
      </c>
      <c r="K1274" s="49">
        <v>30000</v>
      </c>
      <c r="L1274" s="55" t="str">
        <f>_xlfn.CONCAT(NFM3External!$B1274,"_",NFM3External!$C1274,"_",NFM3External!$E1274,"_",NFM3External!$G1274)</f>
        <v>Gambia_HIV_United Nations Development Programme (UNDP)_2021</v>
      </c>
    </row>
    <row r="1275" spans="1:12">
      <c r="A1275" s="51" t="s">
        <v>1843</v>
      </c>
      <c r="B1275" s="52" t="s">
        <v>985</v>
      </c>
      <c r="C1275" s="52" t="s">
        <v>1638</v>
      </c>
      <c r="D1275" s="52" t="s">
        <v>1627</v>
      </c>
      <c r="E1275" s="52" t="s">
        <v>911</v>
      </c>
      <c r="F1275" s="52"/>
      <c r="G1275" s="52">
        <v>2022</v>
      </c>
      <c r="H1275" s="52" t="s">
        <v>357</v>
      </c>
      <c r="I1275" s="52" t="s">
        <v>663</v>
      </c>
      <c r="J1275" s="60">
        <v>30000</v>
      </c>
      <c r="K1275" s="52">
        <v>30000</v>
      </c>
      <c r="L1275" s="56" t="str">
        <f>_xlfn.CONCAT(NFM3External!$B1275,"_",NFM3External!$C1275,"_",NFM3External!$E1275,"_",NFM3External!$G1275)</f>
        <v>Gambia_HIV_United Nations Development Programme (UNDP)_2022</v>
      </c>
    </row>
    <row r="1276" spans="1:12">
      <c r="A1276" s="48" t="s">
        <v>1843</v>
      </c>
      <c r="B1276" s="49" t="s">
        <v>985</v>
      </c>
      <c r="C1276" s="49" t="s">
        <v>1638</v>
      </c>
      <c r="D1276" s="49" t="s">
        <v>1627</v>
      </c>
      <c r="E1276" s="49" t="s">
        <v>911</v>
      </c>
      <c r="F1276" s="49"/>
      <c r="G1276" s="49">
        <v>2023</v>
      </c>
      <c r="H1276" s="49" t="s">
        <v>357</v>
      </c>
      <c r="I1276" s="49" t="s">
        <v>663</v>
      </c>
      <c r="J1276" s="59">
        <v>30000</v>
      </c>
      <c r="K1276" s="49">
        <v>30000</v>
      </c>
      <c r="L1276" s="55" t="str">
        <f>_xlfn.CONCAT(NFM3External!$B1276,"_",NFM3External!$C1276,"_",NFM3External!$E1276,"_",NFM3External!$G1276)</f>
        <v>Gambia_HIV_United Nations Development Programme (UNDP)_2023</v>
      </c>
    </row>
    <row r="1277" spans="1:12">
      <c r="A1277" s="51" t="s">
        <v>1843</v>
      </c>
      <c r="B1277" s="52" t="s">
        <v>985</v>
      </c>
      <c r="C1277" s="52" t="s">
        <v>1638</v>
      </c>
      <c r="D1277" s="52" t="s">
        <v>1627</v>
      </c>
      <c r="E1277" s="52" t="s">
        <v>923</v>
      </c>
      <c r="F1277" s="52"/>
      <c r="G1277" s="52">
        <v>2018</v>
      </c>
      <c r="H1277" s="52" t="s">
        <v>1628</v>
      </c>
      <c r="I1277" s="52" t="s">
        <v>663</v>
      </c>
      <c r="J1277" s="60">
        <v>8668</v>
      </c>
      <c r="K1277" s="52">
        <v>8668</v>
      </c>
      <c r="L1277" s="56" t="str">
        <f>_xlfn.CONCAT(NFM3External!$B1277,"_",NFM3External!$C1277,"_",NFM3External!$E1277,"_",NFM3External!$G1277)</f>
        <v>Gambia_HIV_United Nations Population Fund (UNFPA)_2018</v>
      </c>
    </row>
    <row r="1278" spans="1:12">
      <c r="A1278" s="48" t="s">
        <v>1843</v>
      </c>
      <c r="B1278" s="49" t="s">
        <v>985</v>
      </c>
      <c r="C1278" s="49" t="s">
        <v>1638</v>
      </c>
      <c r="D1278" s="49" t="s">
        <v>1627</v>
      </c>
      <c r="E1278" s="49" t="s">
        <v>923</v>
      </c>
      <c r="F1278" s="49"/>
      <c r="G1278" s="49">
        <v>2019</v>
      </c>
      <c r="H1278" s="49" t="s">
        <v>1628</v>
      </c>
      <c r="I1278" s="49" t="s">
        <v>663</v>
      </c>
      <c r="J1278" s="59">
        <v>4000</v>
      </c>
      <c r="K1278" s="49">
        <v>4000</v>
      </c>
      <c r="L1278" s="55" t="str">
        <f>_xlfn.CONCAT(NFM3External!$B1278,"_",NFM3External!$C1278,"_",NFM3External!$E1278,"_",NFM3External!$G1278)</f>
        <v>Gambia_HIV_United Nations Population Fund (UNFPA)_2019</v>
      </c>
    </row>
    <row r="1279" spans="1:12">
      <c r="A1279" s="51" t="s">
        <v>1843</v>
      </c>
      <c r="B1279" s="52" t="s">
        <v>985</v>
      </c>
      <c r="C1279" s="52" t="s">
        <v>1638</v>
      </c>
      <c r="D1279" s="52" t="s">
        <v>1627</v>
      </c>
      <c r="E1279" s="52" t="s">
        <v>923</v>
      </c>
      <c r="F1279" s="52"/>
      <c r="G1279" s="52">
        <v>2020</v>
      </c>
      <c r="H1279" s="52" t="s">
        <v>1628</v>
      </c>
      <c r="I1279" s="52" t="s">
        <v>663</v>
      </c>
      <c r="J1279" s="60">
        <v>10000</v>
      </c>
      <c r="K1279" s="52">
        <v>10000</v>
      </c>
      <c r="L1279" s="56" t="str">
        <f>_xlfn.CONCAT(NFM3External!$B1279,"_",NFM3External!$C1279,"_",NFM3External!$E1279,"_",NFM3External!$G1279)</f>
        <v>Gambia_HIV_United Nations Population Fund (UNFPA)_2020</v>
      </c>
    </row>
    <row r="1280" spans="1:12">
      <c r="A1280" s="48" t="s">
        <v>1843</v>
      </c>
      <c r="B1280" s="49" t="s">
        <v>985</v>
      </c>
      <c r="C1280" s="49" t="s">
        <v>1638</v>
      </c>
      <c r="D1280" s="49" t="s">
        <v>1627</v>
      </c>
      <c r="E1280" s="49" t="s">
        <v>923</v>
      </c>
      <c r="F1280" s="49"/>
      <c r="G1280" s="49">
        <v>2021</v>
      </c>
      <c r="H1280" s="49" t="s">
        <v>357</v>
      </c>
      <c r="I1280" s="49" t="s">
        <v>663</v>
      </c>
      <c r="J1280" s="59">
        <v>31000</v>
      </c>
      <c r="K1280" s="49">
        <v>31000</v>
      </c>
      <c r="L1280" s="55" t="str">
        <f>_xlfn.CONCAT(NFM3External!$B1280,"_",NFM3External!$C1280,"_",NFM3External!$E1280,"_",NFM3External!$G1280)</f>
        <v>Gambia_HIV_United Nations Population Fund (UNFPA)_2021</v>
      </c>
    </row>
    <row r="1281" spans="1:12">
      <c r="A1281" s="51" t="s">
        <v>1843</v>
      </c>
      <c r="B1281" s="52" t="s">
        <v>985</v>
      </c>
      <c r="C1281" s="52" t="s">
        <v>1638</v>
      </c>
      <c r="D1281" s="52" t="s">
        <v>1627</v>
      </c>
      <c r="E1281" s="52" t="s">
        <v>923</v>
      </c>
      <c r="F1281" s="52"/>
      <c r="G1281" s="52">
        <v>2022</v>
      </c>
      <c r="H1281" s="52" t="s">
        <v>357</v>
      </c>
      <c r="I1281" s="52" t="s">
        <v>663</v>
      </c>
      <c r="J1281" s="60">
        <v>30000</v>
      </c>
      <c r="K1281" s="52">
        <v>30000</v>
      </c>
      <c r="L1281" s="56" t="str">
        <f>_xlfn.CONCAT(NFM3External!$B1281,"_",NFM3External!$C1281,"_",NFM3External!$E1281,"_",NFM3External!$G1281)</f>
        <v>Gambia_HIV_United Nations Population Fund (UNFPA)_2022</v>
      </c>
    </row>
    <row r="1282" spans="1:12">
      <c r="A1282" s="48" t="s">
        <v>1843</v>
      </c>
      <c r="B1282" s="49" t="s">
        <v>985</v>
      </c>
      <c r="C1282" s="49" t="s">
        <v>1638</v>
      </c>
      <c r="D1282" s="49" t="s">
        <v>1627</v>
      </c>
      <c r="E1282" s="49" t="s">
        <v>923</v>
      </c>
      <c r="F1282" s="49"/>
      <c r="G1282" s="49">
        <v>2023</v>
      </c>
      <c r="H1282" s="49" t="s">
        <v>357</v>
      </c>
      <c r="I1282" s="49" t="s">
        <v>663</v>
      </c>
      <c r="J1282" s="59">
        <v>30000</v>
      </c>
      <c r="K1282" s="49">
        <v>30000</v>
      </c>
      <c r="L1282" s="55" t="str">
        <f>_xlfn.CONCAT(NFM3External!$B1282,"_",NFM3External!$C1282,"_",NFM3External!$E1282,"_",NFM3External!$G1282)</f>
        <v>Gambia_HIV_United Nations Population Fund (UNFPA)_2023</v>
      </c>
    </row>
    <row r="1283" spans="1:12">
      <c r="A1283" s="51" t="s">
        <v>1843</v>
      </c>
      <c r="B1283" s="52" t="s">
        <v>985</v>
      </c>
      <c r="C1283" s="52" t="s">
        <v>1638</v>
      </c>
      <c r="D1283" s="52" t="s">
        <v>1627</v>
      </c>
      <c r="E1283" s="52" t="s">
        <v>942</v>
      </c>
      <c r="F1283" s="52"/>
      <c r="G1283" s="52">
        <v>2018</v>
      </c>
      <c r="H1283" s="52" t="s">
        <v>1628</v>
      </c>
      <c r="I1283" s="52" t="s">
        <v>663</v>
      </c>
      <c r="J1283" s="60">
        <v>81808</v>
      </c>
      <c r="K1283" s="52">
        <v>81808</v>
      </c>
      <c r="L1283" s="56" t="str">
        <f>_xlfn.CONCAT(NFM3External!$B1283,"_",NFM3External!$C1283,"_",NFM3External!$E1283,"_",NFM3External!$G1283)</f>
        <v>Gambia_HIV_World Health Organization (WHO)_2018</v>
      </c>
    </row>
    <row r="1284" spans="1:12">
      <c r="A1284" s="48" t="s">
        <v>1843</v>
      </c>
      <c r="B1284" s="49" t="s">
        <v>985</v>
      </c>
      <c r="C1284" s="49" t="s">
        <v>1638</v>
      </c>
      <c r="D1284" s="49" t="s">
        <v>1627</v>
      </c>
      <c r="E1284" s="49" t="s">
        <v>942</v>
      </c>
      <c r="F1284" s="49"/>
      <c r="G1284" s="49">
        <v>2019</v>
      </c>
      <c r="H1284" s="49" t="s">
        <v>1628</v>
      </c>
      <c r="I1284" s="49" t="s">
        <v>663</v>
      </c>
      <c r="J1284" s="59">
        <v>35978</v>
      </c>
      <c r="K1284" s="49">
        <v>35978</v>
      </c>
      <c r="L1284" s="55" t="str">
        <f>_xlfn.CONCAT(NFM3External!$B1284,"_",NFM3External!$C1284,"_",NFM3External!$E1284,"_",NFM3External!$G1284)</f>
        <v>Gambia_HIV_World Health Organization (WHO)_2019</v>
      </c>
    </row>
    <row r="1285" spans="1:12">
      <c r="A1285" s="51" t="s">
        <v>1843</v>
      </c>
      <c r="B1285" s="52" t="s">
        <v>985</v>
      </c>
      <c r="C1285" s="52" t="s">
        <v>1638</v>
      </c>
      <c r="D1285" s="52" t="s">
        <v>1627</v>
      </c>
      <c r="E1285" s="52" t="s">
        <v>942</v>
      </c>
      <c r="F1285" s="52"/>
      <c r="G1285" s="52">
        <v>2020</v>
      </c>
      <c r="H1285" s="52" t="s">
        <v>1628</v>
      </c>
      <c r="I1285" s="52" t="s">
        <v>663</v>
      </c>
      <c r="J1285" s="60">
        <v>37489</v>
      </c>
      <c r="K1285" s="52">
        <v>37489</v>
      </c>
      <c r="L1285" s="56" t="str">
        <f>_xlfn.CONCAT(NFM3External!$B1285,"_",NFM3External!$C1285,"_",NFM3External!$E1285,"_",NFM3External!$G1285)</f>
        <v>Gambia_HIV_World Health Organization (WHO)_2020</v>
      </c>
    </row>
    <row r="1286" spans="1:12">
      <c r="A1286" s="48" t="s">
        <v>1843</v>
      </c>
      <c r="B1286" s="49" t="s">
        <v>985</v>
      </c>
      <c r="C1286" s="49" t="s">
        <v>1638</v>
      </c>
      <c r="D1286" s="49" t="s">
        <v>1627</v>
      </c>
      <c r="E1286" s="49" t="s">
        <v>942</v>
      </c>
      <c r="F1286" s="49"/>
      <c r="G1286" s="49">
        <v>2021</v>
      </c>
      <c r="H1286" s="49" t="s">
        <v>357</v>
      </c>
      <c r="I1286" s="49" t="s">
        <v>663</v>
      </c>
      <c r="J1286" s="59">
        <v>45810</v>
      </c>
      <c r="K1286" s="49">
        <v>45810</v>
      </c>
      <c r="L1286" s="55" t="str">
        <f>_xlfn.CONCAT(NFM3External!$B1286,"_",NFM3External!$C1286,"_",NFM3External!$E1286,"_",NFM3External!$G1286)</f>
        <v>Gambia_HIV_World Health Organization (WHO)_2021</v>
      </c>
    </row>
    <row r="1287" spans="1:12">
      <c r="A1287" s="51" t="s">
        <v>1843</v>
      </c>
      <c r="B1287" s="52" t="s">
        <v>985</v>
      </c>
      <c r="C1287" s="52" t="s">
        <v>1638</v>
      </c>
      <c r="D1287" s="52" t="s">
        <v>1627</v>
      </c>
      <c r="E1287" s="52" t="s">
        <v>942</v>
      </c>
      <c r="F1287" s="52"/>
      <c r="G1287" s="52">
        <v>2022</v>
      </c>
      <c r="H1287" s="52" t="s">
        <v>357</v>
      </c>
      <c r="I1287" s="52" t="s">
        <v>663</v>
      </c>
      <c r="J1287" s="60">
        <v>45810</v>
      </c>
      <c r="K1287" s="52">
        <v>45810</v>
      </c>
      <c r="L1287" s="56" t="str">
        <f>_xlfn.CONCAT(NFM3External!$B1287,"_",NFM3External!$C1287,"_",NFM3External!$E1287,"_",NFM3External!$G1287)</f>
        <v>Gambia_HIV_World Health Organization (WHO)_2022</v>
      </c>
    </row>
    <row r="1288" spans="1:12">
      <c r="A1288" s="48" t="s">
        <v>1843</v>
      </c>
      <c r="B1288" s="49" t="s">
        <v>985</v>
      </c>
      <c r="C1288" s="49" t="s">
        <v>1638</v>
      </c>
      <c r="D1288" s="49" t="s">
        <v>1627</v>
      </c>
      <c r="E1288" s="49" t="s">
        <v>942</v>
      </c>
      <c r="F1288" s="49"/>
      <c r="G1288" s="49">
        <v>2023</v>
      </c>
      <c r="H1288" s="49" t="s">
        <v>357</v>
      </c>
      <c r="I1288" s="49" t="s">
        <v>663</v>
      </c>
      <c r="J1288" s="59">
        <v>45810</v>
      </c>
      <c r="K1288" s="49">
        <v>45810</v>
      </c>
      <c r="L1288" s="55" t="str">
        <f>_xlfn.CONCAT(NFM3External!$B1288,"_",NFM3External!$C1288,"_",NFM3External!$E1288,"_",NFM3External!$G1288)</f>
        <v>Gambia_HIV_World Health Organization (WHO)_2023</v>
      </c>
    </row>
    <row r="1289" spans="1:12">
      <c r="A1289" s="51" t="s">
        <v>1843</v>
      </c>
      <c r="B1289" s="52" t="s">
        <v>985</v>
      </c>
      <c r="C1289" s="52" t="s">
        <v>304</v>
      </c>
      <c r="D1289" s="52" t="s">
        <v>1627</v>
      </c>
      <c r="E1289" s="52" t="s">
        <v>894</v>
      </c>
      <c r="F1289" s="52" t="s">
        <v>1844</v>
      </c>
      <c r="G1289" s="52">
        <v>2018</v>
      </c>
      <c r="H1289" s="52" t="s">
        <v>1628</v>
      </c>
      <c r="I1289" s="52" t="s">
        <v>663</v>
      </c>
      <c r="J1289" s="60">
        <v>50414</v>
      </c>
      <c r="K1289" s="52">
        <v>50414</v>
      </c>
      <c r="L1289" s="56" t="str">
        <f>_xlfn.CONCAT(NFM3External!$B1289,"_",NFM3External!$C1289,"_",NFM3External!$E1289,"_",NFM3External!$G1289)</f>
        <v>Gambia_Malaria_The United Nations Children's Fund (UNICEF)_2018</v>
      </c>
    </row>
    <row r="1290" spans="1:12">
      <c r="A1290" s="48" t="s">
        <v>1843</v>
      </c>
      <c r="B1290" s="49" t="s">
        <v>985</v>
      </c>
      <c r="C1290" s="49" t="s">
        <v>304</v>
      </c>
      <c r="D1290" s="49" t="s">
        <v>1627</v>
      </c>
      <c r="E1290" s="49" t="s">
        <v>894</v>
      </c>
      <c r="F1290" s="49" t="s">
        <v>1844</v>
      </c>
      <c r="G1290" s="49">
        <v>2019</v>
      </c>
      <c r="H1290" s="49" t="s">
        <v>1628</v>
      </c>
      <c r="I1290" s="49" t="s">
        <v>663</v>
      </c>
      <c r="J1290" s="59">
        <v>90000</v>
      </c>
      <c r="K1290" s="49">
        <v>90000</v>
      </c>
      <c r="L1290" s="55" t="str">
        <f>_xlfn.CONCAT(NFM3External!$B1290,"_",NFM3External!$C1290,"_",NFM3External!$E1290,"_",NFM3External!$G1290)</f>
        <v>Gambia_Malaria_The United Nations Children's Fund (UNICEF)_2019</v>
      </c>
    </row>
    <row r="1291" spans="1:12">
      <c r="A1291" s="51" t="s">
        <v>1843</v>
      </c>
      <c r="B1291" s="52" t="s">
        <v>985</v>
      </c>
      <c r="C1291" s="52" t="s">
        <v>304</v>
      </c>
      <c r="D1291" s="52" t="s">
        <v>1627</v>
      </c>
      <c r="E1291" s="52" t="s">
        <v>947</v>
      </c>
      <c r="F1291" s="52" t="s">
        <v>1845</v>
      </c>
      <c r="G1291" s="52">
        <v>2018</v>
      </c>
      <c r="H1291" s="52" t="s">
        <v>1628</v>
      </c>
      <c r="I1291" s="52" t="s">
        <v>663</v>
      </c>
      <c r="J1291" s="60">
        <v>281987</v>
      </c>
      <c r="K1291" s="52">
        <v>281987</v>
      </c>
      <c r="L1291" s="56" t="str">
        <f>_xlfn.CONCAT(NFM3External!$B1291,"_",NFM3External!$C1291,"_",NFM3External!$E1291,"_",NFM3External!$G1291)</f>
        <v>Gambia_Malaria_Unspecified - not disagregated by sources _2018</v>
      </c>
    </row>
    <row r="1292" spans="1:12">
      <c r="A1292" s="48" t="s">
        <v>1843</v>
      </c>
      <c r="B1292" s="49" t="s">
        <v>985</v>
      </c>
      <c r="C1292" s="49" t="s">
        <v>304</v>
      </c>
      <c r="D1292" s="49" t="s">
        <v>1627</v>
      </c>
      <c r="E1292" s="49" t="s">
        <v>947</v>
      </c>
      <c r="F1292" s="49" t="s">
        <v>1845</v>
      </c>
      <c r="G1292" s="49">
        <v>2019</v>
      </c>
      <c r="H1292" s="49" t="s">
        <v>1628</v>
      </c>
      <c r="I1292" s="49" t="s">
        <v>663</v>
      </c>
      <c r="J1292" s="59">
        <v>288646</v>
      </c>
      <c r="K1292" s="49">
        <v>288646</v>
      </c>
      <c r="L1292" s="55" t="str">
        <f>_xlfn.CONCAT(NFM3External!$B1292,"_",NFM3External!$C1292,"_",NFM3External!$E1292,"_",NFM3External!$G1292)</f>
        <v>Gambia_Malaria_Unspecified - not disagregated by sources _2019</v>
      </c>
    </row>
    <row r="1293" spans="1:12">
      <c r="A1293" s="51" t="s">
        <v>1843</v>
      </c>
      <c r="B1293" s="52" t="s">
        <v>985</v>
      </c>
      <c r="C1293" s="52" t="s">
        <v>304</v>
      </c>
      <c r="D1293" s="52" t="s">
        <v>1627</v>
      </c>
      <c r="E1293" s="52" t="s">
        <v>947</v>
      </c>
      <c r="F1293" s="52" t="s">
        <v>1845</v>
      </c>
      <c r="G1293" s="52">
        <v>2020</v>
      </c>
      <c r="H1293" s="52" t="s">
        <v>1628</v>
      </c>
      <c r="I1293" s="52" t="s">
        <v>663</v>
      </c>
      <c r="J1293" s="60">
        <v>100000</v>
      </c>
      <c r="K1293" s="52">
        <v>100000</v>
      </c>
      <c r="L1293" s="56" t="str">
        <f>_xlfn.CONCAT(NFM3External!$B1293,"_",NFM3External!$C1293,"_",NFM3External!$E1293,"_",NFM3External!$G1293)</f>
        <v>Gambia_Malaria_Unspecified - not disagregated by sources _2020</v>
      </c>
    </row>
    <row r="1294" spans="1:12">
      <c r="A1294" s="48" t="s">
        <v>1843</v>
      </c>
      <c r="B1294" s="49" t="s">
        <v>985</v>
      </c>
      <c r="C1294" s="49" t="s">
        <v>304</v>
      </c>
      <c r="D1294" s="49" t="s">
        <v>1627</v>
      </c>
      <c r="E1294" s="49" t="s">
        <v>947</v>
      </c>
      <c r="F1294" s="49" t="s">
        <v>1845</v>
      </c>
      <c r="G1294" s="49">
        <v>2021</v>
      </c>
      <c r="H1294" s="49" t="s">
        <v>357</v>
      </c>
      <c r="I1294" s="49" t="s">
        <v>663</v>
      </c>
      <c r="J1294" s="59">
        <v>90000</v>
      </c>
      <c r="K1294" s="49">
        <v>90000</v>
      </c>
      <c r="L1294" s="55" t="str">
        <f>_xlfn.CONCAT(NFM3External!$B1294,"_",NFM3External!$C1294,"_",NFM3External!$E1294,"_",NFM3External!$G1294)</f>
        <v>Gambia_Malaria_Unspecified - not disagregated by sources _2021</v>
      </c>
    </row>
    <row r="1295" spans="1:12">
      <c r="A1295" s="51" t="s">
        <v>1843</v>
      </c>
      <c r="B1295" s="52" t="s">
        <v>985</v>
      </c>
      <c r="C1295" s="52" t="s">
        <v>304</v>
      </c>
      <c r="D1295" s="52" t="s">
        <v>1627</v>
      </c>
      <c r="E1295" s="52" t="s">
        <v>947</v>
      </c>
      <c r="F1295" s="52" t="s">
        <v>1845</v>
      </c>
      <c r="G1295" s="52">
        <v>2022</v>
      </c>
      <c r="H1295" s="52" t="s">
        <v>357</v>
      </c>
      <c r="I1295" s="52" t="s">
        <v>663</v>
      </c>
      <c r="J1295" s="60">
        <v>100000</v>
      </c>
      <c r="K1295" s="52">
        <v>100000</v>
      </c>
      <c r="L1295" s="56" t="str">
        <f>_xlfn.CONCAT(NFM3External!$B1295,"_",NFM3External!$C1295,"_",NFM3External!$E1295,"_",NFM3External!$G1295)</f>
        <v>Gambia_Malaria_Unspecified - not disagregated by sources _2022</v>
      </c>
    </row>
    <row r="1296" spans="1:12">
      <c r="A1296" s="48" t="s">
        <v>1843</v>
      </c>
      <c r="B1296" s="49" t="s">
        <v>985</v>
      </c>
      <c r="C1296" s="49" t="s">
        <v>304</v>
      </c>
      <c r="D1296" s="49" t="s">
        <v>1627</v>
      </c>
      <c r="E1296" s="49" t="s">
        <v>947</v>
      </c>
      <c r="F1296" s="49" t="s">
        <v>1845</v>
      </c>
      <c r="G1296" s="49">
        <v>2023</v>
      </c>
      <c r="H1296" s="49" t="s">
        <v>357</v>
      </c>
      <c r="I1296" s="49" t="s">
        <v>663</v>
      </c>
      <c r="J1296" s="59">
        <v>110000</v>
      </c>
      <c r="K1296" s="49">
        <v>110000</v>
      </c>
      <c r="L1296" s="55" t="str">
        <f>_xlfn.CONCAT(NFM3External!$B1296,"_",NFM3External!$C1296,"_",NFM3External!$E1296,"_",NFM3External!$G1296)</f>
        <v>Gambia_Malaria_Unspecified - not disagregated by sources _2023</v>
      </c>
    </row>
    <row r="1297" spans="1:12">
      <c r="A1297" s="51" t="s">
        <v>1843</v>
      </c>
      <c r="B1297" s="52" t="s">
        <v>985</v>
      </c>
      <c r="C1297" s="52" t="s">
        <v>304</v>
      </c>
      <c r="D1297" s="52" t="s">
        <v>1627</v>
      </c>
      <c r="E1297" s="52" t="s">
        <v>947</v>
      </c>
      <c r="F1297" s="52" t="s">
        <v>1845</v>
      </c>
      <c r="G1297" s="52">
        <v>2024</v>
      </c>
      <c r="H1297" s="52" t="s">
        <v>357</v>
      </c>
      <c r="I1297" s="52" t="s">
        <v>663</v>
      </c>
      <c r="J1297" s="60">
        <v>124000</v>
      </c>
      <c r="K1297" s="52">
        <v>124000</v>
      </c>
      <c r="L1297" s="56" t="str">
        <f>_xlfn.CONCAT(NFM3External!$B1297,"_",NFM3External!$C1297,"_",NFM3External!$E1297,"_",NFM3External!$G1297)</f>
        <v>Gambia_Malaria_Unspecified - not disagregated by sources _2024</v>
      </c>
    </row>
    <row r="1298" spans="1:12">
      <c r="A1298" s="48" t="s">
        <v>1843</v>
      </c>
      <c r="B1298" s="49" t="s">
        <v>985</v>
      </c>
      <c r="C1298" s="49" t="s">
        <v>304</v>
      </c>
      <c r="D1298" s="49" t="s">
        <v>1627</v>
      </c>
      <c r="E1298" s="49" t="s">
        <v>947</v>
      </c>
      <c r="F1298" s="49" t="s">
        <v>1845</v>
      </c>
      <c r="G1298" s="49">
        <v>2025</v>
      </c>
      <c r="H1298" s="49" t="s">
        <v>357</v>
      </c>
      <c r="I1298" s="49" t="s">
        <v>663</v>
      </c>
      <c r="J1298" s="59">
        <v>130000</v>
      </c>
      <c r="K1298" s="49">
        <v>130000</v>
      </c>
      <c r="L1298" s="55" t="str">
        <f>_xlfn.CONCAT(NFM3External!$B1298,"_",NFM3External!$C1298,"_",NFM3External!$E1298,"_",NFM3External!$G1298)</f>
        <v>Gambia_Malaria_Unspecified - not disagregated by sources _2025</v>
      </c>
    </row>
    <row r="1299" spans="1:12">
      <c r="A1299" s="51" t="s">
        <v>1843</v>
      </c>
      <c r="B1299" s="52" t="s">
        <v>985</v>
      </c>
      <c r="C1299" s="52" t="s">
        <v>304</v>
      </c>
      <c r="D1299" s="52" t="s">
        <v>1627</v>
      </c>
      <c r="E1299" s="52" t="s">
        <v>942</v>
      </c>
      <c r="F1299" s="52" t="s">
        <v>1846</v>
      </c>
      <c r="G1299" s="52">
        <v>2018</v>
      </c>
      <c r="H1299" s="52" t="s">
        <v>1628</v>
      </c>
      <c r="I1299" s="52" t="s">
        <v>663</v>
      </c>
      <c r="J1299" s="60">
        <v>39000</v>
      </c>
      <c r="K1299" s="52">
        <v>39000</v>
      </c>
      <c r="L1299" s="56" t="str">
        <f>_xlfn.CONCAT(NFM3External!$B1299,"_",NFM3External!$C1299,"_",NFM3External!$E1299,"_",NFM3External!$G1299)</f>
        <v>Gambia_Malaria_World Health Organization (WHO)_2018</v>
      </c>
    </row>
    <row r="1300" spans="1:12">
      <c r="A1300" s="48" t="s">
        <v>1843</v>
      </c>
      <c r="B1300" s="49" t="s">
        <v>985</v>
      </c>
      <c r="C1300" s="49" t="s">
        <v>304</v>
      </c>
      <c r="D1300" s="49" t="s">
        <v>1627</v>
      </c>
      <c r="E1300" s="49" t="s">
        <v>942</v>
      </c>
      <c r="F1300" s="49" t="s">
        <v>1846</v>
      </c>
      <c r="G1300" s="49">
        <v>2019</v>
      </c>
      <c r="H1300" s="49" t="s">
        <v>1628</v>
      </c>
      <c r="I1300" s="49" t="s">
        <v>663</v>
      </c>
      <c r="J1300" s="59">
        <v>68000</v>
      </c>
      <c r="K1300" s="49">
        <v>68000</v>
      </c>
      <c r="L1300" s="55" t="str">
        <f>_xlfn.CONCAT(NFM3External!$B1300,"_",NFM3External!$C1300,"_",NFM3External!$E1300,"_",NFM3External!$G1300)</f>
        <v>Gambia_Malaria_World Health Organization (WHO)_2019</v>
      </c>
    </row>
    <row r="1301" spans="1:12">
      <c r="A1301" s="51" t="s">
        <v>1843</v>
      </c>
      <c r="B1301" s="52" t="s">
        <v>985</v>
      </c>
      <c r="C1301" s="52" t="s">
        <v>304</v>
      </c>
      <c r="D1301" s="52" t="s">
        <v>1627</v>
      </c>
      <c r="E1301" s="52" t="s">
        <v>942</v>
      </c>
      <c r="F1301" s="52" t="s">
        <v>1846</v>
      </c>
      <c r="G1301" s="52">
        <v>2020</v>
      </c>
      <c r="H1301" s="52" t="s">
        <v>1628</v>
      </c>
      <c r="I1301" s="52" t="s">
        <v>663</v>
      </c>
      <c r="J1301" s="60">
        <v>45000</v>
      </c>
      <c r="K1301" s="52">
        <v>45000</v>
      </c>
      <c r="L1301" s="56" t="str">
        <f>_xlfn.CONCAT(NFM3External!$B1301,"_",NFM3External!$C1301,"_",NFM3External!$E1301,"_",NFM3External!$G1301)</f>
        <v>Gambia_Malaria_World Health Organization (WHO)_2020</v>
      </c>
    </row>
    <row r="1302" spans="1:12">
      <c r="A1302" s="48" t="s">
        <v>1843</v>
      </c>
      <c r="B1302" s="49" t="s">
        <v>985</v>
      </c>
      <c r="C1302" s="49" t="s">
        <v>304</v>
      </c>
      <c r="D1302" s="49" t="s">
        <v>1627</v>
      </c>
      <c r="E1302" s="49" t="s">
        <v>942</v>
      </c>
      <c r="F1302" s="49" t="s">
        <v>1846</v>
      </c>
      <c r="G1302" s="49">
        <v>2021</v>
      </c>
      <c r="H1302" s="49" t="s">
        <v>357</v>
      </c>
      <c r="I1302" s="49" t="s">
        <v>663</v>
      </c>
      <c r="J1302" s="59">
        <v>45000</v>
      </c>
      <c r="K1302" s="49">
        <v>45000</v>
      </c>
      <c r="L1302" s="55" t="str">
        <f>_xlfn.CONCAT(NFM3External!$B1302,"_",NFM3External!$C1302,"_",NFM3External!$E1302,"_",NFM3External!$G1302)</f>
        <v>Gambia_Malaria_World Health Organization (WHO)_2021</v>
      </c>
    </row>
    <row r="1303" spans="1:12">
      <c r="A1303" s="51" t="s">
        <v>1843</v>
      </c>
      <c r="B1303" s="52" t="s">
        <v>985</v>
      </c>
      <c r="C1303" s="52" t="s">
        <v>304</v>
      </c>
      <c r="D1303" s="52" t="s">
        <v>1627</v>
      </c>
      <c r="E1303" s="52" t="s">
        <v>942</v>
      </c>
      <c r="F1303" s="52" t="s">
        <v>1846</v>
      </c>
      <c r="G1303" s="52">
        <v>2022</v>
      </c>
      <c r="H1303" s="52" t="s">
        <v>357</v>
      </c>
      <c r="I1303" s="52" t="s">
        <v>663</v>
      </c>
      <c r="J1303" s="60">
        <v>50000</v>
      </c>
      <c r="K1303" s="52">
        <v>50000</v>
      </c>
      <c r="L1303" s="56" t="str">
        <f>_xlfn.CONCAT(NFM3External!$B1303,"_",NFM3External!$C1303,"_",NFM3External!$E1303,"_",NFM3External!$G1303)</f>
        <v>Gambia_Malaria_World Health Organization (WHO)_2022</v>
      </c>
    </row>
    <row r="1304" spans="1:12">
      <c r="A1304" s="48" t="s">
        <v>1843</v>
      </c>
      <c r="B1304" s="49" t="s">
        <v>985</v>
      </c>
      <c r="C1304" s="49" t="s">
        <v>304</v>
      </c>
      <c r="D1304" s="49" t="s">
        <v>1627</v>
      </c>
      <c r="E1304" s="49" t="s">
        <v>942</v>
      </c>
      <c r="F1304" s="49" t="s">
        <v>1846</v>
      </c>
      <c r="G1304" s="49">
        <v>2023</v>
      </c>
      <c r="H1304" s="49" t="s">
        <v>357</v>
      </c>
      <c r="I1304" s="49" t="s">
        <v>663</v>
      </c>
      <c r="J1304" s="59">
        <v>50000</v>
      </c>
      <c r="K1304" s="49">
        <v>50000</v>
      </c>
      <c r="L1304" s="55" t="str">
        <f>_xlfn.CONCAT(NFM3External!$B1304,"_",NFM3External!$C1304,"_",NFM3External!$E1304,"_",NFM3External!$G1304)</f>
        <v>Gambia_Malaria_World Health Organization (WHO)_2023</v>
      </c>
    </row>
    <row r="1305" spans="1:12">
      <c r="A1305" s="51" t="s">
        <v>1843</v>
      </c>
      <c r="B1305" s="52" t="s">
        <v>985</v>
      </c>
      <c r="C1305" s="52" t="s">
        <v>304</v>
      </c>
      <c r="D1305" s="52" t="s">
        <v>1627</v>
      </c>
      <c r="E1305" s="52" t="s">
        <v>942</v>
      </c>
      <c r="F1305" s="52" t="s">
        <v>1846</v>
      </c>
      <c r="G1305" s="52">
        <v>2024</v>
      </c>
      <c r="H1305" s="52" t="s">
        <v>357</v>
      </c>
      <c r="I1305" s="52" t="s">
        <v>663</v>
      </c>
      <c r="J1305" s="60">
        <v>50000</v>
      </c>
      <c r="K1305" s="52">
        <v>50000</v>
      </c>
      <c r="L1305" s="56" t="str">
        <f>_xlfn.CONCAT(NFM3External!$B1305,"_",NFM3External!$C1305,"_",NFM3External!$E1305,"_",NFM3External!$G1305)</f>
        <v>Gambia_Malaria_World Health Organization (WHO)_2024</v>
      </c>
    </row>
    <row r="1306" spans="1:12">
      <c r="A1306" s="48" t="s">
        <v>1843</v>
      </c>
      <c r="B1306" s="49" t="s">
        <v>985</v>
      </c>
      <c r="C1306" s="49" t="s">
        <v>304</v>
      </c>
      <c r="D1306" s="49" t="s">
        <v>1627</v>
      </c>
      <c r="E1306" s="49" t="s">
        <v>942</v>
      </c>
      <c r="F1306" s="49" t="s">
        <v>1846</v>
      </c>
      <c r="G1306" s="49">
        <v>2025</v>
      </c>
      <c r="H1306" s="49" t="s">
        <v>357</v>
      </c>
      <c r="I1306" s="49" t="s">
        <v>663</v>
      </c>
      <c r="J1306" s="59">
        <v>50000</v>
      </c>
      <c r="K1306" s="49">
        <v>50000</v>
      </c>
      <c r="L1306" s="55" t="str">
        <f>_xlfn.CONCAT(NFM3External!$B1306,"_",NFM3External!$C1306,"_",NFM3External!$E1306,"_",NFM3External!$G1306)</f>
        <v>Gambia_Malaria_World Health Organization (WHO)_2025</v>
      </c>
    </row>
    <row r="1307" spans="1:12">
      <c r="A1307" s="51" t="s">
        <v>1847</v>
      </c>
      <c r="B1307" s="52" t="s">
        <v>1005</v>
      </c>
      <c r="C1307" s="52" t="s">
        <v>1638</v>
      </c>
      <c r="D1307" s="52" t="s">
        <v>1627</v>
      </c>
      <c r="E1307" s="52" t="s">
        <v>1848</v>
      </c>
      <c r="F1307" s="52" t="s">
        <v>1848</v>
      </c>
      <c r="G1307" s="52">
        <v>2018</v>
      </c>
      <c r="H1307" s="52" t="s">
        <v>1628</v>
      </c>
      <c r="I1307" s="52" t="s">
        <v>675</v>
      </c>
      <c r="J1307" s="60">
        <v>178222</v>
      </c>
      <c r="K1307" s="52">
        <v>210376</v>
      </c>
      <c r="L1307" s="56" t="str">
        <f>_xlfn.CONCAT(NFM3External!$B1307,"_",NFM3External!$C1307,"_",NFM3External!$E1307,"_",NFM3External!$G1307)</f>
        <v>Guinea-Bissau_HIV_Plan Guine -Bissau_2018</v>
      </c>
    </row>
    <row r="1308" spans="1:12">
      <c r="A1308" s="48" t="s">
        <v>1847</v>
      </c>
      <c r="B1308" s="49" t="s">
        <v>1005</v>
      </c>
      <c r="C1308" s="49" t="s">
        <v>1638</v>
      </c>
      <c r="D1308" s="49" t="s">
        <v>1627</v>
      </c>
      <c r="E1308" s="49" t="s">
        <v>1848</v>
      </c>
      <c r="F1308" s="49" t="s">
        <v>1848</v>
      </c>
      <c r="G1308" s="49">
        <v>2019</v>
      </c>
      <c r="H1308" s="49" t="s">
        <v>1628</v>
      </c>
      <c r="I1308" s="49" t="s">
        <v>675</v>
      </c>
      <c r="J1308" s="59">
        <v>867069</v>
      </c>
      <c r="K1308" s="49">
        <v>970649</v>
      </c>
      <c r="L1308" s="55" t="str">
        <f>_xlfn.CONCAT(NFM3External!$B1308,"_",NFM3External!$C1308,"_",NFM3External!$E1308,"_",NFM3External!$G1308)</f>
        <v>Guinea-Bissau_HIV_Plan Guine -Bissau_2019</v>
      </c>
    </row>
    <row r="1309" spans="1:12">
      <c r="A1309" s="51" t="s">
        <v>1847</v>
      </c>
      <c r="B1309" s="52" t="s">
        <v>1005</v>
      </c>
      <c r="C1309" s="52" t="s">
        <v>1638</v>
      </c>
      <c r="D1309" s="52" t="s">
        <v>1627</v>
      </c>
      <c r="E1309" s="52" t="s">
        <v>1849</v>
      </c>
      <c r="F1309" s="52" t="s">
        <v>1849</v>
      </c>
      <c r="G1309" s="52">
        <v>2020</v>
      </c>
      <c r="H1309" s="52" t="s">
        <v>1628</v>
      </c>
      <c r="I1309" s="52" t="s">
        <v>675</v>
      </c>
      <c r="J1309" s="60">
        <v>653000</v>
      </c>
      <c r="K1309" s="52">
        <v>744181</v>
      </c>
      <c r="L1309" s="56" t="str">
        <f>_xlfn.CONCAT(NFM3External!$B1309,"_",NFM3External!$C1309,"_",NFM3External!$E1309,"_",NFM3External!$G1309)</f>
        <v>Guinea-Bissau_HIV_Expertise France/Initiative 5%_2020</v>
      </c>
    </row>
    <row r="1310" spans="1:12">
      <c r="A1310" s="48" t="s">
        <v>1847</v>
      </c>
      <c r="B1310" s="49" t="s">
        <v>1005</v>
      </c>
      <c r="C1310" s="49" t="s">
        <v>1638</v>
      </c>
      <c r="D1310" s="49" t="s">
        <v>1627</v>
      </c>
      <c r="E1310" s="49" t="s">
        <v>1848</v>
      </c>
      <c r="F1310" s="49" t="s">
        <v>1848</v>
      </c>
      <c r="G1310" s="49">
        <v>2020</v>
      </c>
      <c r="H1310" s="49" t="s">
        <v>1628</v>
      </c>
      <c r="I1310" s="49" t="s">
        <v>675</v>
      </c>
      <c r="J1310" s="59">
        <v>569129</v>
      </c>
      <c r="K1310" s="49">
        <v>648598</v>
      </c>
      <c r="L1310" s="55" t="str">
        <f>_xlfn.CONCAT(NFM3External!$B1310,"_",NFM3External!$C1310,"_",NFM3External!$E1310,"_",NFM3External!$G1310)</f>
        <v>Guinea-Bissau_HIV_Plan Guine -Bissau_2020</v>
      </c>
    </row>
    <row r="1311" spans="1:12">
      <c r="A1311" s="51" t="s">
        <v>1847</v>
      </c>
      <c r="B1311" s="52" t="s">
        <v>1005</v>
      </c>
      <c r="C1311" s="52" t="s">
        <v>1638</v>
      </c>
      <c r="D1311" s="52" t="s">
        <v>1627</v>
      </c>
      <c r="E1311" s="52" t="s">
        <v>1850</v>
      </c>
      <c r="F1311" s="52" t="s">
        <v>1850</v>
      </c>
      <c r="G1311" s="52">
        <v>2021</v>
      </c>
      <c r="H1311" s="52" t="s">
        <v>357</v>
      </c>
      <c r="I1311" s="52" t="s">
        <v>675</v>
      </c>
      <c r="J1311" s="60">
        <v>16445</v>
      </c>
      <c r="K1311" s="52">
        <v>19638</v>
      </c>
      <c r="L1311" s="56" t="str">
        <f>_xlfn.CONCAT(NFM3External!$B1311,"_",NFM3External!$C1311,"_",NFM3External!$E1311,"_",NFM3External!$G1311)</f>
        <v>Guinea-Bissau_HIV_DoD e ADPP GB_2021</v>
      </c>
    </row>
    <row r="1312" spans="1:12">
      <c r="A1312" s="48" t="s">
        <v>1847</v>
      </c>
      <c r="B1312" s="49" t="s">
        <v>1005</v>
      </c>
      <c r="C1312" s="49" t="s">
        <v>1638</v>
      </c>
      <c r="D1312" s="49" t="s">
        <v>1627</v>
      </c>
      <c r="E1312" s="49" t="s">
        <v>1851</v>
      </c>
      <c r="F1312" s="49" t="s">
        <v>1851</v>
      </c>
      <c r="G1312" s="49">
        <v>2021</v>
      </c>
      <c r="H1312" s="49" t="s">
        <v>357</v>
      </c>
      <c r="I1312" s="49" t="s">
        <v>675</v>
      </c>
      <c r="J1312" s="59">
        <v>1413617</v>
      </c>
      <c r="K1312" s="49">
        <v>1688129</v>
      </c>
      <c r="L1312" s="55" t="str">
        <f>_xlfn.CONCAT(NFM3External!$B1312,"_",NFM3External!$C1312,"_",NFM3External!$E1312,"_",NFM3External!$G1312)</f>
        <v>Guinea-Bissau_HIV_EU, Instituto Camoes_2021</v>
      </c>
    </row>
    <row r="1313" spans="1:12">
      <c r="A1313" s="51" t="s">
        <v>1847</v>
      </c>
      <c r="B1313" s="52" t="s">
        <v>1005</v>
      </c>
      <c r="C1313" s="52" t="s">
        <v>1638</v>
      </c>
      <c r="D1313" s="52" t="s">
        <v>1627</v>
      </c>
      <c r="E1313" s="52" t="s">
        <v>1852</v>
      </c>
      <c r="F1313" s="52" t="s">
        <v>1852</v>
      </c>
      <c r="G1313" s="52">
        <v>2021</v>
      </c>
      <c r="H1313" s="52" t="s">
        <v>357</v>
      </c>
      <c r="I1313" s="52" t="s">
        <v>675</v>
      </c>
      <c r="J1313" s="60">
        <v>16159</v>
      </c>
      <c r="K1313" s="52">
        <v>19297</v>
      </c>
      <c r="L1313" s="56" t="str">
        <f>_xlfn.CONCAT(NFM3External!$B1313,"_",NFM3External!$C1313,"_",NFM3External!$E1313,"_",NFM3External!$G1313)</f>
        <v>Guinea-Bissau_HIV_IFFP_2021</v>
      </c>
    </row>
    <row r="1314" spans="1:12">
      <c r="A1314" s="48" t="s">
        <v>1847</v>
      </c>
      <c r="B1314" s="49" t="s">
        <v>1005</v>
      </c>
      <c r="C1314" s="49" t="s">
        <v>1638</v>
      </c>
      <c r="D1314" s="49" t="s">
        <v>1627</v>
      </c>
      <c r="E1314" s="49" t="s">
        <v>1853</v>
      </c>
      <c r="F1314" s="49" t="s">
        <v>1853</v>
      </c>
      <c r="G1314" s="49">
        <v>2021</v>
      </c>
      <c r="H1314" s="49" t="s">
        <v>357</v>
      </c>
      <c r="I1314" s="49" t="s">
        <v>675</v>
      </c>
      <c r="J1314" s="59">
        <v>36688</v>
      </c>
      <c r="K1314" s="49">
        <v>43812</v>
      </c>
      <c r="L1314" s="55" t="str">
        <f>_xlfn.CONCAT(NFM3External!$B1314,"_",NFM3External!$C1314,"_",NFM3External!$E1314,"_",NFM3External!$G1314)</f>
        <v>Guinea-Bissau_HIV_OOAS_2021</v>
      </c>
    </row>
    <row r="1315" spans="1:12">
      <c r="A1315" s="51" t="s">
        <v>1847</v>
      </c>
      <c r="B1315" s="52" t="s">
        <v>1005</v>
      </c>
      <c r="C1315" s="52" t="s">
        <v>1638</v>
      </c>
      <c r="D1315" s="52" t="s">
        <v>1627</v>
      </c>
      <c r="E1315" s="52" t="s">
        <v>1848</v>
      </c>
      <c r="F1315" s="52" t="s">
        <v>1848</v>
      </c>
      <c r="G1315" s="52">
        <v>2021</v>
      </c>
      <c r="H1315" s="52" t="s">
        <v>357</v>
      </c>
      <c r="I1315" s="52" t="s">
        <v>675</v>
      </c>
      <c r="J1315" s="60">
        <v>740503</v>
      </c>
      <c r="K1315" s="52">
        <v>884302</v>
      </c>
      <c r="L1315" s="56" t="str">
        <f>_xlfn.CONCAT(NFM3External!$B1315,"_",NFM3External!$C1315,"_",NFM3External!$E1315,"_",NFM3External!$G1315)</f>
        <v>Guinea-Bissau_HIV_Plan Guine -Bissau_2021</v>
      </c>
    </row>
    <row r="1316" spans="1:12">
      <c r="A1316" s="48" t="s">
        <v>1847</v>
      </c>
      <c r="B1316" s="49" t="s">
        <v>1005</v>
      </c>
      <c r="C1316" s="49" t="s">
        <v>1638</v>
      </c>
      <c r="D1316" s="49" t="s">
        <v>1627</v>
      </c>
      <c r="E1316" s="49" t="s">
        <v>1854</v>
      </c>
      <c r="F1316" s="49" t="s">
        <v>1854</v>
      </c>
      <c r="G1316" s="49">
        <v>2021</v>
      </c>
      <c r="H1316" s="49" t="s">
        <v>357</v>
      </c>
      <c r="I1316" s="49" t="s">
        <v>675</v>
      </c>
      <c r="J1316" s="59">
        <v>23924</v>
      </c>
      <c r="K1316" s="49">
        <v>28570</v>
      </c>
      <c r="L1316" s="55" t="str">
        <f>_xlfn.CONCAT(NFM3External!$B1316,"_",NFM3External!$C1316,"_",NFM3External!$E1316,"_",NFM3External!$G1316)</f>
        <v>Guinea-Bissau_HIV_UBRAF_2021</v>
      </c>
    </row>
    <row r="1317" spans="1:12">
      <c r="A1317" s="51" t="s">
        <v>1847</v>
      </c>
      <c r="B1317" s="52" t="s">
        <v>1005</v>
      </c>
      <c r="C1317" s="52" t="s">
        <v>1638</v>
      </c>
      <c r="D1317" s="52" t="s">
        <v>1627</v>
      </c>
      <c r="E1317" s="52" t="s">
        <v>1848</v>
      </c>
      <c r="F1317" s="52" t="s">
        <v>1848</v>
      </c>
      <c r="G1317" s="52">
        <v>2022</v>
      </c>
      <c r="H1317" s="52" t="s">
        <v>357</v>
      </c>
      <c r="I1317" s="52" t="s">
        <v>675</v>
      </c>
      <c r="J1317" s="60">
        <v>118000</v>
      </c>
      <c r="K1317" s="52">
        <v>142491</v>
      </c>
      <c r="L1317" s="56" t="str">
        <f>_xlfn.CONCAT(NFM3External!$B1317,"_",NFM3External!$C1317,"_",NFM3External!$E1317,"_",NFM3External!$G1317)</f>
        <v>Guinea-Bissau_HIV_Plan Guine -Bissau_2022</v>
      </c>
    </row>
    <row r="1318" spans="1:12">
      <c r="A1318" s="48" t="s">
        <v>1847</v>
      </c>
      <c r="B1318" s="49" t="s">
        <v>1005</v>
      </c>
      <c r="C1318" s="49" t="s">
        <v>1638</v>
      </c>
      <c r="D1318" s="49" t="s">
        <v>1627</v>
      </c>
      <c r="E1318" s="49" t="s">
        <v>942</v>
      </c>
      <c r="F1318" s="49"/>
      <c r="G1318" s="49">
        <v>2018</v>
      </c>
      <c r="H1318" s="49" t="s">
        <v>1628</v>
      </c>
      <c r="I1318" s="49" t="s">
        <v>675</v>
      </c>
      <c r="J1318" s="59">
        <v>18808</v>
      </c>
      <c r="K1318" s="49">
        <v>22201</v>
      </c>
      <c r="L1318" s="55" t="str">
        <f>_xlfn.CONCAT(NFM3External!$B1318,"_",NFM3External!$C1318,"_",NFM3External!$E1318,"_",NFM3External!$G1318)</f>
        <v>Guinea-Bissau_HIV_World Health Organization (WHO)_2018</v>
      </c>
    </row>
    <row r="1319" spans="1:12">
      <c r="A1319" s="51" t="s">
        <v>1847</v>
      </c>
      <c r="B1319" s="52" t="s">
        <v>1005</v>
      </c>
      <c r="C1319" s="52" t="s">
        <v>1638</v>
      </c>
      <c r="D1319" s="52" t="s">
        <v>1627</v>
      </c>
      <c r="E1319" s="52" t="s">
        <v>942</v>
      </c>
      <c r="F1319" s="52"/>
      <c r="G1319" s="52">
        <v>2019</v>
      </c>
      <c r="H1319" s="52" t="s">
        <v>1628</v>
      </c>
      <c r="I1319" s="52" t="s">
        <v>675</v>
      </c>
      <c r="J1319" s="60">
        <v>18715</v>
      </c>
      <c r="K1319" s="52">
        <v>20951</v>
      </c>
      <c r="L1319" s="56" t="str">
        <f>_xlfn.CONCAT(NFM3External!$B1319,"_",NFM3External!$C1319,"_",NFM3External!$E1319,"_",NFM3External!$G1319)</f>
        <v>Guinea-Bissau_HIV_World Health Organization (WHO)_2019</v>
      </c>
    </row>
    <row r="1320" spans="1:12">
      <c r="A1320" s="48" t="s">
        <v>1847</v>
      </c>
      <c r="B1320" s="49" t="s">
        <v>1005</v>
      </c>
      <c r="C1320" s="49" t="s">
        <v>1638</v>
      </c>
      <c r="D1320" s="49" t="s">
        <v>1627</v>
      </c>
      <c r="E1320" s="49" t="s">
        <v>942</v>
      </c>
      <c r="F1320" s="49"/>
      <c r="G1320" s="49">
        <v>2020</v>
      </c>
      <c r="H1320" s="49" t="s">
        <v>1628</v>
      </c>
      <c r="I1320" s="49" t="s">
        <v>675</v>
      </c>
      <c r="J1320" s="59">
        <v>18808</v>
      </c>
      <c r="K1320" s="49">
        <v>21434</v>
      </c>
      <c r="L1320" s="55" t="str">
        <f>_xlfn.CONCAT(NFM3External!$B1320,"_",NFM3External!$C1320,"_",NFM3External!$E1320,"_",NFM3External!$G1320)</f>
        <v>Guinea-Bissau_HIV_World Health Organization (WHO)_2020</v>
      </c>
    </row>
    <row r="1321" spans="1:12">
      <c r="A1321" s="51" t="s">
        <v>1847</v>
      </c>
      <c r="B1321" s="52" t="s">
        <v>1005</v>
      </c>
      <c r="C1321" s="52" t="s">
        <v>1638</v>
      </c>
      <c r="D1321" s="52" t="s">
        <v>1627</v>
      </c>
      <c r="E1321" s="52" t="s">
        <v>942</v>
      </c>
      <c r="F1321" s="52"/>
      <c r="G1321" s="52">
        <v>2021</v>
      </c>
      <c r="H1321" s="52" t="s">
        <v>357</v>
      </c>
      <c r="I1321" s="52" t="s">
        <v>675</v>
      </c>
      <c r="J1321" s="60">
        <v>18715</v>
      </c>
      <c r="K1321" s="52">
        <v>22349</v>
      </c>
      <c r="L1321" s="56" t="str">
        <f>_xlfn.CONCAT(NFM3External!$B1321,"_",NFM3External!$C1321,"_",NFM3External!$E1321,"_",NFM3External!$G1321)</f>
        <v>Guinea-Bissau_HIV_World Health Organization (WHO)_2021</v>
      </c>
    </row>
    <row r="1322" spans="1:12">
      <c r="A1322" s="48" t="s">
        <v>1847</v>
      </c>
      <c r="B1322" s="49" t="s">
        <v>1005</v>
      </c>
      <c r="C1322" s="49" t="s">
        <v>301</v>
      </c>
      <c r="D1322" s="49" t="s">
        <v>1627</v>
      </c>
      <c r="E1322" s="49" t="s">
        <v>942</v>
      </c>
      <c r="F1322" s="49"/>
      <c r="G1322" s="49">
        <v>2018</v>
      </c>
      <c r="H1322" s="49" t="s">
        <v>1628</v>
      </c>
      <c r="I1322" s="49" t="s">
        <v>675</v>
      </c>
      <c r="J1322" s="59">
        <v>4192</v>
      </c>
      <c r="K1322" s="49">
        <v>4948</v>
      </c>
      <c r="L1322" s="55" t="str">
        <f>_xlfn.CONCAT(NFM3External!$B1322,"_",NFM3External!$C1322,"_",NFM3External!$E1322,"_",NFM3External!$G1322)</f>
        <v>Guinea-Bissau_TB_World Health Organization (WHO)_2018</v>
      </c>
    </row>
    <row r="1323" spans="1:12">
      <c r="A1323" s="51" t="s">
        <v>1847</v>
      </c>
      <c r="B1323" s="52" t="s">
        <v>1005</v>
      </c>
      <c r="C1323" s="52" t="s">
        <v>301</v>
      </c>
      <c r="D1323" s="52" t="s">
        <v>1627</v>
      </c>
      <c r="E1323" s="52" t="s">
        <v>942</v>
      </c>
      <c r="F1323" s="52"/>
      <c r="G1323" s="52">
        <v>2019</v>
      </c>
      <c r="H1323" s="52" t="s">
        <v>1628</v>
      </c>
      <c r="I1323" s="52" t="s">
        <v>675</v>
      </c>
      <c r="J1323" s="60">
        <v>4192</v>
      </c>
      <c r="K1323" s="52">
        <v>4693</v>
      </c>
      <c r="L1323" s="56" t="str">
        <f>_xlfn.CONCAT(NFM3External!$B1323,"_",NFM3External!$C1323,"_",NFM3External!$E1323,"_",NFM3External!$G1323)</f>
        <v>Guinea-Bissau_TB_World Health Organization (WHO)_2019</v>
      </c>
    </row>
    <row r="1324" spans="1:12">
      <c r="A1324" s="48" t="s">
        <v>1847</v>
      </c>
      <c r="B1324" s="49" t="s">
        <v>1005</v>
      </c>
      <c r="C1324" s="49" t="s">
        <v>301</v>
      </c>
      <c r="D1324" s="49" t="s">
        <v>1627</v>
      </c>
      <c r="E1324" s="49" t="s">
        <v>942</v>
      </c>
      <c r="F1324" s="49"/>
      <c r="G1324" s="49">
        <v>2020</v>
      </c>
      <c r="H1324" s="49" t="s">
        <v>1628</v>
      </c>
      <c r="I1324" s="49" t="s">
        <v>675</v>
      </c>
      <c r="J1324" s="59">
        <v>4192</v>
      </c>
      <c r="K1324" s="49">
        <v>4777</v>
      </c>
      <c r="L1324" s="55" t="str">
        <f>_xlfn.CONCAT(NFM3External!$B1324,"_",NFM3External!$C1324,"_",NFM3External!$E1324,"_",NFM3External!$G1324)</f>
        <v>Guinea-Bissau_TB_World Health Organization (WHO)_2020</v>
      </c>
    </row>
    <row r="1325" spans="1:12">
      <c r="A1325" s="51" t="s">
        <v>1847</v>
      </c>
      <c r="B1325" s="52" t="s">
        <v>1005</v>
      </c>
      <c r="C1325" s="52" t="s">
        <v>301</v>
      </c>
      <c r="D1325" s="52" t="s">
        <v>1627</v>
      </c>
      <c r="E1325" s="52" t="s">
        <v>942</v>
      </c>
      <c r="F1325" s="52"/>
      <c r="G1325" s="52">
        <v>2021</v>
      </c>
      <c r="H1325" s="52" t="s">
        <v>357</v>
      </c>
      <c r="I1325" s="52" t="s">
        <v>675</v>
      </c>
      <c r="J1325" s="60">
        <v>4192</v>
      </c>
      <c r="K1325" s="52">
        <v>5006</v>
      </c>
      <c r="L1325" s="56" t="str">
        <f>_xlfn.CONCAT(NFM3External!$B1325,"_",NFM3External!$C1325,"_",NFM3External!$E1325,"_",NFM3External!$G1325)</f>
        <v>Guinea-Bissau_TB_World Health Organization (WHO)_2021</v>
      </c>
    </row>
    <row r="1326" spans="1:12">
      <c r="A1326" s="48" t="s">
        <v>1855</v>
      </c>
      <c r="B1326" s="49" t="s">
        <v>1002</v>
      </c>
      <c r="C1326" s="49" t="s">
        <v>1638</v>
      </c>
      <c r="D1326" s="49" t="s">
        <v>1627</v>
      </c>
      <c r="E1326" s="49" t="s">
        <v>836</v>
      </c>
      <c r="F1326" s="49" t="s">
        <v>1856</v>
      </c>
      <c r="G1326" s="49">
        <v>2018</v>
      </c>
      <c r="H1326" s="49" t="s">
        <v>1628</v>
      </c>
      <c r="I1326" s="49" t="s">
        <v>663</v>
      </c>
      <c r="J1326" s="59">
        <v>504730</v>
      </c>
      <c r="K1326" s="49">
        <v>504730</v>
      </c>
      <c r="L1326" s="55" t="str">
        <f>_xlfn.CONCAT(NFM3External!$B1326,"_",NFM3External!$C1326,"_",NFM3External!$E1326,"_",NFM3External!$G1326)</f>
        <v>Guatemala_HIV_Joint United Nations Programme on HIV/AIDS (UNAIDS)_2018</v>
      </c>
    </row>
    <row r="1327" spans="1:12">
      <c r="A1327" s="51" t="s">
        <v>1855</v>
      </c>
      <c r="B1327" s="52" t="s">
        <v>1002</v>
      </c>
      <c r="C1327" s="52" t="s">
        <v>1638</v>
      </c>
      <c r="D1327" s="52" t="s">
        <v>1627</v>
      </c>
      <c r="E1327" s="52" t="s">
        <v>836</v>
      </c>
      <c r="F1327" s="52" t="s">
        <v>1856</v>
      </c>
      <c r="G1327" s="52">
        <v>2019</v>
      </c>
      <c r="H1327" s="52" t="s">
        <v>1628</v>
      </c>
      <c r="I1327" s="52" t="s">
        <v>663</v>
      </c>
      <c r="J1327" s="60">
        <v>460017</v>
      </c>
      <c r="K1327" s="52">
        <v>460017</v>
      </c>
      <c r="L1327" s="56" t="str">
        <f>_xlfn.CONCAT(NFM3External!$B1327,"_",NFM3External!$C1327,"_",NFM3External!$E1327,"_",NFM3External!$G1327)</f>
        <v>Guatemala_HIV_Joint United Nations Programme on HIV/AIDS (UNAIDS)_2019</v>
      </c>
    </row>
    <row r="1328" spans="1:12">
      <c r="A1328" s="48" t="s">
        <v>1855</v>
      </c>
      <c r="B1328" s="49" t="s">
        <v>1002</v>
      </c>
      <c r="C1328" s="49" t="s">
        <v>1638</v>
      </c>
      <c r="D1328" s="49" t="s">
        <v>1627</v>
      </c>
      <c r="E1328" s="49" t="s">
        <v>836</v>
      </c>
      <c r="F1328" s="49" t="s">
        <v>1856</v>
      </c>
      <c r="G1328" s="49">
        <v>2020</v>
      </c>
      <c r="H1328" s="49" t="s">
        <v>1628</v>
      </c>
      <c r="I1328" s="49" t="s">
        <v>663</v>
      </c>
      <c r="J1328" s="59">
        <v>462203</v>
      </c>
      <c r="K1328" s="49">
        <v>462203</v>
      </c>
      <c r="L1328" s="55" t="str">
        <f>_xlfn.CONCAT(NFM3External!$B1328,"_",NFM3External!$C1328,"_",NFM3External!$E1328,"_",NFM3External!$G1328)</f>
        <v>Guatemala_HIV_Joint United Nations Programme on HIV/AIDS (UNAIDS)_2020</v>
      </c>
    </row>
    <row r="1329" spans="1:12">
      <c r="A1329" s="51" t="s">
        <v>1855</v>
      </c>
      <c r="B1329" s="52" t="s">
        <v>1002</v>
      </c>
      <c r="C1329" s="52" t="s">
        <v>1638</v>
      </c>
      <c r="D1329" s="52" t="s">
        <v>1627</v>
      </c>
      <c r="E1329" s="52" t="s">
        <v>836</v>
      </c>
      <c r="F1329" s="52" t="s">
        <v>1856</v>
      </c>
      <c r="G1329" s="52">
        <v>2021</v>
      </c>
      <c r="H1329" s="52" t="s">
        <v>357</v>
      </c>
      <c r="I1329" s="52" t="s">
        <v>663</v>
      </c>
      <c r="J1329" s="60">
        <v>435173</v>
      </c>
      <c r="K1329" s="52">
        <v>435173</v>
      </c>
      <c r="L1329" s="56" t="str">
        <f>_xlfn.CONCAT(NFM3External!$B1329,"_",NFM3External!$C1329,"_",NFM3External!$E1329,"_",NFM3External!$G1329)</f>
        <v>Guatemala_HIV_Joint United Nations Programme on HIV/AIDS (UNAIDS)_2021</v>
      </c>
    </row>
    <row r="1330" spans="1:12">
      <c r="A1330" s="48" t="s">
        <v>1855</v>
      </c>
      <c r="B1330" s="49" t="s">
        <v>1002</v>
      </c>
      <c r="C1330" s="49" t="s">
        <v>1638</v>
      </c>
      <c r="D1330" s="49" t="s">
        <v>1627</v>
      </c>
      <c r="E1330" s="49" t="s">
        <v>836</v>
      </c>
      <c r="F1330" s="49" t="s">
        <v>1856</v>
      </c>
      <c r="G1330" s="49">
        <v>2022</v>
      </c>
      <c r="H1330" s="49" t="s">
        <v>357</v>
      </c>
      <c r="I1330" s="49" t="s">
        <v>663</v>
      </c>
      <c r="J1330" s="59">
        <v>427869</v>
      </c>
      <c r="K1330" s="49">
        <v>427869</v>
      </c>
      <c r="L1330" s="55" t="str">
        <f>_xlfn.CONCAT(NFM3External!$B1330,"_",NFM3External!$C1330,"_",NFM3External!$E1330,"_",NFM3External!$G1330)</f>
        <v>Guatemala_HIV_Joint United Nations Programme on HIV/AIDS (UNAIDS)_2022</v>
      </c>
    </row>
    <row r="1331" spans="1:12">
      <c r="A1331" s="51" t="s">
        <v>1855</v>
      </c>
      <c r="B1331" s="52" t="s">
        <v>1002</v>
      </c>
      <c r="C1331" s="52" t="s">
        <v>1638</v>
      </c>
      <c r="D1331" s="52" t="s">
        <v>1627</v>
      </c>
      <c r="E1331" s="52" t="s">
        <v>836</v>
      </c>
      <c r="F1331" s="52" t="s">
        <v>1856</v>
      </c>
      <c r="G1331" s="52">
        <v>2023</v>
      </c>
      <c r="H1331" s="52" t="s">
        <v>357</v>
      </c>
      <c r="I1331" s="52" t="s">
        <v>663</v>
      </c>
      <c r="J1331" s="60">
        <v>408708</v>
      </c>
      <c r="K1331" s="52">
        <v>408708</v>
      </c>
      <c r="L1331" s="56" t="str">
        <f>_xlfn.CONCAT(NFM3External!$B1331,"_",NFM3External!$C1331,"_",NFM3External!$E1331,"_",NFM3External!$G1331)</f>
        <v>Guatemala_HIV_Joint United Nations Programme on HIV/AIDS (UNAIDS)_2023</v>
      </c>
    </row>
    <row r="1332" spans="1:12">
      <c r="A1332" s="48" t="s">
        <v>1855</v>
      </c>
      <c r="B1332" s="49" t="s">
        <v>1002</v>
      </c>
      <c r="C1332" s="49" t="s">
        <v>1638</v>
      </c>
      <c r="D1332" s="49" t="s">
        <v>1627</v>
      </c>
      <c r="E1332" s="49" t="s">
        <v>927</v>
      </c>
      <c r="F1332" s="49" t="s">
        <v>1856</v>
      </c>
      <c r="G1332" s="49">
        <v>2018</v>
      </c>
      <c r="H1332" s="49" t="s">
        <v>1628</v>
      </c>
      <c r="I1332" s="49" t="s">
        <v>663</v>
      </c>
      <c r="J1332" s="59">
        <v>5345799</v>
      </c>
      <c r="K1332" s="49">
        <v>5345799</v>
      </c>
      <c r="L1332" s="55" t="str">
        <f>_xlfn.CONCAT(NFM3External!$B1332,"_",NFM3External!$C1332,"_",NFM3External!$E1332,"_",NFM3External!$G1332)</f>
        <v>Guatemala_HIV_United States Government (USG)_2018</v>
      </c>
    </row>
    <row r="1333" spans="1:12">
      <c r="A1333" s="51" t="s">
        <v>1855</v>
      </c>
      <c r="B1333" s="52" t="s">
        <v>1002</v>
      </c>
      <c r="C1333" s="52" t="s">
        <v>1638</v>
      </c>
      <c r="D1333" s="52" t="s">
        <v>1627</v>
      </c>
      <c r="E1333" s="52" t="s">
        <v>927</v>
      </c>
      <c r="F1333" s="52" t="s">
        <v>1856</v>
      </c>
      <c r="G1333" s="52">
        <v>2019</v>
      </c>
      <c r="H1333" s="52" t="s">
        <v>1628</v>
      </c>
      <c r="I1333" s="52" t="s">
        <v>663</v>
      </c>
      <c r="J1333" s="60">
        <v>5668168</v>
      </c>
      <c r="K1333" s="52">
        <v>5668168</v>
      </c>
      <c r="L1333" s="56" t="str">
        <f>_xlfn.CONCAT(NFM3External!$B1333,"_",NFM3External!$C1333,"_",NFM3External!$E1333,"_",NFM3External!$G1333)</f>
        <v>Guatemala_HIV_United States Government (USG)_2019</v>
      </c>
    </row>
    <row r="1334" spans="1:12">
      <c r="A1334" s="48" t="s">
        <v>1855</v>
      </c>
      <c r="B1334" s="49" t="s">
        <v>1002</v>
      </c>
      <c r="C1334" s="49" t="s">
        <v>1638</v>
      </c>
      <c r="D1334" s="49" t="s">
        <v>1627</v>
      </c>
      <c r="E1334" s="49" t="s">
        <v>927</v>
      </c>
      <c r="F1334" s="49" t="s">
        <v>1856</v>
      </c>
      <c r="G1334" s="49">
        <v>2020</v>
      </c>
      <c r="H1334" s="49" t="s">
        <v>1628</v>
      </c>
      <c r="I1334" s="49" t="s">
        <v>663</v>
      </c>
      <c r="J1334" s="59">
        <v>6185171</v>
      </c>
      <c r="K1334" s="49">
        <v>6185171</v>
      </c>
      <c r="L1334" s="55" t="str">
        <f>_xlfn.CONCAT(NFM3External!$B1334,"_",NFM3External!$C1334,"_",NFM3External!$E1334,"_",NFM3External!$G1334)</f>
        <v>Guatemala_HIV_United States Government (USG)_2020</v>
      </c>
    </row>
    <row r="1335" spans="1:12">
      <c r="A1335" s="51" t="s">
        <v>1855</v>
      </c>
      <c r="B1335" s="52" t="s">
        <v>1002</v>
      </c>
      <c r="C1335" s="52" t="s">
        <v>1638</v>
      </c>
      <c r="D1335" s="52" t="s">
        <v>1627</v>
      </c>
      <c r="E1335" s="52" t="s">
        <v>927</v>
      </c>
      <c r="F1335" s="52" t="s">
        <v>1856</v>
      </c>
      <c r="G1335" s="52">
        <v>2021</v>
      </c>
      <c r="H1335" s="52" t="s">
        <v>357</v>
      </c>
      <c r="I1335" s="52" t="s">
        <v>663</v>
      </c>
      <c r="J1335" s="60">
        <v>6621272</v>
      </c>
      <c r="K1335" s="52">
        <v>6621272</v>
      </c>
      <c r="L1335" s="56" t="str">
        <f>_xlfn.CONCAT(NFM3External!$B1335,"_",NFM3External!$C1335,"_",NFM3External!$E1335,"_",NFM3External!$G1335)</f>
        <v>Guatemala_HIV_United States Government (USG)_2021</v>
      </c>
    </row>
    <row r="1336" spans="1:12">
      <c r="A1336" s="48" t="s">
        <v>1855</v>
      </c>
      <c r="B1336" s="49" t="s">
        <v>1002</v>
      </c>
      <c r="C1336" s="49" t="s">
        <v>1638</v>
      </c>
      <c r="D1336" s="49" t="s">
        <v>1627</v>
      </c>
      <c r="E1336" s="49" t="s">
        <v>927</v>
      </c>
      <c r="F1336" s="49" t="s">
        <v>1856</v>
      </c>
      <c r="G1336" s="49">
        <v>2022</v>
      </c>
      <c r="H1336" s="49" t="s">
        <v>357</v>
      </c>
      <c r="I1336" s="49" t="s">
        <v>663</v>
      </c>
      <c r="J1336" s="59">
        <v>7179221</v>
      </c>
      <c r="K1336" s="49">
        <v>7179221</v>
      </c>
      <c r="L1336" s="55" t="str">
        <f>_xlfn.CONCAT(NFM3External!$B1336,"_",NFM3External!$C1336,"_",NFM3External!$E1336,"_",NFM3External!$G1336)</f>
        <v>Guatemala_HIV_United States Government (USG)_2022</v>
      </c>
    </row>
    <row r="1337" spans="1:12">
      <c r="A1337" s="51" t="s">
        <v>1855</v>
      </c>
      <c r="B1337" s="52" t="s">
        <v>1002</v>
      </c>
      <c r="C1337" s="52" t="s">
        <v>1638</v>
      </c>
      <c r="D1337" s="52" t="s">
        <v>1627</v>
      </c>
      <c r="E1337" s="52" t="s">
        <v>927</v>
      </c>
      <c r="F1337" s="52" t="s">
        <v>1856</v>
      </c>
      <c r="G1337" s="52">
        <v>2023</v>
      </c>
      <c r="H1337" s="52" t="s">
        <v>357</v>
      </c>
      <c r="I1337" s="52" t="s">
        <v>663</v>
      </c>
      <c r="J1337" s="60">
        <v>7718196</v>
      </c>
      <c r="K1337" s="52">
        <v>7718196</v>
      </c>
      <c r="L1337" s="56" t="str">
        <f>_xlfn.CONCAT(NFM3External!$B1337,"_",NFM3External!$C1337,"_",NFM3External!$E1337,"_",NFM3External!$G1337)</f>
        <v>Guatemala_HIV_United States Government (USG)_2023</v>
      </c>
    </row>
    <row r="1338" spans="1:12">
      <c r="A1338" s="48" t="s">
        <v>1855</v>
      </c>
      <c r="B1338" s="49" t="s">
        <v>1002</v>
      </c>
      <c r="C1338" s="49" t="s">
        <v>1638</v>
      </c>
      <c r="D1338" s="49" t="s">
        <v>1627</v>
      </c>
      <c r="E1338" s="49" t="s">
        <v>942</v>
      </c>
      <c r="F1338" s="49" t="s">
        <v>1856</v>
      </c>
      <c r="G1338" s="49">
        <v>2018</v>
      </c>
      <c r="H1338" s="49" t="s">
        <v>1628</v>
      </c>
      <c r="I1338" s="49" t="s">
        <v>663</v>
      </c>
      <c r="J1338" s="59">
        <v>108348</v>
      </c>
      <c r="K1338" s="49">
        <v>108348</v>
      </c>
      <c r="L1338" s="55" t="str">
        <f>_xlfn.CONCAT(NFM3External!$B1338,"_",NFM3External!$C1338,"_",NFM3External!$E1338,"_",NFM3External!$G1338)</f>
        <v>Guatemala_HIV_World Health Organization (WHO)_2018</v>
      </c>
    </row>
    <row r="1339" spans="1:12">
      <c r="A1339" s="51" t="s">
        <v>1855</v>
      </c>
      <c r="B1339" s="52" t="s">
        <v>1002</v>
      </c>
      <c r="C1339" s="52" t="s">
        <v>1638</v>
      </c>
      <c r="D1339" s="52" t="s">
        <v>1627</v>
      </c>
      <c r="E1339" s="52" t="s">
        <v>942</v>
      </c>
      <c r="F1339" s="52" t="s">
        <v>1856</v>
      </c>
      <c r="G1339" s="52">
        <v>2019</v>
      </c>
      <c r="H1339" s="52" t="s">
        <v>1628</v>
      </c>
      <c r="I1339" s="52" t="s">
        <v>663</v>
      </c>
      <c r="J1339" s="60">
        <v>117571</v>
      </c>
      <c r="K1339" s="52">
        <v>117571</v>
      </c>
      <c r="L1339" s="56" t="str">
        <f>_xlfn.CONCAT(NFM3External!$B1339,"_",NFM3External!$C1339,"_",NFM3External!$E1339,"_",NFM3External!$G1339)</f>
        <v>Guatemala_HIV_World Health Organization (WHO)_2019</v>
      </c>
    </row>
    <row r="1340" spans="1:12">
      <c r="A1340" s="48" t="s">
        <v>1855</v>
      </c>
      <c r="B1340" s="49" t="s">
        <v>1002</v>
      </c>
      <c r="C1340" s="49" t="s">
        <v>1638</v>
      </c>
      <c r="D1340" s="49" t="s">
        <v>1627</v>
      </c>
      <c r="E1340" s="49" t="s">
        <v>942</v>
      </c>
      <c r="F1340" s="49" t="s">
        <v>1856</v>
      </c>
      <c r="G1340" s="49">
        <v>2020</v>
      </c>
      <c r="H1340" s="49" t="s">
        <v>1628</v>
      </c>
      <c r="I1340" s="49" t="s">
        <v>663</v>
      </c>
      <c r="J1340" s="59">
        <v>190092</v>
      </c>
      <c r="K1340" s="49">
        <v>190092</v>
      </c>
      <c r="L1340" s="55" t="str">
        <f>_xlfn.CONCAT(NFM3External!$B1340,"_",NFM3External!$C1340,"_",NFM3External!$E1340,"_",NFM3External!$G1340)</f>
        <v>Guatemala_HIV_World Health Organization (WHO)_2020</v>
      </c>
    </row>
    <row r="1341" spans="1:12">
      <c r="A1341" s="51" t="s">
        <v>1855</v>
      </c>
      <c r="B1341" s="52" t="s">
        <v>1002</v>
      </c>
      <c r="C1341" s="52" t="s">
        <v>1638</v>
      </c>
      <c r="D1341" s="52" t="s">
        <v>1627</v>
      </c>
      <c r="E1341" s="52" t="s">
        <v>942</v>
      </c>
      <c r="F1341" s="52" t="s">
        <v>1856</v>
      </c>
      <c r="G1341" s="52">
        <v>2021</v>
      </c>
      <c r="H1341" s="52" t="s">
        <v>357</v>
      </c>
      <c r="I1341" s="52" t="s">
        <v>663</v>
      </c>
      <c r="J1341" s="60">
        <v>235597</v>
      </c>
      <c r="K1341" s="52">
        <v>235597</v>
      </c>
      <c r="L1341" s="56" t="str">
        <f>_xlfn.CONCAT(NFM3External!$B1341,"_",NFM3External!$C1341,"_",NFM3External!$E1341,"_",NFM3External!$G1341)</f>
        <v>Guatemala_HIV_World Health Organization (WHO)_2021</v>
      </c>
    </row>
    <row r="1342" spans="1:12">
      <c r="A1342" s="48" t="s">
        <v>1855</v>
      </c>
      <c r="B1342" s="49" t="s">
        <v>1002</v>
      </c>
      <c r="C1342" s="49" t="s">
        <v>1638</v>
      </c>
      <c r="D1342" s="49" t="s">
        <v>1627</v>
      </c>
      <c r="E1342" s="49" t="s">
        <v>942</v>
      </c>
      <c r="F1342" s="49" t="s">
        <v>1856</v>
      </c>
      <c r="G1342" s="49">
        <v>2022</v>
      </c>
      <c r="H1342" s="49" t="s">
        <v>357</v>
      </c>
      <c r="I1342" s="49" t="s">
        <v>663</v>
      </c>
      <c r="J1342" s="59">
        <v>348616</v>
      </c>
      <c r="K1342" s="49">
        <v>348616</v>
      </c>
      <c r="L1342" s="55" t="str">
        <f>_xlfn.CONCAT(NFM3External!$B1342,"_",NFM3External!$C1342,"_",NFM3External!$E1342,"_",NFM3External!$G1342)</f>
        <v>Guatemala_HIV_World Health Organization (WHO)_2022</v>
      </c>
    </row>
    <row r="1343" spans="1:12">
      <c r="A1343" s="51" t="s">
        <v>1855</v>
      </c>
      <c r="B1343" s="52" t="s">
        <v>1002</v>
      </c>
      <c r="C1343" s="52" t="s">
        <v>1638</v>
      </c>
      <c r="D1343" s="52" t="s">
        <v>1627</v>
      </c>
      <c r="E1343" s="52" t="s">
        <v>942</v>
      </c>
      <c r="F1343" s="52" t="s">
        <v>1856</v>
      </c>
      <c r="G1343" s="52">
        <v>2023</v>
      </c>
      <c r="H1343" s="52" t="s">
        <v>357</v>
      </c>
      <c r="I1343" s="52" t="s">
        <v>663</v>
      </c>
      <c r="J1343" s="60">
        <v>458365</v>
      </c>
      <c r="K1343" s="52">
        <v>458365</v>
      </c>
      <c r="L1343" s="56" t="str">
        <f>_xlfn.CONCAT(NFM3External!$B1343,"_",NFM3External!$C1343,"_",NFM3External!$E1343,"_",NFM3External!$G1343)</f>
        <v>Guatemala_HIV_World Health Organization (WHO)_2023</v>
      </c>
    </row>
    <row r="1344" spans="1:12">
      <c r="A1344" s="48" t="s">
        <v>1855</v>
      </c>
      <c r="B1344" s="49" t="s">
        <v>1002</v>
      </c>
      <c r="C1344" s="49" t="s">
        <v>301</v>
      </c>
      <c r="D1344" s="49" t="s">
        <v>1627</v>
      </c>
      <c r="E1344" s="49" t="s">
        <v>1857</v>
      </c>
      <c r="F1344" s="49" t="s">
        <v>1857</v>
      </c>
      <c r="G1344" s="49">
        <v>2019</v>
      </c>
      <c r="H1344" s="49" t="s">
        <v>1628</v>
      </c>
      <c r="I1344" s="49" t="s">
        <v>663</v>
      </c>
      <c r="J1344" s="59">
        <v>101645</v>
      </c>
      <c r="K1344" s="49">
        <v>101645</v>
      </c>
      <c r="L1344" s="55" t="str">
        <f>_xlfn.CONCAT(NFM3External!$B1344,"_",NFM3External!$C1344,"_",NFM3External!$E1344,"_",NFM3External!$G1344)</f>
        <v>Guatemala_TB_The data was provided by the donor, Damian Foundation, in relation to its budget allocated to support Tuberculosis for the year 2019 onwards, the information was not sent by the donor, it is in the process of compilation. However, it is ..._2019</v>
      </c>
    </row>
    <row r="1345" spans="1:12">
      <c r="A1345" s="51" t="s">
        <v>1855</v>
      </c>
      <c r="B1345" s="52" t="s">
        <v>1002</v>
      </c>
      <c r="C1345" s="52" t="s">
        <v>301</v>
      </c>
      <c r="D1345" s="52" t="s">
        <v>1627</v>
      </c>
      <c r="E1345" s="52" t="s">
        <v>1858</v>
      </c>
      <c r="F1345" s="52" t="s">
        <v>1858</v>
      </c>
      <c r="G1345" s="52">
        <v>2019</v>
      </c>
      <c r="H1345" s="52" t="s">
        <v>1628</v>
      </c>
      <c r="I1345" s="52" t="s">
        <v>663</v>
      </c>
      <c r="J1345" s="60">
        <v>155000</v>
      </c>
      <c r="K1345" s="52">
        <v>155000</v>
      </c>
      <c r="L1345" s="56" t="str">
        <f>_xlfn.CONCAT(NFM3External!$B1345,"_",NFM3External!$C1345,"_",NFM3External!$E1345,"_",NFM3External!$G1345)</f>
        <v>Guatemala_TB_The data were transferred through the PAHO Donor in its funding in support of Tuberculosis according to projection._2019</v>
      </c>
    </row>
    <row r="1346" spans="1:12">
      <c r="A1346" s="48" t="s">
        <v>1855</v>
      </c>
      <c r="B1346" s="49" t="s">
        <v>1002</v>
      </c>
      <c r="C1346" s="49" t="s">
        <v>301</v>
      </c>
      <c r="D1346" s="49" t="s">
        <v>1627</v>
      </c>
      <c r="E1346" s="49" t="s">
        <v>1859</v>
      </c>
      <c r="F1346" s="49" t="s">
        <v>1859</v>
      </c>
      <c r="G1346" s="49">
        <v>2019</v>
      </c>
      <c r="H1346" s="49" t="s">
        <v>1628</v>
      </c>
      <c r="I1346" s="49" t="s">
        <v>663</v>
      </c>
      <c r="J1346" s="59">
        <v>568883</v>
      </c>
      <c r="K1346" s="49">
        <v>568883</v>
      </c>
      <c r="L1346" s="55" t="str">
        <f>_xlfn.CONCAT(NFM3External!$B1346,"_",NFM3External!$C1346,"_",NFM3External!$E1346,"_",NFM3External!$G1346)</f>
        <v>Guatemala_TB_The information was obtained through the Donor CDC (Center for Disease Control and Prevention) according to the budget allocated for the Tuberculosis Project for 2019 and 2021 onwards the information was not sent by the donor, it is in t..._2019</v>
      </c>
    </row>
    <row r="1347" spans="1:12">
      <c r="A1347" s="51" t="s">
        <v>1855</v>
      </c>
      <c r="B1347" s="52" t="s">
        <v>1002</v>
      </c>
      <c r="C1347" s="52" t="s">
        <v>301</v>
      </c>
      <c r="D1347" s="52" t="s">
        <v>1627</v>
      </c>
      <c r="E1347" s="52" t="s">
        <v>1857</v>
      </c>
      <c r="F1347" s="52" t="s">
        <v>1857</v>
      </c>
      <c r="G1347" s="52">
        <v>2020</v>
      </c>
      <c r="H1347" s="52" t="s">
        <v>1628</v>
      </c>
      <c r="I1347" s="52" t="s">
        <v>663</v>
      </c>
      <c r="J1347" s="60">
        <v>101645</v>
      </c>
      <c r="K1347" s="52">
        <v>101645</v>
      </c>
      <c r="L1347" s="56" t="str">
        <f>_xlfn.CONCAT(NFM3External!$B1347,"_",NFM3External!$C1347,"_",NFM3External!$E1347,"_",NFM3External!$G1347)</f>
        <v>Guatemala_TB_The data was provided by the donor, Damian Foundation, in relation to its budget allocated to support Tuberculosis for the year 2019 onwards, the information was not sent by the donor, it is in the process of compilation. However, it is ..._2020</v>
      </c>
    </row>
    <row r="1348" spans="1:12">
      <c r="A1348" s="48" t="s">
        <v>1855</v>
      </c>
      <c r="B1348" s="49" t="s">
        <v>1002</v>
      </c>
      <c r="C1348" s="49" t="s">
        <v>301</v>
      </c>
      <c r="D1348" s="49" t="s">
        <v>1627</v>
      </c>
      <c r="E1348" s="49" t="s">
        <v>1858</v>
      </c>
      <c r="F1348" s="49" t="s">
        <v>1858</v>
      </c>
      <c r="G1348" s="49">
        <v>2020</v>
      </c>
      <c r="H1348" s="49" t="s">
        <v>1628</v>
      </c>
      <c r="I1348" s="49" t="s">
        <v>663</v>
      </c>
      <c r="J1348" s="59">
        <v>165000</v>
      </c>
      <c r="K1348" s="49">
        <v>165000</v>
      </c>
      <c r="L1348" s="55" t="str">
        <f>_xlfn.CONCAT(NFM3External!$B1348,"_",NFM3External!$C1348,"_",NFM3External!$E1348,"_",NFM3External!$G1348)</f>
        <v>Guatemala_TB_The data were transferred through the PAHO Donor in its funding in support of Tuberculosis according to projection._2020</v>
      </c>
    </row>
    <row r="1349" spans="1:12">
      <c r="A1349" s="51" t="s">
        <v>1855</v>
      </c>
      <c r="B1349" s="52" t="s">
        <v>1002</v>
      </c>
      <c r="C1349" s="52" t="s">
        <v>301</v>
      </c>
      <c r="D1349" s="52" t="s">
        <v>1627</v>
      </c>
      <c r="E1349" s="52" t="s">
        <v>1859</v>
      </c>
      <c r="F1349" s="52" t="s">
        <v>1859</v>
      </c>
      <c r="G1349" s="52">
        <v>2020</v>
      </c>
      <c r="H1349" s="52" t="s">
        <v>1628</v>
      </c>
      <c r="I1349" s="52" t="s">
        <v>663</v>
      </c>
      <c r="J1349" s="60">
        <v>809312</v>
      </c>
      <c r="K1349" s="52">
        <v>809312</v>
      </c>
      <c r="L1349" s="56" t="str">
        <f>_xlfn.CONCAT(NFM3External!$B1349,"_",NFM3External!$C1349,"_",NFM3External!$E1349,"_",NFM3External!$G1349)</f>
        <v>Guatemala_TB_The information was obtained through the Donor CDC (Center for Disease Control and Prevention) according to the budget allocated for the Tuberculosis Project for 2019 and 2021 onwards the information was not sent by the donor, it is in t..._2020</v>
      </c>
    </row>
    <row r="1350" spans="1:12">
      <c r="A1350" s="48" t="s">
        <v>1855</v>
      </c>
      <c r="B1350" s="49" t="s">
        <v>1002</v>
      </c>
      <c r="C1350" s="49" t="s">
        <v>301</v>
      </c>
      <c r="D1350" s="49" t="s">
        <v>1627</v>
      </c>
      <c r="E1350" s="49" t="s">
        <v>1857</v>
      </c>
      <c r="F1350" s="49" t="s">
        <v>1857</v>
      </c>
      <c r="G1350" s="49">
        <v>2021</v>
      </c>
      <c r="H1350" s="49" t="s">
        <v>1628</v>
      </c>
      <c r="I1350" s="49" t="s">
        <v>663</v>
      </c>
      <c r="J1350" s="59">
        <v>101645</v>
      </c>
      <c r="K1350" s="49">
        <v>101645</v>
      </c>
      <c r="L1350" s="55" t="str">
        <f>_xlfn.CONCAT(NFM3External!$B1350,"_",NFM3External!$C1350,"_",NFM3External!$E1350,"_",NFM3External!$G1350)</f>
        <v>Guatemala_TB_The data was provided by the donor, Damian Foundation, in relation to its budget allocated to support Tuberculosis for the year 2019 onwards, the information was not sent by the donor, it is in the process of compilation. However, it is ..._2021</v>
      </c>
    </row>
    <row r="1351" spans="1:12">
      <c r="A1351" s="51" t="s">
        <v>1855</v>
      </c>
      <c r="B1351" s="52" t="s">
        <v>1002</v>
      </c>
      <c r="C1351" s="52" t="s">
        <v>301</v>
      </c>
      <c r="D1351" s="52" t="s">
        <v>1627</v>
      </c>
      <c r="E1351" s="52" t="s">
        <v>1858</v>
      </c>
      <c r="F1351" s="52" t="s">
        <v>1858</v>
      </c>
      <c r="G1351" s="52">
        <v>2021</v>
      </c>
      <c r="H1351" s="52" t="s">
        <v>1628</v>
      </c>
      <c r="I1351" s="52" t="s">
        <v>663</v>
      </c>
      <c r="J1351" s="60">
        <v>175000</v>
      </c>
      <c r="K1351" s="52">
        <v>175000</v>
      </c>
      <c r="L1351" s="56" t="str">
        <f>_xlfn.CONCAT(NFM3External!$B1351,"_",NFM3External!$C1351,"_",NFM3External!$E1351,"_",NFM3External!$G1351)</f>
        <v>Guatemala_TB_The data were transferred through the PAHO Donor in its funding in support of Tuberculosis according to projection._2021</v>
      </c>
    </row>
    <row r="1352" spans="1:12">
      <c r="A1352" s="48" t="s">
        <v>1855</v>
      </c>
      <c r="B1352" s="49" t="s">
        <v>1002</v>
      </c>
      <c r="C1352" s="49" t="s">
        <v>301</v>
      </c>
      <c r="D1352" s="49" t="s">
        <v>1627</v>
      </c>
      <c r="E1352" s="49" t="s">
        <v>1859</v>
      </c>
      <c r="F1352" s="49" t="s">
        <v>1859</v>
      </c>
      <c r="G1352" s="49">
        <v>2021</v>
      </c>
      <c r="H1352" s="49" t="s">
        <v>1628</v>
      </c>
      <c r="I1352" s="49" t="s">
        <v>663</v>
      </c>
      <c r="J1352" s="59">
        <v>1155472</v>
      </c>
      <c r="K1352" s="49">
        <v>1155472</v>
      </c>
      <c r="L1352" s="55" t="str">
        <f>_xlfn.CONCAT(NFM3External!$B1352,"_",NFM3External!$C1352,"_",NFM3External!$E1352,"_",NFM3External!$G1352)</f>
        <v>Guatemala_TB_The information was obtained through the Donor CDC (Center for Disease Control and Prevention) according to the budget allocated for the Tuberculosis Project for 2019 and 2021 onwards the information was not sent by the donor, it is in t..._2021</v>
      </c>
    </row>
    <row r="1353" spans="1:12">
      <c r="A1353" s="51" t="s">
        <v>1855</v>
      </c>
      <c r="B1353" s="52" t="s">
        <v>1002</v>
      </c>
      <c r="C1353" s="52" t="s">
        <v>301</v>
      </c>
      <c r="D1353" s="52" t="s">
        <v>1627</v>
      </c>
      <c r="E1353" s="52" t="s">
        <v>1857</v>
      </c>
      <c r="F1353" s="52" t="s">
        <v>1857</v>
      </c>
      <c r="G1353" s="52">
        <v>2022</v>
      </c>
      <c r="H1353" s="52" t="s">
        <v>357</v>
      </c>
      <c r="I1353" s="52" t="s">
        <v>663</v>
      </c>
      <c r="J1353" s="60">
        <v>101645</v>
      </c>
      <c r="K1353" s="52">
        <v>101645</v>
      </c>
      <c r="L1353" s="56" t="str">
        <f>_xlfn.CONCAT(NFM3External!$B1353,"_",NFM3External!$C1353,"_",NFM3External!$E1353,"_",NFM3External!$G1353)</f>
        <v>Guatemala_TB_The data was provided by the donor, Damian Foundation, in relation to its budget allocated to support Tuberculosis for the year 2019 onwards, the information was not sent by the donor, it is in the process of compilation. However, it is ..._2022</v>
      </c>
    </row>
    <row r="1354" spans="1:12">
      <c r="A1354" s="48" t="s">
        <v>1855</v>
      </c>
      <c r="B1354" s="49" t="s">
        <v>1002</v>
      </c>
      <c r="C1354" s="49" t="s">
        <v>301</v>
      </c>
      <c r="D1354" s="49" t="s">
        <v>1627</v>
      </c>
      <c r="E1354" s="49" t="s">
        <v>1858</v>
      </c>
      <c r="F1354" s="49" t="s">
        <v>1858</v>
      </c>
      <c r="G1354" s="49">
        <v>2022</v>
      </c>
      <c r="H1354" s="49" t="s">
        <v>357</v>
      </c>
      <c r="I1354" s="49" t="s">
        <v>663</v>
      </c>
      <c r="J1354" s="59">
        <v>185000</v>
      </c>
      <c r="K1354" s="49">
        <v>185000</v>
      </c>
      <c r="L1354" s="55" t="str">
        <f>_xlfn.CONCAT(NFM3External!$B1354,"_",NFM3External!$C1354,"_",NFM3External!$E1354,"_",NFM3External!$G1354)</f>
        <v>Guatemala_TB_The data were transferred through the PAHO Donor in its funding in support of Tuberculosis according to projection._2022</v>
      </c>
    </row>
    <row r="1355" spans="1:12">
      <c r="A1355" s="51" t="s">
        <v>1855</v>
      </c>
      <c r="B1355" s="52" t="s">
        <v>1002</v>
      </c>
      <c r="C1355" s="52" t="s">
        <v>301</v>
      </c>
      <c r="D1355" s="52" t="s">
        <v>1627</v>
      </c>
      <c r="E1355" s="52" t="s">
        <v>1859</v>
      </c>
      <c r="F1355" s="52" t="s">
        <v>1859</v>
      </c>
      <c r="G1355" s="52">
        <v>2022</v>
      </c>
      <c r="H1355" s="52" t="s">
        <v>357</v>
      </c>
      <c r="I1355" s="52" t="s">
        <v>663</v>
      </c>
      <c r="J1355" s="60">
        <v>809312</v>
      </c>
      <c r="K1355" s="52">
        <v>809312</v>
      </c>
      <c r="L1355" s="56" t="str">
        <f>_xlfn.CONCAT(NFM3External!$B1355,"_",NFM3External!$C1355,"_",NFM3External!$E1355,"_",NFM3External!$G1355)</f>
        <v>Guatemala_TB_The information was obtained through the Donor CDC (Center for Disease Control and Prevention) according to the budget allocated for the Tuberculosis Project for 2019 and 2021 onwards the information was not sent by the donor, it is in t..._2022</v>
      </c>
    </row>
    <row r="1356" spans="1:12">
      <c r="A1356" s="48" t="s">
        <v>1855</v>
      </c>
      <c r="B1356" s="49" t="s">
        <v>1002</v>
      </c>
      <c r="C1356" s="49" t="s">
        <v>301</v>
      </c>
      <c r="D1356" s="49" t="s">
        <v>1627</v>
      </c>
      <c r="E1356" s="49" t="s">
        <v>1857</v>
      </c>
      <c r="F1356" s="49" t="s">
        <v>1857</v>
      </c>
      <c r="G1356" s="49">
        <v>2023</v>
      </c>
      <c r="H1356" s="49" t="s">
        <v>357</v>
      </c>
      <c r="I1356" s="49" t="s">
        <v>663</v>
      </c>
      <c r="J1356" s="59">
        <v>101645</v>
      </c>
      <c r="K1356" s="49">
        <v>101645</v>
      </c>
      <c r="L1356" s="55" t="str">
        <f>_xlfn.CONCAT(NFM3External!$B1356,"_",NFM3External!$C1356,"_",NFM3External!$E1356,"_",NFM3External!$G1356)</f>
        <v>Guatemala_TB_The data was provided by the donor, Damian Foundation, in relation to its budget allocated to support Tuberculosis for the year 2019 onwards, the information was not sent by the donor, it is in the process of compilation. However, it is ..._2023</v>
      </c>
    </row>
    <row r="1357" spans="1:12">
      <c r="A1357" s="51" t="s">
        <v>1855</v>
      </c>
      <c r="B1357" s="52" t="s">
        <v>1002</v>
      </c>
      <c r="C1357" s="52" t="s">
        <v>301</v>
      </c>
      <c r="D1357" s="52" t="s">
        <v>1627</v>
      </c>
      <c r="E1357" s="52" t="s">
        <v>1858</v>
      </c>
      <c r="F1357" s="52" t="s">
        <v>1858</v>
      </c>
      <c r="G1357" s="52">
        <v>2023</v>
      </c>
      <c r="H1357" s="52" t="s">
        <v>357</v>
      </c>
      <c r="I1357" s="52" t="s">
        <v>663</v>
      </c>
      <c r="J1357" s="60">
        <v>195000</v>
      </c>
      <c r="K1357" s="52">
        <v>195000</v>
      </c>
      <c r="L1357" s="56" t="str">
        <f>_xlfn.CONCAT(NFM3External!$B1357,"_",NFM3External!$C1357,"_",NFM3External!$E1357,"_",NFM3External!$G1357)</f>
        <v>Guatemala_TB_The data were transferred through the PAHO Donor in its funding in support of Tuberculosis according to projection._2023</v>
      </c>
    </row>
    <row r="1358" spans="1:12">
      <c r="A1358" s="48" t="s">
        <v>1855</v>
      </c>
      <c r="B1358" s="49" t="s">
        <v>1002</v>
      </c>
      <c r="C1358" s="49" t="s">
        <v>301</v>
      </c>
      <c r="D1358" s="49" t="s">
        <v>1627</v>
      </c>
      <c r="E1358" s="49" t="s">
        <v>1859</v>
      </c>
      <c r="F1358" s="49" t="s">
        <v>1859</v>
      </c>
      <c r="G1358" s="49">
        <v>2023</v>
      </c>
      <c r="H1358" s="49" t="s">
        <v>357</v>
      </c>
      <c r="I1358" s="49" t="s">
        <v>663</v>
      </c>
      <c r="J1358" s="59">
        <v>809312</v>
      </c>
      <c r="K1358" s="49">
        <v>809312</v>
      </c>
      <c r="L1358" s="55" t="str">
        <f>_xlfn.CONCAT(NFM3External!$B1358,"_",NFM3External!$C1358,"_",NFM3External!$E1358,"_",NFM3External!$G1358)</f>
        <v>Guatemala_TB_The information was obtained through the Donor CDC (Center for Disease Control and Prevention) according to the budget allocated for the Tuberculosis Project for 2019 and 2021 onwards the information was not sent by the donor, it is in t..._2023</v>
      </c>
    </row>
    <row r="1359" spans="1:12">
      <c r="A1359" s="51" t="s">
        <v>1855</v>
      </c>
      <c r="B1359" s="52" t="s">
        <v>1002</v>
      </c>
      <c r="C1359" s="52" t="s">
        <v>301</v>
      </c>
      <c r="D1359" s="52" t="s">
        <v>1627</v>
      </c>
      <c r="E1359" s="52" t="s">
        <v>1857</v>
      </c>
      <c r="F1359" s="52" t="s">
        <v>1857</v>
      </c>
      <c r="G1359" s="52">
        <v>2024</v>
      </c>
      <c r="H1359" s="52" t="s">
        <v>357</v>
      </c>
      <c r="I1359" s="52" t="s">
        <v>663</v>
      </c>
      <c r="J1359" s="60">
        <v>101645</v>
      </c>
      <c r="K1359" s="52">
        <v>101645</v>
      </c>
      <c r="L1359" s="56" t="str">
        <f>_xlfn.CONCAT(NFM3External!$B1359,"_",NFM3External!$C1359,"_",NFM3External!$E1359,"_",NFM3External!$G1359)</f>
        <v>Guatemala_TB_The data was provided by the donor, Damian Foundation, in relation to its budget allocated to support Tuberculosis for the year 2019 onwards, the information was not sent by the donor, it is in the process of compilation. However, it is ..._2024</v>
      </c>
    </row>
    <row r="1360" spans="1:12">
      <c r="A1360" s="48" t="s">
        <v>1855</v>
      </c>
      <c r="B1360" s="49" t="s">
        <v>1002</v>
      </c>
      <c r="C1360" s="49" t="s">
        <v>301</v>
      </c>
      <c r="D1360" s="49" t="s">
        <v>1627</v>
      </c>
      <c r="E1360" s="49" t="s">
        <v>1858</v>
      </c>
      <c r="F1360" s="49" t="s">
        <v>1858</v>
      </c>
      <c r="G1360" s="49">
        <v>2024</v>
      </c>
      <c r="H1360" s="49" t="s">
        <v>357</v>
      </c>
      <c r="I1360" s="49" t="s">
        <v>663</v>
      </c>
      <c r="J1360" s="59">
        <v>205000</v>
      </c>
      <c r="K1360" s="49">
        <v>205000</v>
      </c>
      <c r="L1360" s="55" t="str">
        <f>_xlfn.CONCAT(NFM3External!$B1360,"_",NFM3External!$C1360,"_",NFM3External!$E1360,"_",NFM3External!$G1360)</f>
        <v>Guatemala_TB_The data were transferred through the PAHO Donor in its funding in support of Tuberculosis according to projection._2024</v>
      </c>
    </row>
    <row r="1361" spans="1:12">
      <c r="A1361" s="51" t="s">
        <v>1855</v>
      </c>
      <c r="B1361" s="52" t="s">
        <v>1002</v>
      </c>
      <c r="C1361" s="52" t="s">
        <v>301</v>
      </c>
      <c r="D1361" s="52" t="s">
        <v>1627</v>
      </c>
      <c r="E1361" s="52" t="s">
        <v>1859</v>
      </c>
      <c r="F1361" s="52" t="s">
        <v>1859</v>
      </c>
      <c r="G1361" s="52">
        <v>2024</v>
      </c>
      <c r="H1361" s="52" t="s">
        <v>357</v>
      </c>
      <c r="I1361" s="52" t="s">
        <v>663</v>
      </c>
      <c r="J1361" s="60">
        <v>809312</v>
      </c>
      <c r="K1361" s="52">
        <v>809312</v>
      </c>
      <c r="L1361" s="56" t="str">
        <f>_xlfn.CONCAT(NFM3External!$B1361,"_",NFM3External!$C1361,"_",NFM3External!$E1361,"_",NFM3External!$G1361)</f>
        <v>Guatemala_TB_The information was obtained through the Donor CDC (Center for Disease Control and Prevention) according to the budget allocated for the Tuberculosis Project for 2019 and 2021 onwards the information was not sent by the donor, it is in t..._2024</v>
      </c>
    </row>
    <row r="1362" spans="1:12">
      <c r="A1362" s="48" t="s">
        <v>1855</v>
      </c>
      <c r="B1362" s="49" t="s">
        <v>1002</v>
      </c>
      <c r="C1362" s="49" t="s">
        <v>301</v>
      </c>
      <c r="D1362" s="49" t="s">
        <v>1627</v>
      </c>
      <c r="E1362" s="49" t="s">
        <v>1857</v>
      </c>
      <c r="F1362" s="49" t="s">
        <v>1857</v>
      </c>
      <c r="G1362" s="49">
        <v>2025</v>
      </c>
      <c r="H1362" s="49" t="s">
        <v>357</v>
      </c>
      <c r="I1362" s="49" t="s">
        <v>663</v>
      </c>
      <c r="J1362" s="59">
        <v>101645</v>
      </c>
      <c r="K1362" s="49">
        <v>101645</v>
      </c>
      <c r="L1362" s="55" t="str">
        <f>_xlfn.CONCAT(NFM3External!$B1362,"_",NFM3External!$C1362,"_",NFM3External!$E1362,"_",NFM3External!$G1362)</f>
        <v>Guatemala_TB_The data was provided by the donor, Damian Foundation, in relation to its budget allocated to support Tuberculosis for the year 2019 onwards, the information was not sent by the donor, it is in the process of compilation. However, it is ..._2025</v>
      </c>
    </row>
    <row r="1363" spans="1:12">
      <c r="A1363" s="51" t="s">
        <v>1855</v>
      </c>
      <c r="B1363" s="52" t="s">
        <v>1002</v>
      </c>
      <c r="C1363" s="52" t="s">
        <v>301</v>
      </c>
      <c r="D1363" s="52" t="s">
        <v>1627</v>
      </c>
      <c r="E1363" s="52" t="s">
        <v>1858</v>
      </c>
      <c r="F1363" s="52" t="s">
        <v>1858</v>
      </c>
      <c r="G1363" s="52">
        <v>2025</v>
      </c>
      <c r="H1363" s="52" t="s">
        <v>357</v>
      </c>
      <c r="I1363" s="52" t="s">
        <v>663</v>
      </c>
      <c r="J1363" s="60">
        <v>210000</v>
      </c>
      <c r="K1363" s="52">
        <v>210000</v>
      </c>
      <c r="L1363" s="56" t="str">
        <f>_xlfn.CONCAT(NFM3External!$B1363,"_",NFM3External!$C1363,"_",NFM3External!$E1363,"_",NFM3External!$G1363)</f>
        <v>Guatemala_TB_The data were transferred through the PAHO Donor in its funding in support of Tuberculosis according to projection._2025</v>
      </c>
    </row>
    <row r="1364" spans="1:12">
      <c r="A1364" s="48" t="s">
        <v>1855</v>
      </c>
      <c r="B1364" s="49" t="s">
        <v>1002</v>
      </c>
      <c r="C1364" s="49" t="s">
        <v>301</v>
      </c>
      <c r="D1364" s="49" t="s">
        <v>1627</v>
      </c>
      <c r="E1364" s="49" t="s">
        <v>1859</v>
      </c>
      <c r="F1364" s="49" t="s">
        <v>1859</v>
      </c>
      <c r="G1364" s="49">
        <v>2025</v>
      </c>
      <c r="H1364" s="49" t="s">
        <v>357</v>
      </c>
      <c r="I1364" s="49" t="s">
        <v>663</v>
      </c>
      <c r="J1364" s="59">
        <v>809312</v>
      </c>
      <c r="K1364" s="49">
        <v>809312</v>
      </c>
      <c r="L1364" s="55" t="str">
        <f>_xlfn.CONCAT(NFM3External!$B1364,"_",NFM3External!$C1364,"_",NFM3External!$E1364,"_",NFM3External!$G1364)</f>
        <v>Guatemala_TB_The information was obtained through the Donor CDC (Center for Disease Control and Prevention) according to the budget allocated for the Tuberculosis Project for 2019 and 2021 onwards the information was not sent by the donor, it is in t..._2025</v>
      </c>
    </row>
    <row r="1365" spans="1:12">
      <c r="A1365" s="51" t="s">
        <v>1855</v>
      </c>
      <c r="B1365" s="52" t="s">
        <v>1002</v>
      </c>
      <c r="C1365" s="52" t="s">
        <v>301</v>
      </c>
      <c r="D1365" s="52" t="s">
        <v>1627</v>
      </c>
      <c r="E1365" s="52" t="s">
        <v>1857</v>
      </c>
      <c r="F1365" s="52" t="s">
        <v>1857</v>
      </c>
      <c r="G1365" s="52">
        <v>2026</v>
      </c>
      <c r="H1365" s="52" t="s">
        <v>357</v>
      </c>
      <c r="I1365" s="52" t="s">
        <v>663</v>
      </c>
      <c r="J1365" s="60">
        <v>101645</v>
      </c>
      <c r="K1365" s="52">
        <v>101645</v>
      </c>
      <c r="L1365" s="56" t="str">
        <f>_xlfn.CONCAT(NFM3External!$B1365,"_",NFM3External!$C1365,"_",NFM3External!$E1365,"_",NFM3External!$G1365)</f>
        <v>Guatemala_TB_The data was provided by the donor, Damian Foundation, in relation to its budget allocated to support Tuberculosis for the year 2019 onwards, the information was not sent by the donor, it is in the process of compilation. However, it is ..._2026</v>
      </c>
    </row>
    <row r="1366" spans="1:12">
      <c r="A1366" s="48" t="s">
        <v>1855</v>
      </c>
      <c r="B1366" s="49" t="s">
        <v>1002</v>
      </c>
      <c r="C1366" s="49" t="s">
        <v>301</v>
      </c>
      <c r="D1366" s="49" t="s">
        <v>1627</v>
      </c>
      <c r="E1366" s="49" t="s">
        <v>1858</v>
      </c>
      <c r="F1366" s="49" t="s">
        <v>1858</v>
      </c>
      <c r="G1366" s="49">
        <v>2026</v>
      </c>
      <c r="H1366" s="49" t="s">
        <v>357</v>
      </c>
      <c r="I1366" s="49" t="s">
        <v>663</v>
      </c>
      <c r="J1366" s="59">
        <v>210000</v>
      </c>
      <c r="K1366" s="49">
        <v>210000</v>
      </c>
      <c r="L1366" s="55" t="str">
        <f>_xlfn.CONCAT(NFM3External!$B1366,"_",NFM3External!$C1366,"_",NFM3External!$E1366,"_",NFM3External!$G1366)</f>
        <v>Guatemala_TB_The data were transferred through the PAHO Donor in its funding in support of Tuberculosis according to projection._2026</v>
      </c>
    </row>
    <row r="1367" spans="1:12">
      <c r="A1367" s="51" t="s">
        <v>1855</v>
      </c>
      <c r="B1367" s="52" t="s">
        <v>1002</v>
      </c>
      <c r="C1367" s="52" t="s">
        <v>301</v>
      </c>
      <c r="D1367" s="52" t="s">
        <v>1627</v>
      </c>
      <c r="E1367" s="52" t="s">
        <v>1859</v>
      </c>
      <c r="F1367" s="52" t="s">
        <v>1859</v>
      </c>
      <c r="G1367" s="52">
        <v>2026</v>
      </c>
      <c r="H1367" s="52" t="s">
        <v>357</v>
      </c>
      <c r="I1367" s="52" t="s">
        <v>663</v>
      </c>
      <c r="J1367" s="60">
        <v>809312</v>
      </c>
      <c r="K1367" s="52">
        <v>809312</v>
      </c>
      <c r="L1367" s="56" t="str">
        <f>_xlfn.CONCAT(NFM3External!$B1367,"_",NFM3External!$C1367,"_",NFM3External!$E1367,"_",NFM3External!$G1367)</f>
        <v>Guatemala_TB_The information was obtained through the Donor CDC (Center for Disease Control and Prevention) according to the budget allocated for the Tuberculosis Project for 2019 and 2021 onwards the information was not sent by the donor, it is in t..._2026</v>
      </c>
    </row>
    <row r="1368" spans="1:12">
      <c r="A1368" s="48" t="s">
        <v>1860</v>
      </c>
      <c r="B1368" s="49" t="s">
        <v>1008</v>
      </c>
      <c r="C1368" s="49" t="s">
        <v>1638</v>
      </c>
      <c r="D1368" s="49" t="s">
        <v>1627</v>
      </c>
      <c r="E1368" s="49"/>
      <c r="F1368" s="49" t="s">
        <v>1861</v>
      </c>
      <c r="G1368" s="49">
        <v>2020</v>
      </c>
      <c r="H1368" s="49" t="s">
        <v>1628</v>
      </c>
      <c r="I1368" s="49" t="s">
        <v>663</v>
      </c>
      <c r="J1368" s="59">
        <v>1065891</v>
      </c>
      <c r="K1368" s="49">
        <v>1065891</v>
      </c>
      <c r="L1368" s="55" t="str">
        <f>_xlfn.CONCAT(NFM3External!$B1368,"_",NFM3External!$C1368,"_",NFM3External!$E1368,"_",NFM3External!$G1368)</f>
        <v>Guyana_HIV__2020</v>
      </c>
    </row>
    <row r="1369" spans="1:12">
      <c r="A1369" s="51" t="s">
        <v>1860</v>
      </c>
      <c r="B1369" s="52" t="s">
        <v>1008</v>
      </c>
      <c r="C1369" s="52" t="s">
        <v>1638</v>
      </c>
      <c r="D1369" s="52" t="s">
        <v>1627</v>
      </c>
      <c r="E1369" s="52"/>
      <c r="F1369" s="52" t="s">
        <v>1861</v>
      </c>
      <c r="G1369" s="52">
        <v>2021</v>
      </c>
      <c r="H1369" s="52" t="s">
        <v>1628</v>
      </c>
      <c r="I1369" s="52" t="s">
        <v>663</v>
      </c>
      <c r="J1369" s="60">
        <v>1200000</v>
      </c>
      <c r="K1369" s="52">
        <v>1200000</v>
      </c>
      <c r="L1369" s="56" t="str">
        <f>_xlfn.CONCAT(NFM3External!$B1369,"_",NFM3External!$C1369,"_",NFM3External!$E1369,"_",NFM3External!$G1369)</f>
        <v>Guyana_HIV__2021</v>
      </c>
    </row>
    <row r="1370" spans="1:12">
      <c r="A1370" s="48" t="s">
        <v>1860</v>
      </c>
      <c r="B1370" s="49" t="s">
        <v>1008</v>
      </c>
      <c r="C1370" s="49" t="s">
        <v>1638</v>
      </c>
      <c r="D1370" s="49" t="s">
        <v>1627</v>
      </c>
      <c r="E1370" s="49"/>
      <c r="F1370" s="49" t="s">
        <v>1861</v>
      </c>
      <c r="G1370" s="49">
        <v>2022</v>
      </c>
      <c r="H1370" s="49" t="s">
        <v>357</v>
      </c>
      <c r="I1370" s="49" t="s">
        <v>663</v>
      </c>
      <c r="J1370" s="59">
        <v>800000</v>
      </c>
      <c r="K1370" s="49">
        <v>800000</v>
      </c>
      <c r="L1370" s="55" t="str">
        <f>_xlfn.CONCAT(NFM3External!$B1370,"_",NFM3External!$C1370,"_",NFM3External!$E1370,"_",NFM3External!$G1370)</f>
        <v>Guyana_HIV__2022</v>
      </c>
    </row>
    <row r="1371" spans="1:12">
      <c r="A1371" s="51" t="s">
        <v>1860</v>
      </c>
      <c r="B1371" s="52" t="s">
        <v>1008</v>
      </c>
      <c r="C1371" s="52" t="s">
        <v>301</v>
      </c>
      <c r="D1371" s="52" t="s">
        <v>1627</v>
      </c>
      <c r="E1371" s="52"/>
      <c r="F1371" s="52" t="s">
        <v>1862</v>
      </c>
      <c r="G1371" s="52">
        <v>2019</v>
      </c>
      <c r="H1371" s="52" t="s">
        <v>1628</v>
      </c>
      <c r="I1371" s="52" t="s">
        <v>663</v>
      </c>
      <c r="J1371" s="60">
        <v>35062</v>
      </c>
      <c r="K1371" s="52">
        <v>35062</v>
      </c>
      <c r="L1371" s="56" t="str">
        <f>_xlfn.CONCAT(NFM3External!$B1371,"_",NFM3External!$C1371,"_",NFM3External!$E1371,"_",NFM3External!$G1371)</f>
        <v>Guyana_TB__2019</v>
      </c>
    </row>
    <row r="1372" spans="1:12">
      <c r="A1372" s="48" t="s">
        <v>1860</v>
      </c>
      <c r="B1372" s="49" t="s">
        <v>1008</v>
      </c>
      <c r="C1372" s="49" t="s">
        <v>301</v>
      </c>
      <c r="D1372" s="49" t="s">
        <v>1627</v>
      </c>
      <c r="E1372" s="49"/>
      <c r="F1372" s="49" t="s">
        <v>1862</v>
      </c>
      <c r="G1372" s="49">
        <v>2020</v>
      </c>
      <c r="H1372" s="49" t="s">
        <v>1628</v>
      </c>
      <c r="I1372" s="49" t="s">
        <v>663</v>
      </c>
      <c r="J1372" s="59">
        <v>44347</v>
      </c>
      <c r="K1372" s="49">
        <v>44347</v>
      </c>
      <c r="L1372" s="55" t="str">
        <f>_xlfn.CONCAT(NFM3External!$B1372,"_",NFM3External!$C1372,"_",NFM3External!$E1372,"_",NFM3External!$G1372)</f>
        <v>Guyana_TB__2020</v>
      </c>
    </row>
    <row r="1373" spans="1:12">
      <c r="A1373" s="51" t="s">
        <v>1860</v>
      </c>
      <c r="B1373" s="52" t="s">
        <v>1008</v>
      </c>
      <c r="C1373" s="52" t="s">
        <v>301</v>
      </c>
      <c r="D1373" s="52" t="s">
        <v>1627</v>
      </c>
      <c r="E1373" s="52"/>
      <c r="F1373" s="52" t="s">
        <v>1862</v>
      </c>
      <c r="G1373" s="52">
        <v>2021</v>
      </c>
      <c r="H1373" s="52" t="s">
        <v>1628</v>
      </c>
      <c r="I1373" s="52" t="s">
        <v>663</v>
      </c>
      <c r="J1373" s="60">
        <v>44347</v>
      </c>
      <c r="K1373" s="52">
        <v>44347</v>
      </c>
      <c r="L1373" s="56" t="str">
        <f>_xlfn.CONCAT(NFM3External!$B1373,"_",NFM3External!$C1373,"_",NFM3External!$E1373,"_",NFM3External!$G1373)</f>
        <v>Guyana_TB__2021</v>
      </c>
    </row>
    <row r="1374" spans="1:12">
      <c r="A1374" s="48" t="s">
        <v>1863</v>
      </c>
      <c r="B1374" s="49" t="s">
        <v>1016</v>
      </c>
      <c r="C1374" s="49" t="s">
        <v>1638</v>
      </c>
      <c r="D1374" s="49" t="s">
        <v>1627</v>
      </c>
      <c r="E1374" s="49" t="s">
        <v>853</v>
      </c>
      <c r="F1374" s="49" t="s">
        <v>1864</v>
      </c>
      <c r="G1374" s="49">
        <v>2020</v>
      </c>
      <c r="H1374" s="49" t="s">
        <v>1628</v>
      </c>
      <c r="I1374" s="49" t="s">
        <v>663</v>
      </c>
      <c r="J1374" s="59">
        <v>91880</v>
      </c>
      <c r="K1374" s="49">
        <v>91880</v>
      </c>
      <c r="L1374" s="55" t="str">
        <f>_xlfn.CONCAT(NFM3External!$B1374,"_",NFM3External!$C1374,"_",NFM3External!$E1374,"_",NFM3External!$G1374)</f>
        <v>Honduras_HIV_Medicins Sans Frontiers (MSF)_2020</v>
      </c>
    </row>
    <row r="1375" spans="1:12">
      <c r="A1375" s="51" t="s">
        <v>1863</v>
      </c>
      <c r="B1375" s="52" t="s">
        <v>1016</v>
      </c>
      <c r="C1375" s="52" t="s">
        <v>1638</v>
      </c>
      <c r="D1375" s="52" t="s">
        <v>1627</v>
      </c>
      <c r="E1375" s="52" t="s">
        <v>853</v>
      </c>
      <c r="F1375" s="52" t="s">
        <v>1864</v>
      </c>
      <c r="G1375" s="52">
        <v>2021</v>
      </c>
      <c r="H1375" s="52" t="s">
        <v>1628</v>
      </c>
      <c r="I1375" s="52" t="s">
        <v>663</v>
      </c>
      <c r="J1375" s="60">
        <v>93400</v>
      </c>
      <c r="K1375" s="52">
        <v>93400</v>
      </c>
      <c r="L1375" s="56" t="str">
        <f>_xlfn.CONCAT(NFM3External!$B1375,"_",NFM3External!$C1375,"_",NFM3External!$E1375,"_",NFM3External!$G1375)</f>
        <v>Honduras_HIV_Medicins Sans Frontiers (MSF)_2021</v>
      </c>
    </row>
    <row r="1376" spans="1:12">
      <c r="A1376" s="48" t="s">
        <v>1863</v>
      </c>
      <c r="B1376" s="49" t="s">
        <v>1016</v>
      </c>
      <c r="C1376" s="49" t="s">
        <v>1638</v>
      </c>
      <c r="D1376" s="49" t="s">
        <v>1627</v>
      </c>
      <c r="E1376" s="49" t="s">
        <v>894</v>
      </c>
      <c r="F1376" s="49" t="s">
        <v>1865</v>
      </c>
      <c r="G1376" s="49">
        <v>2020</v>
      </c>
      <c r="H1376" s="49" t="s">
        <v>1628</v>
      </c>
      <c r="I1376" s="49" t="s">
        <v>663</v>
      </c>
      <c r="J1376" s="59">
        <v>47225</v>
      </c>
      <c r="K1376" s="49">
        <v>47225</v>
      </c>
      <c r="L1376" s="55" t="str">
        <f>_xlfn.CONCAT(NFM3External!$B1376,"_",NFM3External!$C1376,"_",NFM3External!$E1376,"_",NFM3External!$G1376)</f>
        <v>Honduras_HIV_The United Nations Children's Fund (UNICEF)_2020</v>
      </c>
    </row>
    <row r="1377" spans="1:12">
      <c r="A1377" s="51" t="s">
        <v>1863</v>
      </c>
      <c r="B1377" s="52" t="s">
        <v>1016</v>
      </c>
      <c r="C1377" s="52" t="s">
        <v>1638</v>
      </c>
      <c r="D1377" s="52" t="s">
        <v>1627</v>
      </c>
      <c r="E1377" s="52" t="s">
        <v>927</v>
      </c>
      <c r="F1377" s="52" t="s">
        <v>1866</v>
      </c>
      <c r="G1377" s="52">
        <v>2019</v>
      </c>
      <c r="H1377" s="52" t="s">
        <v>1628</v>
      </c>
      <c r="I1377" s="52" t="s">
        <v>663</v>
      </c>
      <c r="J1377" s="60">
        <v>2284700</v>
      </c>
      <c r="K1377" s="52">
        <v>2284700</v>
      </c>
      <c r="L1377" s="56" t="str">
        <f>_xlfn.CONCAT(NFM3External!$B1377,"_",NFM3External!$C1377,"_",NFM3External!$E1377,"_",NFM3External!$G1377)</f>
        <v>Honduras_HIV_United States Government (USG)_2019</v>
      </c>
    </row>
    <row r="1378" spans="1:12">
      <c r="A1378" s="48" t="s">
        <v>1863</v>
      </c>
      <c r="B1378" s="49" t="s">
        <v>1016</v>
      </c>
      <c r="C1378" s="49" t="s">
        <v>1638</v>
      </c>
      <c r="D1378" s="49" t="s">
        <v>1627</v>
      </c>
      <c r="E1378" s="49" t="s">
        <v>927</v>
      </c>
      <c r="F1378" s="49" t="s">
        <v>1866</v>
      </c>
      <c r="G1378" s="49">
        <v>2020</v>
      </c>
      <c r="H1378" s="49" t="s">
        <v>1628</v>
      </c>
      <c r="I1378" s="49" t="s">
        <v>663</v>
      </c>
      <c r="J1378" s="59">
        <v>7404144</v>
      </c>
      <c r="K1378" s="49">
        <v>7404144</v>
      </c>
      <c r="L1378" s="55" t="str">
        <f>_xlfn.CONCAT(NFM3External!$B1378,"_",NFM3External!$C1378,"_",NFM3External!$E1378,"_",NFM3External!$G1378)</f>
        <v>Honduras_HIV_United States Government (USG)_2020</v>
      </c>
    </row>
    <row r="1379" spans="1:12">
      <c r="A1379" s="51" t="s">
        <v>1863</v>
      </c>
      <c r="B1379" s="52" t="s">
        <v>1016</v>
      </c>
      <c r="C1379" s="52" t="s">
        <v>1638</v>
      </c>
      <c r="D1379" s="52" t="s">
        <v>1627</v>
      </c>
      <c r="E1379" s="52" t="s">
        <v>927</v>
      </c>
      <c r="F1379" s="52" t="s">
        <v>1866</v>
      </c>
      <c r="G1379" s="52">
        <v>2021</v>
      </c>
      <c r="H1379" s="52" t="s">
        <v>1628</v>
      </c>
      <c r="I1379" s="52" t="s">
        <v>663</v>
      </c>
      <c r="J1379" s="60">
        <v>7719411</v>
      </c>
      <c r="K1379" s="52">
        <v>7719411</v>
      </c>
      <c r="L1379" s="56" t="str">
        <f>_xlfn.CONCAT(NFM3External!$B1379,"_",NFM3External!$C1379,"_",NFM3External!$E1379,"_",NFM3External!$G1379)</f>
        <v>Honduras_HIV_United States Government (USG)_2021</v>
      </c>
    </row>
    <row r="1380" spans="1:12">
      <c r="A1380" s="48" t="s">
        <v>1863</v>
      </c>
      <c r="B1380" s="49" t="s">
        <v>1016</v>
      </c>
      <c r="C1380" s="49" t="s">
        <v>1638</v>
      </c>
      <c r="D1380" s="49" t="s">
        <v>1627</v>
      </c>
      <c r="E1380" s="49" t="s">
        <v>927</v>
      </c>
      <c r="F1380" s="49" t="s">
        <v>1866</v>
      </c>
      <c r="G1380" s="49">
        <v>2022</v>
      </c>
      <c r="H1380" s="49" t="s">
        <v>357</v>
      </c>
      <c r="I1380" s="49" t="s">
        <v>663</v>
      </c>
      <c r="J1380" s="59">
        <v>8452640</v>
      </c>
      <c r="K1380" s="49">
        <v>8452640</v>
      </c>
      <c r="L1380" s="55" t="str">
        <f>_xlfn.CONCAT(NFM3External!$B1380,"_",NFM3External!$C1380,"_",NFM3External!$E1380,"_",NFM3External!$G1380)</f>
        <v>Honduras_HIV_United States Government (USG)_2022</v>
      </c>
    </row>
    <row r="1381" spans="1:12">
      <c r="A1381" s="51" t="s">
        <v>1863</v>
      </c>
      <c r="B1381" s="52" t="s">
        <v>1016</v>
      </c>
      <c r="C1381" s="52" t="s">
        <v>304</v>
      </c>
      <c r="D1381" s="52" t="s">
        <v>1627</v>
      </c>
      <c r="E1381" s="52" t="s">
        <v>679</v>
      </c>
      <c r="F1381" s="52" t="s">
        <v>1867</v>
      </c>
      <c r="G1381" s="52">
        <v>2020</v>
      </c>
      <c r="H1381" s="52" t="s">
        <v>1628</v>
      </c>
      <c r="I1381" s="52" t="s">
        <v>663</v>
      </c>
      <c r="J1381" s="60">
        <v>1397574</v>
      </c>
      <c r="K1381" s="52">
        <v>1397574</v>
      </c>
      <c r="L1381" s="56" t="str">
        <f>_xlfn.CONCAT(NFM3External!$B1381,"_",NFM3External!$C1381,"_",NFM3External!$E1381,"_",NFM3External!$G1381)</f>
        <v>Honduras_Malaria_Bill and Melinda Gates Foundation _2020</v>
      </c>
    </row>
    <row r="1382" spans="1:12">
      <c r="A1382" s="48" t="s">
        <v>1863</v>
      </c>
      <c r="B1382" s="49" t="s">
        <v>1016</v>
      </c>
      <c r="C1382" s="49" t="s">
        <v>304</v>
      </c>
      <c r="D1382" s="49" t="s">
        <v>1627</v>
      </c>
      <c r="E1382" s="49" t="s">
        <v>679</v>
      </c>
      <c r="F1382" s="49" t="s">
        <v>1867</v>
      </c>
      <c r="G1382" s="49">
        <v>2021</v>
      </c>
      <c r="H1382" s="49" t="s">
        <v>357</v>
      </c>
      <c r="I1382" s="49" t="s">
        <v>663</v>
      </c>
      <c r="J1382" s="59">
        <v>598680</v>
      </c>
      <c r="K1382" s="49">
        <v>598680</v>
      </c>
      <c r="L1382" s="55" t="str">
        <f>_xlfn.CONCAT(NFM3External!$B1382,"_",NFM3External!$C1382,"_",NFM3External!$E1382,"_",NFM3External!$G1382)</f>
        <v>Honduras_Malaria_Bill and Melinda Gates Foundation _2021</v>
      </c>
    </row>
    <row r="1383" spans="1:12">
      <c r="A1383" s="51" t="s">
        <v>1863</v>
      </c>
      <c r="B1383" s="52" t="s">
        <v>1016</v>
      </c>
      <c r="C1383" s="52" t="s">
        <v>304</v>
      </c>
      <c r="D1383" s="52" t="s">
        <v>1627</v>
      </c>
      <c r="E1383" s="52" t="s">
        <v>679</v>
      </c>
      <c r="F1383" s="52" t="s">
        <v>1867</v>
      </c>
      <c r="G1383" s="52">
        <v>2022</v>
      </c>
      <c r="H1383" s="52" t="s">
        <v>357</v>
      </c>
      <c r="I1383" s="52" t="s">
        <v>663</v>
      </c>
      <c r="J1383" s="60">
        <v>425924</v>
      </c>
      <c r="K1383" s="52">
        <v>425924</v>
      </c>
      <c r="L1383" s="56" t="str">
        <f>_xlfn.CONCAT(NFM3External!$B1383,"_",NFM3External!$C1383,"_",NFM3External!$E1383,"_",NFM3External!$G1383)</f>
        <v>Honduras_Malaria_Bill and Melinda Gates Foundation _2022</v>
      </c>
    </row>
    <row r="1384" spans="1:12">
      <c r="A1384" s="48" t="s">
        <v>1863</v>
      </c>
      <c r="B1384" s="49" t="s">
        <v>1016</v>
      </c>
      <c r="C1384" s="49" t="s">
        <v>304</v>
      </c>
      <c r="D1384" s="49" t="s">
        <v>1627</v>
      </c>
      <c r="E1384" s="49" t="s">
        <v>731</v>
      </c>
      <c r="F1384" s="49" t="s">
        <v>1868</v>
      </c>
      <c r="G1384" s="49">
        <v>2018</v>
      </c>
      <c r="H1384" s="49" t="s">
        <v>1628</v>
      </c>
      <c r="I1384" s="49" t="s">
        <v>663</v>
      </c>
      <c r="J1384" s="59">
        <v>713453</v>
      </c>
      <c r="K1384" s="49">
        <v>713453</v>
      </c>
      <c r="L1384" s="55" t="str">
        <f>_xlfn.CONCAT(NFM3External!$B1384,"_",NFM3External!$C1384,"_",NFM3External!$E1384,"_",NFM3External!$G1384)</f>
        <v>Honduras_Malaria_Clinton Foundation_2018</v>
      </c>
    </row>
    <row r="1385" spans="1:12">
      <c r="A1385" s="51" t="s">
        <v>1863</v>
      </c>
      <c r="B1385" s="52" t="s">
        <v>1016</v>
      </c>
      <c r="C1385" s="52" t="s">
        <v>304</v>
      </c>
      <c r="D1385" s="52" t="s">
        <v>1627</v>
      </c>
      <c r="E1385" s="52" t="s">
        <v>731</v>
      </c>
      <c r="F1385" s="52" t="s">
        <v>1868</v>
      </c>
      <c r="G1385" s="52">
        <v>2019</v>
      </c>
      <c r="H1385" s="52" t="s">
        <v>1628</v>
      </c>
      <c r="I1385" s="52" t="s">
        <v>663</v>
      </c>
      <c r="J1385" s="60">
        <v>538371</v>
      </c>
      <c r="K1385" s="52">
        <v>538371</v>
      </c>
      <c r="L1385" s="56" t="str">
        <f>_xlfn.CONCAT(NFM3External!$B1385,"_",NFM3External!$C1385,"_",NFM3External!$E1385,"_",NFM3External!$G1385)</f>
        <v>Honduras_Malaria_Clinton Foundation_2019</v>
      </c>
    </row>
    <row r="1386" spans="1:12">
      <c r="A1386" s="48" t="s">
        <v>1863</v>
      </c>
      <c r="B1386" s="49" t="s">
        <v>1016</v>
      </c>
      <c r="C1386" s="49" t="s">
        <v>304</v>
      </c>
      <c r="D1386" s="49" t="s">
        <v>1627</v>
      </c>
      <c r="E1386" s="49" t="s">
        <v>731</v>
      </c>
      <c r="F1386" s="49" t="s">
        <v>1868</v>
      </c>
      <c r="G1386" s="49">
        <v>2020</v>
      </c>
      <c r="H1386" s="49" t="s">
        <v>1628</v>
      </c>
      <c r="I1386" s="49" t="s">
        <v>663</v>
      </c>
      <c r="J1386" s="59">
        <v>632185</v>
      </c>
      <c r="K1386" s="49">
        <v>632185</v>
      </c>
      <c r="L1386" s="55" t="str">
        <f>_xlfn.CONCAT(NFM3External!$B1386,"_",NFM3External!$C1386,"_",NFM3External!$E1386,"_",NFM3External!$G1386)</f>
        <v>Honduras_Malaria_Clinton Foundation_2020</v>
      </c>
    </row>
    <row r="1387" spans="1:12">
      <c r="A1387" s="51" t="s">
        <v>1863</v>
      </c>
      <c r="B1387" s="52" t="s">
        <v>1016</v>
      </c>
      <c r="C1387" s="52" t="s">
        <v>304</v>
      </c>
      <c r="D1387" s="52" t="s">
        <v>1627</v>
      </c>
      <c r="E1387" s="52" t="s">
        <v>942</v>
      </c>
      <c r="F1387" s="52" t="s">
        <v>1869</v>
      </c>
      <c r="G1387" s="52">
        <v>2020</v>
      </c>
      <c r="H1387" s="52" t="s">
        <v>1628</v>
      </c>
      <c r="I1387" s="52" t="s">
        <v>663</v>
      </c>
      <c r="J1387" s="60">
        <v>110317</v>
      </c>
      <c r="K1387" s="52">
        <v>110317</v>
      </c>
      <c r="L1387" s="56" t="str">
        <f>_xlfn.CONCAT(NFM3External!$B1387,"_",NFM3External!$C1387,"_",NFM3External!$E1387,"_",NFM3External!$G1387)</f>
        <v>Honduras_Malaria_World Health Organization (WHO)_2020</v>
      </c>
    </row>
    <row r="1388" spans="1:12">
      <c r="A1388" s="48" t="s">
        <v>1863</v>
      </c>
      <c r="B1388" s="49" t="s">
        <v>1016</v>
      </c>
      <c r="C1388" s="49" t="s">
        <v>304</v>
      </c>
      <c r="D1388" s="49" t="s">
        <v>1627</v>
      </c>
      <c r="E1388" s="49" t="s">
        <v>942</v>
      </c>
      <c r="F1388" s="49" t="s">
        <v>1869</v>
      </c>
      <c r="G1388" s="49">
        <v>2021</v>
      </c>
      <c r="H1388" s="49" t="s">
        <v>357</v>
      </c>
      <c r="I1388" s="49" t="s">
        <v>663</v>
      </c>
      <c r="J1388" s="59">
        <v>108000</v>
      </c>
      <c r="K1388" s="49">
        <v>108000</v>
      </c>
      <c r="L1388" s="55" t="str">
        <f>_xlfn.CONCAT(NFM3External!$B1388,"_",NFM3External!$C1388,"_",NFM3External!$E1388,"_",NFM3External!$G1388)</f>
        <v>Honduras_Malaria_World Health Organization (WHO)_2021</v>
      </c>
    </row>
    <row r="1389" spans="1:12">
      <c r="A1389" s="51" t="s">
        <v>1863</v>
      </c>
      <c r="B1389" s="52" t="s">
        <v>1016</v>
      </c>
      <c r="C1389" s="52" t="s">
        <v>304</v>
      </c>
      <c r="D1389" s="52" t="s">
        <v>1627</v>
      </c>
      <c r="E1389" s="52" t="s">
        <v>942</v>
      </c>
      <c r="F1389" s="52" t="s">
        <v>1869</v>
      </c>
      <c r="G1389" s="52">
        <v>2022</v>
      </c>
      <c r="H1389" s="52" t="s">
        <v>357</v>
      </c>
      <c r="I1389" s="52" t="s">
        <v>663</v>
      </c>
      <c r="J1389" s="60">
        <v>105500</v>
      </c>
      <c r="K1389" s="52">
        <v>105500</v>
      </c>
      <c r="L1389" s="56" t="str">
        <f>_xlfn.CONCAT(NFM3External!$B1389,"_",NFM3External!$C1389,"_",NFM3External!$E1389,"_",NFM3External!$G1389)</f>
        <v>Honduras_Malaria_World Health Organization (WHO)_2022</v>
      </c>
    </row>
    <row r="1390" spans="1:12">
      <c r="A1390" s="48" t="s">
        <v>1863</v>
      </c>
      <c r="B1390" s="49" t="s">
        <v>1016</v>
      </c>
      <c r="C1390" s="49" t="s">
        <v>304</v>
      </c>
      <c r="D1390" s="49" t="s">
        <v>1627</v>
      </c>
      <c r="E1390" s="49" t="s">
        <v>942</v>
      </c>
      <c r="F1390" s="49" t="s">
        <v>1869</v>
      </c>
      <c r="G1390" s="49">
        <v>2023</v>
      </c>
      <c r="H1390" s="49" t="s">
        <v>357</v>
      </c>
      <c r="I1390" s="49" t="s">
        <v>663</v>
      </c>
      <c r="J1390" s="59">
        <v>100500</v>
      </c>
      <c r="K1390" s="49">
        <v>100500</v>
      </c>
      <c r="L1390" s="55" t="str">
        <f>_xlfn.CONCAT(NFM3External!$B1390,"_",NFM3External!$C1390,"_",NFM3External!$E1390,"_",NFM3External!$G1390)</f>
        <v>Honduras_Malaria_World Health Organization (WHO)_2023</v>
      </c>
    </row>
    <row r="1391" spans="1:12">
      <c r="A1391" s="51" t="s">
        <v>1870</v>
      </c>
      <c r="B1391" s="52" t="s">
        <v>1009</v>
      </c>
      <c r="C1391" s="52" t="s">
        <v>1638</v>
      </c>
      <c r="D1391" s="52" t="s">
        <v>1627</v>
      </c>
      <c r="E1391" s="52" t="s">
        <v>836</v>
      </c>
      <c r="F1391" s="52"/>
      <c r="G1391" s="52">
        <v>2018</v>
      </c>
      <c r="H1391" s="52" t="s">
        <v>1628</v>
      </c>
      <c r="I1391" s="52" t="s">
        <v>663</v>
      </c>
      <c r="J1391" s="60">
        <v>406765</v>
      </c>
      <c r="K1391" s="52">
        <v>406765</v>
      </c>
      <c r="L1391" s="56" t="str">
        <f>_xlfn.CONCAT(NFM3External!$B1391,"_",NFM3External!$C1391,"_",NFM3External!$E1391,"_",NFM3External!$G1391)</f>
        <v>Haiti_HIV_Joint United Nations Programme on HIV/AIDS (UNAIDS)_2018</v>
      </c>
    </row>
    <row r="1392" spans="1:12">
      <c r="A1392" s="48" t="s">
        <v>1870</v>
      </c>
      <c r="B1392" s="49" t="s">
        <v>1009</v>
      </c>
      <c r="C1392" s="49" t="s">
        <v>1638</v>
      </c>
      <c r="D1392" s="49" t="s">
        <v>1627</v>
      </c>
      <c r="E1392" s="49" t="s">
        <v>836</v>
      </c>
      <c r="F1392" s="49"/>
      <c r="G1392" s="49">
        <v>2019</v>
      </c>
      <c r="H1392" s="49" t="s">
        <v>1628</v>
      </c>
      <c r="I1392" s="49" t="s">
        <v>663</v>
      </c>
      <c r="J1392" s="59">
        <v>190782</v>
      </c>
      <c r="K1392" s="49">
        <v>190782</v>
      </c>
      <c r="L1392" s="55" t="str">
        <f>_xlfn.CONCAT(NFM3External!$B1392,"_",NFM3External!$C1392,"_",NFM3External!$E1392,"_",NFM3External!$G1392)</f>
        <v>Haiti_HIV_Joint United Nations Programme on HIV/AIDS (UNAIDS)_2019</v>
      </c>
    </row>
    <row r="1393" spans="1:12">
      <c r="A1393" s="51" t="s">
        <v>1870</v>
      </c>
      <c r="B1393" s="52" t="s">
        <v>1009</v>
      </c>
      <c r="C1393" s="52" t="s">
        <v>1638</v>
      </c>
      <c r="D1393" s="52" t="s">
        <v>1627</v>
      </c>
      <c r="E1393" s="52" t="s">
        <v>836</v>
      </c>
      <c r="F1393" s="52"/>
      <c r="G1393" s="52">
        <v>2020</v>
      </c>
      <c r="H1393" s="52" t="s">
        <v>1628</v>
      </c>
      <c r="I1393" s="52" t="s">
        <v>663</v>
      </c>
      <c r="J1393" s="60">
        <v>295068</v>
      </c>
      <c r="K1393" s="52">
        <v>295068</v>
      </c>
      <c r="L1393" s="56" t="str">
        <f>_xlfn.CONCAT(NFM3External!$B1393,"_",NFM3External!$C1393,"_",NFM3External!$E1393,"_",NFM3External!$G1393)</f>
        <v>Haiti_HIV_Joint United Nations Programme on HIV/AIDS (UNAIDS)_2020</v>
      </c>
    </row>
    <row r="1394" spans="1:12">
      <c r="A1394" s="48" t="s">
        <v>1870</v>
      </c>
      <c r="B1394" s="49" t="s">
        <v>1009</v>
      </c>
      <c r="C1394" s="49" t="s">
        <v>1638</v>
      </c>
      <c r="D1394" s="49" t="s">
        <v>1627</v>
      </c>
      <c r="E1394" s="49" t="s">
        <v>836</v>
      </c>
      <c r="F1394" s="49"/>
      <c r="G1394" s="49">
        <v>2021</v>
      </c>
      <c r="H1394" s="49" t="s">
        <v>357</v>
      </c>
      <c r="I1394" s="49" t="s">
        <v>663</v>
      </c>
      <c r="J1394" s="59">
        <v>338749</v>
      </c>
      <c r="K1394" s="49">
        <v>338749</v>
      </c>
      <c r="L1394" s="55" t="str">
        <f>_xlfn.CONCAT(NFM3External!$B1394,"_",NFM3External!$C1394,"_",NFM3External!$E1394,"_",NFM3External!$G1394)</f>
        <v>Haiti_HIV_Joint United Nations Programme on HIV/AIDS (UNAIDS)_2021</v>
      </c>
    </row>
    <row r="1395" spans="1:12">
      <c r="A1395" s="51" t="s">
        <v>1870</v>
      </c>
      <c r="B1395" s="52" t="s">
        <v>1009</v>
      </c>
      <c r="C1395" s="52" t="s">
        <v>1638</v>
      </c>
      <c r="D1395" s="52" t="s">
        <v>1627</v>
      </c>
      <c r="E1395" s="52" t="s">
        <v>836</v>
      </c>
      <c r="F1395" s="52"/>
      <c r="G1395" s="52">
        <v>2022</v>
      </c>
      <c r="H1395" s="52" t="s">
        <v>357</v>
      </c>
      <c r="I1395" s="52" t="s">
        <v>663</v>
      </c>
      <c r="J1395" s="60">
        <v>270476</v>
      </c>
      <c r="K1395" s="52">
        <v>270476</v>
      </c>
      <c r="L1395" s="56" t="str">
        <f>_xlfn.CONCAT(NFM3External!$B1395,"_",NFM3External!$C1395,"_",NFM3External!$E1395,"_",NFM3External!$G1395)</f>
        <v>Haiti_HIV_Joint United Nations Programme on HIV/AIDS (UNAIDS)_2022</v>
      </c>
    </row>
    <row r="1396" spans="1:12">
      <c r="A1396" s="48" t="s">
        <v>1870</v>
      </c>
      <c r="B1396" s="49" t="s">
        <v>1009</v>
      </c>
      <c r="C1396" s="49" t="s">
        <v>1638</v>
      </c>
      <c r="D1396" s="49" t="s">
        <v>1627</v>
      </c>
      <c r="E1396" s="49" t="s">
        <v>836</v>
      </c>
      <c r="F1396" s="49"/>
      <c r="G1396" s="49">
        <v>2023</v>
      </c>
      <c r="H1396" s="49" t="s">
        <v>357</v>
      </c>
      <c r="I1396" s="49" t="s">
        <v>663</v>
      </c>
      <c r="J1396" s="59">
        <v>0</v>
      </c>
      <c r="K1396" s="49">
        <v>0</v>
      </c>
      <c r="L1396" s="55" t="str">
        <f>_xlfn.CONCAT(NFM3External!$B1396,"_",NFM3External!$C1396,"_",NFM3External!$E1396,"_",NFM3External!$G1396)</f>
        <v>Haiti_HIV_Joint United Nations Programme on HIV/AIDS (UNAIDS)_2023</v>
      </c>
    </row>
    <row r="1397" spans="1:12">
      <c r="A1397" s="51" t="s">
        <v>1870</v>
      </c>
      <c r="B1397" s="52" t="s">
        <v>1009</v>
      </c>
      <c r="C1397" s="52" t="s">
        <v>1638</v>
      </c>
      <c r="D1397" s="52" t="s">
        <v>1627</v>
      </c>
      <c r="E1397" s="52" t="s">
        <v>927</v>
      </c>
      <c r="F1397" s="52"/>
      <c r="G1397" s="52">
        <v>2018</v>
      </c>
      <c r="H1397" s="52" t="s">
        <v>1628</v>
      </c>
      <c r="I1397" s="52" t="s">
        <v>663</v>
      </c>
      <c r="J1397" s="60">
        <v>100303273</v>
      </c>
      <c r="K1397" s="52">
        <v>100303273</v>
      </c>
      <c r="L1397" s="56" t="str">
        <f>_xlfn.CONCAT(NFM3External!$B1397,"_",NFM3External!$C1397,"_",NFM3External!$E1397,"_",NFM3External!$G1397)</f>
        <v>Haiti_HIV_United States Government (USG)_2018</v>
      </c>
    </row>
    <row r="1398" spans="1:12">
      <c r="A1398" s="48" t="s">
        <v>1870</v>
      </c>
      <c r="B1398" s="49" t="s">
        <v>1009</v>
      </c>
      <c r="C1398" s="49" t="s">
        <v>1638</v>
      </c>
      <c r="D1398" s="49" t="s">
        <v>1627</v>
      </c>
      <c r="E1398" s="49" t="s">
        <v>927</v>
      </c>
      <c r="F1398" s="49"/>
      <c r="G1398" s="49">
        <v>2019</v>
      </c>
      <c r="H1398" s="49" t="s">
        <v>1628</v>
      </c>
      <c r="I1398" s="49" t="s">
        <v>663</v>
      </c>
      <c r="J1398" s="59">
        <v>83589531</v>
      </c>
      <c r="K1398" s="49">
        <v>83589531</v>
      </c>
      <c r="L1398" s="55" t="str">
        <f>_xlfn.CONCAT(NFM3External!$B1398,"_",NFM3External!$C1398,"_",NFM3External!$E1398,"_",NFM3External!$G1398)</f>
        <v>Haiti_HIV_United States Government (USG)_2019</v>
      </c>
    </row>
    <row r="1399" spans="1:12">
      <c r="A1399" s="51" t="s">
        <v>1870</v>
      </c>
      <c r="B1399" s="52" t="s">
        <v>1009</v>
      </c>
      <c r="C1399" s="52" t="s">
        <v>1638</v>
      </c>
      <c r="D1399" s="52" t="s">
        <v>1627</v>
      </c>
      <c r="E1399" s="52" t="s">
        <v>927</v>
      </c>
      <c r="F1399" s="52"/>
      <c r="G1399" s="52">
        <v>2020</v>
      </c>
      <c r="H1399" s="52" t="s">
        <v>1628</v>
      </c>
      <c r="I1399" s="52" t="s">
        <v>663</v>
      </c>
      <c r="J1399" s="60">
        <v>106690637</v>
      </c>
      <c r="K1399" s="52">
        <v>106690637</v>
      </c>
      <c r="L1399" s="56" t="str">
        <f>_xlfn.CONCAT(NFM3External!$B1399,"_",NFM3External!$C1399,"_",NFM3External!$E1399,"_",NFM3External!$G1399)</f>
        <v>Haiti_HIV_United States Government (USG)_2020</v>
      </c>
    </row>
    <row r="1400" spans="1:12">
      <c r="A1400" s="48" t="s">
        <v>1870</v>
      </c>
      <c r="B1400" s="49" t="s">
        <v>1009</v>
      </c>
      <c r="C1400" s="49" t="s">
        <v>1638</v>
      </c>
      <c r="D1400" s="49" t="s">
        <v>1627</v>
      </c>
      <c r="E1400" s="49" t="s">
        <v>927</v>
      </c>
      <c r="F1400" s="49"/>
      <c r="G1400" s="49">
        <v>2021</v>
      </c>
      <c r="H1400" s="49" t="s">
        <v>357</v>
      </c>
      <c r="I1400" s="49" t="s">
        <v>663</v>
      </c>
      <c r="J1400" s="59">
        <v>84594168</v>
      </c>
      <c r="K1400" s="49">
        <v>84594168</v>
      </c>
      <c r="L1400" s="55" t="str">
        <f>_xlfn.CONCAT(NFM3External!$B1400,"_",NFM3External!$C1400,"_",NFM3External!$E1400,"_",NFM3External!$G1400)</f>
        <v>Haiti_HIV_United States Government (USG)_2021</v>
      </c>
    </row>
    <row r="1401" spans="1:12">
      <c r="A1401" s="51" t="s">
        <v>1870</v>
      </c>
      <c r="B1401" s="52" t="s">
        <v>1009</v>
      </c>
      <c r="C1401" s="52" t="s">
        <v>1638</v>
      </c>
      <c r="D1401" s="52" t="s">
        <v>1627</v>
      </c>
      <c r="E1401" s="52" t="s">
        <v>927</v>
      </c>
      <c r="F1401" s="52"/>
      <c r="G1401" s="52">
        <v>2022</v>
      </c>
      <c r="H1401" s="52" t="s">
        <v>357</v>
      </c>
      <c r="I1401" s="52" t="s">
        <v>663</v>
      </c>
      <c r="J1401" s="60">
        <v>79594168</v>
      </c>
      <c r="K1401" s="52">
        <v>79594168</v>
      </c>
      <c r="L1401" s="56" t="str">
        <f>_xlfn.CONCAT(NFM3External!$B1401,"_",NFM3External!$C1401,"_",NFM3External!$E1401,"_",NFM3External!$G1401)</f>
        <v>Haiti_HIV_United States Government (USG)_2022</v>
      </c>
    </row>
    <row r="1402" spans="1:12">
      <c r="A1402" s="48" t="s">
        <v>1870</v>
      </c>
      <c r="B1402" s="49" t="s">
        <v>1009</v>
      </c>
      <c r="C1402" s="49" t="s">
        <v>1638</v>
      </c>
      <c r="D1402" s="49" t="s">
        <v>1627</v>
      </c>
      <c r="E1402" s="49" t="s">
        <v>927</v>
      </c>
      <c r="F1402" s="49"/>
      <c r="G1402" s="49">
        <v>2023</v>
      </c>
      <c r="H1402" s="49" t="s">
        <v>357</v>
      </c>
      <c r="I1402" s="49" t="s">
        <v>663</v>
      </c>
      <c r="J1402" s="59">
        <v>79594168</v>
      </c>
      <c r="K1402" s="49">
        <v>79594168</v>
      </c>
      <c r="L1402" s="55" t="str">
        <f>_xlfn.CONCAT(NFM3External!$B1402,"_",NFM3External!$C1402,"_",NFM3External!$E1402,"_",NFM3External!$G1402)</f>
        <v>Haiti_HIV_United States Government (USG)_2023</v>
      </c>
    </row>
    <row r="1403" spans="1:12">
      <c r="A1403" s="51" t="s">
        <v>1870</v>
      </c>
      <c r="B1403" s="52" t="s">
        <v>1009</v>
      </c>
      <c r="C1403" s="52" t="s">
        <v>1638</v>
      </c>
      <c r="D1403" s="52" t="s">
        <v>1627</v>
      </c>
      <c r="E1403" s="52" t="s">
        <v>947</v>
      </c>
      <c r="F1403" s="52" t="s">
        <v>1871</v>
      </c>
      <c r="G1403" s="52">
        <v>2018</v>
      </c>
      <c r="H1403" s="52" t="s">
        <v>1628</v>
      </c>
      <c r="I1403" s="52" t="s">
        <v>663</v>
      </c>
      <c r="J1403" s="60">
        <v>798305</v>
      </c>
      <c r="K1403" s="52">
        <v>798305</v>
      </c>
      <c r="L1403" s="56" t="str">
        <f>_xlfn.CONCAT(NFM3External!$B1403,"_",NFM3External!$C1403,"_",NFM3External!$E1403,"_",NFM3External!$G1403)</f>
        <v>Haiti_HIV_Unspecified - not disagregated by sources _2018</v>
      </c>
    </row>
    <row r="1404" spans="1:12">
      <c r="A1404" s="48" t="s">
        <v>1870</v>
      </c>
      <c r="B1404" s="49" t="s">
        <v>1009</v>
      </c>
      <c r="C1404" s="49" t="s">
        <v>1638</v>
      </c>
      <c r="D1404" s="49" t="s">
        <v>1627</v>
      </c>
      <c r="E1404" s="49" t="s">
        <v>947</v>
      </c>
      <c r="F1404" s="49" t="s">
        <v>1872</v>
      </c>
      <c r="G1404" s="49">
        <v>2018</v>
      </c>
      <c r="H1404" s="49" t="s">
        <v>1628</v>
      </c>
      <c r="I1404" s="49" t="s">
        <v>663</v>
      </c>
      <c r="J1404" s="59">
        <v>80000</v>
      </c>
      <c r="K1404" s="49">
        <v>80000</v>
      </c>
      <c r="L1404" s="55" t="str">
        <f>_xlfn.CONCAT(NFM3External!$B1404,"_",NFM3External!$C1404,"_",NFM3External!$E1404,"_",NFM3External!$G1404)</f>
        <v>Haiti_HIV_Unspecified - not disagregated by sources _2018</v>
      </c>
    </row>
    <row r="1405" spans="1:12">
      <c r="A1405" s="51" t="s">
        <v>1870</v>
      </c>
      <c r="B1405" s="52" t="s">
        <v>1009</v>
      </c>
      <c r="C1405" s="52" t="s">
        <v>1638</v>
      </c>
      <c r="D1405" s="52" t="s">
        <v>1627</v>
      </c>
      <c r="E1405" s="52" t="s">
        <v>947</v>
      </c>
      <c r="F1405" s="52" t="s">
        <v>1871</v>
      </c>
      <c r="G1405" s="52">
        <v>2019</v>
      </c>
      <c r="H1405" s="52" t="s">
        <v>1628</v>
      </c>
      <c r="I1405" s="52" t="s">
        <v>663</v>
      </c>
      <c r="J1405" s="60">
        <v>788305</v>
      </c>
      <c r="K1405" s="52">
        <v>788305</v>
      </c>
      <c r="L1405" s="56" t="str">
        <f>_xlfn.CONCAT(NFM3External!$B1405,"_",NFM3External!$C1405,"_",NFM3External!$E1405,"_",NFM3External!$G1405)</f>
        <v>Haiti_HIV_Unspecified - not disagregated by sources _2019</v>
      </c>
    </row>
    <row r="1406" spans="1:12">
      <c r="A1406" s="48" t="s">
        <v>1870</v>
      </c>
      <c r="B1406" s="49" t="s">
        <v>1009</v>
      </c>
      <c r="C1406" s="49" t="s">
        <v>1638</v>
      </c>
      <c r="D1406" s="49" t="s">
        <v>1627</v>
      </c>
      <c r="E1406" s="49" t="s">
        <v>947</v>
      </c>
      <c r="F1406" s="49" t="s">
        <v>1872</v>
      </c>
      <c r="G1406" s="49">
        <v>2019</v>
      </c>
      <c r="H1406" s="49" t="s">
        <v>1628</v>
      </c>
      <c r="I1406" s="49" t="s">
        <v>663</v>
      </c>
      <c r="J1406" s="59">
        <v>80000</v>
      </c>
      <c r="K1406" s="49">
        <v>80000</v>
      </c>
      <c r="L1406" s="55" t="str">
        <f>_xlfn.CONCAT(NFM3External!$B1406,"_",NFM3External!$C1406,"_",NFM3External!$E1406,"_",NFM3External!$G1406)</f>
        <v>Haiti_HIV_Unspecified - not disagregated by sources _2019</v>
      </c>
    </row>
    <row r="1407" spans="1:12">
      <c r="A1407" s="51" t="s">
        <v>1870</v>
      </c>
      <c r="B1407" s="52" t="s">
        <v>1009</v>
      </c>
      <c r="C1407" s="52" t="s">
        <v>1638</v>
      </c>
      <c r="D1407" s="52" t="s">
        <v>1627</v>
      </c>
      <c r="E1407" s="52" t="s">
        <v>947</v>
      </c>
      <c r="F1407" s="52" t="s">
        <v>1871</v>
      </c>
      <c r="G1407" s="52">
        <v>2020</v>
      </c>
      <c r="H1407" s="52" t="s">
        <v>1628</v>
      </c>
      <c r="I1407" s="52" t="s">
        <v>663</v>
      </c>
      <c r="J1407" s="60">
        <v>786305</v>
      </c>
      <c r="K1407" s="52">
        <v>786305</v>
      </c>
      <c r="L1407" s="56" t="str">
        <f>_xlfn.CONCAT(NFM3External!$B1407,"_",NFM3External!$C1407,"_",NFM3External!$E1407,"_",NFM3External!$G1407)</f>
        <v>Haiti_HIV_Unspecified - not disagregated by sources _2020</v>
      </c>
    </row>
    <row r="1408" spans="1:12">
      <c r="A1408" s="48" t="s">
        <v>1870</v>
      </c>
      <c r="B1408" s="49" t="s">
        <v>1009</v>
      </c>
      <c r="C1408" s="49" t="s">
        <v>1638</v>
      </c>
      <c r="D1408" s="49" t="s">
        <v>1627</v>
      </c>
      <c r="E1408" s="49" t="s">
        <v>947</v>
      </c>
      <c r="F1408" s="49" t="s">
        <v>1872</v>
      </c>
      <c r="G1408" s="49">
        <v>2020</v>
      </c>
      <c r="H1408" s="49" t="s">
        <v>1628</v>
      </c>
      <c r="I1408" s="49" t="s">
        <v>663</v>
      </c>
      <c r="J1408" s="59">
        <v>100000</v>
      </c>
      <c r="K1408" s="49">
        <v>100000</v>
      </c>
      <c r="L1408" s="55" t="str">
        <f>_xlfn.CONCAT(NFM3External!$B1408,"_",NFM3External!$C1408,"_",NFM3External!$E1408,"_",NFM3External!$G1408)</f>
        <v>Haiti_HIV_Unspecified - not disagregated by sources _2020</v>
      </c>
    </row>
    <row r="1409" spans="1:12">
      <c r="A1409" s="51" t="s">
        <v>1870</v>
      </c>
      <c r="B1409" s="52" t="s">
        <v>1009</v>
      </c>
      <c r="C1409" s="52" t="s">
        <v>1638</v>
      </c>
      <c r="D1409" s="52" t="s">
        <v>1627</v>
      </c>
      <c r="E1409" s="52" t="s">
        <v>947</v>
      </c>
      <c r="F1409" s="52" t="s">
        <v>1871</v>
      </c>
      <c r="G1409" s="52">
        <v>2021</v>
      </c>
      <c r="H1409" s="52" t="s">
        <v>357</v>
      </c>
      <c r="I1409" s="52" t="s">
        <v>663</v>
      </c>
      <c r="J1409" s="60">
        <v>822830</v>
      </c>
      <c r="K1409" s="52">
        <v>822830</v>
      </c>
      <c r="L1409" s="56" t="str">
        <f>_xlfn.CONCAT(NFM3External!$B1409,"_",NFM3External!$C1409,"_",NFM3External!$E1409,"_",NFM3External!$G1409)</f>
        <v>Haiti_HIV_Unspecified - not disagregated by sources _2021</v>
      </c>
    </row>
    <row r="1410" spans="1:12">
      <c r="A1410" s="48" t="s">
        <v>1870</v>
      </c>
      <c r="B1410" s="49" t="s">
        <v>1009</v>
      </c>
      <c r="C1410" s="49" t="s">
        <v>1638</v>
      </c>
      <c r="D1410" s="49" t="s">
        <v>1627</v>
      </c>
      <c r="E1410" s="49" t="s">
        <v>947</v>
      </c>
      <c r="F1410" s="49" t="s">
        <v>1872</v>
      </c>
      <c r="G1410" s="49">
        <v>2021</v>
      </c>
      <c r="H1410" s="49" t="s">
        <v>357</v>
      </c>
      <c r="I1410" s="49" t="s">
        <v>663</v>
      </c>
      <c r="J1410" s="59">
        <v>100000</v>
      </c>
      <c r="K1410" s="49">
        <v>100000</v>
      </c>
      <c r="L1410" s="55" t="str">
        <f>_xlfn.CONCAT(NFM3External!$B1410,"_",NFM3External!$C1410,"_",NFM3External!$E1410,"_",NFM3External!$G1410)</f>
        <v>Haiti_HIV_Unspecified - not disagregated by sources _2021</v>
      </c>
    </row>
    <row r="1411" spans="1:12">
      <c r="A1411" s="51" t="s">
        <v>1870</v>
      </c>
      <c r="B1411" s="52" t="s">
        <v>1009</v>
      </c>
      <c r="C1411" s="52" t="s">
        <v>1638</v>
      </c>
      <c r="D1411" s="52" t="s">
        <v>1627</v>
      </c>
      <c r="E1411" s="52" t="s">
        <v>947</v>
      </c>
      <c r="F1411" s="52" t="s">
        <v>1871</v>
      </c>
      <c r="G1411" s="52">
        <v>2022</v>
      </c>
      <c r="H1411" s="52" t="s">
        <v>357</v>
      </c>
      <c r="I1411" s="52" t="s">
        <v>663</v>
      </c>
      <c r="J1411" s="60">
        <v>856915</v>
      </c>
      <c r="K1411" s="52">
        <v>856915</v>
      </c>
      <c r="L1411" s="56" t="str">
        <f>_xlfn.CONCAT(NFM3External!$B1411,"_",NFM3External!$C1411,"_",NFM3External!$E1411,"_",NFM3External!$G1411)</f>
        <v>Haiti_HIV_Unspecified - not disagregated by sources _2022</v>
      </c>
    </row>
    <row r="1412" spans="1:12">
      <c r="A1412" s="48" t="s">
        <v>1870</v>
      </c>
      <c r="B1412" s="49" t="s">
        <v>1009</v>
      </c>
      <c r="C1412" s="49" t="s">
        <v>1638</v>
      </c>
      <c r="D1412" s="49" t="s">
        <v>1627</v>
      </c>
      <c r="E1412" s="49" t="s">
        <v>947</v>
      </c>
      <c r="F1412" s="49" t="s">
        <v>1872</v>
      </c>
      <c r="G1412" s="49">
        <v>2022</v>
      </c>
      <c r="H1412" s="49" t="s">
        <v>357</v>
      </c>
      <c r="I1412" s="49" t="s">
        <v>663</v>
      </c>
      <c r="J1412" s="59">
        <v>130000</v>
      </c>
      <c r="K1412" s="49">
        <v>130000</v>
      </c>
      <c r="L1412" s="55" t="str">
        <f>_xlfn.CONCAT(NFM3External!$B1412,"_",NFM3External!$C1412,"_",NFM3External!$E1412,"_",NFM3External!$G1412)</f>
        <v>Haiti_HIV_Unspecified - not disagregated by sources _2022</v>
      </c>
    </row>
    <row r="1413" spans="1:12">
      <c r="A1413" s="51" t="s">
        <v>1870</v>
      </c>
      <c r="B1413" s="52" t="s">
        <v>1009</v>
      </c>
      <c r="C1413" s="52" t="s">
        <v>1638</v>
      </c>
      <c r="D1413" s="52" t="s">
        <v>1627</v>
      </c>
      <c r="E1413" s="52" t="s">
        <v>947</v>
      </c>
      <c r="F1413" s="52" t="s">
        <v>1871</v>
      </c>
      <c r="G1413" s="52">
        <v>2023</v>
      </c>
      <c r="H1413" s="52" t="s">
        <v>357</v>
      </c>
      <c r="I1413" s="52" t="s">
        <v>663</v>
      </c>
      <c r="J1413" s="60">
        <v>871722</v>
      </c>
      <c r="K1413" s="52">
        <v>871722</v>
      </c>
      <c r="L1413" s="56" t="str">
        <f>_xlfn.CONCAT(NFM3External!$B1413,"_",NFM3External!$C1413,"_",NFM3External!$E1413,"_",NFM3External!$G1413)</f>
        <v>Haiti_HIV_Unspecified - not disagregated by sources _2023</v>
      </c>
    </row>
    <row r="1414" spans="1:12">
      <c r="A1414" s="48" t="s">
        <v>1870</v>
      </c>
      <c r="B1414" s="49" t="s">
        <v>1009</v>
      </c>
      <c r="C1414" s="49" t="s">
        <v>1638</v>
      </c>
      <c r="D1414" s="49" t="s">
        <v>1627</v>
      </c>
      <c r="E1414" s="49" t="s">
        <v>947</v>
      </c>
      <c r="F1414" s="49" t="s">
        <v>1872</v>
      </c>
      <c r="G1414" s="49">
        <v>2023</v>
      </c>
      <c r="H1414" s="49" t="s">
        <v>357</v>
      </c>
      <c r="I1414" s="49" t="s">
        <v>663</v>
      </c>
      <c r="J1414" s="59">
        <v>130000</v>
      </c>
      <c r="K1414" s="49">
        <v>130000</v>
      </c>
      <c r="L1414" s="55" t="str">
        <f>_xlfn.CONCAT(NFM3External!$B1414,"_",NFM3External!$C1414,"_",NFM3External!$E1414,"_",NFM3External!$G1414)</f>
        <v>Haiti_HIV_Unspecified - not disagregated by sources _2023</v>
      </c>
    </row>
    <row r="1415" spans="1:12">
      <c r="A1415" s="51" t="s">
        <v>1870</v>
      </c>
      <c r="B1415" s="52" t="s">
        <v>1009</v>
      </c>
      <c r="C1415" s="52" t="s">
        <v>1638</v>
      </c>
      <c r="D1415" s="52" t="s">
        <v>1627</v>
      </c>
      <c r="E1415" s="52" t="s">
        <v>942</v>
      </c>
      <c r="F1415" s="52"/>
      <c r="G1415" s="52">
        <v>2018</v>
      </c>
      <c r="H1415" s="52" t="s">
        <v>1628</v>
      </c>
      <c r="I1415" s="52" t="s">
        <v>663</v>
      </c>
      <c r="J1415" s="60">
        <v>51726</v>
      </c>
      <c r="K1415" s="52">
        <v>51726</v>
      </c>
      <c r="L1415" s="56" t="str">
        <f>_xlfn.CONCAT(NFM3External!$B1415,"_",NFM3External!$C1415,"_",NFM3External!$E1415,"_",NFM3External!$G1415)</f>
        <v>Haiti_HIV_World Health Organization (WHO)_2018</v>
      </c>
    </row>
    <row r="1416" spans="1:12">
      <c r="A1416" s="48" t="s">
        <v>1870</v>
      </c>
      <c r="B1416" s="49" t="s">
        <v>1009</v>
      </c>
      <c r="C1416" s="49" t="s">
        <v>1638</v>
      </c>
      <c r="D1416" s="49" t="s">
        <v>1627</v>
      </c>
      <c r="E1416" s="49" t="s">
        <v>942</v>
      </c>
      <c r="F1416" s="49"/>
      <c r="G1416" s="49">
        <v>2019</v>
      </c>
      <c r="H1416" s="49" t="s">
        <v>1628</v>
      </c>
      <c r="I1416" s="49" t="s">
        <v>663</v>
      </c>
      <c r="J1416" s="59">
        <v>51726</v>
      </c>
      <c r="K1416" s="49">
        <v>51726</v>
      </c>
      <c r="L1416" s="55" t="str">
        <f>_xlfn.CONCAT(NFM3External!$B1416,"_",NFM3External!$C1416,"_",NFM3External!$E1416,"_",NFM3External!$G1416)</f>
        <v>Haiti_HIV_World Health Organization (WHO)_2019</v>
      </c>
    </row>
    <row r="1417" spans="1:12">
      <c r="A1417" s="51" t="s">
        <v>1870</v>
      </c>
      <c r="B1417" s="52" t="s">
        <v>1009</v>
      </c>
      <c r="C1417" s="52" t="s">
        <v>1638</v>
      </c>
      <c r="D1417" s="52" t="s">
        <v>1627</v>
      </c>
      <c r="E1417" s="52" t="s">
        <v>942</v>
      </c>
      <c r="F1417" s="52"/>
      <c r="G1417" s="52">
        <v>2020</v>
      </c>
      <c r="H1417" s="52" t="s">
        <v>1628</v>
      </c>
      <c r="I1417" s="52" t="s">
        <v>663</v>
      </c>
      <c r="J1417" s="60">
        <v>406472</v>
      </c>
      <c r="K1417" s="52">
        <v>406472</v>
      </c>
      <c r="L1417" s="56" t="str">
        <f>_xlfn.CONCAT(NFM3External!$B1417,"_",NFM3External!$C1417,"_",NFM3External!$E1417,"_",NFM3External!$G1417)</f>
        <v>Haiti_HIV_World Health Organization (WHO)_2020</v>
      </c>
    </row>
    <row r="1418" spans="1:12">
      <c r="A1418" s="48" t="s">
        <v>1870</v>
      </c>
      <c r="B1418" s="49" t="s">
        <v>1009</v>
      </c>
      <c r="C1418" s="49" t="s">
        <v>1638</v>
      </c>
      <c r="D1418" s="49" t="s">
        <v>1627</v>
      </c>
      <c r="E1418" s="49" t="s">
        <v>942</v>
      </c>
      <c r="F1418" s="49"/>
      <c r="G1418" s="49">
        <v>2021</v>
      </c>
      <c r="H1418" s="49" t="s">
        <v>357</v>
      </c>
      <c r="I1418" s="49" t="s">
        <v>663</v>
      </c>
      <c r="J1418" s="59">
        <v>406472</v>
      </c>
      <c r="K1418" s="49">
        <v>406472</v>
      </c>
      <c r="L1418" s="55" t="str">
        <f>_xlfn.CONCAT(NFM3External!$B1418,"_",NFM3External!$C1418,"_",NFM3External!$E1418,"_",NFM3External!$G1418)</f>
        <v>Haiti_HIV_World Health Organization (WHO)_2021</v>
      </c>
    </row>
    <row r="1419" spans="1:12">
      <c r="A1419" s="51" t="s">
        <v>1870</v>
      </c>
      <c r="B1419" s="52" t="s">
        <v>1009</v>
      </c>
      <c r="C1419" s="52" t="s">
        <v>1638</v>
      </c>
      <c r="D1419" s="52" t="s">
        <v>1627</v>
      </c>
      <c r="E1419" s="52" t="s">
        <v>942</v>
      </c>
      <c r="F1419" s="52"/>
      <c r="G1419" s="52">
        <v>2022</v>
      </c>
      <c r="H1419" s="52" t="s">
        <v>357</v>
      </c>
      <c r="I1419" s="52" t="s">
        <v>663</v>
      </c>
      <c r="J1419" s="60">
        <v>406472</v>
      </c>
      <c r="K1419" s="52">
        <v>406472</v>
      </c>
      <c r="L1419" s="56" t="str">
        <f>_xlfn.CONCAT(NFM3External!$B1419,"_",NFM3External!$C1419,"_",NFM3External!$E1419,"_",NFM3External!$G1419)</f>
        <v>Haiti_HIV_World Health Organization (WHO)_2022</v>
      </c>
    </row>
    <row r="1420" spans="1:12">
      <c r="A1420" s="48" t="s">
        <v>1870</v>
      </c>
      <c r="B1420" s="49" t="s">
        <v>1009</v>
      </c>
      <c r="C1420" s="49" t="s">
        <v>1638</v>
      </c>
      <c r="D1420" s="49" t="s">
        <v>1627</v>
      </c>
      <c r="E1420" s="49" t="s">
        <v>942</v>
      </c>
      <c r="F1420" s="49"/>
      <c r="G1420" s="49">
        <v>2023</v>
      </c>
      <c r="H1420" s="49" t="s">
        <v>357</v>
      </c>
      <c r="I1420" s="49" t="s">
        <v>663</v>
      </c>
      <c r="J1420" s="59">
        <v>406472</v>
      </c>
      <c r="K1420" s="49">
        <v>406472</v>
      </c>
      <c r="L1420" s="55" t="str">
        <f>_xlfn.CONCAT(NFM3External!$B1420,"_",NFM3External!$C1420,"_",NFM3External!$E1420,"_",NFM3External!$G1420)</f>
        <v>Haiti_HIV_World Health Organization (WHO)_2023</v>
      </c>
    </row>
    <row r="1421" spans="1:12">
      <c r="A1421" s="51" t="s">
        <v>1870</v>
      </c>
      <c r="B1421" s="52" t="s">
        <v>1009</v>
      </c>
      <c r="C1421" s="52" t="s">
        <v>304</v>
      </c>
      <c r="D1421" s="52" t="s">
        <v>1627</v>
      </c>
      <c r="E1421" s="52" t="s">
        <v>679</v>
      </c>
      <c r="F1421" s="52"/>
      <c r="G1421" s="52">
        <v>2018</v>
      </c>
      <c r="H1421" s="52" t="s">
        <v>1628</v>
      </c>
      <c r="I1421" s="52" t="s">
        <v>663</v>
      </c>
      <c r="J1421" s="60">
        <v>5213529</v>
      </c>
      <c r="K1421" s="52">
        <v>5213529</v>
      </c>
      <c r="L1421" s="56" t="str">
        <f>_xlfn.CONCAT(NFM3External!$B1421,"_",NFM3External!$C1421,"_",NFM3External!$E1421,"_",NFM3External!$G1421)</f>
        <v>Haiti_Malaria_Bill and Melinda Gates Foundation _2018</v>
      </c>
    </row>
    <row r="1422" spans="1:12">
      <c r="A1422" s="48" t="s">
        <v>1870</v>
      </c>
      <c r="B1422" s="49" t="s">
        <v>1009</v>
      </c>
      <c r="C1422" s="49" t="s">
        <v>304</v>
      </c>
      <c r="D1422" s="49" t="s">
        <v>1627</v>
      </c>
      <c r="E1422" s="49" t="s">
        <v>679</v>
      </c>
      <c r="F1422" s="49"/>
      <c r="G1422" s="49">
        <v>2019</v>
      </c>
      <c r="H1422" s="49" t="s">
        <v>1628</v>
      </c>
      <c r="I1422" s="49" t="s">
        <v>663</v>
      </c>
      <c r="J1422" s="59">
        <v>5204449</v>
      </c>
      <c r="K1422" s="49">
        <v>5204449</v>
      </c>
      <c r="L1422" s="55" t="str">
        <f>_xlfn.CONCAT(NFM3External!$B1422,"_",NFM3External!$C1422,"_",NFM3External!$E1422,"_",NFM3External!$G1422)</f>
        <v>Haiti_Malaria_Bill and Melinda Gates Foundation _2019</v>
      </c>
    </row>
    <row r="1423" spans="1:12">
      <c r="A1423" s="51" t="s">
        <v>1870</v>
      </c>
      <c r="B1423" s="52" t="s">
        <v>1009</v>
      </c>
      <c r="C1423" s="52" t="s">
        <v>304</v>
      </c>
      <c r="D1423" s="52" t="s">
        <v>1627</v>
      </c>
      <c r="E1423" s="52" t="s">
        <v>679</v>
      </c>
      <c r="F1423" s="52"/>
      <c r="G1423" s="52">
        <v>2020</v>
      </c>
      <c r="H1423" s="52" t="s">
        <v>1628</v>
      </c>
      <c r="I1423" s="52" t="s">
        <v>663</v>
      </c>
      <c r="J1423" s="60">
        <v>5910733</v>
      </c>
      <c r="K1423" s="52">
        <v>5910733</v>
      </c>
      <c r="L1423" s="56" t="str">
        <f>_xlfn.CONCAT(NFM3External!$B1423,"_",NFM3External!$C1423,"_",NFM3External!$E1423,"_",NFM3External!$G1423)</f>
        <v>Haiti_Malaria_Bill and Melinda Gates Foundation _2020</v>
      </c>
    </row>
    <row r="1424" spans="1:12">
      <c r="A1424" s="48" t="s">
        <v>1870</v>
      </c>
      <c r="B1424" s="49" t="s">
        <v>1009</v>
      </c>
      <c r="C1424" s="49" t="s">
        <v>304</v>
      </c>
      <c r="D1424" s="49" t="s">
        <v>1627</v>
      </c>
      <c r="E1424" s="49" t="s">
        <v>679</v>
      </c>
      <c r="F1424" s="49"/>
      <c r="G1424" s="49">
        <v>2021</v>
      </c>
      <c r="H1424" s="49" t="s">
        <v>357</v>
      </c>
      <c r="I1424" s="49" t="s">
        <v>663</v>
      </c>
      <c r="J1424" s="59">
        <v>0</v>
      </c>
      <c r="K1424" s="49">
        <v>0</v>
      </c>
      <c r="L1424" s="55" t="str">
        <f>_xlfn.CONCAT(NFM3External!$B1424,"_",NFM3External!$C1424,"_",NFM3External!$E1424,"_",NFM3External!$G1424)</f>
        <v>Haiti_Malaria_Bill and Melinda Gates Foundation _2021</v>
      </c>
    </row>
    <row r="1425" spans="1:12">
      <c r="A1425" s="51" t="s">
        <v>1870</v>
      </c>
      <c r="B1425" s="52" t="s">
        <v>1009</v>
      </c>
      <c r="C1425" s="52" t="s">
        <v>304</v>
      </c>
      <c r="D1425" s="52" t="s">
        <v>1627</v>
      </c>
      <c r="E1425" s="52" t="s">
        <v>679</v>
      </c>
      <c r="F1425" s="52"/>
      <c r="G1425" s="52">
        <v>2022</v>
      </c>
      <c r="H1425" s="52" t="s">
        <v>357</v>
      </c>
      <c r="I1425" s="52" t="s">
        <v>663</v>
      </c>
      <c r="J1425" s="60">
        <v>0</v>
      </c>
      <c r="K1425" s="52">
        <v>0</v>
      </c>
      <c r="L1425" s="56" t="str">
        <f>_xlfn.CONCAT(NFM3External!$B1425,"_",NFM3External!$C1425,"_",NFM3External!$E1425,"_",NFM3External!$G1425)</f>
        <v>Haiti_Malaria_Bill and Melinda Gates Foundation _2022</v>
      </c>
    </row>
    <row r="1426" spans="1:12">
      <c r="A1426" s="48" t="s">
        <v>1870</v>
      </c>
      <c r="B1426" s="49" t="s">
        <v>1009</v>
      </c>
      <c r="C1426" s="49" t="s">
        <v>304</v>
      </c>
      <c r="D1426" s="49" t="s">
        <v>1627</v>
      </c>
      <c r="E1426" s="49" t="s">
        <v>679</v>
      </c>
      <c r="F1426" s="49"/>
      <c r="G1426" s="49">
        <v>2023</v>
      </c>
      <c r="H1426" s="49" t="s">
        <v>357</v>
      </c>
      <c r="I1426" s="49" t="s">
        <v>663</v>
      </c>
      <c r="J1426" s="59">
        <v>0</v>
      </c>
      <c r="K1426" s="49">
        <v>0</v>
      </c>
      <c r="L1426" s="55" t="str">
        <f>_xlfn.CONCAT(NFM3External!$B1426,"_",NFM3External!$C1426,"_",NFM3External!$E1426,"_",NFM3External!$G1426)</f>
        <v>Haiti_Malaria_Bill and Melinda Gates Foundation _2023</v>
      </c>
    </row>
    <row r="1427" spans="1:12">
      <c r="A1427" s="51" t="s">
        <v>1870</v>
      </c>
      <c r="B1427" s="52" t="s">
        <v>1009</v>
      </c>
      <c r="C1427" s="52" t="s">
        <v>304</v>
      </c>
      <c r="D1427" s="52" t="s">
        <v>1627</v>
      </c>
      <c r="E1427" s="52" t="s">
        <v>731</v>
      </c>
      <c r="F1427" s="52"/>
      <c r="G1427" s="52">
        <v>2018</v>
      </c>
      <c r="H1427" s="52" t="s">
        <v>1628</v>
      </c>
      <c r="I1427" s="52" t="s">
        <v>663</v>
      </c>
      <c r="J1427" s="60">
        <v>0</v>
      </c>
      <c r="K1427" s="52">
        <v>0</v>
      </c>
      <c r="L1427" s="56" t="str">
        <f>_xlfn.CONCAT(NFM3External!$B1427,"_",NFM3External!$C1427,"_",NFM3External!$E1427,"_",NFM3External!$G1427)</f>
        <v>Haiti_Malaria_Clinton Foundation_2018</v>
      </c>
    </row>
    <row r="1428" spans="1:12">
      <c r="A1428" s="48" t="s">
        <v>1870</v>
      </c>
      <c r="B1428" s="49" t="s">
        <v>1009</v>
      </c>
      <c r="C1428" s="49" t="s">
        <v>304</v>
      </c>
      <c r="D1428" s="49" t="s">
        <v>1627</v>
      </c>
      <c r="E1428" s="49" t="s">
        <v>731</v>
      </c>
      <c r="F1428" s="49"/>
      <c r="G1428" s="49">
        <v>2019</v>
      </c>
      <c r="H1428" s="49" t="s">
        <v>1628</v>
      </c>
      <c r="I1428" s="49" t="s">
        <v>663</v>
      </c>
      <c r="J1428" s="59">
        <v>14616</v>
      </c>
      <c r="K1428" s="49">
        <v>14616</v>
      </c>
      <c r="L1428" s="55" t="str">
        <f>_xlfn.CONCAT(NFM3External!$B1428,"_",NFM3External!$C1428,"_",NFM3External!$E1428,"_",NFM3External!$G1428)</f>
        <v>Haiti_Malaria_Clinton Foundation_2019</v>
      </c>
    </row>
    <row r="1429" spans="1:12">
      <c r="A1429" s="51" t="s">
        <v>1870</v>
      </c>
      <c r="B1429" s="52" t="s">
        <v>1009</v>
      </c>
      <c r="C1429" s="52" t="s">
        <v>304</v>
      </c>
      <c r="D1429" s="52" t="s">
        <v>1627</v>
      </c>
      <c r="E1429" s="52" t="s">
        <v>731</v>
      </c>
      <c r="F1429" s="52"/>
      <c r="G1429" s="52">
        <v>2020</v>
      </c>
      <c r="H1429" s="52" t="s">
        <v>1628</v>
      </c>
      <c r="I1429" s="52" t="s">
        <v>663</v>
      </c>
      <c r="J1429" s="60">
        <v>53111</v>
      </c>
      <c r="K1429" s="52">
        <v>53111</v>
      </c>
      <c r="L1429" s="56" t="str">
        <f>_xlfn.CONCAT(NFM3External!$B1429,"_",NFM3External!$C1429,"_",NFM3External!$E1429,"_",NFM3External!$G1429)</f>
        <v>Haiti_Malaria_Clinton Foundation_2020</v>
      </c>
    </row>
    <row r="1430" spans="1:12">
      <c r="A1430" s="48" t="s">
        <v>1870</v>
      </c>
      <c r="B1430" s="49" t="s">
        <v>1009</v>
      </c>
      <c r="C1430" s="49" t="s">
        <v>304</v>
      </c>
      <c r="D1430" s="49" t="s">
        <v>1627</v>
      </c>
      <c r="E1430" s="49" t="s">
        <v>731</v>
      </c>
      <c r="F1430" s="49"/>
      <c r="G1430" s="49">
        <v>2021</v>
      </c>
      <c r="H1430" s="49" t="s">
        <v>357</v>
      </c>
      <c r="I1430" s="49" t="s">
        <v>663</v>
      </c>
      <c r="J1430" s="59">
        <v>0</v>
      </c>
      <c r="K1430" s="49">
        <v>0</v>
      </c>
      <c r="L1430" s="55" t="str">
        <f>_xlfn.CONCAT(NFM3External!$B1430,"_",NFM3External!$C1430,"_",NFM3External!$E1430,"_",NFM3External!$G1430)</f>
        <v>Haiti_Malaria_Clinton Foundation_2021</v>
      </c>
    </row>
    <row r="1431" spans="1:12">
      <c r="A1431" s="51" t="s">
        <v>1870</v>
      </c>
      <c r="B1431" s="52" t="s">
        <v>1009</v>
      </c>
      <c r="C1431" s="52" t="s">
        <v>304</v>
      </c>
      <c r="D1431" s="52" t="s">
        <v>1627</v>
      </c>
      <c r="E1431" s="52" t="s">
        <v>731</v>
      </c>
      <c r="F1431" s="52"/>
      <c r="G1431" s="52">
        <v>2022</v>
      </c>
      <c r="H1431" s="52" t="s">
        <v>357</v>
      </c>
      <c r="I1431" s="52" t="s">
        <v>663</v>
      </c>
      <c r="J1431" s="60">
        <v>0</v>
      </c>
      <c r="K1431" s="52">
        <v>0</v>
      </c>
      <c r="L1431" s="56" t="str">
        <f>_xlfn.CONCAT(NFM3External!$B1431,"_",NFM3External!$C1431,"_",NFM3External!$E1431,"_",NFM3External!$G1431)</f>
        <v>Haiti_Malaria_Clinton Foundation_2022</v>
      </c>
    </row>
    <row r="1432" spans="1:12">
      <c r="A1432" s="48" t="s">
        <v>1870</v>
      </c>
      <c r="B1432" s="49" t="s">
        <v>1009</v>
      </c>
      <c r="C1432" s="49" t="s">
        <v>304</v>
      </c>
      <c r="D1432" s="49" t="s">
        <v>1627</v>
      </c>
      <c r="E1432" s="49" t="s">
        <v>731</v>
      </c>
      <c r="F1432" s="49"/>
      <c r="G1432" s="49">
        <v>2023</v>
      </c>
      <c r="H1432" s="49" t="s">
        <v>357</v>
      </c>
      <c r="I1432" s="49" t="s">
        <v>663</v>
      </c>
      <c r="J1432" s="59">
        <v>0</v>
      </c>
      <c r="K1432" s="49">
        <v>0</v>
      </c>
      <c r="L1432" s="55" t="str">
        <f>_xlfn.CONCAT(NFM3External!$B1432,"_",NFM3External!$C1432,"_",NFM3External!$E1432,"_",NFM3External!$G1432)</f>
        <v>Haiti_Malaria_Clinton Foundation_2023</v>
      </c>
    </row>
    <row r="1433" spans="1:12">
      <c r="A1433" s="51" t="s">
        <v>1870</v>
      </c>
      <c r="B1433" s="52" t="s">
        <v>1009</v>
      </c>
      <c r="C1433" s="52" t="s">
        <v>304</v>
      </c>
      <c r="D1433" s="52" t="s">
        <v>1627</v>
      </c>
      <c r="E1433" s="52" t="s">
        <v>947</v>
      </c>
      <c r="F1433" s="52" t="s">
        <v>1873</v>
      </c>
      <c r="G1433" s="52">
        <v>2018</v>
      </c>
      <c r="H1433" s="52" t="s">
        <v>1628</v>
      </c>
      <c r="I1433" s="52" t="s">
        <v>663</v>
      </c>
      <c r="J1433" s="60">
        <v>500000</v>
      </c>
      <c r="K1433" s="52">
        <v>500000</v>
      </c>
      <c r="L1433" s="56" t="str">
        <f>_xlfn.CONCAT(NFM3External!$B1433,"_",NFM3External!$C1433,"_",NFM3External!$E1433,"_",NFM3External!$G1433)</f>
        <v>Haiti_Malaria_Unspecified - not disagregated by sources _2018</v>
      </c>
    </row>
    <row r="1434" spans="1:12">
      <c r="A1434" s="48" t="s">
        <v>1870</v>
      </c>
      <c r="B1434" s="49" t="s">
        <v>1009</v>
      </c>
      <c r="C1434" s="49" t="s">
        <v>304</v>
      </c>
      <c r="D1434" s="49" t="s">
        <v>1627</v>
      </c>
      <c r="E1434" s="49" t="s">
        <v>947</v>
      </c>
      <c r="F1434" s="49" t="s">
        <v>1873</v>
      </c>
      <c r="G1434" s="49">
        <v>2019</v>
      </c>
      <c r="H1434" s="49" t="s">
        <v>1628</v>
      </c>
      <c r="I1434" s="49" t="s">
        <v>663</v>
      </c>
      <c r="J1434" s="59">
        <v>500000</v>
      </c>
      <c r="K1434" s="49">
        <v>500000</v>
      </c>
      <c r="L1434" s="55" t="str">
        <f>_xlfn.CONCAT(NFM3External!$B1434,"_",NFM3External!$C1434,"_",NFM3External!$E1434,"_",NFM3External!$G1434)</f>
        <v>Haiti_Malaria_Unspecified - not disagregated by sources _2019</v>
      </c>
    </row>
    <row r="1435" spans="1:12">
      <c r="A1435" s="51" t="s">
        <v>1870</v>
      </c>
      <c r="B1435" s="52" t="s">
        <v>1009</v>
      </c>
      <c r="C1435" s="52" t="s">
        <v>304</v>
      </c>
      <c r="D1435" s="52" t="s">
        <v>1627</v>
      </c>
      <c r="E1435" s="52" t="s">
        <v>947</v>
      </c>
      <c r="F1435" s="52" t="s">
        <v>1873</v>
      </c>
      <c r="G1435" s="52">
        <v>2020</v>
      </c>
      <c r="H1435" s="52" t="s">
        <v>1628</v>
      </c>
      <c r="I1435" s="52" t="s">
        <v>663</v>
      </c>
      <c r="J1435" s="60">
        <v>500000</v>
      </c>
      <c r="K1435" s="52">
        <v>500000</v>
      </c>
      <c r="L1435" s="56" t="str">
        <f>_xlfn.CONCAT(NFM3External!$B1435,"_",NFM3External!$C1435,"_",NFM3External!$E1435,"_",NFM3External!$G1435)</f>
        <v>Haiti_Malaria_Unspecified - not disagregated by sources _2020</v>
      </c>
    </row>
    <row r="1436" spans="1:12">
      <c r="A1436" s="48" t="s">
        <v>1870</v>
      </c>
      <c r="B1436" s="49" t="s">
        <v>1009</v>
      </c>
      <c r="C1436" s="49" t="s">
        <v>304</v>
      </c>
      <c r="D1436" s="49" t="s">
        <v>1627</v>
      </c>
      <c r="E1436" s="49" t="s">
        <v>947</v>
      </c>
      <c r="F1436" s="49" t="s">
        <v>1873</v>
      </c>
      <c r="G1436" s="49">
        <v>2021</v>
      </c>
      <c r="H1436" s="49" t="s">
        <v>357</v>
      </c>
      <c r="I1436" s="49" t="s">
        <v>663</v>
      </c>
      <c r="J1436" s="59">
        <v>500000</v>
      </c>
      <c r="K1436" s="49">
        <v>500000</v>
      </c>
      <c r="L1436" s="55" t="str">
        <f>_xlfn.CONCAT(NFM3External!$B1436,"_",NFM3External!$C1436,"_",NFM3External!$E1436,"_",NFM3External!$G1436)</f>
        <v>Haiti_Malaria_Unspecified - not disagregated by sources _2021</v>
      </c>
    </row>
    <row r="1437" spans="1:12">
      <c r="A1437" s="51" t="s">
        <v>1870</v>
      </c>
      <c r="B1437" s="52" t="s">
        <v>1009</v>
      </c>
      <c r="C1437" s="52" t="s">
        <v>304</v>
      </c>
      <c r="D1437" s="52" t="s">
        <v>1627</v>
      </c>
      <c r="E1437" s="52" t="s">
        <v>947</v>
      </c>
      <c r="F1437" s="52" t="s">
        <v>1873</v>
      </c>
      <c r="G1437" s="52">
        <v>2022</v>
      </c>
      <c r="H1437" s="52" t="s">
        <v>357</v>
      </c>
      <c r="I1437" s="52" t="s">
        <v>663</v>
      </c>
      <c r="J1437" s="60">
        <v>500000</v>
      </c>
      <c r="K1437" s="52">
        <v>500000</v>
      </c>
      <c r="L1437" s="56" t="str">
        <f>_xlfn.CONCAT(NFM3External!$B1437,"_",NFM3External!$C1437,"_",NFM3External!$E1437,"_",NFM3External!$G1437)</f>
        <v>Haiti_Malaria_Unspecified - not disagregated by sources _2022</v>
      </c>
    </row>
    <row r="1438" spans="1:12">
      <c r="A1438" s="48" t="s">
        <v>1870</v>
      </c>
      <c r="B1438" s="49" t="s">
        <v>1009</v>
      </c>
      <c r="C1438" s="49" t="s">
        <v>304</v>
      </c>
      <c r="D1438" s="49" t="s">
        <v>1627</v>
      </c>
      <c r="E1438" s="49" t="s">
        <v>947</v>
      </c>
      <c r="F1438" s="49" t="s">
        <v>1873</v>
      </c>
      <c r="G1438" s="49">
        <v>2023</v>
      </c>
      <c r="H1438" s="49" t="s">
        <v>357</v>
      </c>
      <c r="I1438" s="49" t="s">
        <v>663</v>
      </c>
      <c r="J1438" s="59">
        <v>500000</v>
      </c>
      <c r="K1438" s="49">
        <v>500000</v>
      </c>
      <c r="L1438" s="55" t="str">
        <f>_xlfn.CONCAT(NFM3External!$B1438,"_",NFM3External!$C1438,"_",NFM3External!$E1438,"_",NFM3External!$G1438)</f>
        <v>Haiti_Malaria_Unspecified - not disagregated by sources _2023</v>
      </c>
    </row>
    <row r="1439" spans="1:12">
      <c r="A1439" s="51" t="s">
        <v>1870</v>
      </c>
      <c r="B1439" s="52" t="s">
        <v>1009</v>
      </c>
      <c r="C1439" s="52" t="s">
        <v>304</v>
      </c>
      <c r="D1439" s="52" t="s">
        <v>1627</v>
      </c>
      <c r="E1439" s="52" t="s">
        <v>942</v>
      </c>
      <c r="F1439" s="52"/>
      <c r="G1439" s="52">
        <v>2018</v>
      </c>
      <c r="H1439" s="52" t="s">
        <v>1628</v>
      </c>
      <c r="I1439" s="52" t="s">
        <v>663</v>
      </c>
      <c r="J1439" s="60">
        <v>168000</v>
      </c>
      <c r="K1439" s="52">
        <v>168000</v>
      </c>
      <c r="L1439" s="56" t="str">
        <f>_xlfn.CONCAT(NFM3External!$B1439,"_",NFM3External!$C1439,"_",NFM3External!$E1439,"_",NFM3External!$G1439)</f>
        <v>Haiti_Malaria_World Health Organization (WHO)_2018</v>
      </c>
    </row>
    <row r="1440" spans="1:12">
      <c r="A1440" s="48" t="s">
        <v>1870</v>
      </c>
      <c r="B1440" s="49" t="s">
        <v>1009</v>
      </c>
      <c r="C1440" s="49" t="s">
        <v>304</v>
      </c>
      <c r="D1440" s="49" t="s">
        <v>1627</v>
      </c>
      <c r="E1440" s="49" t="s">
        <v>942</v>
      </c>
      <c r="F1440" s="49"/>
      <c r="G1440" s="49">
        <v>2019</v>
      </c>
      <c r="H1440" s="49" t="s">
        <v>1628</v>
      </c>
      <c r="I1440" s="49" t="s">
        <v>663</v>
      </c>
      <c r="J1440" s="59">
        <v>168000</v>
      </c>
      <c r="K1440" s="49">
        <v>168000</v>
      </c>
      <c r="L1440" s="55" t="str">
        <f>_xlfn.CONCAT(NFM3External!$B1440,"_",NFM3External!$C1440,"_",NFM3External!$E1440,"_",NFM3External!$G1440)</f>
        <v>Haiti_Malaria_World Health Organization (WHO)_2019</v>
      </c>
    </row>
    <row r="1441" spans="1:12">
      <c r="A1441" s="51" t="s">
        <v>1870</v>
      </c>
      <c r="B1441" s="52" t="s">
        <v>1009</v>
      </c>
      <c r="C1441" s="52" t="s">
        <v>304</v>
      </c>
      <c r="D1441" s="52" t="s">
        <v>1627</v>
      </c>
      <c r="E1441" s="52" t="s">
        <v>942</v>
      </c>
      <c r="F1441" s="52"/>
      <c r="G1441" s="52">
        <v>2020</v>
      </c>
      <c r="H1441" s="52" t="s">
        <v>1628</v>
      </c>
      <c r="I1441" s="52" t="s">
        <v>663</v>
      </c>
      <c r="J1441" s="60">
        <v>168000</v>
      </c>
      <c r="K1441" s="52">
        <v>168000</v>
      </c>
      <c r="L1441" s="56" t="str">
        <f>_xlfn.CONCAT(NFM3External!$B1441,"_",NFM3External!$C1441,"_",NFM3External!$E1441,"_",NFM3External!$G1441)</f>
        <v>Haiti_Malaria_World Health Organization (WHO)_2020</v>
      </c>
    </row>
    <row r="1442" spans="1:12">
      <c r="A1442" s="48" t="s">
        <v>1870</v>
      </c>
      <c r="B1442" s="49" t="s">
        <v>1009</v>
      </c>
      <c r="C1442" s="49" t="s">
        <v>304</v>
      </c>
      <c r="D1442" s="49" t="s">
        <v>1627</v>
      </c>
      <c r="E1442" s="49" t="s">
        <v>942</v>
      </c>
      <c r="F1442" s="49"/>
      <c r="G1442" s="49">
        <v>2021</v>
      </c>
      <c r="H1442" s="49" t="s">
        <v>357</v>
      </c>
      <c r="I1442" s="49" t="s">
        <v>663</v>
      </c>
      <c r="J1442" s="59">
        <v>168000</v>
      </c>
      <c r="K1442" s="49">
        <v>168000</v>
      </c>
      <c r="L1442" s="55" t="str">
        <f>_xlfn.CONCAT(NFM3External!$B1442,"_",NFM3External!$C1442,"_",NFM3External!$E1442,"_",NFM3External!$G1442)</f>
        <v>Haiti_Malaria_World Health Organization (WHO)_2021</v>
      </c>
    </row>
    <row r="1443" spans="1:12">
      <c r="A1443" s="51" t="s">
        <v>1870</v>
      </c>
      <c r="B1443" s="52" t="s">
        <v>1009</v>
      </c>
      <c r="C1443" s="52" t="s">
        <v>304</v>
      </c>
      <c r="D1443" s="52" t="s">
        <v>1627</v>
      </c>
      <c r="E1443" s="52" t="s">
        <v>942</v>
      </c>
      <c r="F1443" s="52"/>
      <c r="G1443" s="52">
        <v>2022</v>
      </c>
      <c r="H1443" s="52" t="s">
        <v>357</v>
      </c>
      <c r="I1443" s="52" t="s">
        <v>663</v>
      </c>
      <c r="J1443" s="60">
        <v>168000</v>
      </c>
      <c r="K1443" s="52">
        <v>168000</v>
      </c>
      <c r="L1443" s="56" t="str">
        <f>_xlfn.CONCAT(NFM3External!$B1443,"_",NFM3External!$C1443,"_",NFM3External!$E1443,"_",NFM3External!$G1443)</f>
        <v>Haiti_Malaria_World Health Organization (WHO)_2022</v>
      </c>
    </row>
    <row r="1444" spans="1:12">
      <c r="A1444" s="48" t="s">
        <v>1870</v>
      </c>
      <c r="B1444" s="49" t="s">
        <v>1009</v>
      </c>
      <c r="C1444" s="49" t="s">
        <v>304</v>
      </c>
      <c r="D1444" s="49" t="s">
        <v>1627</v>
      </c>
      <c r="E1444" s="49" t="s">
        <v>942</v>
      </c>
      <c r="F1444" s="49"/>
      <c r="G1444" s="49">
        <v>2023</v>
      </c>
      <c r="H1444" s="49" t="s">
        <v>357</v>
      </c>
      <c r="I1444" s="49" t="s">
        <v>663</v>
      </c>
      <c r="J1444" s="59">
        <v>168000</v>
      </c>
      <c r="K1444" s="49">
        <v>168000</v>
      </c>
      <c r="L1444" s="55" t="str">
        <f>_xlfn.CONCAT(NFM3External!$B1444,"_",NFM3External!$C1444,"_",NFM3External!$E1444,"_",NFM3External!$G1444)</f>
        <v>Haiti_Malaria_World Health Organization (WHO)_2023</v>
      </c>
    </row>
    <row r="1445" spans="1:12">
      <c r="A1445" s="51" t="s">
        <v>1870</v>
      </c>
      <c r="B1445" s="52" t="s">
        <v>1009</v>
      </c>
      <c r="C1445" s="52" t="s">
        <v>301</v>
      </c>
      <c r="D1445" s="52" t="s">
        <v>1627</v>
      </c>
      <c r="E1445" s="52" t="s">
        <v>927</v>
      </c>
      <c r="F1445" s="52" t="s">
        <v>1874</v>
      </c>
      <c r="G1445" s="52">
        <v>2018</v>
      </c>
      <c r="H1445" s="52" t="s">
        <v>1628</v>
      </c>
      <c r="I1445" s="52" t="s">
        <v>663</v>
      </c>
      <c r="J1445" s="60">
        <v>950000</v>
      </c>
      <c r="K1445" s="52">
        <v>950000</v>
      </c>
      <c r="L1445" s="56" t="str">
        <f>_xlfn.CONCAT(NFM3External!$B1445,"_",NFM3External!$C1445,"_",NFM3External!$E1445,"_",NFM3External!$G1445)</f>
        <v>Haiti_TB_United States Government (USG)_2018</v>
      </c>
    </row>
    <row r="1446" spans="1:12">
      <c r="A1446" s="48" t="s">
        <v>1870</v>
      </c>
      <c r="B1446" s="49" t="s">
        <v>1009</v>
      </c>
      <c r="C1446" s="49" t="s">
        <v>301</v>
      </c>
      <c r="D1446" s="49" t="s">
        <v>1627</v>
      </c>
      <c r="E1446" s="49" t="s">
        <v>927</v>
      </c>
      <c r="F1446" s="49" t="s">
        <v>1874</v>
      </c>
      <c r="G1446" s="49">
        <v>2019</v>
      </c>
      <c r="H1446" s="49" t="s">
        <v>1628</v>
      </c>
      <c r="I1446" s="49" t="s">
        <v>663</v>
      </c>
      <c r="J1446" s="59">
        <v>950000</v>
      </c>
      <c r="K1446" s="49">
        <v>950000</v>
      </c>
      <c r="L1446" s="55" t="str">
        <f>_xlfn.CONCAT(NFM3External!$B1446,"_",NFM3External!$C1446,"_",NFM3External!$E1446,"_",NFM3External!$G1446)</f>
        <v>Haiti_TB_United States Government (USG)_2019</v>
      </c>
    </row>
    <row r="1447" spans="1:12">
      <c r="A1447" s="51" t="s">
        <v>1870</v>
      </c>
      <c r="B1447" s="52" t="s">
        <v>1009</v>
      </c>
      <c r="C1447" s="52" t="s">
        <v>301</v>
      </c>
      <c r="D1447" s="52" t="s">
        <v>1627</v>
      </c>
      <c r="E1447" s="52" t="s">
        <v>927</v>
      </c>
      <c r="F1447" s="52" t="s">
        <v>1874</v>
      </c>
      <c r="G1447" s="52">
        <v>2020</v>
      </c>
      <c r="H1447" s="52" t="s">
        <v>1628</v>
      </c>
      <c r="I1447" s="52" t="s">
        <v>663</v>
      </c>
      <c r="J1447" s="60">
        <v>400000</v>
      </c>
      <c r="K1447" s="52">
        <v>400000</v>
      </c>
      <c r="L1447" s="56" t="str">
        <f>_xlfn.CONCAT(NFM3External!$B1447,"_",NFM3External!$C1447,"_",NFM3External!$E1447,"_",NFM3External!$G1447)</f>
        <v>Haiti_TB_United States Government (USG)_2020</v>
      </c>
    </row>
    <row r="1448" spans="1:12">
      <c r="A1448" s="48" t="s">
        <v>1870</v>
      </c>
      <c r="B1448" s="49" t="s">
        <v>1009</v>
      </c>
      <c r="C1448" s="49" t="s">
        <v>301</v>
      </c>
      <c r="D1448" s="49" t="s">
        <v>1627</v>
      </c>
      <c r="E1448" s="49" t="s">
        <v>927</v>
      </c>
      <c r="F1448" s="49" t="s">
        <v>1874</v>
      </c>
      <c r="G1448" s="49">
        <v>2021</v>
      </c>
      <c r="H1448" s="49" t="s">
        <v>357</v>
      </c>
      <c r="I1448" s="49" t="s">
        <v>663</v>
      </c>
      <c r="J1448" s="59">
        <v>400000</v>
      </c>
      <c r="K1448" s="49">
        <v>400000</v>
      </c>
      <c r="L1448" s="55" t="str">
        <f>_xlfn.CONCAT(NFM3External!$B1448,"_",NFM3External!$C1448,"_",NFM3External!$E1448,"_",NFM3External!$G1448)</f>
        <v>Haiti_TB_United States Government (USG)_2021</v>
      </c>
    </row>
    <row r="1449" spans="1:12">
      <c r="A1449" s="51" t="s">
        <v>1870</v>
      </c>
      <c r="B1449" s="52" t="s">
        <v>1009</v>
      </c>
      <c r="C1449" s="52" t="s">
        <v>301</v>
      </c>
      <c r="D1449" s="52" t="s">
        <v>1627</v>
      </c>
      <c r="E1449" s="52" t="s">
        <v>927</v>
      </c>
      <c r="F1449" s="52" t="s">
        <v>1874</v>
      </c>
      <c r="G1449" s="52">
        <v>2022</v>
      </c>
      <c r="H1449" s="52" t="s">
        <v>357</v>
      </c>
      <c r="I1449" s="52" t="s">
        <v>663</v>
      </c>
      <c r="J1449" s="60">
        <v>400000</v>
      </c>
      <c r="K1449" s="52">
        <v>400000</v>
      </c>
      <c r="L1449" s="56" t="str">
        <f>_xlfn.CONCAT(NFM3External!$B1449,"_",NFM3External!$C1449,"_",NFM3External!$E1449,"_",NFM3External!$G1449)</f>
        <v>Haiti_TB_United States Government (USG)_2022</v>
      </c>
    </row>
    <row r="1450" spans="1:12">
      <c r="A1450" s="48" t="s">
        <v>1870</v>
      </c>
      <c r="B1450" s="49" t="s">
        <v>1009</v>
      </c>
      <c r="C1450" s="49" t="s">
        <v>301</v>
      </c>
      <c r="D1450" s="49" t="s">
        <v>1627</v>
      </c>
      <c r="E1450" s="49" t="s">
        <v>927</v>
      </c>
      <c r="F1450" s="49" t="s">
        <v>1874</v>
      </c>
      <c r="G1450" s="49">
        <v>2023</v>
      </c>
      <c r="H1450" s="49" t="s">
        <v>357</v>
      </c>
      <c r="I1450" s="49" t="s">
        <v>663</v>
      </c>
      <c r="J1450" s="59">
        <v>400000</v>
      </c>
      <c r="K1450" s="49">
        <v>400000</v>
      </c>
      <c r="L1450" s="55" t="str">
        <f>_xlfn.CONCAT(NFM3External!$B1450,"_",NFM3External!$C1450,"_",NFM3External!$E1450,"_",NFM3External!$G1450)</f>
        <v>Haiti_TB_United States Government (USG)_2023</v>
      </c>
    </row>
    <row r="1451" spans="1:12">
      <c r="A1451" s="51" t="s">
        <v>1870</v>
      </c>
      <c r="B1451" s="52" t="s">
        <v>1009</v>
      </c>
      <c r="C1451" s="52" t="s">
        <v>301</v>
      </c>
      <c r="D1451" s="52" t="s">
        <v>1627</v>
      </c>
      <c r="E1451" s="52" t="s">
        <v>947</v>
      </c>
      <c r="F1451" s="52" t="s">
        <v>1871</v>
      </c>
      <c r="G1451" s="52">
        <v>2018</v>
      </c>
      <c r="H1451" s="52" t="s">
        <v>1628</v>
      </c>
      <c r="I1451" s="52" t="s">
        <v>663</v>
      </c>
      <c r="J1451" s="60">
        <v>345077</v>
      </c>
      <c r="K1451" s="52">
        <v>345077</v>
      </c>
      <c r="L1451" s="56" t="str">
        <f>_xlfn.CONCAT(NFM3External!$B1451,"_",NFM3External!$C1451,"_",NFM3External!$E1451,"_",NFM3External!$G1451)</f>
        <v>Haiti_TB_Unspecified - not disagregated by sources _2018</v>
      </c>
    </row>
    <row r="1452" spans="1:12">
      <c r="A1452" s="48" t="s">
        <v>1870</v>
      </c>
      <c r="B1452" s="49" t="s">
        <v>1009</v>
      </c>
      <c r="C1452" s="49" t="s">
        <v>301</v>
      </c>
      <c r="D1452" s="49" t="s">
        <v>1627</v>
      </c>
      <c r="E1452" s="49" t="s">
        <v>947</v>
      </c>
      <c r="F1452" s="49" t="s">
        <v>1871</v>
      </c>
      <c r="G1452" s="49">
        <v>2019</v>
      </c>
      <c r="H1452" s="49" t="s">
        <v>1628</v>
      </c>
      <c r="I1452" s="49" t="s">
        <v>663</v>
      </c>
      <c r="J1452" s="59">
        <v>345077</v>
      </c>
      <c r="K1452" s="49">
        <v>345077</v>
      </c>
      <c r="L1452" s="55" t="str">
        <f>_xlfn.CONCAT(NFM3External!$B1452,"_",NFM3External!$C1452,"_",NFM3External!$E1452,"_",NFM3External!$G1452)</f>
        <v>Haiti_TB_Unspecified - not disagregated by sources _2019</v>
      </c>
    </row>
    <row r="1453" spans="1:12">
      <c r="A1453" s="51" t="s">
        <v>1870</v>
      </c>
      <c r="B1453" s="52" t="s">
        <v>1009</v>
      </c>
      <c r="C1453" s="52" t="s">
        <v>301</v>
      </c>
      <c r="D1453" s="52" t="s">
        <v>1627</v>
      </c>
      <c r="E1453" s="52" t="s">
        <v>947</v>
      </c>
      <c r="F1453" s="52" t="s">
        <v>1871</v>
      </c>
      <c r="G1453" s="52">
        <v>2020</v>
      </c>
      <c r="H1453" s="52" t="s">
        <v>1628</v>
      </c>
      <c r="I1453" s="52" t="s">
        <v>663</v>
      </c>
      <c r="J1453" s="60">
        <v>345077</v>
      </c>
      <c r="K1453" s="52">
        <v>345077</v>
      </c>
      <c r="L1453" s="56" t="str">
        <f>_xlfn.CONCAT(NFM3External!$B1453,"_",NFM3External!$C1453,"_",NFM3External!$E1453,"_",NFM3External!$G1453)</f>
        <v>Haiti_TB_Unspecified - not disagregated by sources _2020</v>
      </c>
    </row>
    <row r="1454" spans="1:12">
      <c r="A1454" s="48" t="s">
        <v>1870</v>
      </c>
      <c r="B1454" s="49" t="s">
        <v>1009</v>
      </c>
      <c r="C1454" s="49" t="s">
        <v>301</v>
      </c>
      <c r="D1454" s="49" t="s">
        <v>1627</v>
      </c>
      <c r="E1454" s="49" t="s">
        <v>947</v>
      </c>
      <c r="F1454" s="49" t="s">
        <v>1871</v>
      </c>
      <c r="G1454" s="49">
        <v>2021</v>
      </c>
      <c r="H1454" s="49" t="s">
        <v>357</v>
      </c>
      <c r="I1454" s="49" t="s">
        <v>663</v>
      </c>
      <c r="J1454" s="59">
        <v>473150</v>
      </c>
      <c r="K1454" s="49">
        <v>473150</v>
      </c>
      <c r="L1454" s="55" t="str">
        <f>_xlfn.CONCAT(NFM3External!$B1454,"_",NFM3External!$C1454,"_",NFM3External!$E1454,"_",NFM3External!$G1454)</f>
        <v>Haiti_TB_Unspecified - not disagregated by sources _2021</v>
      </c>
    </row>
    <row r="1455" spans="1:12">
      <c r="A1455" s="51" t="s">
        <v>1870</v>
      </c>
      <c r="B1455" s="52" t="s">
        <v>1009</v>
      </c>
      <c r="C1455" s="52" t="s">
        <v>301</v>
      </c>
      <c r="D1455" s="52" t="s">
        <v>1627</v>
      </c>
      <c r="E1455" s="52" t="s">
        <v>947</v>
      </c>
      <c r="F1455" s="52" t="s">
        <v>1871</v>
      </c>
      <c r="G1455" s="52">
        <v>2022</v>
      </c>
      <c r="H1455" s="52" t="s">
        <v>357</v>
      </c>
      <c r="I1455" s="52" t="s">
        <v>663</v>
      </c>
      <c r="J1455" s="60">
        <v>486444</v>
      </c>
      <c r="K1455" s="52">
        <v>486444</v>
      </c>
      <c r="L1455" s="56" t="str">
        <f>_xlfn.CONCAT(NFM3External!$B1455,"_",NFM3External!$C1455,"_",NFM3External!$E1455,"_",NFM3External!$G1455)</f>
        <v>Haiti_TB_Unspecified - not disagregated by sources _2022</v>
      </c>
    </row>
    <row r="1456" spans="1:12">
      <c r="A1456" s="48" t="s">
        <v>1870</v>
      </c>
      <c r="B1456" s="49" t="s">
        <v>1009</v>
      </c>
      <c r="C1456" s="49" t="s">
        <v>301</v>
      </c>
      <c r="D1456" s="49" t="s">
        <v>1627</v>
      </c>
      <c r="E1456" s="49" t="s">
        <v>947</v>
      </c>
      <c r="F1456" s="49" t="s">
        <v>1871</v>
      </c>
      <c r="G1456" s="49">
        <v>2023</v>
      </c>
      <c r="H1456" s="49" t="s">
        <v>357</v>
      </c>
      <c r="I1456" s="49" t="s">
        <v>663</v>
      </c>
      <c r="J1456" s="59">
        <v>500138</v>
      </c>
      <c r="K1456" s="49">
        <v>500138</v>
      </c>
      <c r="L1456" s="55" t="str">
        <f>_xlfn.CONCAT(NFM3External!$B1456,"_",NFM3External!$C1456,"_",NFM3External!$E1456,"_",NFM3External!$G1456)</f>
        <v>Haiti_TB_Unspecified - not disagregated by sources _2023</v>
      </c>
    </row>
    <row r="1457" spans="1:12">
      <c r="A1457" s="51" t="s">
        <v>1870</v>
      </c>
      <c r="B1457" s="52" t="s">
        <v>1009</v>
      </c>
      <c r="C1457" s="52" t="s">
        <v>301</v>
      </c>
      <c r="D1457" s="52" t="s">
        <v>1627</v>
      </c>
      <c r="E1457" s="52" t="s">
        <v>942</v>
      </c>
      <c r="F1457" s="52"/>
      <c r="G1457" s="52">
        <v>2018</v>
      </c>
      <c r="H1457" s="52" t="s">
        <v>1628</v>
      </c>
      <c r="I1457" s="52" t="s">
        <v>663</v>
      </c>
      <c r="J1457" s="60">
        <v>74856</v>
      </c>
      <c r="K1457" s="52">
        <v>74856</v>
      </c>
      <c r="L1457" s="56" t="str">
        <f>_xlfn.CONCAT(NFM3External!$B1457,"_",NFM3External!$C1457,"_",NFM3External!$E1457,"_",NFM3External!$G1457)</f>
        <v>Haiti_TB_World Health Organization (WHO)_2018</v>
      </c>
    </row>
    <row r="1458" spans="1:12">
      <c r="A1458" s="48" t="s">
        <v>1870</v>
      </c>
      <c r="B1458" s="49" t="s">
        <v>1009</v>
      </c>
      <c r="C1458" s="49" t="s">
        <v>301</v>
      </c>
      <c r="D1458" s="49" t="s">
        <v>1627</v>
      </c>
      <c r="E1458" s="49" t="s">
        <v>942</v>
      </c>
      <c r="F1458" s="49"/>
      <c r="G1458" s="49">
        <v>2019</v>
      </c>
      <c r="H1458" s="49" t="s">
        <v>1628</v>
      </c>
      <c r="I1458" s="49" t="s">
        <v>663</v>
      </c>
      <c r="J1458" s="59">
        <v>74856</v>
      </c>
      <c r="K1458" s="49">
        <v>74856</v>
      </c>
      <c r="L1458" s="55" t="str">
        <f>_xlfn.CONCAT(NFM3External!$B1458,"_",NFM3External!$C1458,"_",NFM3External!$E1458,"_",NFM3External!$G1458)</f>
        <v>Haiti_TB_World Health Organization (WHO)_2019</v>
      </c>
    </row>
    <row r="1459" spans="1:12">
      <c r="A1459" s="51" t="s">
        <v>1870</v>
      </c>
      <c r="B1459" s="52" t="s">
        <v>1009</v>
      </c>
      <c r="C1459" s="52" t="s">
        <v>301</v>
      </c>
      <c r="D1459" s="52" t="s">
        <v>1627</v>
      </c>
      <c r="E1459" s="52" t="s">
        <v>942</v>
      </c>
      <c r="F1459" s="52"/>
      <c r="G1459" s="52">
        <v>2020</v>
      </c>
      <c r="H1459" s="52" t="s">
        <v>1628</v>
      </c>
      <c r="I1459" s="52" t="s">
        <v>663</v>
      </c>
      <c r="J1459" s="60">
        <v>44410</v>
      </c>
      <c r="K1459" s="52">
        <v>44410</v>
      </c>
      <c r="L1459" s="56" t="str">
        <f>_xlfn.CONCAT(NFM3External!$B1459,"_",NFM3External!$C1459,"_",NFM3External!$E1459,"_",NFM3External!$G1459)</f>
        <v>Haiti_TB_World Health Organization (WHO)_2020</v>
      </c>
    </row>
    <row r="1460" spans="1:12">
      <c r="A1460" s="48" t="s">
        <v>1870</v>
      </c>
      <c r="B1460" s="49" t="s">
        <v>1009</v>
      </c>
      <c r="C1460" s="49" t="s">
        <v>301</v>
      </c>
      <c r="D1460" s="49" t="s">
        <v>1627</v>
      </c>
      <c r="E1460" s="49" t="s">
        <v>942</v>
      </c>
      <c r="F1460" s="49"/>
      <c r="G1460" s="49">
        <v>2021</v>
      </c>
      <c r="H1460" s="49" t="s">
        <v>357</v>
      </c>
      <c r="I1460" s="49" t="s">
        <v>663</v>
      </c>
      <c r="J1460" s="59">
        <v>44410</v>
      </c>
      <c r="K1460" s="49">
        <v>44410</v>
      </c>
      <c r="L1460" s="55" t="str">
        <f>_xlfn.CONCAT(NFM3External!$B1460,"_",NFM3External!$C1460,"_",NFM3External!$E1460,"_",NFM3External!$G1460)</f>
        <v>Haiti_TB_World Health Organization (WHO)_2021</v>
      </c>
    </row>
    <row r="1461" spans="1:12">
      <c r="A1461" s="51" t="s">
        <v>1870</v>
      </c>
      <c r="B1461" s="52" t="s">
        <v>1009</v>
      </c>
      <c r="C1461" s="52" t="s">
        <v>301</v>
      </c>
      <c r="D1461" s="52" t="s">
        <v>1627</v>
      </c>
      <c r="E1461" s="52" t="s">
        <v>942</v>
      </c>
      <c r="F1461" s="52"/>
      <c r="G1461" s="52">
        <v>2022</v>
      </c>
      <c r="H1461" s="52" t="s">
        <v>357</v>
      </c>
      <c r="I1461" s="52" t="s">
        <v>663</v>
      </c>
      <c r="J1461" s="60">
        <v>44410</v>
      </c>
      <c r="K1461" s="52">
        <v>44410</v>
      </c>
      <c r="L1461" s="56" t="str">
        <f>_xlfn.CONCAT(NFM3External!$B1461,"_",NFM3External!$C1461,"_",NFM3External!$E1461,"_",NFM3External!$G1461)</f>
        <v>Haiti_TB_World Health Organization (WHO)_2022</v>
      </c>
    </row>
    <row r="1462" spans="1:12">
      <c r="A1462" s="48" t="s">
        <v>1870</v>
      </c>
      <c r="B1462" s="49" t="s">
        <v>1009</v>
      </c>
      <c r="C1462" s="49" t="s">
        <v>301</v>
      </c>
      <c r="D1462" s="49" t="s">
        <v>1627</v>
      </c>
      <c r="E1462" s="49" t="s">
        <v>942</v>
      </c>
      <c r="F1462" s="49"/>
      <c r="G1462" s="49">
        <v>2023</v>
      </c>
      <c r="H1462" s="49" t="s">
        <v>357</v>
      </c>
      <c r="I1462" s="49" t="s">
        <v>663</v>
      </c>
      <c r="J1462" s="59">
        <v>44410</v>
      </c>
      <c r="K1462" s="49">
        <v>44410</v>
      </c>
      <c r="L1462" s="55" t="str">
        <f>_xlfn.CONCAT(NFM3External!$B1462,"_",NFM3External!$C1462,"_",NFM3External!$E1462,"_",NFM3External!$G1462)</f>
        <v>Haiti_TB_World Health Organization (WHO)_2023</v>
      </c>
    </row>
    <row r="1463" spans="1:12">
      <c r="A1463" s="51" t="s">
        <v>1875</v>
      </c>
      <c r="B1463" s="52" t="s">
        <v>1026</v>
      </c>
      <c r="C1463" s="52" t="s">
        <v>304</v>
      </c>
      <c r="D1463" s="52" t="s">
        <v>1627</v>
      </c>
      <c r="E1463" s="52" t="s">
        <v>894</v>
      </c>
      <c r="F1463" s="52"/>
      <c r="G1463" s="52">
        <v>2018</v>
      </c>
      <c r="H1463" s="52" t="s">
        <v>1628</v>
      </c>
      <c r="I1463" s="52" t="s">
        <v>663</v>
      </c>
      <c r="J1463" s="60">
        <v>1000000</v>
      </c>
      <c r="K1463" s="52">
        <v>1000000</v>
      </c>
      <c r="L1463" s="56" t="str">
        <f>_xlfn.CONCAT(NFM3External!$B1463,"_",NFM3External!$C1463,"_",NFM3External!$E1463,"_",NFM3External!$G1463)</f>
        <v>Indonesia_Malaria_The United Nations Children's Fund (UNICEF)_2018</v>
      </c>
    </row>
    <row r="1464" spans="1:12">
      <c r="A1464" s="48" t="s">
        <v>1875</v>
      </c>
      <c r="B1464" s="49" t="s">
        <v>1026</v>
      </c>
      <c r="C1464" s="49" t="s">
        <v>304</v>
      </c>
      <c r="D1464" s="49" t="s">
        <v>1627</v>
      </c>
      <c r="E1464" s="49" t="s">
        <v>894</v>
      </c>
      <c r="F1464" s="49"/>
      <c r="G1464" s="49">
        <v>2019</v>
      </c>
      <c r="H1464" s="49" t="s">
        <v>1628</v>
      </c>
      <c r="I1464" s="49" t="s">
        <v>663</v>
      </c>
      <c r="J1464" s="59">
        <v>1000000</v>
      </c>
      <c r="K1464" s="49">
        <v>1000000</v>
      </c>
      <c r="L1464" s="55" t="str">
        <f>_xlfn.CONCAT(NFM3External!$B1464,"_",NFM3External!$C1464,"_",NFM3External!$E1464,"_",NFM3External!$G1464)</f>
        <v>Indonesia_Malaria_The United Nations Children's Fund (UNICEF)_2019</v>
      </c>
    </row>
    <row r="1465" spans="1:12">
      <c r="A1465" s="51" t="s">
        <v>1875</v>
      </c>
      <c r="B1465" s="52" t="s">
        <v>1026</v>
      </c>
      <c r="C1465" s="52" t="s">
        <v>304</v>
      </c>
      <c r="D1465" s="52" t="s">
        <v>1627</v>
      </c>
      <c r="E1465" s="52" t="s">
        <v>894</v>
      </c>
      <c r="F1465" s="52"/>
      <c r="G1465" s="52">
        <v>2020</v>
      </c>
      <c r="H1465" s="52" t="s">
        <v>1628</v>
      </c>
      <c r="I1465" s="52" t="s">
        <v>663</v>
      </c>
      <c r="J1465" s="60">
        <v>1000000</v>
      </c>
      <c r="K1465" s="52">
        <v>1000000</v>
      </c>
      <c r="L1465" s="56" t="str">
        <f>_xlfn.CONCAT(NFM3External!$B1465,"_",NFM3External!$C1465,"_",NFM3External!$E1465,"_",NFM3External!$G1465)</f>
        <v>Indonesia_Malaria_The United Nations Children's Fund (UNICEF)_2020</v>
      </c>
    </row>
    <row r="1466" spans="1:12">
      <c r="A1466" s="48" t="s">
        <v>1875</v>
      </c>
      <c r="B1466" s="49" t="s">
        <v>1026</v>
      </c>
      <c r="C1466" s="49" t="s">
        <v>304</v>
      </c>
      <c r="D1466" s="49" t="s">
        <v>1627</v>
      </c>
      <c r="E1466" s="49" t="s">
        <v>894</v>
      </c>
      <c r="F1466" s="49"/>
      <c r="G1466" s="49">
        <v>2021</v>
      </c>
      <c r="H1466" s="49" t="s">
        <v>357</v>
      </c>
      <c r="I1466" s="49" t="s">
        <v>663</v>
      </c>
      <c r="J1466" s="59">
        <v>1000000</v>
      </c>
      <c r="K1466" s="49">
        <v>1000000</v>
      </c>
      <c r="L1466" s="55" t="str">
        <f>_xlfn.CONCAT(NFM3External!$B1466,"_",NFM3External!$C1466,"_",NFM3External!$E1466,"_",NFM3External!$G1466)</f>
        <v>Indonesia_Malaria_The United Nations Children's Fund (UNICEF)_2021</v>
      </c>
    </row>
    <row r="1467" spans="1:12">
      <c r="A1467" s="51" t="s">
        <v>1875</v>
      </c>
      <c r="B1467" s="52" t="s">
        <v>1026</v>
      </c>
      <c r="C1467" s="52" t="s">
        <v>304</v>
      </c>
      <c r="D1467" s="52" t="s">
        <v>1627</v>
      </c>
      <c r="E1467" s="52" t="s">
        <v>894</v>
      </c>
      <c r="F1467" s="52"/>
      <c r="G1467" s="52">
        <v>2022</v>
      </c>
      <c r="H1467" s="52" t="s">
        <v>357</v>
      </c>
      <c r="I1467" s="52" t="s">
        <v>663</v>
      </c>
      <c r="J1467" s="60">
        <v>1000000</v>
      </c>
      <c r="K1467" s="52">
        <v>1000000</v>
      </c>
      <c r="L1467" s="56" t="str">
        <f>_xlfn.CONCAT(NFM3External!$B1467,"_",NFM3External!$C1467,"_",NFM3External!$E1467,"_",NFM3External!$G1467)</f>
        <v>Indonesia_Malaria_The United Nations Children's Fund (UNICEF)_2022</v>
      </c>
    </row>
    <row r="1468" spans="1:12">
      <c r="A1468" s="48" t="s">
        <v>1875</v>
      </c>
      <c r="B1468" s="49" t="s">
        <v>1026</v>
      </c>
      <c r="C1468" s="49" t="s">
        <v>304</v>
      </c>
      <c r="D1468" s="49" t="s">
        <v>1627</v>
      </c>
      <c r="E1468" s="49" t="s">
        <v>894</v>
      </c>
      <c r="F1468" s="49"/>
      <c r="G1468" s="49">
        <v>2023</v>
      </c>
      <c r="H1468" s="49" t="s">
        <v>357</v>
      </c>
      <c r="I1468" s="49" t="s">
        <v>663</v>
      </c>
      <c r="J1468" s="59">
        <v>1000000</v>
      </c>
      <c r="K1468" s="49">
        <v>1000000</v>
      </c>
      <c r="L1468" s="55" t="str">
        <f>_xlfn.CONCAT(NFM3External!$B1468,"_",NFM3External!$C1468,"_",NFM3External!$E1468,"_",NFM3External!$G1468)</f>
        <v>Indonesia_Malaria_The United Nations Children's Fund (UNICEF)_2023</v>
      </c>
    </row>
    <row r="1469" spans="1:12">
      <c r="A1469" s="51" t="s">
        <v>1875</v>
      </c>
      <c r="B1469" s="52" t="s">
        <v>1026</v>
      </c>
      <c r="C1469" s="52" t="s">
        <v>304</v>
      </c>
      <c r="D1469" s="52" t="s">
        <v>1627</v>
      </c>
      <c r="E1469" s="52" t="s">
        <v>947</v>
      </c>
      <c r="F1469" s="52"/>
      <c r="G1469" s="52">
        <v>2021</v>
      </c>
      <c r="H1469" s="52" t="s">
        <v>357</v>
      </c>
      <c r="I1469" s="52" t="s">
        <v>663</v>
      </c>
      <c r="J1469" s="60">
        <v>300000</v>
      </c>
      <c r="K1469" s="52">
        <v>300000</v>
      </c>
      <c r="L1469" s="56" t="str">
        <f>_xlfn.CONCAT(NFM3External!$B1469,"_",NFM3External!$C1469,"_",NFM3External!$E1469,"_",NFM3External!$G1469)</f>
        <v>Indonesia_Malaria_Unspecified - not disagregated by sources _2021</v>
      </c>
    </row>
    <row r="1470" spans="1:12">
      <c r="A1470" s="48" t="s">
        <v>1875</v>
      </c>
      <c r="B1470" s="49" t="s">
        <v>1026</v>
      </c>
      <c r="C1470" s="49" t="s">
        <v>304</v>
      </c>
      <c r="D1470" s="49" t="s">
        <v>1627</v>
      </c>
      <c r="E1470" s="49" t="s">
        <v>947</v>
      </c>
      <c r="F1470" s="49"/>
      <c r="G1470" s="49">
        <v>2022</v>
      </c>
      <c r="H1470" s="49" t="s">
        <v>357</v>
      </c>
      <c r="I1470" s="49" t="s">
        <v>663</v>
      </c>
      <c r="J1470" s="59">
        <v>300000</v>
      </c>
      <c r="K1470" s="49">
        <v>300000</v>
      </c>
      <c r="L1470" s="55" t="str">
        <f>_xlfn.CONCAT(NFM3External!$B1470,"_",NFM3External!$C1470,"_",NFM3External!$E1470,"_",NFM3External!$G1470)</f>
        <v>Indonesia_Malaria_Unspecified - not disagregated by sources _2022</v>
      </c>
    </row>
    <row r="1471" spans="1:12">
      <c r="A1471" s="51" t="s">
        <v>1875</v>
      </c>
      <c r="B1471" s="52" t="s">
        <v>1026</v>
      </c>
      <c r="C1471" s="52" t="s">
        <v>304</v>
      </c>
      <c r="D1471" s="52" t="s">
        <v>1627</v>
      </c>
      <c r="E1471" s="52" t="s">
        <v>947</v>
      </c>
      <c r="F1471" s="52"/>
      <c r="G1471" s="52">
        <v>2023</v>
      </c>
      <c r="H1471" s="52" t="s">
        <v>357</v>
      </c>
      <c r="I1471" s="52" t="s">
        <v>663</v>
      </c>
      <c r="J1471" s="60">
        <v>300000</v>
      </c>
      <c r="K1471" s="52">
        <v>300000</v>
      </c>
      <c r="L1471" s="56" t="str">
        <f>_xlfn.CONCAT(NFM3External!$B1471,"_",NFM3External!$C1471,"_",NFM3External!$E1471,"_",NFM3External!$G1471)</f>
        <v>Indonesia_Malaria_Unspecified - not disagregated by sources _2023</v>
      </c>
    </row>
    <row r="1472" spans="1:12">
      <c r="A1472" s="48" t="s">
        <v>1875</v>
      </c>
      <c r="B1472" s="49" t="s">
        <v>1026</v>
      </c>
      <c r="C1472" s="49" t="s">
        <v>304</v>
      </c>
      <c r="D1472" s="49" t="s">
        <v>1627</v>
      </c>
      <c r="E1472" s="49" t="s">
        <v>942</v>
      </c>
      <c r="F1472" s="49"/>
      <c r="G1472" s="49">
        <v>2018</v>
      </c>
      <c r="H1472" s="49" t="s">
        <v>1628</v>
      </c>
      <c r="I1472" s="49" t="s">
        <v>663</v>
      </c>
      <c r="J1472" s="59">
        <v>400000</v>
      </c>
      <c r="K1472" s="49">
        <v>400000</v>
      </c>
      <c r="L1472" s="55" t="str">
        <f>_xlfn.CONCAT(NFM3External!$B1472,"_",NFM3External!$C1472,"_",NFM3External!$E1472,"_",NFM3External!$G1472)</f>
        <v>Indonesia_Malaria_World Health Organization (WHO)_2018</v>
      </c>
    </row>
    <row r="1473" spans="1:12">
      <c r="A1473" s="51" t="s">
        <v>1875</v>
      </c>
      <c r="B1473" s="52" t="s">
        <v>1026</v>
      </c>
      <c r="C1473" s="52" t="s">
        <v>304</v>
      </c>
      <c r="D1473" s="52" t="s">
        <v>1627</v>
      </c>
      <c r="E1473" s="52" t="s">
        <v>942</v>
      </c>
      <c r="F1473" s="52"/>
      <c r="G1473" s="52">
        <v>2019</v>
      </c>
      <c r="H1473" s="52" t="s">
        <v>1628</v>
      </c>
      <c r="I1473" s="52" t="s">
        <v>663</v>
      </c>
      <c r="J1473" s="60">
        <v>400000</v>
      </c>
      <c r="K1473" s="52">
        <v>400000</v>
      </c>
      <c r="L1473" s="56" t="str">
        <f>_xlfn.CONCAT(NFM3External!$B1473,"_",NFM3External!$C1473,"_",NFM3External!$E1473,"_",NFM3External!$G1473)</f>
        <v>Indonesia_Malaria_World Health Organization (WHO)_2019</v>
      </c>
    </row>
    <row r="1474" spans="1:12">
      <c r="A1474" s="48" t="s">
        <v>1875</v>
      </c>
      <c r="B1474" s="49" t="s">
        <v>1026</v>
      </c>
      <c r="C1474" s="49" t="s">
        <v>304</v>
      </c>
      <c r="D1474" s="49" t="s">
        <v>1627</v>
      </c>
      <c r="E1474" s="49" t="s">
        <v>942</v>
      </c>
      <c r="F1474" s="49"/>
      <c r="G1474" s="49">
        <v>2020</v>
      </c>
      <c r="H1474" s="49" t="s">
        <v>1628</v>
      </c>
      <c r="I1474" s="49" t="s">
        <v>663</v>
      </c>
      <c r="J1474" s="59">
        <v>400000</v>
      </c>
      <c r="K1474" s="49">
        <v>400000</v>
      </c>
      <c r="L1474" s="55" t="str">
        <f>_xlfn.CONCAT(NFM3External!$B1474,"_",NFM3External!$C1474,"_",NFM3External!$E1474,"_",NFM3External!$G1474)</f>
        <v>Indonesia_Malaria_World Health Organization (WHO)_2020</v>
      </c>
    </row>
    <row r="1475" spans="1:12">
      <c r="A1475" s="51" t="s">
        <v>1875</v>
      </c>
      <c r="B1475" s="52" t="s">
        <v>1026</v>
      </c>
      <c r="C1475" s="52" t="s">
        <v>304</v>
      </c>
      <c r="D1475" s="52" t="s">
        <v>1627</v>
      </c>
      <c r="E1475" s="52" t="s">
        <v>942</v>
      </c>
      <c r="F1475" s="52"/>
      <c r="G1475" s="52">
        <v>2021</v>
      </c>
      <c r="H1475" s="52" t="s">
        <v>357</v>
      </c>
      <c r="I1475" s="52" t="s">
        <v>663</v>
      </c>
      <c r="J1475" s="60">
        <v>400000</v>
      </c>
      <c r="K1475" s="52">
        <v>400000</v>
      </c>
      <c r="L1475" s="56" t="str">
        <f>_xlfn.CONCAT(NFM3External!$B1475,"_",NFM3External!$C1475,"_",NFM3External!$E1475,"_",NFM3External!$G1475)</f>
        <v>Indonesia_Malaria_World Health Organization (WHO)_2021</v>
      </c>
    </row>
    <row r="1476" spans="1:12">
      <c r="A1476" s="48" t="s">
        <v>1875</v>
      </c>
      <c r="B1476" s="49" t="s">
        <v>1026</v>
      </c>
      <c r="C1476" s="49" t="s">
        <v>304</v>
      </c>
      <c r="D1476" s="49" t="s">
        <v>1627</v>
      </c>
      <c r="E1476" s="49" t="s">
        <v>942</v>
      </c>
      <c r="F1476" s="49"/>
      <c r="G1476" s="49">
        <v>2022</v>
      </c>
      <c r="H1476" s="49" t="s">
        <v>357</v>
      </c>
      <c r="I1476" s="49" t="s">
        <v>663</v>
      </c>
      <c r="J1476" s="59">
        <v>400000</v>
      </c>
      <c r="K1476" s="49">
        <v>400000</v>
      </c>
      <c r="L1476" s="55" t="str">
        <f>_xlfn.CONCAT(NFM3External!$B1476,"_",NFM3External!$C1476,"_",NFM3External!$E1476,"_",NFM3External!$G1476)</f>
        <v>Indonesia_Malaria_World Health Organization (WHO)_2022</v>
      </c>
    </row>
    <row r="1477" spans="1:12">
      <c r="A1477" s="51" t="s">
        <v>1875</v>
      </c>
      <c r="B1477" s="52" t="s">
        <v>1026</v>
      </c>
      <c r="C1477" s="52" t="s">
        <v>304</v>
      </c>
      <c r="D1477" s="52" t="s">
        <v>1627</v>
      </c>
      <c r="E1477" s="52" t="s">
        <v>942</v>
      </c>
      <c r="F1477" s="52"/>
      <c r="G1477" s="52">
        <v>2023</v>
      </c>
      <c r="H1477" s="52" t="s">
        <v>357</v>
      </c>
      <c r="I1477" s="52" t="s">
        <v>663</v>
      </c>
      <c r="J1477" s="60">
        <v>400000</v>
      </c>
      <c r="K1477" s="52">
        <v>400000</v>
      </c>
      <c r="L1477" s="56" t="str">
        <f>_xlfn.CONCAT(NFM3External!$B1477,"_",NFM3External!$C1477,"_",NFM3External!$E1477,"_",NFM3External!$G1477)</f>
        <v>Indonesia_Malaria_World Health Organization (WHO)_2023</v>
      </c>
    </row>
    <row r="1478" spans="1:12">
      <c r="A1478" s="48" t="s">
        <v>1876</v>
      </c>
      <c r="B1478" s="49" t="s">
        <v>1023</v>
      </c>
      <c r="C1478" s="49" t="s">
        <v>1638</v>
      </c>
      <c r="D1478" s="49" t="s">
        <v>1627</v>
      </c>
      <c r="E1478" s="49" t="s">
        <v>932</v>
      </c>
      <c r="F1478" s="49"/>
      <c r="G1478" s="49">
        <v>2018</v>
      </c>
      <c r="H1478" s="49" t="s">
        <v>1628</v>
      </c>
      <c r="I1478" s="49" t="s">
        <v>663</v>
      </c>
      <c r="J1478" s="59">
        <v>57515152</v>
      </c>
      <c r="K1478" s="49">
        <v>57515152</v>
      </c>
      <c r="L1478" s="55" t="str">
        <f>_xlfn.CONCAT(NFM3External!$B1478,"_",NFM3External!$C1478,"_",NFM3External!$E1478,"_",NFM3External!$G1478)</f>
        <v>India_HIV_World Bank (WB)_2018</v>
      </c>
    </row>
    <row r="1479" spans="1:12">
      <c r="A1479" s="51" t="s">
        <v>1876</v>
      </c>
      <c r="B1479" s="52" t="s">
        <v>1023</v>
      </c>
      <c r="C1479" s="52" t="s">
        <v>1638</v>
      </c>
      <c r="D1479" s="52" t="s">
        <v>1627</v>
      </c>
      <c r="E1479" s="52" t="s">
        <v>932</v>
      </c>
      <c r="F1479" s="52"/>
      <c r="G1479" s="52">
        <v>2019</v>
      </c>
      <c r="H1479" s="52" t="s">
        <v>1628</v>
      </c>
      <c r="I1479" s="52" t="s">
        <v>663</v>
      </c>
      <c r="J1479" s="60">
        <v>108943210</v>
      </c>
      <c r="K1479" s="52">
        <v>108943210</v>
      </c>
      <c r="L1479" s="56" t="str">
        <f>_xlfn.CONCAT(NFM3External!$B1479,"_",NFM3External!$C1479,"_",NFM3External!$E1479,"_",NFM3External!$G1479)</f>
        <v>India_HIV_World Bank (WB)_2019</v>
      </c>
    </row>
    <row r="1480" spans="1:12">
      <c r="A1480" s="48" t="s">
        <v>1876</v>
      </c>
      <c r="B1480" s="49" t="s">
        <v>1023</v>
      </c>
      <c r="C1480" s="49" t="s">
        <v>1638</v>
      </c>
      <c r="D1480" s="49" t="s">
        <v>1627</v>
      </c>
      <c r="E1480" s="49" t="s">
        <v>932</v>
      </c>
      <c r="F1480" s="49"/>
      <c r="G1480" s="49">
        <v>2020</v>
      </c>
      <c r="H1480" s="49" t="s">
        <v>1628</v>
      </c>
      <c r="I1480" s="49" t="s">
        <v>663</v>
      </c>
      <c r="J1480" s="59">
        <v>38636364</v>
      </c>
      <c r="K1480" s="49">
        <v>38636364</v>
      </c>
      <c r="L1480" s="55" t="str">
        <f>_xlfn.CONCAT(NFM3External!$B1480,"_",NFM3External!$C1480,"_",NFM3External!$E1480,"_",NFM3External!$G1480)</f>
        <v>India_HIV_World Bank (WB)_2020</v>
      </c>
    </row>
    <row r="1481" spans="1:12">
      <c r="A1481" s="51" t="s">
        <v>1876</v>
      </c>
      <c r="B1481" s="52" t="s">
        <v>1023</v>
      </c>
      <c r="C1481" s="52" t="s">
        <v>1638</v>
      </c>
      <c r="D1481" s="52" t="s">
        <v>1627</v>
      </c>
      <c r="E1481" s="52" t="s">
        <v>932</v>
      </c>
      <c r="F1481" s="52"/>
      <c r="G1481" s="52">
        <v>2021</v>
      </c>
      <c r="H1481" s="52" t="s">
        <v>357</v>
      </c>
      <c r="I1481" s="52" t="s">
        <v>663</v>
      </c>
      <c r="J1481" s="60">
        <v>36126280</v>
      </c>
      <c r="K1481" s="52">
        <v>36126280</v>
      </c>
      <c r="L1481" s="56" t="str">
        <f>_xlfn.CONCAT(NFM3External!$B1481,"_",NFM3External!$C1481,"_",NFM3External!$E1481,"_",NFM3External!$G1481)</f>
        <v>India_HIV_World Bank (WB)_2021</v>
      </c>
    </row>
    <row r="1482" spans="1:12">
      <c r="A1482" s="48" t="s">
        <v>1877</v>
      </c>
      <c r="B1482" s="49" t="s">
        <v>1029</v>
      </c>
      <c r="C1482" s="49" t="s">
        <v>1638</v>
      </c>
      <c r="D1482" s="49" t="s">
        <v>1627</v>
      </c>
      <c r="E1482" s="49" t="s">
        <v>836</v>
      </c>
      <c r="F1482" s="49" t="s">
        <v>1878</v>
      </c>
      <c r="G1482" s="49">
        <v>2018</v>
      </c>
      <c r="H1482" s="49" t="s">
        <v>1628</v>
      </c>
      <c r="I1482" s="49" t="s">
        <v>663</v>
      </c>
      <c r="J1482" s="59">
        <v>14900</v>
      </c>
      <c r="K1482" s="49">
        <v>14900</v>
      </c>
      <c r="L1482" s="55" t="str">
        <f>_xlfn.CONCAT(NFM3External!$B1482,"_",NFM3External!$C1482,"_",NFM3External!$E1482,"_",NFM3External!$G1482)</f>
        <v>Iran (Islamic Republic)_HIV_Joint United Nations Programme on HIV/AIDS (UNAIDS)_2018</v>
      </c>
    </row>
    <row r="1483" spans="1:12">
      <c r="A1483" s="51" t="s">
        <v>1877</v>
      </c>
      <c r="B1483" s="52" t="s">
        <v>1029</v>
      </c>
      <c r="C1483" s="52" t="s">
        <v>1638</v>
      </c>
      <c r="D1483" s="52" t="s">
        <v>1627</v>
      </c>
      <c r="E1483" s="52" t="s">
        <v>836</v>
      </c>
      <c r="F1483" s="52" t="s">
        <v>1878</v>
      </c>
      <c r="G1483" s="52">
        <v>2019</v>
      </c>
      <c r="H1483" s="52" t="s">
        <v>1628</v>
      </c>
      <c r="I1483" s="52" t="s">
        <v>663</v>
      </c>
      <c r="J1483" s="60">
        <v>67002</v>
      </c>
      <c r="K1483" s="52">
        <v>67002</v>
      </c>
      <c r="L1483" s="56" t="str">
        <f>_xlfn.CONCAT(NFM3External!$B1483,"_",NFM3External!$C1483,"_",NFM3External!$E1483,"_",NFM3External!$G1483)</f>
        <v>Iran (Islamic Republic)_HIV_Joint United Nations Programme on HIV/AIDS (UNAIDS)_2019</v>
      </c>
    </row>
    <row r="1484" spans="1:12">
      <c r="A1484" s="48" t="s">
        <v>1877</v>
      </c>
      <c r="B1484" s="49" t="s">
        <v>1029</v>
      </c>
      <c r="C1484" s="49" t="s">
        <v>1638</v>
      </c>
      <c r="D1484" s="49" t="s">
        <v>1627</v>
      </c>
      <c r="E1484" s="49" t="s">
        <v>836</v>
      </c>
      <c r="F1484" s="49" t="s">
        <v>1878</v>
      </c>
      <c r="G1484" s="49">
        <v>2020</v>
      </c>
      <c r="H1484" s="49" t="s">
        <v>1628</v>
      </c>
      <c r="I1484" s="49" t="s">
        <v>663</v>
      </c>
      <c r="J1484" s="59">
        <v>67002</v>
      </c>
      <c r="K1484" s="49">
        <v>67002</v>
      </c>
      <c r="L1484" s="55" t="str">
        <f>_xlfn.CONCAT(NFM3External!$B1484,"_",NFM3External!$C1484,"_",NFM3External!$E1484,"_",NFM3External!$G1484)</f>
        <v>Iran (Islamic Republic)_HIV_Joint United Nations Programme on HIV/AIDS (UNAIDS)_2020</v>
      </c>
    </row>
    <row r="1485" spans="1:12">
      <c r="A1485" s="51" t="s">
        <v>1877</v>
      </c>
      <c r="B1485" s="52" t="s">
        <v>1029</v>
      </c>
      <c r="C1485" s="52" t="s">
        <v>1638</v>
      </c>
      <c r="D1485" s="52" t="s">
        <v>1627</v>
      </c>
      <c r="E1485" s="52" t="s">
        <v>836</v>
      </c>
      <c r="F1485" s="52" t="s">
        <v>1878</v>
      </c>
      <c r="G1485" s="52">
        <v>2021</v>
      </c>
      <c r="H1485" s="52" t="s">
        <v>357</v>
      </c>
      <c r="I1485" s="52" t="s">
        <v>663</v>
      </c>
      <c r="J1485" s="60">
        <v>67002</v>
      </c>
      <c r="K1485" s="52">
        <v>67002</v>
      </c>
      <c r="L1485" s="56" t="str">
        <f>_xlfn.CONCAT(NFM3External!$B1485,"_",NFM3External!$C1485,"_",NFM3External!$E1485,"_",NFM3External!$G1485)</f>
        <v>Iran (Islamic Republic)_HIV_Joint United Nations Programme on HIV/AIDS (UNAIDS)_2021</v>
      </c>
    </row>
    <row r="1486" spans="1:12">
      <c r="A1486" s="48" t="s">
        <v>1877</v>
      </c>
      <c r="B1486" s="49" t="s">
        <v>1029</v>
      </c>
      <c r="C1486" s="49" t="s">
        <v>1638</v>
      </c>
      <c r="D1486" s="49" t="s">
        <v>1627</v>
      </c>
      <c r="E1486" s="49" t="s">
        <v>836</v>
      </c>
      <c r="F1486" s="49" t="s">
        <v>1878</v>
      </c>
      <c r="G1486" s="49">
        <v>2022</v>
      </c>
      <c r="H1486" s="49" t="s">
        <v>357</v>
      </c>
      <c r="I1486" s="49" t="s">
        <v>663</v>
      </c>
      <c r="J1486" s="59">
        <v>67002</v>
      </c>
      <c r="K1486" s="49">
        <v>67002</v>
      </c>
      <c r="L1486" s="55" t="str">
        <f>_xlfn.CONCAT(NFM3External!$B1486,"_",NFM3External!$C1486,"_",NFM3External!$E1486,"_",NFM3External!$G1486)</f>
        <v>Iran (Islamic Republic)_HIV_Joint United Nations Programme on HIV/AIDS (UNAIDS)_2022</v>
      </c>
    </row>
    <row r="1487" spans="1:12">
      <c r="A1487" s="51" t="s">
        <v>1877</v>
      </c>
      <c r="B1487" s="52" t="s">
        <v>1029</v>
      </c>
      <c r="C1487" s="52" t="s">
        <v>1638</v>
      </c>
      <c r="D1487" s="52" t="s">
        <v>1627</v>
      </c>
      <c r="E1487" s="52" t="s">
        <v>836</v>
      </c>
      <c r="F1487" s="52" t="s">
        <v>1878</v>
      </c>
      <c r="G1487" s="52">
        <v>2023</v>
      </c>
      <c r="H1487" s="52" t="s">
        <v>357</v>
      </c>
      <c r="I1487" s="52" t="s">
        <v>663</v>
      </c>
      <c r="J1487" s="60">
        <v>67002</v>
      </c>
      <c r="K1487" s="52">
        <v>67002</v>
      </c>
      <c r="L1487" s="56" t="str">
        <f>_xlfn.CONCAT(NFM3External!$B1487,"_",NFM3External!$C1487,"_",NFM3External!$E1487,"_",NFM3External!$G1487)</f>
        <v>Iran (Islamic Republic)_HIV_Joint United Nations Programme on HIV/AIDS (UNAIDS)_2023</v>
      </c>
    </row>
    <row r="1488" spans="1:12">
      <c r="A1488" s="48" t="s">
        <v>1877</v>
      </c>
      <c r="B1488" s="49" t="s">
        <v>1029</v>
      </c>
      <c r="C1488" s="49" t="s">
        <v>1638</v>
      </c>
      <c r="D1488" s="49" t="s">
        <v>1627</v>
      </c>
      <c r="E1488" s="49" t="s">
        <v>836</v>
      </c>
      <c r="F1488" s="49" t="s">
        <v>1878</v>
      </c>
      <c r="G1488" s="49">
        <v>2024</v>
      </c>
      <c r="H1488" s="49" t="s">
        <v>357</v>
      </c>
      <c r="I1488" s="49" t="s">
        <v>663</v>
      </c>
      <c r="J1488" s="59">
        <v>67002</v>
      </c>
      <c r="K1488" s="49">
        <v>67002</v>
      </c>
      <c r="L1488" s="55" t="str">
        <f>_xlfn.CONCAT(NFM3External!$B1488,"_",NFM3External!$C1488,"_",NFM3External!$E1488,"_",NFM3External!$G1488)</f>
        <v>Iran (Islamic Republic)_HIV_Joint United Nations Programme on HIV/AIDS (UNAIDS)_2024</v>
      </c>
    </row>
    <row r="1489" spans="1:12">
      <c r="A1489" s="51" t="s">
        <v>1877</v>
      </c>
      <c r="B1489" s="52" t="s">
        <v>1029</v>
      </c>
      <c r="C1489" s="52" t="s">
        <v>1638</v>
      </c>
      <c r="D1489" s="52" t="s">
        <v>1627</v>
      </c>
      <c r="E1489" s="52" t="s">
        <v>836</v>
      </c>
      <c r="F1489" s="52" t="s">
        <v>1878</v>
      </c>
      <c r="G1489" s="52">
        <v>2025</v>
      </c>
      <c r="H1489" s="52" t="s">
        <v>357</v>
      </c>
      <c r="I1489" s="52" t="s">
        <v>663</v>
      </c>
      <c r="J1489" s="60">
        <v>67002</v>
      </c>
      <c r="K1489" s="52">
        <v>67002</v>
      </c>
      <c r="L1489" s="56" t="str">
        <f>_xlfn.CONCAT(NFM3External!$B1489,"_",NFM3External!$C1489,"_",NFM3External!$E1489,"_",NFM3External!$G1489)</f>
        <v>Iran (Islamic Republic)_HIV_Joint United Nations Programme on HIV/AIDS (UNAIDS)_2025</v>
      </c>
    </row>
    <row r="1490" spans="1:12">
      <c r="A1490" s="48" t="s">
        <v>1877</v>
      </c>
      <c r="B1490" s="49" t="s">
        <v>1029</v>
      </c>
      <c r="C1490" s="49" t="s">
        <v>1638</v>
      </c>
      <c r="D1490" s="49" t="s">
        <v>1627</v>
      </c>
      <c r="E1490" s="49" t="s">
        <v>894</v>
      </c>
      <c r="F1490" s="49" t="s">
        <v>1878</v>
      </c>
      <c r="G1490" s="49">
        <v>2018</v>
      </c>
      <c r="H1490" s="49" t="s">
        <v>1628</v>
      </c>
      <c r="I1490" s="49" t="s">
        <v>663</v>
      </c>
      <c r="J1490" s="59">
        <v>413177</v>
      </c>
      <c r="K1490" s="49">
        <v>413177</v>
      </c>
      <c r="L1490" s="55" t="str">
        <f>_xlfn.CONCAT(NFM3External!$B1490,"_",NFM3External!$C1490,"_",NFM3External!$E1490,"_",NFM3External!$G1490)</f>
        <v>Iran (Islamic Republic)_HIV_The United Nations Children's Fund (UNICEF)_2018</v>
      </c>
    </row>
    <row r="1491" spans="1:12">
      <c r="A1491" s="51" t="s">
        <v>1877</v>
      </c>
      <c r="B1491" s="52" t="s">
        <v>1029</v>
      </c>
      <c r="C1491" s="52" t="s">
        <v>1638</v>
      </c>
      <c r="D1491" s="52" t="s">
        <v>1627</v>
      </c>
      <c r="E1491" s="52" t="s">
        <v>894</v>
      </c>
      <c r="F1491" s="52" t="s">
        <v>1878</v>
      </c>
      <c r="G1491" s="52">
        <v>2019</v>
      </c>
      <c r="H1491" s="52" t="s">
        <v>1628</v>
      </c>
      <c r="I1491" s="52" t="s">
        <v>663</v>
      </c>
      <c r="J1491" s="60">
        <v>21395</v>
      </c>
      <c r="K1491" s="52">
        <v>21395</v>
      </c>
      <c r="L1491" s="56" t="str">
        <f>_xlfn.CONCAT(NFM3External!$B1491,"_",NFM3External!$C1491,"_",NFM3External!$E1491,"_",NFM3External!$G1491)</f>
        <v>Iran (Islamic Republic)_HIV_The United Nations Children's Fund (UNICEF)_2019</v>
      </c>
    </row>
    <row r="1492" spans="1:12">
      <c r="A1492" s="48" t="s">
        <v>1877</v>
      </c>
      <c r="B1492" s="49" t="s">
        <v>1029</v>
      </c>
      <c r="C1492" s="49" t="s">
        <v>1638</v>
      </c>
      <c r="D1492" s="49" t="s">
        <v>1627</v>
      </c>
      <c r="E1492" s="49" t="s">
        <v>894</v>
      </c>
      <c r="F1492" s="49" t="s">
        <v>1878</v>
      </c>
      <c r="G1492" s="49">
        <v>2020</v>
      </c>
      <c r="H1492" s="49" t="s">
        <v>1628</v>
      </c>
      <c r="I1492" s="49" t="s">
        <v>663</v>
      </c>
      <c r="J1492" s="59">
        <v>21395</v>
      </c>
      <c r="K1492" s="49">
        <v>21395</v>
      </c>
      <c r="L1492" s="55" t="str">
        <f>_xlfn.CONCAT(NFM3External!$B1492,"_",NFM3External!$C1492,"_",NFM3External!$E1492,"_",NFM3External!$G1492)</f>
        <v>Iran (Islamic Republic)_HIV_The United Nations Children's Fund (UNICEF)_2020</v>
      </c>
    </row>
    <row r="1493" spans="1:12">
      <c r="A1493" s="51" t="s">
        <v>1877</v>
      </c>
      <c r="B1493" s="52" t="s">
        <v>1029</v>
      </c>
      <c r="C1493" s="52" t="s">
        <v>1638</v>
      </c>
      <c r="D1493" s="52" t="s">
        <v>1627</v>
      </c>
      <c r="E1493" s="52" t="s">
        <v>894</v>
      </c>
      <c r="F1493" s="52" t="s">
        <v>1878</v>
      </c>
      <c r="G1493" s="52">
        <v>2021</v>
      </c>
      <c r="H1493" s="52" t="s">
        <v>357</v>
      </c>
      <c r="I1493" s="52" t="s">
        <v>663</v>
      </c>
      <c r="J1493" s="60">
        <v>21395</v>
      </c>
      <c r="K1493" s="52">
        <v>21395</v>
      </c>
      <c r="L1493" s="56" t="str">
        <f>_xlfn.CONCAT(NFM3External!$B1493,"_",NFM3External!$C1493,"_",NFM3External!$E1493,"_",NFM3External!$G1493)</f>
        <v>Iran (Islamic Republic)_HIV_The United Nations Children's Fund (UNICEF)_2021</v>
      </c>
    </row>
    <row r="1494" spans="1:12">
      <c r="A1494" s="48" t="s">
        <v>1877</v>
      </c>
      <c r="B1494" s="49" t="s">
        <v>1029</v>
      </c>
      <c r="C1494" s="49" t="s">
        <v>1638</v>
      </c>
      <c r="D1494" s="49" t="s">
        <v>1627</v>
      </c>
      <c r="E1494" s="49" t="s">
        <v>894</v>
      </c>
      <c r="F1494" s="49" t="s">
        <v>1878</v>
      </c>
      <c r="G1494" s="49">
        <v>2022</v>
      </c>
      <c r="H1494" s="49" t="s">
        <v>357</v>
      </c>
      <c r="I1494" s="49" t="s">
        <v>663</v>
      </c>
      <c r="J1494" s="59">
        <v>21395</v>
      </c>
      <c r="K1494" s="49">
        <v>21395</v>
      </c>
      <c r="L1494" s="55" t="str">
        <f>_xlfn.CONCAT(NFM3External!$B1494,"_",NFM3External!$C1494,"_",NFM3External!$E1494,"_",NFM3External!$G1494)</f>
        <v>Iran (Islamic Republic)_HIV_The United Nations Children's Fund (UNICEF)_2022</v>
      </c>
    </row>
    <row r="1495" spans="1:12">
      <c r="A1495" s="51" t="s">
        <v>1877</v>
      </c>
      <c r="B1495" s="52" t="s">
        <v>1029</v>
      </c>
      <c r="C1495" s="52" t="s">
        <v>1638</v>
      </c>
      <c r="D1495" s="52" t="s">
        <v>1627</v>
      </c>
      <c r="E1495" s="52" t="s">
        <v>894</v>
      </c>
      <c r="F1495" s="52" t="s">
        <v>1878</v>
      </c>
      <c r="G1495" s="52">
        <v>2023</v>
      </c>
      <c r="H1495" s="52" t="s">
        <v>357</v>
      </c>
      <c r="I1495" s="52" t="s">
        <v>663</v>
      </c>
      <c r="J1495" s="60">
        <v>21395</v>
      </c>
      <c r="K1495" s="52">
        <v>21395</v>
      </c>
      <c r="L1495" s="56" t="str">
        <f>_xlfn.CONCAT(NFM3External!$B1495,"_",NFM3External!$C1495,"_",NFM3External!$E1495,"_",NFM3External!$G1495)</f>
        <v>Iran (Islamic Republic)_HIV_The United Nations Children's Fund (UNICEF)_2023</v>
      </c>
    </row>
    <row r="1496" spans="1:12">
      <c r="A1496" s="48" t="s">
        <v>1877</v>
      </c>
      <c r="B1496" s="49" t="s">
        <v>1029</v>
      </c>
      <c r="C1496" s="49" t="s">
        <v>1638</v>
      </c>
      <c r="D1496" s="49" t="s">
        <v>1627</v>
      </c>
      <c r="E1496" s="49" t="s">
        <v>894</v>
      </c>
      <c r="F1496" s="49" t="s">
        <v>1878</v>
      </c>
      <c r="G1496" s="49">
        <v>2024</v>
      </c>
      <c r="H1496" s="49" t="s">
        <v>357</v>
      </c>
      <c r="I1496" s="49" t="s">
        <v>663</v>
      </c>
      <c r="J1496" s="59">
        <v>21395</v>
      </c>
      <c r="K1496" s="49">
        <v>21395</v>
      </c>
      <c r="L1496" s="55" t="str">
        <f>_xlfn.CONCAT(NFM3External!$B1496,"_",NFM3External!$C1496,"_",NFM3External!$E1496,"_",NFM3External!$G1496)</f>
        <v>Iran (Islamic Republic)_HIV_The United Nations Children's Fund (UNICEF)_2024</v>
      </c>
    </row>
    <row r="1497" spans="1:12">
      <c r="A1497" s="51" t="s">
        <v>1877</v>
      </c>
      <c r="B1497" s="52" t="s">
        <v>1029</v>
      </c>
      <c r="C1497" s="52" t="s">
        <v>1638</v>
      </c>
      <c r="D1497" s="52" t="s">
        <v>1627</v>
      </c>
      <c r="E1497" s="52" t="s">
        <v>894</v>
      </c>
      <c r="F1497" s="52" t="s">
        <v>1878</v>
      </c>
      <c r="G1497" s="52">
        <v>2025</v>
      </c>
      <c r="H1497" s="52" t="s">
        <v>357</v>
      </c>
      <c r="I1497" s="52" t="s">
        <v>663</v>
      </c>
      <c r="J1497" s="60">
        <v>21395</v>
      </c>
      <c r="K1497" s="52">
        <v>21395</v>
      </c>
      <c r="L1497" s="56" t="str">
        <f>_xlfn.CONCAT(NFM3External!$B1497,"_",NFM3External!$C1497,"_",NFM3External!$E1497,"_",NFM3External!$G1497)</f>
        <v>Iran (Islamic Republic)_HIV_The United Nations Children's Fund (UNICEF)_2025</v>
      </c>
    </row>
    <row r="1498" spans="1:12">
      <c r="A1498" s="48" t="s">
        <v>1877</v>
      </c>
      <c r="B1498" s="49" t="s">
        <v>1029</v>
      </c>
      <c r="C1498" s="49" t="s">
        <v>1638</v>
      </c>
      <c r="D1498" s="49" t="s">
        <v>1627</v>
      </c>
      <c r="E1498" s="49" t="s">
        <v>911</v>
      </c>
      <c r="F1498" s="49" t="s">
        <v>1878</v>
      </c>
      <c r="G1498" s="49">
        <v>2018</v>
      </c>
      <c r="H1498" s="49" t="s">
        <v>1628</v>
      </c>
      <c r="I1498" s="49" t="s">
        <v>663</v>
      </c>
      <c r="J1498" s="59">
        <v>0</v>
      </c>
      <c r="K1498" s="49">
        <v>0</v>
      </c>
      <c r="L1498" s="55" t="str">
        <f>_xlfn.CONCAT(NFM3External!$B1498,"_",NFM3External!$C1498,"_",NFM3External!$E1498,"_",NFM3External!$G1498)</f>
        <v>Iran (Islamic Republic)_HIV_United Nations Development Programme (UNDP)_2018</v>
      </c>
    </row>
    <row r="1499" spans="1:12">
      <c r="A1499" s="51" t="s">
        <v>1877</v>
      </c>
      <c r="B1499" s="52" t="s">
        <v>1029</v>
      </c>
      <c r="C1499" s="52" t="s">
        <v>1638</v>
      </c>
      <c r="D1499" s="52" t="s">
        <v>1627</v>
      </c>
      <c r="E1499" s="52" t="s">
        <v>911</v>
      </c>
      <c r="F1499" s="52" t="s">
        <v>1878</v>
      </c>
      <c r="G1499" s="52">
        <v>2019</v>
      </c>
      <c r="H1499" s="52" t="s">
        <v>1628</v>
      </c>
      <c r="I1499" s="52" t="s">
        <v>663</v>
      </c>
      <c r="J1499" s="60">
        <v>0</v>
      </c>
      <c r="K1499" s="52">
        <v>0</v>
      </c>
      <c r="L1499" s="56" t="str">
        <f>_xlfn.CONCAT(NFM3External!$B1499,"_",NFM3External!$C1499,"_",NFM3External!$E1499,"_",NFM3External!$G1499)</f>
        <v>Iran (Islamic Republic)_HIV_United Nations Development Programme (UNDP)_2019</v>
      </c>
    </row>
    <row r="1500" spans="1:12">
      <c r="A1500" s="48" t="s">
        <v>1877</v>
      </c>
      <c r="B1500" s="49" t="s">
        <v>1029</v>
      </c>
      <c r="C1500" s="49" t="s">
        <v>1638</v>
      </c>
      <c r="D1500" s="49" t="s">
        <v>1627</v>
      </c>
      <c r="E1500" s="49" t="s">
        <v>911</v>
      </c>
      <c r="F1500" s="49" t="s">
        <v>1878</v>
      </c>
      <c r="G1500" s="49">
        <v>2020</v>
      </c>
      <c r="H1500" s="49" t="s">
        <v>1628</v>
      </c>
      <c r="I1500" s="49" t="s">
        <v>663</v>
      </c>
      <c r="J1500" s="59">
        <v>100000</v>
      </c>
      <c r="K1500" s="49">
        <v>100000</v>
      </c>
      <c r="L1500" s="55" t="str">
        <f>_xlfn.CONCAT(NFM3External!$B1500,"_",NFM3External!$C1500,"_",NFM3External!$E1500,"_",NFM3External!$G1500)</f>
        <v>Iran (Islamic Republic)_HIV_United Nations Development Programme (UNDP)_2020</v>
      </c>
    </row>
    <row r="1501" spans="1:12">
      <c r="A1501" s="51" t="s">
        <v>1877</v>
      </c>
      <c r="B1501" s="52" t="s">
        <v>1029</v>
      </c>
      <c r="C1501" s="52" t="s">
        <v>1638</v>
      </c>
      <c r="D1501" s="52" t="s">
        <v>1627</v>
      </c>
      <c r="E1501" s="52" t="s">
        <v>911</v>
      </c>
      <c r="F1501" s="52" t="s">
        <v>1878</v>
      </c>
      <c r="G1501" s="52">
        <v>2021</v>
      </c>
      <c r="H1501" s="52" t="s">
        <v>357</v>
      </c>
      <c r="I1501" s="52" t="s">
        <v>663</v>
      </c>
      <c r="J1501" s="60">
        <v>0</v>
      </c>
      <c r="K1501" s="52">
        <v>0</v>
      </c>
      <c r="L1501" s="56" t="str">
        <f>_xlfn.CONCAT(NFM3External!$B1501,"_",NFM3External!$C1501,"_",NFM3External!$E1501,"_",NFM3External!$G1501)</f>
        <v>Iran (Islamic Republic)_HIV_United Nations Development Programme (UNDP)_2021</v>
      </c>
    </row>
    <row r="1502" spans="1:12">
      <c r="A1502" s="48" t="s">
        <v>1877</v>
      </c>
      <c r="B1502" s="49" t="s">
        <v>1029</v>
      </c>
      <c r="C1502" s="49" t="s">
        <v>1638</v>
      </c>
      <c r="D1502" s="49" t="s">
        <v>1627</v>
      </c>
      <c r="E1502" s="49" t="s">
        <v>911</v>
      </c>
      <c r="F1502" s="49" t="s">
        <v>1878</v>
      </c>
      <c r="G1502" s="49">
        <v>2022</v>
      </c>
      <c r="H1502" s="49" t="s">
        <v>357</v>
      </c>
      <c r="I1502" s="49" t="s">
        <v>663</v>
      </c>
      <c r="J1502" s="59">
        <v>0</v>
      </c>
      <c r="K1502" s="49">
        <v>0</v>
      </c>
      <c r="L1502" s="55" t="str">
        <f>_xlfn.CONCAT(NFM3External!$B1502,"_",NFM3External!$C1502,"_",NFM3External!$E1502,"_",NFM3External!$G1502)</f>
        <v>Iran (Islamic Republic)_HIV_United Nations Development Programme (UNDP)_2022</v>
      </c>
    </row>
    <row r="1503" spans="1:12">
      <c r="A1503" s="51" t="s">
        <v>1877</v>
      </c>
      <c r="B1503" s="52" t="s">
        <v>1029</v>
      </c>
      <c r="C1503" s="52" t="s">
        <v>1638</v>
      </c>
      <c r="D1503" s="52" t="s">
        <v>1627</v>
      </c>
      <c r="E1503" s="52" t="s">
        <v>911</v>
      </c>
      <c r="F1503" s="52" t="s">
        <v>1878</v>
      </c>
      <c r="G1503" s="52">
        <v>2023</v>
      </c>
      <c r="H1503" s="52" t="s">
        <v>357</v>
      </c>
      <c r="I1503" s="52" t="s">
        <v>663</v>
      </c>
      <c r="J1503" s="60">
        <v>0</v>
      </c>
      <c r="K1503" s="52">
        <v>0</v>
      </c>
      <c r="L1503" s="56" t="str">
        <f>_xlfn.CONCAT(NFM3External!$B1503,"_",NFM3External!$C1503,"_",NFM3External!$E1503,"_",NFM3External!$G1503)</f>
        <v>Iran (Islamic Republic)_HIV_United Nations Development Programme (UNDP)_2023</v>
      </c>
    </row>
    <row r="1504" spans="1:12">
      <c r="A1504" s="48" t="s">
        <v>1877</v>
      </c>
      <c r="B1504" s="49" t="s">
        <v>1029</v>
      </c>
      <c r="C1504" s="49" t="s">
        <v>1638</v>
      </c>
      <c r="D1504" s="49" t="s">
        <v>1627</v>
      </c>
      <c r="E1504" s="49" t="s">
        <v>911</v>
      </c>
      <c r="F1504" s="49" t="s">
        <v>1878</v>
      </c>
      <c r="G1504" s="49">
        <v>2024</v>
      </c>
      <c r="H1504" s="49" t="s">
        <v>357</v>
      </c>
      <c r="I1504" s="49" t="s">
        <v>663</v>
      </c>
      <c r="J1504" s="59">
        <v>0</v>
      </c>
      <c r="K1504" s="49">
        <v>0</v>
      </c>
      <c r="L1504" s="55" t="str">
        <f>_xlfn.CONCAT(NFM3External!$B1504,"_",NFM3External!$C1504,"_",NFM3External!$E1504,"_",NFM3External!$G1504)</f>
        <v>Iran (Islamic Republic)_HIV_United Nations Development Programme (UNDP)_2024</v>
      </c>
    </row>
    <row r="1505" spans="1:12">
      <c r="A1505" s="51" t="s">
        <v>1877</v>
      </c>
      <c r="B1505" s="52" t="s">
        <v>1029</v>
      </c>
      <c r="C1505" s="52" t="s">
        <v>1638</v>
      </c>
      <c r="D1505" s="52" t="s">
        <v>1627</v>
      </c>
      <c r="E1505" s="52" t="s">
        <v>911</v>
      </c>
      <c r="F1505" s="52" t="s">
        <v>1878</v>
      </c>
      <c r="G1505" s="52">
        <v>2025</v>
      </c>
      <c r="H1505" s="52" t="s">
        <v>357</v>
      </c>
      <c r="I1505" s="52" t="s">
        <v>663</v>
      </c>
      <c r="J1505" s="60">
        <v>0</v>
      </c>
      <c r="K1505" s="52">
        <v>0</v>
      </c>
      <c r="L1505" s="56" t="str">
        <f>_xlfn.CONCAT(NFM3External!$B1505,"_",NFM3External!$C1505,"_",NFM3External!$E1505,"_",NFM3External!$G1505)</f>
        <v>Iran (Islamic Republic)_HIV_United Nations Development Programme (UNDP)_2025</v>
      </c>
    </row>
    <row r="1506" spans="1:12">
      <c r="A1506" s="48" t="s">
        <v>1877</v>
      </c>
      <c r="B1506" s="49" t="s">
        <v>1029</v>
      </c>
      <c r="C1506" s="49" t="s">
        <v>1638</v>
      </c>
      <c r="D1506" s="49" t="s">
        <v>1627</v>
      </c>
      <c r="E1506" s="49" t="s">
        <v>917</v>
      </c>
      <c r="F1506" s="49" t="s">
        <v>1878</v>
      </c>
      <c r="G1506" s="49">
        <v>2018</v>
      </c>
      <c r="H1506" s="49" t="s">
        <v>1628</v>
      </c>
      <c r="I1506" s="49" t="s">
        <v>663</v>
      </c>
      <c r="J1506" s="59">
        <v>0</v>
      </c>
      <c r="K1506" s="49">
        <v>0</v>
      </c>
      <c r="L1506" s="55" t="str">
        <f>_xlfn.CONCAT(NFM3External!$B1506,"_",NFM3External!$C1506,"_",NFM3External!$E1506,"_",NFM3External!$G1506)</f>
        <v>Iran (Islamic Republic)_HIV_United Nations High Commissioner for Refugees (UNHCR)_2018</v>
      </c>
    </row>
    <row r="1507" spans="1:12">
      <c r="A1507" s="51" t="s">
        <v>1877</v>
      </c>
      <c r="B1507" s="52" t="s">
        <v>1029</v>
      </c>
      <c r="C1507" s="52" t="s">
        <v>1638</v>
      </c>
      <c r="D1507" s="52" t="s">
        <v>1627</v>
      </c>
      <c r="E1507" s="52" t="s">
        <v>917</v>
      </c>
      <c r="F1507" s="52" t="s">
        <v>1878</v>
      </c>
      <c r="G1507" s="52">
        <v>2019</v>
      </c>
      <c r="H1507" s="52" t="s">
        <v>1628</v>
      </c>
      <c r="I1507" s="52" t="s">
        <v>663</v>
      </c>
      <c r="J1507" s="60">
        <v>52044</v>
      </c>
      <c r="K1507" s="52">
        <v>52044</v>
      </c>
      <c r="L1507" s="56" t="str">
        <f>_xlfn.CONCAT(NFM3External!$B1507,"_",NFM3External!$C1507,"_",NFM3External!$E1507,"_",NFM3External!$G1507)</f>
        <v>Iran (Islamic Republic)_HIV_United Nations High Commissioner for Refugees (UNHCR)_2019</v>
      </c>
    </row>
    <row r="1508" spans="1:12">
      <c r="A1508" s="48" t="s">
        <v>1877</v>
      </c>
      <c r="B1508" s="49" t="s">
        <v>1029</v>
      </c>
      <c r="C1508" s="49" t="s">
        <v>1638</v>
      </c>
      <c r="D1508" s="49" t="s">
        <v>1627</v>
      </c>
      <c r="E1508" s="49" t="s">
        <v>917</v>
      </c>
      <c r="F1508" s="49" t="s">
        <v>1878</v>
      </c>
      <c r="G1508" s="49">
        <v>2020</v>
      </c>
      <c r="H1508" s="49" t="s">
        <v>1628</v>
      </c>
      <c r="I1508" s="49" t="s">
        <v>663</v>
      </c>
      <c r="J1508" s="59">
        <v>52044</v>
      </c>
      <c r="K1508" s="49">
        <v>52044</v>
      </c>
      <c r="L1508" s="55" t="str">
        <f>_xlfn.CONCAT(NFM3External!$B1508,"_",NFM3External!$C1508,"_",NFM3External!$E1508,"_",NFM3External!$G1508)</f>
        <v>Iran (Islamic Republic)_HIV_United Nations High Commissioner for Refugees (UNHCR)_2020</v>
      </c>
    </row>
    <row r="1509" spans="1:12">
      <c r="A1509" s="51" t="s">
        <v>1877</v>
      </c>
      <c r="B1509" s="52" t="s">
        <v>1029</v>
      </c>
      <c r="C1509" s="52" t="s">
        <v>1638</v>
      </c>
      <c r="D1509" s="52" t="s">
        <v>1627</v>
      </c>
      <c r="E1509" s="52" t="s">
        <v>917</v>
      </c>
      <c r="F1509" s="52" t="s">
        <v>1878</v>
      </c>
      <c r="G1509" s="52">
        <v>2021</v>
      </c>
      <c r="H1509" s="52" t="s">
        <v>357</v>
      </c>
      <c r="I1509" s="52" t="s">
        <v>663</v>
      </c>
      <c r="J1509" s="60">
        <v>52044</v>
      </c>
      <c r="K1509" s="52">
        <v>52044</v>
      </c>
      <c r="L1509" s="56" t="str">
        <f>_xlfn.CONCAT(NFM3External!$B1509,"_",NFM3External!$C1509,"_",NFM3External!$E1509,"_",NFM3External!$G1509)</f>
        <v>Iran (Islamic Republic)_HIV_United Nations High Commissioner for Refugees (UNHCR)_2021</v>
      </c>
    </row>
    <row r="1510" spans="1:12">
      <c r="A1510" s="48" t="s">
        <v>1877</v>
      </c>
      <c r="B1510" s="49" t="s">
        <v>1029</v>
      </c>
      <c r="C1510" s="49" t="s">
        <v>1638</v>
      </c>
      <c r="D1510" s="49" t="s">
        <v>1627</v>
      </c>
      <c r="E1510" s="49" t="s">
        <v>917</v>
      </c>
      <c r="F1510" s="49" t="s">
        <v>1878</v>
      </c>
      <c r="G1510" s="49">
        <v>2022</v>
      </c>
      <c r="H1510" s="49" t="s">
        <v>357</v>
      </c>
      <c r="I1510" s="49" t="s">
        <v>663</v>
      </c>
      <c r="J1510" s="59">
        <v>52044</v>
      </c>
      <c r="K1510" s="49">
        <v>52044</v>
      </c>
      <c r="L1510" s="55" t="str">
        <f>_xlfn.CONCAT(NFM3External!$B1510,"_",NFM3External!$C1510,"_",NFM3External!$E1510,"_",NFM3External!$G1510)</f>
        <v>Iran (Islamic Republic)_HIV_United Nations High Commissioner for Refugees (UNHCR)_2022</v>
      </c>
    </row>
    <row r="1511" spans="1:12">
      <c r="A1511" s="51" t="s">
        <v>1877</v>
      </c>
      <c r="B1511" s="52" t="s">
        <v>1029</v>
      </c>
      <c r="C1511" s="52" t="s">
        <v>1638</v>
      </c>
      <c r="D1511" s="52" t="s">
        <v>1627</v>
      </c>
      <c r="E1511" s="52" t="s">
        <v>917</v>
      </c>
      <c r="F1511" s="52" t="s">
        <v>1878</v>
      </c>
      <c r="G1511" s="52">
        <v>2023</v>
      </c>
      <c r="H1511" s="52" t="s">
        <v>357</v>
      </c>
      <c r="I1511" s="52" t="s">
        <v>663</v>
      </c>
      <c r="J1511" s="60">
        <v>52044</v>
      </c>
      <c r="K1511" s="52">
        <v>52044</v>
      </c>
      <c r="L1511" s="56" t="str">
        <f>_xlfn.CONCAT(NFM3External!$B1511,"_",NFM3External!$C1511,"_",NFM3External!$E1511,"_",NFM3External!$G1511)</f>
        <v>Iran (Islamic Republic)_HIV_United Nations High Commissioner for Refugees (UNHCR)_2023</v>
      </c>
    </row>
    <row r="1512" spans="1:12">
      <c r="A1512" s="48" t="s">
        <v>1877</v>
      </c>
      <c r="B1512" s="49" t="s">
        <v>1029</v>
      </c>
      <c r="C1512" s="49" t="s">
        <v>1638</v>
      </c>
      <c r="D1512" s="49" t="s">
        <v>1627</v>
      </c>
      <c r="E1512" s="49" t="s">
        <v>917</v>
      </c>
      <c r="F1512" s="49" t="s">
        <v>1878</v>
      </c>
      <c r="G1512" s="49">
        <v>2024</v>
      </c>
      <c r="H1512" s="49" t="s">
        <v>357</v>
      </c>
      <c r="I1512" s="49" t="s">
        <v>663</v>
      </c>
      <c r="J1512" s="59">
        <v>52044</v>
      </c>
      <c r="K1512" s="49">
        <v>52044</v>
      </c>
      <c r="L1512" s="55" t="str">
        <f>_xlfn.CONCAT(NFM3External!$B1512,"_",NFM3External!$C1512,"_",NFM3External!$E1512,"_",NFM3External!$G1512)</f>
        <v>Iran (Islamic Republic)_HIV_United Nations High Commissioner for Refugees (UNHCR)_2024</v>
      </c>
    </row>
    <row r="1513" spans="1:12">
      <c r="A1513" s="51" t="s">
        <v>1877</v>
      </c>
      <c r="B1513" s="52" t="s">
        <v>1029</v>
      </c>
      <c r="C1513" s="52" t="s">
        <v>1638</v>
      </c>
      <c r="D1513" s="52" t="s">
        <v>1627</v>
      </c>
      <c r="E1513" s="52" t="s">
        <v>917</v>
      </c>
      <c r="F1513" s="52" t="s">
        <v>1878</v>
      </c>
      <c r="G1513" s="52">
        <v>2025</v>
      </c>
      <c r="H1513" s="52" t="s">
        <v>357</v>
      </c>
      <c r="I1513" s="52" t="s">
        <v>663</v>
      </c>
      <c r="J1513" s="60">
        <v>52044</v>
      </c>
      <c r="K1513" s="52">
        <v>52044</v>
      </c>
      <c r="L1513" s="56" t="str">
        <f>_xlfn.CONCAT(NFM3External!$B1513,"_",NFM3External!$C1513,"_",NFM3External!$E1513,"_",NFM3External!$G1513)</f>
        <v>Iran (Islamic Republic)_HIV_United Nations High Commissioner for Refugees (UNHCR)_2025</v>
      </c>
    </row>
    <row r="1514" spans="1:12">
      <c r="A1514" s="48" t="s">
        <v>1877</v>
      </c>
      <c r="B1514" s="49" t="s">
        <v>1029</v>
      </c>
      <c r="C1514" s="49" t="s">
        <v>1638</v>
      </c>
      <c r="D1514" s="49" t="s">
        <v>1627</v>
      </c>
      <c r="E1514" s="49" t="s">
        <v>923</v>
      </c>
      <c r="F1514" s="49" t="s">
        <v>1878</v>
      </c>
      <c r="G1514" s="49">
        <v>2018</v>
      </c>
      <c r="H1514" s="49" t="s">
        <v>1628</v>
      </c>
      <c r="I1514" s="49" t="s">
        <v>663</v>
      </c>
      <c r="J1514" s="59">
        <v>154567</v>
      </c>
      <c r="K1514" s="49">
        <v>154567</v>
      </c>
      <c r="L1514" s="55" t="str">
        <f>_xlfn.CONCAT(NFM3External!$B1514,"_",NFM3External!$C1514,"_",NFM3External!$E1514,"_",NFM3External!$G1514)</f>
        <v>Iran (Islamic Republic)_HIV_United Nations Population Fund (UNFPA)_2018</v>
      </c>
    </row>
    <row r="1515" spans="1:12">
      <c r="A1515" s="51" t="s">
        <v>1877</v>
      </c>
      <c r="B1515" s="52" t="s">
        <v>1029</v>
      </c>
      <c r="C1515" s="52" t="s">
        <v>1638</v>
      </c>
      <c r="D1515" s="52" t="s">
        <v>1627</v>
      </c>
      <c r="E1515" s="52" t="s">
        <v>923</v>
      </c>
      <c r="F1515" s="52" t="s">
        <v>1878</v>
      </c>
      <c r="G1515" s="52">
        <v>2019</v>
      </c>
      <c r="H1515" s="52" t="s">
        <v>1628</v>
      </c>
      <c r="I1515" s="52" t="s">
        <v>663</v>
      </c>
      <c r="J1515" s="60">
        <v>213184</v>
      </c>
      <c r="K1515" s="52">
        <v>213184</v>
      </c>
      <c r="L1515" s="56" t="str">
        <f>_xlfn.CONCAT(NFM3External!$B1515,"_",NFM3External!$C1515,"_",NFM3External!$E1515,"_",NFM3External!$G1515)</f>
        <v>Iran (Islamic Republic)_HIV_United Nations Population Fund (UNFPA)_2019</v>
      </c>
    </row>
    <row r="1516" spans="1:12">
      <c r="A1516" s="48" t="s">
        <v>1877</v>
      </c>
      <c r="B1516" s="49" t="s">
        <v>1029</v>
      </c>
      <c r="C1516" s="49" t="s">
        <v>1638</v>
      </c>
      <c r="D1516" s="49" t="s">
        <v>1627</v>
      </c>
      <c r="E1516" s="49" t="s">
        <v>923</v>
      </c>
      <c r="F1516" s="49" t="s">
        <v>1878</v>
      </c>
      <c r="G1516" s="49">
        <v>2020</v>
      </c>
      <c r="H1516" s="49" t="s">
        <v>1628</v>
      </c>
      <c r="I1516" s="49" t="s">
        <v>663</v>
      </c>
      <c r="J1516" s="59">
        <v>213184</v>
      </c>
      <c r="K1516" s="49">
        <v>213184</v>
      </c>
      <c r="L1516" s="55" t="str">
        <f>_xlfn.CONCAT(NFM3External!$B1516,"_",NFM3External!$C1516,"_",NFM3External!$E1516,"_",NFM3External!$G1516)</f>
        <v>Iran (Islamic Republic)_HIV_United Nations Population Fund (UNFPA)_2020</v>
      </c>
    </row>
    <row r="1517" spans="1:12">
      <c r="A1517" s="51" t="s">
        <v>1877</v>
      </c>
      <c r="B1517" s="52" t="s">
        <v>1029</v>
      </c>
      <c r="C1517" s="52" t="s">
        <v>1638</v>
      </c>
      <c r="D1517" s="52" t="s">
        <v>1627</v>
      </c>
      <c r="E1517" s="52" t="s">
        <v>923</v>
      </c>
      <c r="F1517" s="52" t="s">
        <v>1878</v>
      </c>
      <c r="G1517" s="52">
        <v>2021</v>
      </c>
      <c r="H1517" s="52" t="s">
        <v>357</v>
      </c>
      <c r="I1517" s="52" t="s">
        <v>663</v>
      </c>
      <c r="J1517" s="60">
        <v>213184</v>
      </c>
      <c r="K1517" s="52">
        <v>213184</v>
      </c>
      <c r="L1517" s="56" t="str">
        <f>_xlfn.CONCAT(NFM3External!$B1517,"_",NFM3External!$C1517,"_",NFM3External!$E1517,"_",NFM3External!$G1517)</f>
        <v>Iran (Islamic Republic)_HIV_United Nations Population Fund (UNFPA)_2021</v>
      </c>
    </row>
    <row r="1518" spans="1:12">
      <c r="A1518" s="48" t="s">
        <v>1877</v>
      </c>
      <c r="B1518" s="49" t="s">
        <v>1029</v>
      </c>
      <c r="C1518" s="49" t="s">
        <v>1638</v>
      </c>
      <c r="D1518" s="49" t="s">
        <v>1627</v>
      </c>
      <c r="E1518" s="49" t="s">
        <v>923</v>
      </c>
      <c r="F1518" s="49" t="s">
        <v>1878</v>
      </c>
      <c r="G1518" s="49">
        <v>2022</v>
      </c>
      <c r="H1518" s="49" t="s">
        <v>357</v>
      </c>
      <c r="I1518" s="49" t="s">
        <v>663</v>
      </c>
      <c r="J1518" s="59">
        <v>213184</v>
      </c>
      <c r="K1518" s="49">
        <v>213184</v>
      </c>
      <c r="L1518" s="55" t="str">
        <f>_xlfn.CONCAT(NFM3External!$B1518,"_",NFM3External!$C1518,"_",NFM3External!$E1518,"_",NFM3External!$G1518)</f>
        <v>Iran (Islamic Republic)_HIV_United Nations Population Fund (UNFPA)_2022</v>
      </c>
    </row>
    <row r="1519" spans="1:12">
      <c r="A1519" s="51" t="s">
        <v>1877</v>
      </c>
      <c r="B1519" s="52" t="s">
        <v>1029</v>
      </c>
      <c r="C1519" s="52" t="s">
        <v>1638</v>
      </c>
      <c r="D1519" s="52" t="s">
        <v>1627</v>
      </c>
      <c r="E1519" s="52" t="s">
        <v>923</v>
      </c>
      <c r="F1519" s="52" t="s">
        <v>1878</v>
      </c>
      <c r="G1519" s="52">
        <v>2023</v>
      </c>
      <c r="H1519" s="52" t="s">
        <v>357</v>
      </c>
      <c r="I1519" s="52" t="s">
        <v>663</v>
      </c>
      <c r="J1519" s="60">
        <v>213184</v>
      </c>
      <c r="K1519" s="52">
        <v>213184</v>
      </c>
      <c r="L1519" s="56" t="str">
        <f>_xlfn.CONCAT(NFM3External!$B1519,"_",NFM3External!$C1519,"_",NFM3External!$E1519,"_",NFM3External!$G1519)</f>
        <v>Iran (Islamic Republic)_HIV_United Nations Population Fund (UNFPA)_2023</v>
      </c>
    </row>
    <row r="1520" spans="1:12">
      <c r="A1520" s="48" t="s">
        <v>1877</v>
      </c>
      <c r="B1520" s="49" t="s">
        <v>1029</v>
      </c>
      <c r="C1520" s="49" t="s">
        <v>1638</v>
      </c>
      <c r="D1520" s="49" t="s">
        <v>1627</v>
      </c>
      <c r="E1520" s="49" t="s">
        <v>923</v>
      </c>
      <c r="F1520" s="49" t="s">
        <v>1878</v>
      </c>
      <c r="G1520" s="49">
        <v>2024</v>
      </c>
      <c r="H1520" s="49" t="s">
        <v>357</v>
      </c>
      <c r="I1520" s="49" t="s">
        <v>663</v>
      </c>
      <c r="J1520" s="59">
        <v>213184</v>
      </c>
      <c r="K1520" s="49">
        <v>213184</v>
      </c>
      <c r="L1520" s="55" t="str">
        <f>_xlfn.CONCAT(NFM3External!$B1520,"_",NFM3External!$C1520,"_",NFM3External!$E1520,"_",NFM3External!$G1520)</f>
        <v>Iran (Islamic Republic)_HIV_United Nations Population Fund (UNFPA)_2024</v>
      </c>
    </row>
    <row r="1521" spans="1:12">
      <c r="A1521" s="51" t="s">
        <v>1877</v>
      </c>
      <c r="B1521" s="52" t="s">
        <v>1029</v>
      </c>
      <c r="C1521" s="52" t="s">
        <v>1638</v>
      </c>
      <c r="D1521" s="52" t="s">
        <v>1627</v>
      </c>
      <c r="E1521" s="52" t="s">
        <v>923</v>
      </c>
      <c r="F1521" s="52" t="s">
        <v>1878</v>
      </c>
      <c r="G1521" s="52">
        <v>2025</v>
      </c>
      <c r="H1521" s="52" t="s">
        <v>357</v>
      </c>
      <c r="I1521" s="52" t="s">
        <v>663</v>
      </c>
      <c r="J1521" s="60">
        <v>213184</v>
      </c>
      <c r="K1521" s="52">
        <v>213184</v>
      </c>
      <c r="L1521" s="56" t="str">
        <f>_xlfn.CONCAT(NFM3External!$B1521,"_",NFM3External!$C1521,"_",NFM3External!$E1521,"_",NFM3External!$G1521)</f>
        <v>Iran (Islamic Republic)_HIV_United Nations Population Fund (UNFPA)_2025</v>
      </c>
    </row>
    <row r="1522" spans="1:12">
      <c r="A1522" s="48" t="s">
        <v>1877</v>
      </c>
      <c r="B1522" s="49" t="s">
        <v>1029</v>
      </c>
      <c r="C1522" s="49" t="s">
        <v>1638</v>
      </c>
      <c r="D1522" s="49" t="s">
        <v>1627</v>
      </c>
      <c r="E1522" s="49" t="s">
        <v>947</v>
      </c>
      <c r="F1522" s="49" t="s">
        <v>1879</v>
      </c>
      <c r="G1522" s="49">
        <v>2018</v>
      </c>
      <c r="H1522" s="49" t="s">
        <v>1628</v>
      </c>
      <c r="I1522" s="49" t="s">
        <v>663</v>
      </c>
      <c r="J1522" s="59">
        <v>82270</v>
      </c>
      <c r="K1522" s="49">
        <v>82270</v>
      </c>
      <c r="L1522" s="55" t="str">
        <f>_xlfn.CONCAT(NFM3External!$B1522,"_",NFM3External!$C1522,"_",NFM3External!$E1522,"_",NFM3External!$G1522)</f>
        <v>Iran (Islamic Republic)_HIV_Unspecified - not disagregated by sources _2018</v>
      </c>
    </row>
    <row r="1523" spans="1:12">
      <c r="A1523" s="51" t="s">
        <v>1877</v>
      </c>
      <c r="B1523" s="52" t="s">
        <v>1029</v>
      </c>
      <c r="C1523" s="52" t="s">
        <v>1638</v>
      </c>
      <c r="D1523" s="52" t="s">
        <v>1627</v>
      </c>
      <c r="E1523" s="52" t="s">
        <v>947</v>
      </c>
      <c r="F1523" s="52" t="s">
        <v>1879</v>
      </c>
      <c r="G1523" s="52">
        <v>2019</v>
      </c>
      <c r="H1523" s="52" t="s">
        <v>1628</v>
      </c>
      <c r="I1523" s="52" t="s">
        <v>663</v>
      </c>
      <c r="J1523" s="60">
        <v>65270</v>
      </c>
      <c r="K1523" s="52">
        <v>65270</v>
      </c>
      <c r="L1523" s="56" t="str">
        <f>_xlfn.CONCAT(NFM3External!$B1523,"_",NFM3External!$C1523,"_",NFM3External!$E1523,"_",NFM3External!$G1523)</f>
        <v>Iran (Islamic Republic)_HIV_Unspecified - not disagregated by sources _2019</v>
      </c>
    </row>
    <row r="1524" spans="1:12">
      <c r="A1524" s="48" t="s">
        <v>1877</v>
      </c>
      <c r="B1524" s="49" t="s">
        <v>1029</v>
      </c>
      <c r="C1524" s="49" t="s">
        <v>1638</v>
      </c>
      <c r="D1524" s="49" t="s">
        <v>1627</v>
      </c>
      <c r="E1524" s="49" t="s">
        <v>947</v>
      </c>
      <c r="F1524" s="49" t="s">
        <v>1879</v>
      </c>
      <c r="G1524" s="49">
        <v>2020</v>
      </c>
      <c r="H1524" s="49" t="s">
        <v>1628</v>
      </c>
      <c r="I1524" s="49" t="s">
        <v>663</v>
      </c>
      <c r="J1524" s="59">
        <v>65270</v>
      </c>
      <c r="K1524" s="49">
        <v>65270</v>
      </c>
      <c r="L1524" s="55" t="str">
        <f>_xlfn.CONCAT(NFM3External!$B1524,"_",NFM3External!$C1524,"_",NFM3External!$E1524,"_",NFM3External!$G1524)</f>
        <v>Iran (Islamic Republic)_HIV_Unspecified - not disagregated by sources _2020</v>
      </c>
    </row>
    <row r="1525" spans="1:12">
      <c r="A1525" s="51" t="s">
        <v>1877</v>
      </c>
      <c r="B1525" s="52" t="s">
        <v>1029</v>
      </c>
      <c r="C1525" s="52" t="s">
        <v>1638</v>
      </c>
      <c r="D1525" s="52" t="s">
        <v>1627</v>
      </c>
      <c r="E1525" s="52" t="s">
        <v>947</v>
      </c>
      <c r="F1525" s="52" t="s">
        <v>1879</v>
      </c>
      <c r="G1525" s="52">
        <v>2021</v>
      </c>
      <c r="H1525" s="52" t="s">
        <v>357</v>
      </c>
      <c r="I1525" s="52" t="s">
        <v>663</v>
      </c>
      <c r="J1525" s="60">
        <v>65270</v>
      </c>
      <c r="K1525" s="52">
        <v>65270</v>
      </c>
      <c r="L1525" s="56" t="str">
        <f>_xlfn.CONCAT(NFM3External!$B1525,"_",NFM3External!$C1525,"_",NFM3External!$E1525,"_",NFM3External!$G1525)</f>
        <v>Iran (Islamic Republic)_HIV_Unspecified - not disagregated by sources _2021</v>
      </c>
    </row>
    <row r="1526" spans="1:12">
      <c r="A1526" s="48" t="s">
        <v>1877</v>
      </c>
      <c r="B1526" s="49" t="s">
        <v>1029</v>
      </c>
      <c r="C1526" s="49" t="s">
        <v>1638</v>
      </c>
      <c r="D1526" s="49" t="s">
        <v>1627</v>
      </c>
      <c r="E1526" s="49" t="s">
        <v>947</v>
      </c>
      <c r="F1526" s="49" t="s">
        <v>1879</v>
      </c>
      <c r="G1526" s="49">
        <v>2022</v>
      </c>
      <c r="H1526" s="49" t="s">
        <v>357</v>
      </c>
      <c r="I1526" s="49" t="s">
        <v>663</v>
      </c>
      <c r="J1526" s="59">
        <v>65270</v>
      </c>
      <c r="K1526" s="49">
        <v>65270</v>
      </c>
      <c r="L1526" s="55" t="str">
        <f>_xlfn.CONCAT(NFM3External!$B1526,"_",NFM3External!$C1526,"_",NFM3External!$E1526,"_",NFM3External!$G1526)</f>
        <v>Iran (Islamic Republic)_HIV_Unspecified - not disagregated by sources _2022</v>
      </c>
    </row>
    <row r="1527" spans="1:12">
      <c r="A1527" s="51" t="s">
        <v>1877</v>
      </c>
      <c r="B1527" s="52" t="s">
        <v>1029</v>
      </c>
      <c r="C1527" s="52" t="s">
        <v>1638</v>
      </c>
      <c r="D1527" s="52" t="s">
        <v>1627</v>
      </c>
      <c r="E1527" s="52" t="s">
        <v>947</v>
      </c>
      <c r="F1527" s="52" t="s">
        <v>1879</v>
      </c>
      <c r="G1527" s="52">
        <v>2023</v>
      </c>
      <c r="H1527" s="52" t="s">
        <v>357</v>
      </c>
      <c r="I1527" s="52" t="s">
        <v>663</v>
      </c>
      <c r="J1527" s="60">
        <v>65270</v>
      </c>
      <c r="K1527" s="52">
        <v>65270</v>
      </c>
      <c r="L1527" s="56" t="str">
        <f>_xlfn.CONCAT(NFM3External!$B1527,"_",NFM3External!$C1527,"_",NFM3External!$E1527,"_",NFM3External!$G1527)</f>
        <v>Iran (Islamic Republic)_HIV_Unspecified - not disagregated by sources _2023</v>
      </c>
    </row>
    <row r="1528" spans="1:12">
      <c r="A1528" s="48" t="s">
        <v>1877</v>
      </c>
      <c r="B1528" s="49" t="s">
        <v>1029</v>
      </c>
      <c r="C1528" s="49" t="s">
        <v>1638</v>
      </c>
      <c r="D1528" s="49" t="s">
        <v>1627</v>
      </c>
      <c r="E1528" s="49" t="s">
        <v>947</v>
      </c>
      <c r="F1528" s="49" t="s">
        <v>1879</v>
      </c>
      <c r="G1528" s="49">
        <v>2024</v>
      </c>
      <c r="H1528" s="49" t="s">
        <v>357</v>
      </c>
      <c r="I1528" s="49" t="s">
        <v>663</v>
      </c>
      <c r="J1528" s="59">
        <v>65270</v>
      </c>
      <c r="K1528" s="49">
        <v>65270</v>
      </c>
      <c r="L1528" s="55" t="str">
        <f>_xlfn.CONCAT(NFM3External!$B1528,"_",NFM3External!$C1528,"_",NFM3External!$E1528,"_",NFM3External!$G1528)</f>
        <v>Iran (Islamic Republic)_HIV_Unspecified - not disagregated by sources _2024</v>
      </c>
    </row>
    <row r="1529" spans="1:12">
      <c r="A1529" s="51" t="s">
        <v>1877</v>
      </c>
      <c r="B1529" s="52" t="s">
        <v>1029</v>
      </c>
      <c r="C1529" s="52" t="s">
        <v>1638</v>
      </c>
      <c r="D1529" s="52" t="s">
        <v>1627</v>
      </c>
      <c r="E1529" s="52" t="s">
        <v>947</v>
      </c>
      <c r="F1529" s="52" t="s">
        <v>1879</v>
      </c>
      <c r="G1529" s="52">
        <v>2025</v>
      </c>
      <c r="H1529" s="52" t="s">
        <v>357</v>
      </c>
      <c r="I1529" s="52" t="s">
        <v>663</v>
      </c>
      <c r="J1529" s="60">
        <v>65270</v>
      </c>
      <c r="K1529" s="52">
        <v>65270</v>
      </c>
      <c r="L1529" s="56" t="str">
        <f>_xlfn.CONCAT(NFM3External!$B1529,"_",NFM3External!$C1529,"_",NFM3External!$E1529,"_",NFM3External!$G1529)</f>
        <v>Iran (Islamic Republic)_HIV_Unspecified - not disagregated by sources _2025</v>
      </c>
    </row>
    <row r="1530" spans="1:12">
      <c r="A1530" s="48" t="s">
        <v>1877</v>
      </c>
      <c r="B1530" s="49" t="s">
        <v>1029</v>
      </c>
      <c r="C1530" s="49" t="s">
        <v>1638</v>
      </c>
      <c r="D1530" s="49" t="s">
        <v>1627</v>
      </c>
      <c r="E1530" s="49" t="s">
        <v>942</v>
      </c>
      <c r="F1530" s="49" t="s">
        <v>1878</v>
      </c>
      <c r="G1530" s="49">
        <v>2018</v>
      </c>
      <c r="H1530" s="49" t="s">
        <v>1628</v>
      </c>
      <c r="I1530" s="49" t="s">
        <v>663</v>
      </c>
      <c r="J1530" s="59">
        <v>144619</v>
      </c>
      <c r="K1530" s="49">
        <v>144619</v>
      </c>
      <c r="L1530" s="55" t="str">
        <f>_xlfn.CONCAT(NFM3External!$B1530,"_",NFM3External!$C1530,"_",NFM3External!$E1530,"_",NFM3External!$G1530)</f>
        <v>Iran (Islamic Republic)_HIV_World Health Organization (WHO)_2018</v>
      </c>
    </row>
    <row r="1531" spans="1:12">
      <c r="A1531" s="51" t="s">
        <v>1877</v>
      </c>
      <c r="B1531" s="52" t="s">
        <v>1029</v>
      </c>
      <c r="C1531" s="52" t="s">
        <v>1638</v>
      </c>
      <c r="D1531" s="52" t="s">
        <v>1627</v>
      </c>
      <c r="E1531" s="52" t="s">
        <v>942</v>
      </c>
      <c r="F1531" s="52" t="s">
        <v>1878</v>
      </c>
      <c r="G1531" s="52">
        <v>2019</v>
      </c>
      <c r="H1531" s="52" t="s">
        <v>1628</v>
      </c>
      <c r="I1531" s="52" t="s">
        <v>663</v>
      </c>
      <c r="J1531" s="60">
        <v>110531</v>
      </c>
      <c r="K1531" s="52">
        <v>110531</v>
      </c>
      <c r="L1531" s="56" t="str">
        <f>_xlfn.CONCAT(NFM3External!$B1531,"_",NFM3External!$C1531,"_",NFM3External!$E1531,"_",NFM3External!$G1531)</f>
        <v>Iran (Islamic Republic)_HIV_World Health Organization (WHO)_2019</v>
      </c>
    </row>
    <row r="1532" spans="1:12">
      <c r="A1532" s="48" t="s">
        <v>1877</v>
      </c>
      <c r="B1532" s="49" t="s">
        <v>1029</v>
      </c>
      <c r="C1532" s="49" t="s">
        <v>1638</v>
      </c>
      <c r="D1532" s="49" t="s">
        <v>1627</v>
      </c>
      <c r="E1532" s="49" t="s">
        <v>942</v>
      </c>
      <c r="F1532" s="49" t="s">
        <v>1878</v>
      </c>
      <c r="G1532" s="49">
        <v>2020</v>
      </c>
      <c r="H1532" s="49" t="s">
        <v>1628</v>
      </c>
      <c r="I1532" s="49" t="s">
        <v>663</v>
      </c>
      <c r="J1532" s="59">
        <v>110531</v>
      </c>
      <c r="K1532" s="49">
        <v>110531</v>
      </c>
      <c r="L1532" s="55" t="str">
        <f>_xlfn.CONCAT(NFM3External!$B1532,"_",NFM3External!$C1532,"_",NFM3External!$E1532,"_",NFM3External!$G1532)</f>
        <v>Iran (Islamic Republic)_HIV_World Health Organization (WHO)_2020</v>
      </c>
    </row>
    <row r="1533" spans="1:12">
      <c r="A1533" s="51" t="s">
        <v>1877</v>
      </c>
      <c r="B1533" s="52" t="s">
        <v>1029</v>
      </c>
      <c r="C1533" s="52" t="s">
        <v>1638</v>
      </c>
      <c r="D1533" s="52" t="s">
        <v>1627</v>
      </c>
      <c r="E1533" s="52" t="s">
        <v>942</v>
      </c>
      <c r="F1533" s="52" t="s">
        <v>1878</v>
      </c>
      <c r="G1533" s="52">
        <v>2021</v>
      </c>
      <c r="H1533" s="52" t="s">
        <v>357</v>
      </c>
      <c r="I1533" s="52" t="s">
        <v>663</v>
      </c>
      <c r="J1533" s="60">
        <v>110531</v>
      </c>
      <c r="K1533" s="52">
        <v>110531</v>
      </c>
      <c r="L1533" s="56" t="str">
        <f>_xlfn.CONCAT(NFM3External!$B1533,"_",NFM3External!$C1533,"_",NFM3External!$E1533,"_",NFM3External!$G1533)</f>
        <v>Iran (Islamic Republic)_HIV_World Health Organization (WHO)_2021</v>
      </c>
    </row>
    <row r="1534" spans="1:12">
      <c r="A1534" s="48" t="s">
        <v>1877</v>
      </c>
      <c r="B1534" s="49" t="s">
        <v>1029</v>
      </c>
      <c r="C1534" s="49" t="s">
        <v>1638</v>
      </c>
      <c r="D1534" s="49" t="s">
        <v>1627</v>
      </c>
      <c r="E1534" s="49" t="s">
        <v>942</v>
      </c>
      <c r="F1534" s="49" t="s">
        <v>1878</v>
      </c>
      <c r="G1534" s="49">
        <v>2022</v>
      </c>
      <c r="H1534" s="49" t="s">
        <v>357</v>
      </c>
      <c r="I1534" s="49" t="s">
        <v>663</v>
      </c>
      <c r="J1534" s="59">
        <v>110531</v>
      </c>
      <c r="K1534" s="49">
        <v>110531</v>
      </c>
      <c r="L1534" s="55" t="str">
        <f>_xlfn.CONCAT(NFM3External!$B1534,"_",NFM3External!$C1534,"_",NFM3External!$E1534,"_",NFM3External!$G1534)</f>
        <v>Iran (Islamic Republic)_HIV_World Health Organization (WHO)_2022</v>
      </c>
    </row>
    <row r="1535" spans="1:12">
      <c r="A1535" s="51" t="s">
        <v>1877</v>
      </c>
      <c r="B1535" s="52" t="s">
        <v>1029</v>
      </c>
      <c r="C1535" s="52" t="s">
        <v>1638</v>
      </c>
      <c r="D1535" s="52" t="s">
        <v>1627</v>
      </c>
      <c r="E1535" s="52" t="s">
        <v>942</v>
      </c>
      <c r="F1535" s="52" t="s">
        <v>1878</v>
      </c>
      <c r="G1535" s="52">
        <v>2023</v>
      </c>
      <c r="H1535" s="52" t="s">
        <v>357</v>
      </c>
      <c r="I1535" s="52" t="s">
        <v>663</v>
      </c>
      <c r="J1535" s="60">
        <v>110531</v>
      </c>
      <c r="K1535" s="52">
        <v>110531</v>
      </c>
      <c r="L1535" s="56" t="str">
        <f>_xlfn.CONCAT(NFM3External!$B1535,"_",NFM3External!$C1535,"_",NFM3External!$E1535,"_",NFM3External!$G1535)</f>
        <v>Iran (Islamic Republic)_HIV_World Health Organization (WHO)_2023</v>
      </c>
    </row>
    <row r="1536" spans="1:12">
      <c r="A1536" s="48" t="s">
        <v>1877</v>
      </c>
      <c r="B1536" s="49" t="s">
        <v>1029</v>
      </c>
      <c r="C1536" s="49" t="s">
        <v>1638</v>
      </c>
      <c r="D1536" s="49" t="s">
        <v>1627</v>
      </c>
      <c r="E1536" s="49" t="s">
        <v>942</v>
      </c>
      <c r="F1536" s="49" t="s">
        <v>1878</v>
      </c>
      <c r="G1536" s="49">
        <v>2024</v>
      </c>
      <c r="H1536" s="49" t="s">
        <v>357</v>
      </c>
      <c r="I1536" s="49" t="s">
        <v>663</v>
      </c>
      <c r="J1536" s="59">
        <v>110531</v>
      </c>
      <c r="K1536" s="49">
        <v>110531</v>
      </c>
      <c r="L1536" s="55" t="str">
        <f>_xlfn.CONCAT(NFM3External!$B1536,"_",NFM3External!$C1536,"_",NFM3External!$E1536,"_",NFM3External!$G1536)</f>
        <v>Iran (Islamic Republic)_HIV_World Health Organization (WHO)_2024</v>
      </c>
    </row>
    <row r="1537" spans="1:12">
      <c r="A1537" s="51" t="s">
        <v>1877</v>
      </c>
      <c r="B1537" s="52" t="s">
        <v>1029</v>
      </c>
      <c r="C1537" s="52" t="s">
        <v>1638</v>
      </c>
      <c r="D1537" s="52" t="s">
        <v>1627</v>
      </c>
      <c r="E1537" s="52" t="s">
        <v>942</v>
      </c>
      <c r="F1537" s="52" t="s">
        <v>1878</v>
      </c>
      <c r="G1537" s="52">
        <v>2025</v>
      </c>
      <c r="H1537" s="52" t="s">
        <v>357</v>
      </c>
      <c r="I1537" s="52" t="s">
        <v>663</v>
      </c>
      <c r="J1537" s="60">
        <v>110531</v>
      </c>
      <c r="K1537" s="52">
        <v>110531</v>
      </c>
      <c r="L1537" s="56" t="str">
        <f>_xlfn.CONCAT(NFM3External!$B1537,"_",NFM3External!$C1537,"_",NFM3External!$E1537,"_",NFM3External!$G1537)</f>
        <v>Iran (Islamic Republic)_HIV_World Health Organization (WHO)_2025</v>
      </c>
    </row>
    <row r="1538" spans="1:12">
      <c r="A1538" s="48" t="s">
        <v>1880</v>
      </c>
      <c r="B1538" s="49" t="s">
        <v>1037</v>
      </c>
      <c r="C1538" s="49" t="s">
        <v>1638</v>
      </c>
      <c r="D1538" s="49" t="s">
        <v>1627</v>
      </c>
      <c r="E1538" s="49" t="s">
        <v>836</v>
      </c>
      <c r="F1538" s="49" t="s">
        <v>1881</v>
      </c>
      <c r="G1538" s="49">
        <v>2019</v>
      </c>
      <c r="H1538" s="49" t="s">
        <v>1628</v>
      </c>
      <c r="I1538" s="49" t="s">
        <v>663</v>
      </c>
      <c r="J1538" s="59">
        <v>153450</v>
      </c>
      <c r="K1538" s="49">
        <v>153450</v>
      </c>
      <c r="L1538" s="55" t="str">
        <f>_xlfn.CONCAT(NFM3External!$B1538,"_",NFM3External!$C1538,"_",NFM3External!$E1538,"_",NFM3External!$G1538)</f>
        <v>Jamaica_HIV_Joint United Nations Programme on HIV/AIDS (UNAIDS)_2019</v>
      </c>
    </row>
    <row r="1539" spans="1:12">
      <c r="A1539" s="51" t="s">
        <v>1880</v>
      </c>
      <c r="B1539" s="52" t="s">
        <v>1037</v>
      </c>
      <c r="C1539" s="52" t="s">
        <v>1638</v>
      </c>
      <c r="D1539" s="52" t="s">
        <v>1627</v>
      </c>
      <c r="E1539" s="52" t="s">
        <v>836</v>
      </c>
      <c r="F1539" s="52" t="s">
        <v>1881</v>
      </c>
      <c r="G1539" s="52">
        <v>2020</v>
      </c>
      <c r="H1539" s="52" t="s">
        <v>1628</v>
      </c>
      <c r="I1539" s="52" t="s">
        <v>663</v>
      </c>
      <c r="J1539" s="60">
        <v>504500</v>
      </c>
      <c r="K1539" s="52">
        <v>504500</v>
      </c>
      <c r="L1539" s="56" t="str">
        <f>_xlfn.CONCAT(NFM3External!$B1539,"_",NFM3External!$C1539,"_",NFM3External!$E1539,"_",NFM3External!$G1539)</f>
        <v>Jamaica_HIV_Joint United Nations Programme on HIV/AIDS (UNAIDS)_2020</v>
      </c>
    </row>
    <row r="1540" spans="1:12">
      <c r="A1540" s="48" t="s">
        <v>1880</v>
      </c>
      <c r="B1540" s="49" t="s">
        <v>1037</v>
      </c>
      <c r="C1540" s="49" t="s">
        <v>1638</v>
      </c>
      <c r="D1540" s="49" t="s">
        <v>1627</v>
      </c>
      <c r="E1540" s="49" t="s">
        <v>836</v>
      </c>
      <c r="F1540" s="49" t="s">
        <v>1881</v>
      </c>
      <c r="G1540" s="49">
        <v>2021</v>
      </c>
      <c r="H1540" s="49" t="s">
        <v>1628</v>
      </c>
      <c r="I1540" s="49" t="s">
        <v>663</v>
      </c>
      <c r="J1540" s="59">
        <v>500000</v>
      </c>
      <c r="K1540" s="49">
        <v>500000</v>
      </c>
      <c r="L1540" s="55" t="str">
        <f>_xlfn.CONCAT(NFM3External!$B1540,"_",NFM3External!$C1540,"_",NFM3External!$E1540,"_",NFM3External!$G1540)</f>
        <v>Jamaica_HIV_Joint United Nations Programme on HIV/AIDS (UNAIDS)_2021</v>
      </c>
    </row>
    <row r="1541" spans="1:12">
      <c r="A1541" s="51" t="s">
        <v>1880</v>
      </c>
      <c r="B1541" s="52" t="s">
        <v>1037</v>
      </c>
      <c r="C1541" s="52" t="s">
        <v>1638</v>
      </c>
      <c r="D1541" s="52" t="s">
        <v>1627</v>
      </c>
      <c r="E1541" s="52" t="s">
        <v>836</v>
      </c>
      <c r="F1541" s="52" t="s">
        <v>1881</v>
      </c>
      <c r="G1541" s="52">
        <v>2022</v>
      </c>
      <c r="H1541" s="52" t="s">
        <v>357</v>
      </c>
      <c r="I1541" s="52" t="s">
        <v>663</v>
      </c>
      <c r="J1541" s="60">
        <v>500000</v>
      </c>
      <c r="K1541" s="52">
        <v>500000</v>
      </c>
      <c r="L1541" s="56" t="str">
        <f>_xlfn.CONCAT(NFM3External!$B1541,"_",NFM3External!$C1541,"_",NFM3External!$E1541,"_",NFM3External!$G1541)</f>
        <v>Jamaica_HIV_Joint United Nations Programme on HIV/AIDS (UNAIDS)_2022</v>
      </c>
    </row>
    <row r="1542" spans="1:12">
      <c r="A1542" s="48" t="s">
        <v>1880</v>
      </c>
      <c r="B1542" s="49" t="s">
        <v>1037</v>
      </c>
      <c r="C1542" s="49" t="s">
        <v>1638</v>
      </c>
      <c r="D1542" s="49" t="s">
        <v>1627</v>
      </c>
      <c r="E1542" s="49" t="s">
        <v>836</v>
      </c>
      <c r="F1542" s="49" t="s">
        <v>1881</v>
      </c>
      <c r="G1542" s="49">
        <v>2023</v>
      </c>
      <c r="H1542" s="49" t="s">
        <v>357</v>
      </c>
      <c r="I1542" s="49" t="s">
        <v>663</v>
      </c>
      <c r="J1542" s="59">
        <v>500000</v>
      </c>
      <c r="K1542" s="49">
        <v>500000</v>
      </c>
      <c r="L1542" s="55" t="str">
        <f>_xlfn.CONCAT(NFM3External!$B1542,"_",NFM3External!$C1542,"_",NFM3External!$E1542,"_",NFM3External!$G1542)</f>
        <v>Jamaica_HIV_Joint United Nations Programme on HIV/AIDS (UNAIDS)_2023</v>
      </c>
    </row>
    <row r="1543" spans="1:12">
      <c r="A1543" s="51" t="s">
        <v>1880</v>
      </c>
      <c r="B1543" s="52" t="s">
        <v>1037</v>
      </c>
      <c r="C1543" s="52" t="s">
        <v>1638</v>
      </c>
      <c r="D1543" s="52" t="s">
        <v>1627</v>
      </c>
      <c r="E1543" s="52" t="s">
        <v>836</v>
      </c>
      <c r="F1543" s="52" t="s">
        <v>1881</v>
      </c>
      <c r="G1543" s="52">
        <v>2024</v>
      </c>
      <c r="H1543" s="52" t="s">
        <v>357</v>
      </c>
      <c r="I1543" s="52" t="s">
        <v>663</v>
      </c>
      <c r="J1543" s="60">
        <v>500000</v>
      </c>
      <c r="K1543" s="52">
        <v>500000</v>
      </c>
      <c r="L1543" s="56" t="str">
        <f>_xlfn.CONCAT(NFM3External!$B1543,"_",NFM3External!$C1543,"_",NFM3External!$E1543,"_",NFM3External!$G1543)</f>
        <v>Jamaica_HIV_Joint United Nations Programme on HIV/AIDS (UNAIDS)_2024</v>
      </c>
    </row>
    <row r="1544" spans="1:12">
      <c r="A1544" s="48" t="s">
        <v>1880</v>
      </c>
      <c r="B1544" s="49" t="s">
        <v>1037</v>
      </c>
      <c r="C1544" s="49" t="s">
        <v>1638</v>
      </c>
      <c r="D1544" s="49" t="s">
        <v>1627</v>
      </c>
      <c r="E1544" s="49" t="s">
        <v>894</v>
      </c>
      <c r="F1544" s="49" t="s">
        <v>1882</v>
      </c>
      <c r="G1544" s="49">
        <v>2019</v>
      </c>
      <c r="H1544" s="49" t="s">
        <v>1628</v>
      </c>
      <c r="I1544" s="49" t="s">
        <v>663</v>
      </c>
      <c r="J1544" s="59">
        <v>57538</v>
      </c>
      <c r="K1544" s="49">
        <v>57538</v>
      </c>
      <c r="L1544" s="55" t="str">
        <f>_xlfn.CONCAT(NFM3External!$B1544,"_",NFM3External!$C1544,"_",NFM3External!$E1544,"_",NFM3External!$G1544)</f>
        <v>Jamaica_HIV_The United Nations Children's Fund (UNICEF)_2019</v>
      </c>
    </row>
    <row r="1545" spans="1:12">
      <c r="A1545" s="51" t="s">
        <v>1880</v>
      </c>
      <c r="B1545" s="52" t="s">
        <v>1037</v>
      </c>
      <c r="C1545" s="52" t="s">
        <v>1638</v>
      </c>
      <c r="D1545" s="52" t="s">
        <v>1627</v>
      </c>
      <c r="E1545" s="52" t="s">
        <v>894</v>
      </c>
      <c r="F1545" s="52" t="s">
        <v>1882</v>
      </c>
      <c r="G1545" s="52">
        <v>2020</v>
      </c>
      <c r="H1545" s="52" t="s">
        <v>1628</v>
      </c>
      <c r="I1545" s="52" t="s">
        <v>663</v>
      </c>
      <c r="J1545" s="60">
        <v>56175</v>
      </c>
      <c r="K1545" s="52">
        <v>56175</v>
      </c>
      <c r="L1545" s="56" t="str">
        <f>_xlfn.CONCAT(NFM3External!$B1545,"_",NFM3External!$C1545,"_",NFM3External!$E1545,"_",NFM3External!$G1545)</f>
        <v>Jamaica_HIV_The United Nations Children's Fund (UNICEF)_2020</v>
      </c>
    </row>
    <row r="1546" spans="1:12">
      <c r="A1546" s="48" t="s">
        <v>1880</v>
      </c>
      <c r="B1546" s="49" t="s">
        <v>1037</v>
      </c>
      <c r="C1546" s="49" t="s">
        <v>1638</v>
      </c>
      <c r="D1546" s="49" t="s">
        <v>1627</v>
      </c>
      <c r="E1546" s="49" t="s">
        <v>894</v>
      </c>
      <c r="F1546" s="49" t="s">
        <v>1882</v>
      </c>
      <c r="G1546" s="49">
        <v>2021</v>
      </c>
      <c r="H1546" s="49" t="s">
        <v>1628</v>
      </c>
      <c r="I1546" s="49" t="s">
        <v>663</v>
      </c>
      <c r="J1546" s="59">
        <v>56175</v>
      </c>
      <c r="K1546" s="49">
        <v>56175</v>
      </c>
      <c r="L1546" s="55" t="str">
        <f>_xlfn.CONCAT(NFM3External!$B1546,"_",NFM3External!$C1546,"_",NFM3External!$E1546,"_",NFM3External!$G1546)</f>
        <v>Jamaica_HIV_The United Nations Children's Fund (UNICEF)_2021</v>
      </c>
    </row>
    <row r="1547" spans="1:12">
      <c r="A1547" s="51" t="s">
        <v>1880</v>
      </c>
      <c r="B1547" s="52" t="s">
        <v>1037</v>
      </c>
      <c r="C1547" s="52" t="s">
        <v>1638</v>
      </c>
      <c r="D1547" s="52" t="s">
        <v>1627</v>
      </c>
      <c r="E1547" s="52" t="s">
        <v>894</v>
      </c>
      <c r="F1547" s="52" t="s">
        <v>1882</v>
      </c>
      <c r="G1547" s="52">
        <v>2022</v>
      </c>
      <c r="H1547" s="52" t="s">
        <v>357</v>
      </c>
      <c r="I1547" s="52" t="s">
        <v>663</v>
      </c>
      <c r="J1547" s="60">
        <v>58512</v>
      </c>
      <c r="K1547" s="52">
        <v>58512</v>
      </c>
      <c r="L1547" s="56" t="str">
        <f>_xlfn.CONCAT(NFM3External!$B1547,"_",NFM3External!$C1547,"_",NFM3External!$E1547,"_",NFM3External!$G1547)</f>
        <v>Jamaica_HIV_The United Nations Children's Fund (UNICEF)_2022</v>
      </c>
    </row>
    <row r="1548" spans="1:12">
      <c r="A1548" s="48" t="s">
        <v>1880</v>
      </c>
      <c r="B1548" s="49" t="s">
        <v>1037</v>
      </c>
      <c r="C1548" s="49" t="s">
        <v>1638</v>
      </c>
      <c r="D1548" s="49" t="s">
        <v>1627</v>
      </c>
      <c r="E1548" s="49" t="s">
        <v>894</v>
      </c>
      <c r="F1548" s="49" t="s">
        <v>1882</v>
      </c>
      <c r="G1548" s="49">
        <v>2023</v>
      </c>
      <c r="H1548" s="49" t="s">
        <v>357</v>
      </c>
      <c r="I1548" s="49" t="s">
        <v>663</v>
      </c>
      <c r="J1548" s="59">
        <v>60946</v>
      </c>
      <c r="K1548" s="49">
        <v>60946</v>
      </c>
      <c r="L1548" s="55" t="str">
        <f>_xlfn.CONCAT(NFM3External!$B1548,"_",NFM3External!$C1548,"_",NFM3External!$E1548,"_",NFM3External!$G1548)</f>
        <v>Jamaica_HIV_The United Nations Children's Fund (UNICEF)_2023</v>
      </c>
    </row>
    <row r="1549" spans="1:12">
      <c r="A1549" s="51" t="s">
        <v>1880</v>
      </c>
      <c r="B1549" s="52" t="s">
        <v>1037</v>
      </c>
      <c r="C1549" s="52" t="s">
        <v>1638</v>
      </c>
      <c r="D1549" s="52" t="s">
        <v>1627</v>
      </c>
      <c r="E1549" s="52" t="s">
        <v>894</v>
      </c>
      <c r="F1549" s="52" t="s">
        <v>1882</v>
      </c>
      <c r="G1549" s="52">
        <v>2024</v>
      </c>
      <c r="H1549" s="52" t="s">
        <v>357</v>
      </c>
      <c r="I1549" s="52" t="s">
        <v>663</v>
      </c>
      <c r="J1549" s="60">
        <v>63481</v>
      </c>
      <c r="K1549" s="52">
        <v>63481</v>
      </c>
      <c r="L1549" s="56" t="str">
        <f>_xlfn.CONCAT(NFM3External!$B1549,"_",NFM3External!$C1549,"_",NFM3External!$E1549,"_",NFM3External!$G1549)</f>
        <v>Jamaica_HIV_The United Nations Children's Fund (UNICEF)_2024</v>
      </c>
    </row>
    <row r="1550" spans="1:12">
      <c r="A1550" s="48" t="s">
        <v>1880</v>
      </c>
      <c r="B1550" s="49" t="s">
        <v>1037</v>
      </c>
      <c r="C1550" s="49" t="s">
        <v>1638</v>
      </c>
      <c r="D1550" s="49" t="s">
        <v>1627</v>
      </c>
      <c r="E1550" s="49" t="s">
        <v>911</v>
      </c>
      <c r="F1550" s="49" t="s">
        <v>1883</v>
      </c>
      <c r="G1550" s="49">
        <v>2019</v>
      </c>
      <c r="H1550" s="49" t="s">
        <v>1628</v>
      </c>
      <c r="I1550" s="49" t="s">
        <v>663</v>
      </c>
      <c r="J1550" s="59">
        <v>75706</v>
      </c>
      <c r="K1550" s="49">
        <v>75706</v>
      </c>
      <c r="L1550" s="55" t="str">
        <f>_xlfn.CONCAT(NFM3External!$B1550,"_",NFM3External!$C1550,"_",NFM3External!$E1550,"_",NFM3External!$G1550)</f>
        <v>Jamaica_HIV_United Nations Development Programme (UNDP)_2019</v>
      </c>
    </row>
    <row r="1551" spans="1:12">
      <c r="A1551" s="51" t="s">
        <v>1880</v>
      </c>
      <c r="B1551" s="52" t="s">
        <v>1037</v>
      </c>
      <c r="C1551" s="52" t="s">
        <v>1638</v>
      </c>
      <c r="D1551" s="52" t="s">
        <v>1627</v>
      </c>
      <c r="E1551" s="52" t="s">
        <v>911</v>
      </c>
      <c r="F1551" s="52" t="s">
        <v>1883</v>
      </c>
      <c r="G1551" s="52">
        <v>2020</v>
      </c>
      <c r="H1551" s="52" t="s">
        <v>1628</v>
      </c>
      <c r="I1551" s="52" t="s">
        <v>663</v>
      </c>
      <c r="J1551" s="60">
        <v>48055</v>
      </c>
      <c r="K1551" s="52">
        <v>48055</v>
      </c>
      <c r="L1551" s="56" t="str">
        <f>_xlfn.CONCAT(NFM3External!$B1551,"_",NFM3External!$C1551,"_",NFM3External!$E1551,"_",NFM3External!$G1551)</f>
        <v>Jamaica_HIV_United Nations Development Programme (UNDP)_2020</v>
      </c>
    </row>
    <row r="1552" spans="1:12">
      <c r="A1552" s="48" t="s">
        <v>1880</v>
      </c>
      <c r="B1552" s="49" t="s">
        <v>1037</v>
      </c>
      <c r="C1552" s="49" t="s">
        <v>1638</v>
      </c>
      <c r="D1552" s="49" t="s">
        <v>1627</v>
      </c>
      <c r="E1552" s="49" t="s">
        <v>911</v>
      </c>
      <c r="F1552" s="49" t="s">
        <v>1883</v>
      </c>
      <c r="G1552" s="49">
        <v>2021</v>
      </c>
      <c r="H1552" s="49" t="s">
        <v>1628</v>
      </c>
      <c r="I1552" s="49" t="s">
        <v>663</v>
      </c>
      <c r="J1552" s="59">
        <v>48055</v>
      </c>
      <c r="K1552" s="49">
        <v>48055</v>
      </c>
      <c r="L1552" s="55" t="str">
        <f>_xlfn.CONCAT(NFM3External!$B1552,"_",NFM3External!$C1552,"_",NFM3External!$E1552,"_",NFM3External!$G1552)</f>
        <v>Jamaica_HIV_United Nations Development Programme (UNDP)_2021</v>
      </c>
    </row>
    <row r="1553" spans="1:12">
      <c r="A1553" s="51" t="s">
        <v>1880</v>
      </c>
      <c r="B1553" s="52" t="s">
        <v>1037</v>
      </c>
      <c r="C1553" s="52" t="s">
        <v>1638</v>
      </c>
      <c r="D1553" s="52" t="s">
        <v>1627</v>
      </c>
      <c r="E1553" s="52" t="s">
        <v>923</v>
      </c>
      <c r="F1553" s="52" t="s">
        <v>1884</v>
      </c>
      <c r="G1553" s="52">
        <v>2019</v>
      </c>
      <c r="H1553" s="52" t="s">
        <v>1628</v>
      </c>
      <c r="I1553" s="52" t="s">
        <v>663</v>
      </c>
      <c r="J1553" s="60">
        <v>52556</v>
      </c>
      <c r="K1553" s="52">
        <v>52556</v>
      </c>
      <c r="L1553" s="56" t="str">
        <f>_xlfn.CONCAT(NFM3External!$B1553,"_",NFM3External!$C1553,"_",NFM3External!$E1553,"_",NFM3External!$G1553)</f>
        <v>Jamaica_HIV_United Nations Population Fund (UNFPA)_2019</v>
      </c>
    </row>
    <row r="1554" spans="1:12">
      <c r="A1554" s="48" t="s">
        <v>1880</v>
      </c>
      <c r="B1554" s="49" t="s">
        <v>1037</v>
      </c>
      <c r="C1554" s="49" t="s">
        <v>1638</v>
      </c>
      <c r="D1554" s="49" t="s">
        <v>1627</v>
      </c>
      <c r="E1554" s="49" t="s">
        <v>923</v>
      </c>
      <c r="F1554" s="49" t="s">
        <v>1884</v>
      </c>
      <c r="G1554" s="49">
        <v>2020</v>
      </c>
      <c r="H1554" s="49" t="s">
        <v>1628</v>
      </c>
      <c r="I1554" s="49" t="s">
        <v>663</v>
      </c>
      <c r="J1554" s="59">
        <v>107092</v>
      </c>
      <c r="K1554" s="49">
        <v>107092</v>
      </c>
      <c r="L1554" s="55" t="str">
        <f>_xlfn.CONCAT(NFM3External!$B1554,"_",NFM3External!$C1554,"_",NFM3External!$E1554,"_",NFM3External!$G1554)</f>
        <v>Jamaica_HIV_United Nations Population Fund (UNFPA)_2020</v>
      </c>
    </row>
    <row r="1555" spans="1:12">
      <c r="A1555" s="51" t="s">
        <v>1880</v>
      </c>
      <c r="B1555" s="52" t="s">
        <v>1037</v>
      </c>
      <c r="C1555" s="52" t="s">
        <v>1638</v>
      </c>
      <c r="D1555" s="52" t="s">
        <v>1627</v>
      </c>
      <c r="E1555" s="52" t="s">
        <v>923</v>
      </c>
      <c r="F1555" s="52" t="s">
        <v>1884</v>
      </c>
      <c r="G1555" s="52">
        <v>2021</v>
      </c>
      <c r="H1555" s="52" t="s">
        <v>1628</v>
      </c>
      <c r="I1555" s="52" t="s">
        <v>663</v>
      </c>
      <c r="J1555" s="60">
        <v>195769</v>
      </c>
      <c r="K1555" s="52">
        <v>195769</v>
      </c>
      <c r="L1555" s="56" t="str">
        <f>_xlfn.CONCAT(NFM3External!$B1555,"_",NFM3External!$C1555,"_",NFM3External!$E1555,"_",NFM3External!$G1555)</f>
        <v>Jamaica_HIV_United Nations Population Fund (UNFPA)_2021</v>
      </c>
    </row>
    <row r="1556" spans="1:12">
      <c r="A1556" s="48" t="s">
        <v>1880</v>
      </c>
      <c r="B1556" s="49" t="s">
        <v>1037</v>
      </c>
      <c r="C1556" s="49" t="s">
        <v>1638</v>
      </c>
      <c r="D1556" s="49" t="s">
        <v>1627</v>
      </c>
      <c r="E1556" s="49" t="s">
        <v>927</v>
      </c>
      <c r="F1556" s="49" t="s">
        <v>1885</v>
      </c>
      <c r="G1556" s="49">
        <v>2019</v>
      </c>
      <c r="H1556" s="49" t="s">
        <v>1628</v>
      </c>
      <c r="I1556" s="49" t="s">
        <v>663</v>
      </c>
      <c r="J1556" s="59">
        <v>7947854</v>
      </c>
      <c r="K1556" s="49">
        <v>7947854</v>
      </c>
      <c r="L1556" s="55" t="str">
        <f>_xlfn.CONCAT(NFM3External!$B1556,"_",NFM3External!$C1556,"_",NFM3External!$E1556,"_",NFM3External!$G1556)</f>
        <v>Jamaica_HIV_United States Government (USG)_2019</v>
      </c>
    </row>
    <row r="1557" spans="1:12">
      <c r="A1557" s="51" t="s">
        <v>1880</v>
      </c>
      <c r="B1557" s="52" t="s">
        <v>1037</v>
      </c>
      <c r="C1557" s="52" t="s">
        <v>1638</v>
      </c>
      <c r="D1557" s="52" t="s">
        <v>1627</v>
      </c>
      <c r="E1557" s="52" t="s">
        <v>927</v>
      </c>
      <c r="F1557" s="52" t="s">
        <v>1885</v>
      </c>
      <c r="G1557" s="52">
        <v>2020</v>
      </c>
      <c r="H1557" s="52" t="s">
        <v>1628</v>
      </c>
      <c r="I1557" s="52" t="s">
        <v>663</v>
      </c>
      <c r="J1557" s="60">
        <v>8592839</v>
      </c>
      <c r="K1557" s="52">
        <v>8592839</v>
      </c>
      <c r="L1557" s="56" t="str">
        <f>_xlfn.CONCAT(NFM3External!$B1557,"_",NFM3External!$C1557,"_",NFM3External!$E1557,"_",NFM3External!$G1557)</f>
        <v>Jamaica_HIV_United States Government (USG)_2020</v>
      </c>
    </row>
    <row r="1558" spans="1:12">
      <c r="A1558" s="48" t="s">
        <v>1880</v>
      </c>
      <c r="B1558" s="49" t="s">
        <v>1037</v>
      </c>
      <c r="C1558" s="49" t="s">
        <v>1638</v>
      </c>
      <c r="D1558" s="49" t="s">
        <v>1627</v>
      </c>
      <c r="E1558" s="49" t="s">
        <v>927</v>
      </c>
      <c r="F1558" s="49" t="s">
        <v>1885</v>
      </c>
      <c r="G1558" s="49">
        <v>2021</v>
      </c>
      <c r="H1558" s="49" t="s">
        <v>1628</v>
      </c>
      <c r="I1558" s="49" t="s">
        <v>663</v>
      </c>
      <c r="J1558" s="59">
        <v>9438442</v>
      </c>
      <c r="K1558" s="49">
        <v>9438442</v>
      </c>
      <c r="L1558" s="55" t="str">
        <f>_xlfn.CONCAT(NFM3External!$B1558,"_",NFM3External!$C1558,"_",NFM3External!$E1558,"_",NFM3External!$G1558)</f>
        <v>Jamaica_HIV_United States Government (USG)_2021</v>
      </c>
    </row>
    <row r="1559" spans="1:12">
      <c r="A1559" s="51" t="s">
        <v>1880</v>
      </c>
      <c r="B1559" s="52" t="s">
        <v>1037</v>
      </c>
      <c r="C1559" s="52" t="s">
        <v>1638</v>
      </c>
      <c r="D1559" s="52" t="s">
        <v>1627</v>
      </c>
      <c r="E1559" s="52" t="s">
        <v>927</v>
      </c>
      <c r="F1559" s="52" t="s">
        <v>1885</v>
      </c>
      <c r="G1559" s="52">
        <v>2022</v>
      </c>
      <c r="H1559" s="52" t="s">
        <v>357</v>
      </c>
      <c r="I1559" s="52" t="s">
        <v>663</v>
      </c>
      <c r="J1559" s="60">
        <v>10382286</v>
      </c>
      <c r="K1559" s="52">
        <v>10382286</v>
      </c>
      <c r="L1559" s="56" t="str">
        <f>_xlfn.CONCAT(NFM3External!$B1559,"_",NFM3External!$C1559,"_",NFM3External!$E1559,"_",NFM3External!$G1559)</f>
        <v>Jamaica_HIV_United States Government (USG)_2022</v>
      </c>
    </row>
    <row r="1560" spans="1:12">
      <c r="A1560" s="48" t="s">
        <v>1880</v>
      </c>
      <c r="B1560" s="49" t="s">
        <v>1037</v>
      </c>
      <c r="C1560" s="49" t="s">
        <v>1638</v>
      </c>
      <c r="D1560" s="49" t="s">
        <v>1627</v>
      </c>
      <c r="E1560" s="49" t="s">
        <v>927</v>
      </c>
      <c r="F1560" s="49" t="s">
        <v>1885</v>
      </c>
      <c r="G1560" s="49">
        <v>2023</v>
      </c>
      <c r="H1560" s="49" t="s">
        <v>357</v>
      </c>
      <c r="I1560" s="49" t="s">
        <v>663</v>
      </c>
      <c r="J1560" s="59">
        <v>11420515</v>
      </c>
      <c r="K1560" s="49">
        <v>11420515</v>
      </c>
      <c r="L1560" s="55" t="str">
        <f>_xlfn.CONCAT(NFM3External!$B1560,"_",NFM3External!$C1560,"_",NFM3External!$E1560,"_",NFM3External!$G1560)</f>
        <v>Jamaica_HIV_United States Government (USG)_2023</v>
      </c>
    </row>
    <row r="1561" spans="1:12">
      <c r="A1561" s="51" t="s">
        <v>1880</v>
      </c>
      <c r="B1561" s="52" t="s">
        <v>1037</v>
      </c>
      <c r="C1561" s="52" t="s">
        <v>1638</v>
      </c>
      <c r="D1561" s="52" t="s">
        <v>1627</v>
      </c>
      <c r="E1561" s="52" t="s">
        <v>927</v>
      </c>
      <c r="F1561" s="52" t="s">
        <v>1885</v>
      </c>
      <c r="G1561" s="52">
        <v>2024</v>
      </c>
      <c r="H1561" s="52" t="s">
        <v>357</v>
      </c>
      <c r="I1561" s="52" t="s">
        <v>663</v>
      </c>
      <c r="J1561" s="60">
        <v>12562567</v>
      </c>
      <c r="K1561" s="52">
        <v>12562567</v>
      </c>
      <c r="L1561" s="56" t="str">
        <f>_xlfn.CONCAT(NFM3External!$B1561,"_",NFM3External!$C1561,"_",NFM3External!$E1561,"_",NFM3External!$G1561)</f>
        <v>Jamaica_HIV_United States Government (USG)_2024</v>
      </c>
    </row>
    <row r="1562" spans="1:12">
      <c r="A1562" s="48" t="s">
        <v>1880</v>
      </c>
      <c r="B1562" s="49" t="s">
        <v>1037</v>
      </c>
      <c r="C1562" s="49" t="s">
        <v>1638</v>
      </c>
      <c r="D1562" s="49" t="s">
        <v>1627</v>
      </c>
      <c r="E1562" s="49" t="s">
        <v>947</v>
      </c>
      <c r="F1562" s="49" t="s">
        <v>1886</v>
      </c>
      <c r="G1562" s="49">
        <v>2019</v>
      </c>
      <c r="H1562" s="49" t="s">
        <v>1628</v>
      </c>
      <c r="I1562" s="49" t="s">
        <v>663</v>
      </c>
      <c r="J1562" s="59">
        <v>1056439</v>
      </c>
      <c r="K1562" s="49">
        <v>1056439</v>
      </c>
      <c r="L1562" s="55" t="str">
        <f>_xlfn.CONCAT(NFM3External!$B1562,"_",NFM3External!$C1562,"_",NFM3External!$E1562,"_",NFM3External!$G1562)</f>
        <v>Jamaica_HIV_Unspecified - not disagregated by sources _2019</v>
      </c>
    </row>
    <row r="1563" spans="1:12">
      <c r="A1563" s="51" t="s">
        <v>1880</v>
      </c>
      <c r="B1563" s="52" t="s">
        <v>1037</v>
      </c>
      <c r="C1563" s="52" t="s">
        <v>1638</v>
      </c>
      <c r="D1563" s="52" t="s">
        <v>1627</v>
      </c>
      <c r="E1563" s="52" t="s">
        <v>947</v>
      </c>
      <c r="F1563" s="52" t="s">
        <v>1886</v>
      </c>
      <c r="G1563" s="52">
        <v>2020</v>
      </c>
      <c r="H1563" s="52" t="s">
        <v>1628</v>
      </c>
      <c r="I1563" s="52" t="s">
        <v>663</v>
      </c>
      <c r="J1563" s="60">
        <v>1277527</v>
      </c>
      <c r="K1563" s="52">
        <v>1277527</v>
      </c>
      <c r="L1563" s="56" t="str">
        <f>_xlfn.CONCAT(NFM3External!$B1563,"_",NFM3External!$C1563,"_",NFM3External!$E1563,"_",NFM3External!$G1563)</f>
        <v>Jamaica_HIV_Unspecified - not disagregated by sources _2020</v>
      </c>
    </row>
    <row r="1564" spans="1:12">
      <c r="A1564" s="48" t="s">
        <v>1880</v>
      </c>
      <c r="B1564" s="49" t="s">
        <v>1037</v>
      </c>
      <c r="C1564" s="49" t="s">
        <v>1638</v>
      </c>
      <c r="D1564" s="49" t="s">
        <v>1627</v>
      </c>
      <c r="E1564" s="49" t="s">
        <v>947</v>
      </c>
      <c r="F1564" s="49" t="s">
        <v>1886</v>
      </c>
      <c r="G1564" s="49">
        <v>2021</v>
      </c>
      <c r="H1564" s="49" t="s">
        <v>1628</v>
      </c>
      <c r="I1564" s="49" t="s">
        <v>663</v>
      </c>
      <c r="J1564" s="59">
        <v>1682265</v>
      </c>
      <c r="K1564" s="49">
        <v>1682265</v>
      </c>
      <c r="L1564" s="55" t="str">
        <f>_xlfn.CONCAT(NFM3External!$B1564,"_",NFM3External!$C1564,"_",NFM3External!$E1564,"_",NFM3External!$G1564)</f>
        <v>Jamaica_HIV_Unspecified - not disagregated by sources _2021</v>
      </c>
    </row>
    <row r="1565" spans="1:12">
      <c r="A1565" s="51" t="s">
        <v>1880</v>
      </c>
      <c r="B1565" s="52" t="s">
        <v>1037</v>
      </c>
      <c r="C1565" s="52" t="s">
        <v>1638</v>
      </c>
      <c r="D1565" s="52" t="s">
        <v>1627</v>
      </c>
      <c r="E1565" s="52" t="s">
        <v>947</v>
      </c>
      <c r="F1565" s="52" t="s">
        <v>1886</v>
      </c>
      <c r="G1565" s="52">
        <v>2022</v>
      </c>
      <c r="H1565" s="52" t="s">
        <v>357</v>
      </c>
      <c r="I1565" s="52" t="s">
        <v>663</v>
      </c>
      <c r="J1565" s="60">
        <v>1682265</v>
      </c>
      <c r="K1565" s="52">
        <v>1682265</v>
      </c>
      <c r="L1565" s="56" t="str">
        <f>_xlfn.CONCAT(NFM3External!$B1565,"_",NFM3External!$C1565,"_",NFM3External!$E1565,"_",NFM3External!$G1565)</f>
        <v>Jamaica_HIV_Unspecified - not disagregated by sources _2022</v>
      </c>
    </row>
    <row r="1566" spans="1:12">
      <c r="A1566" s="48" t="s">
        <v>1880</v>
      </c>
      <c r="B1566" s="49" t="s">
        <v>1037</v>
      </c>
      <c r="C1566" s="49" t="s">
        <v>1638</v>
      </c>
      <c r="D1566" s="49" t="s">
        <v>1627</v>
      </c>
      <c r="E1566" s="49" t="s">
        <v>947</v>
      </c>
      <c r="F1566" s="49" t="s">
        <v>1886</v>
      </c>
      <c r="G1566" s="49">
        <v>2023</v>
      </c>
      <c r="H1566" s="49" t="s">
        <v>357</v>
      </c>
      <c r="I1566" s="49" t="s">
        <v>663</v>
      </c>
      <c r="J1566" s="59">
        <v>1682265</v>
      </c>
      <c r="K1566" s="49">
        <v>1682265</v>
      </c>
      <c r="L1566" s="55" t="str">
        <f>_xlfn.CONCAT(NFM3External!$B1566,"_",NFM3External!$C1566,"_",NFM3External!$E1566,"_",NFM3External!$G1566)</f>
        <v>Jamaica_HIV_Unspecified - not disagregated by sources _2023</v>
      </c>
    </row>
    <row r="1567" spans="1:12">
      <c r="A1567" s="51" t="s">
        <v>1880</v>
      </c>
      <c r="B1567" s="52" t="s">
        <v>1037</v>
      </c>
      <c r="C1567" s="52" t="s">
        <v>1638</v>
      </c>
      <c r="D1567" s="52" t="s">
        <v>1627</v>
      </c>
      <c r="E1567" s="52" t="s">
        <v>947</v>
      </c>
      <c r="F1567" s="52" t="s">
        <v>1886</v>
      </c>
      <c r="G1567" s="52">
        <v>2024</v>
      </c>
      <c r="H1567" s="52" t="s">
        <v>357</v>
      </c>
      <c r="I1567" s="52" t="s">
        <v>663</v>
      </c>
      <c r="J1567" s="60">
        <v>1682265</v>
      </c>
      <c r="K1567" s="52">
        <v>1682265</v>
      </c>
      <c r="L1567" s="56" t="str">
        <f>_xlfn.CONCAT(NFM3External!$B1567,"_",NFM3External!$C1567,"_",NFM3External!$E1567,"_",NFM3External!$G1567)</f>
        <v>Jamaica_HIV_Unspecified - not disagregated by sources _2024</v>
      </c>
    </row>
    <row r="1568" spans="1:12">
      <c r="A1568" s="48" t="s">
        <v>1880</v>
      </c>
      <c r="B1568" s="49" t="s">
        <v>1037</v>
      </c>
      <c r="C1568" s="49" t="s">
        <v>1638</v>
      </c>
      <c r="D1568" s="49" t="s">
        <v>1627</v>
      </c>
      <c r="E1568" s="49" t="s">
        <v>942</v>
      </c>
      <c r="F1568" s="49" t="s">
        <v>1887</v>
      </c>
      <c r="G1568" s="49">
        <v>2019</v>
      </c>
      <c r="H1568" s="49" t="s">
        <v>1628</v>
      </c>
      <c r="I1568" s="49" t="s">
        <v>663</v>
      </c>
      <c r="J1568" s="59">
        <v>100000</v>
      </c>
      <c r="K1568" s="49">
        <v>100000</v>
      </c>
      <c r="L1568" s="55" t="str">
        <f>_xlfn.CONCAT(NFM3External!$B1568,"_",NFM3External!$C1568,"_",NFM3External!$E1568,"_",NFM3External!$G1568)</f>
        <v>Jamaica_HIV_World Health Organization (WHO)_2019</v>
      </c>
    </row>
    <row r="1569" spans="1:12">
      <c r="A1569" s="51" t="s">
        <v>1880</v>
      </c>
      <c r="B1569" s="52" t="s">
        <v>1037</v>
      </c>
      <c r="C1569" s="52" t="s">
        <v>1638</v>
      </c>
      <c r="D1569" s="52" t="s">
        <v>1627</v>
      </c>
      <c r="E1569" s="52" t="s">
        <v>942</v>
      </c>
      <c r="F1569" s="52" t="s">
        <v>1887</v>
      </c>
      <c r="G1569" s="52">
        <v>2020</v>
      </c>
      <c r="H1569" s="52" t="s">
        <v>1628</v>
      </c>
      <c r="I1569" s="52" t="s">
        <v>663</v>
      </c>
      <c r="J1569" s="60">
        <v>184976</v>
      </c>
      <c r="K1569" s="52">
        <v>184976</v>
      </c>
      <c r="L1569" s="56" t="str">
        <f>_xlfn.CONCAT(NFM3External!$B1569,"_",NFM3External!$C1569,"_",NFM3External!$E1569,"_",NFM3External!$G1569)</f>
        <v>Jamaica_HIV_World Health Organization (WHO)_2020</v>
      </c>
    </row>
    <row r="1570" spans="1:12">
      <c r="A1570" s="48" t="s">
        <v>1880</v>
      </c>
      <c r="B1570" s="49" t="s">
        <v>1037</v>
      </c>
      <c r="C1570" s="49" t="s">
        <v>1638</v>
      </c>
      <c r="D1570" s="49" t="s">
        <v>1627</v>
      </c>
      <c r="E1570" s="49" t="s">
        <v>942</v>
      </c>
      <c r="F1570" s="49" t="s">
        <v>1887</v>
      </c>
      <c r="G1570" s="49">
        <v>2021</v>
      </c>
      <c r="H1570" s="49" t="s">
        <v>1628</v>
      </c>
      <c r="I1570" s="49" t="s">
        <v>663</v>
      </c>
      <c r="J1570" s="59">
        <v>0</v>
      </c>
      <c r="K1570" s="49">
        <v>0</v>
      </c>
      <c r="L1570" s="55" t="str">
        <f>_xlfn.CONCAT(NFM3External!$B1570,"_",NFM3External!$C1570,"_",NFM3External!$E1570,"_",NFM3External!$G1570)</f>
        <v>Jamaica_HIV_World Health Organization (WHO)_2021</v>
      </c>
    </row>
    <row r="1571" spans="1:12">
      <c r="A1571" s="51" t="s">
        <v>1888</v>
      </c>
      <c r="B1571" s="52" t="s">
        <v>1042</v>
      </c>
      <c r="C1571" s="52" t="s">
        <v>1638</v>
      </c>
      <c r="D1571" s="52" t="s">
        <v>1627</v>
      </c>
      <c r="E1571" s="52" t="s">
        <v>1889</v>
      </c>
      <c r="F1571" s="52" t="s">
        <v>1889</v>
      </c>
      <c r="G1571" s="52">
        <v>2018</v>
      </c>
      <c r="H1571" s="52" t="s">
        <v>1628</v>
      </c>
      <c r="I1571" s="52" t="s">
        <v>663</v>
      </c>
      <c r="J1571" s="60">
        <v>531557</v>
      </c>
      <c r="K1571" s="52">
        <v>531557</v>
      </c>
      <c r="L1571" s="56" t="str">
        <f>_xlfn.CONCAT(NFM3External!$B1571,"_",NFM3External!$C1571,"_",NFM3External!$E1571,"_",NFM3External!$G1571)</f>
        <v>Kazakhstan_HIV_Source: 2018 GAM 8.1 MOH/QSCDID. Includes all consolidated state budget resources (central-level budget and oblast-level budgets)_2018</v>
      </c>
    </row>
    <row r="1572" spans="1:12">
      <c r="A1572" s="48" t="s">
        <v>1888</v>
      </c>
      <c r="B1572" s="49" t="s">
        <v>1042</v>
      </c>
      <c r="C1572" s="49" t="s">
        <v>1638</v>
      </c>
      <c r="D1572" s="49" t="s">
        <v>1627</v>
      </c>
      <c r="E1572" s="49" t="s">
        <v>1890</v>
      </c>
      <c r="F1572" s="49" t="s">
        <v>1890</v>
      </c>
      <c r="G1572" s="49">
        <v>2018</v>
      </c>
      <c r="H1572" s="49" t="s">
        <v>1628</v>
      </c>
      <c r="I1572" s="49" t="s">
        <v>663</v>
      </c>
      <c r="J1572" s="59">
        <v>225767</v>
      </c>
      <c r="K1572" s="49">
        <v>225767</v>
      </c>
      <c r="L1572" s="55" t="str">
        <f>_xlfn.CONCAT(NFM3External!$B1572,"_",NFM3External!$C1572,"_",NFM3External!$E1572,"_",NFM3External!$G1572)</f>
        <v>Kazakhstan_HIV_Source: UBRAF Kazakhstan_2018</v>
      </c>
    </row>
    <row r="1573" spans="1:12">
      <c r="A1573" s="51" t="s">
        <v>1888</v>
      </c>
      <c r="B1573" s="52" t="s">
        <v>1042</v>
      </c>
      <c r="C1573" s="52" t="s">
        <v>1638</v>
      </c>
      <c r="D1573" s="52" t="s">
        <v>1627</v>
      </c>
      <c r="E1573" s="52" t="s">
        <v>1890</v>
      </c>
      <c r="F1573" s="52" t="s">
        <v>1890</v>
      </c>
      <c r="G1573" s="52">
        <v>2018</v>
      </c>
      <c r="H1573" s="52" t="s">
        <v>1628</v>
      </c>
      <c r="I1573" s="52" t="s">
        <v>663</v>
      </c>
      <c r="J1573" s="60">
        <v>37001</v>
      </c>
      <c r="K1573" s="52">
        <v>37001</v>
      </c>
      <c r="L1573" s="56" t="str">
        <f>_xlfn.CONCAT(NFM3External!$B1573,"_",NFM3External!$C1573,"_",NFM3External!$E1573,"_",NFM3External!$G1573)</f>
        <v>Kazakhstan_HIV_Source: UBRAF Kazakhstan_2018</v>
      </c>
    </row>
    <row r="1574" spans="1:12">
      <c r="A1574" s="48" t="s">
        <v>1888</v>
      </c>
      <c r="B1574" s="49" t="s">
        <v>1042</v>
      </c>
      <c r="C1574" s="49" t="s">
        <v>1638</v>
      </c>
      <c r="D1574" s="49" t="s">
        <v>1627</v>
      </c>
      <c r="E1574" s="49" t="s">
        <v>1891</v>
      </c>
      <c r="F1574" s="49" t="s">
        <v>1891</v>
      </c>
      <c r="G1574" s="49">
        <v>2018</v>
      </c>
      <c r="H1574" s="49" t="s">
        <v>1628</v>
      </c>
      <c r="I1574" s="49" t="s">
        <v>663</v>
      </c>
      <c r="J1574" s="59">
        <v>16000</v>
      </c>
      <c r="K1574" s="49">
        <v>16000</v>
      </c>
      <c r="L1574" s="55" t="str">
        <f>_xlfn.CONCAT(NFM3External!$B1574,"_",NFM3External!$C1574,"_",NFM3External!$E1574,"_",NFM3External!$G1574)</f>
        <v>Kazakhstan_HIV_Source: UBRAF Kazakhstan (UNESCO and Elton John AIDS Foundation)_2018</v>
      </c>
    </row>
    <row r="1575" spans="1:12">
      <c r="A1575" s="51" t="s">
        <v>1888</v>
      </c>
      <c r="B1575" s="52" t="s">
        <v>1042</v>
      </c>
      <c r="C1575" s="52" t="s">
        <v>1638</v>
      </c>
      <c r="D1575" s="52" t="s">
        <v>1627</v>
      </c>
      <c r="E1575" s="52" t="s">
        <v>1892</v>
      </c>
      <c r="F1575" s="52" t="s">
        <v>1892</v>
      </c>
      <c r="G1575" s="52">
        <v>2018</v>
      </c>
      <c r="H1575" s="52" t="s">
        <v>1628</v>
      </c>
      <c r="I1575" s="52" t="s">
        <v>663</v>
      </c>
      <c r="J1575" s="60">
        <v>67000</v>
      </c>
      <c r="K1575" s="52">
        <v>67000</v>
      </c>
      <c r="L1575" s="56" t="str">
        <f>_xlfn.CONCAT(NFM3External!$B1575,"_",NFM3External!$C1575,"_",NFM3External!$E1575,"_",NFM3External!$G1575)</f>
        <v>Kazakhstan_HIV_Source: UBRAF Kazakhstan, FHI360 -EPiC_2018</v>
      </c>
    </row>
    <row r="1576" spans="1:12">
      <c r="A1576" s="48" t="s">
        <v>1888</v>
      </c>
      <c r="B1576" s="49" t="s">
        <v>1042</v>
      </c>
      <c r="C1576" s="49" t="s">
        <v>1638</v>
      </c>
      <c r="D1576" s="49" t="s">
        <v>1627</v>
      </c>
      <c r="E1576" s="49" t="s">
        <v>1893</v>
      </c>
      <c r="F1576" s="49" t="s">
        <v>1893</v>
      </c>
      <c r="G1576" s="49">
        <v>2018</v>
      </c>
      <c r="H1576" s="49" t="s">
        <v>1628</v>
      </c>
      <c r="I1576" s="49" t="s">
        <v>663</v>
      </c>
      <c r="J1576" s="59">
        <v>127269</v>
      </c>
      <c r="K1576" s="49">
        <v>127269</v>
      </c>
      <c r="L1576" s="55" t="str">
        <f>_xlfn.CONCAT(NFM3External!$B1576,"_",NFM3External!$C1576,"_",NFM3External!$E1576,"_",NFM3External!$G1576)</f>
        <v>Kazakhstan_HIV_Source: UBRAF Kazakhstan, UNDP, UNFPA_2018</v>
      </c>
    </row>
    <row r="1577" spans="1:12">
      <c r="A1577" s="51" t="s">
        <v>1888</v>
      </c>
      <c r="B1577" s="52" t="s">
        <v>1042</v>
      </c>
      <c r="C1577" s="52" t="s">
        <v>1638</v>
      </c>
      <c r="D1577" s="52" t="s">
        <v>1627</v>
      </c>
      <c r="E1577" s="52" t="s">
        <v>1889</v>
      </c>
      <c r="F1577" s="52" t="s">
        <v>1889</v>
      </c>
      <c r="G1577" s="52">
        <v>2019</v>
      </c>
      <c r="H1577" s="52" t="s">
        <v>1628</v>
      </c>
      <c r="I1577" s="52" t="s">
        <v>663</v>
      </c>
      <c r="J1577" s="60">
        <v>972395</v>
      </c>
      <c r="K1577" s="52">
        <v>972395</v>
      </c>
      <c r="L1577" s="56" t="str">
        <f>_xlfn.CONCAT(NFM3External!$B1577,"_",NFM3External!$C1577,"_",NFM3External!$E1577,"_",NFM3External!$G1577)</f>
        <v>Kazakhstan_HIV_Source: 2018 GAM 8.1 MOH/QSCDID. Includes all consolidated state budget resources (central-level budget and oblast-level budgets)_2019</v>
      </c>
    </row>
    <row r="1578" spans="1:12">
      <c r="A1578" s="48" t="s">
        <v>1888</v>
      </c>
      <c r="B1578" s="49" t="s">
        <v>1042</v>
      </c>
      <c r="C1578" s="49" t="s">
        <v>1638</v>
      </c>
      <c r="D1578" s="49" t="s">
        <v>1627</v>
      </c>
      <c r="E1578" s="49" t="s">
        <v>1890</v>
      </c>
      <c r="F1578" s="49" t="s">
        <v>1890</v>
      </c>
      <c r="G1578" s="49">
        <v>2019</v>
      </c>
      <c r="H1578" s="49" t="s">
        <v>1628</v>
      </c>
      <c r="I1578" s="49" t="s">
        <v>663</v>
      </c>
      <c r="J1578" s="59">
        <v>200000</v>
      </c>
      <c r="K1578" s="49">
        <v>200000</v>
      </c>
      <c r="L1578" s="55" t="str">
        <f>_xlfn.CONCAT(NFM3External!$B1578,"_",NFM3External!$C1578,"_",NFM3External!$E1578,"_",NFM3External!$G1578)</f>
        <v>Kazakhstan_HIV_Source: UBRAF Kazakhstan_2019</v>
      </c>
    </row>
    <row r="1579" spans="1:12">
      <c r="A1579" s="51" t="s">
        <v>1888</v>
      </c>
      <c r="B1579" s="52" t="s">
        <v>1042</v>
      </c>
      <c r="C1579" s="52" t="s">
        <v>1638</v>
      </c>
      <c r="D1579" s="52" t="s">
        <v>1627</v>
      </c>
      <c r="E1579" s="52" t="s">
        <v>1890</v>
      </c>
      <c r="F1579" s="52" t="s">
        <v>1890</v>
      </c>
      <c r="G1579" s="52">
        <v>2019</v>
      </c>
      <c r="H1579" s="52" t="s">
        <v>1628</v>
      </c>
      <c r="I1579" s="52" t="s">
        <v>663</v>
      </c>
      <c r="J1579" s="60">
        <v>0</v>
      </c>
      <c r="K1579" s="52">
        <v>0</v>
      </c>
      <c r="L1579" s="56" t="str">
        <f>_xlfn.CONCAT(NFM3External!$B1579,"_",NFM3External!$C1579,"_",NFM3External!$E1579,"_",NFM3External!$G1579)</f>
        <v>Kazakhstan_HIV_Source: UBRAF Kazakhstan_2019</v>
      </c>
    </row>
    <row r="1580" spans="1:12">
      <c r="A1580" s="48" t="s">
        <v>1888</v>
      </c>
      <c r="B1580" s="49" t="s">
        <v>1042</v>
      </c>
      <c r="C1580" s="49" t="s">
        <v>1638</v>
      </c>
      <c r="D1580" s="49" t="s">
        <v>1627</v>
      </c>
      <c r="E1580" s="49" t="s">
        <v>1891</v>
      </c>
      <c r="F1580" s="49" t="s">
        <v>1891</v>
      </c>
      <c r="G1580" s="49">
        <v>2019</v>
      </c>
      <c r="H1580" s="49" t="s">
        <v>1628</v>
      </c>
      <c r="I1580" s="49" t="s">
        <v>663</v>
      </c>
      <c r="J1580" s="59">
        <v>18349</v>
      </c>
      <c r="K1580" s="49">
        <v>18349</v>
      </c>
      <c r="L1580" s="55" t="str">
        <f>_xlfn.CONCAT(NFM3External!$B1580,"_",NFM3External!$C1580,"_",NFM3External!$E1580,"_",NFM3External!$G1580)</f>
        <v>Kazakhstan_HIV_Source: UBRAF Kazakhstan (UNESCO and Elton John AIDS Foundation)_2019</v>
      </c>
    </row>
    <row r="1581" spans="1:12">
      <c r="A1581" s="51" t="s">
        <v>1888</v>
      </c>
      <c r="B1581" s="52" t="s">
        <v>1042</v>
      </c>
      <c r="C1581" s="52" t="s">
        <v>1638</v>
      </c>
      <c r="D1581" s="52" t="s">
        <v>1627</v>
      </c>
      <c r="E1581" s="52" t="s">
        <v>1892</v>
      </c>
      <c r="F1581" s="52" t="s">
        <v>1892</v>
      </c>
      <c r="G1581" s="52">
        <v>2019</v>
      </c>
      <c r="H1581" s="52" t="s">
        <v>1628</v>
      </c>
      <c r="I1581" s="52" t="s">
        <v>663</v>
      </c>
      <c r="J1581" s="60">
        <v>62000</v>
      </c>
      <c r="K1581" s="52">
        <v>62000</v>
      </c>
      <c r="L1581" s="56" t="str">
        <f>_xlfn.CONCAT(NFM3External!$B1581,"_",NFM3External!$C1581,"_",NFM3External!$E1581,"_",NFM3External!$G1581)</f>
        <v>Kazakhstan_HIV_Source: UBRAF Kazakhstan, FHI360 -EPiC_2019</v>
      </c>
    </row>
    <row r="1582" spans="1:12">
      <c r="A1582" s="48" t="s">
        <v>1888</v>
      </c>
      <c r="B1582" s="49" t="s">
        <v>1042</v>
      </c>
      <c r="C1582" s="49" t="s">
        <v>1638</v>
      </c>
      <c r="D1582" s="49" t="s">
        <v>1627</v>
      </c>
      <c r="E1582" s="49" t="s">
        <v>1893</v>
      </c>
      <c r="F1582" s="49" t="s">
        <v>1893</v>
      </c>
      <c r="G1582" s="49">
        <v>2019</v>
      </c>
      <c r="H1582" s="49" t="s">
        <v>1628</v>
      </c>
      <c r="I1582" s="49" t="s">
        <v>663</v>
      </c>
      <c r="J1582" s="59">
        <v>10930</v>
      </c>
      <c r="K1582" s="49">
        <v>10930</v>
      </c>
      <c r="L1582" s="55" t="str">
        <f>_xlfn.CONCAT(NFM3External!$B1582,"_",NFM3External!$C1582,"_",NFM3External!$E1582,"_",NFM3External!$G1582)</f>
        <v>Kazakhstan_HIV_Source: UBRAF Kazakhstan, UNDP, UNFPA_2019</v>
      </c>
    </row>
    <row r="1583" spans="1:12">
      <c r="A1583" s="51" t="s">
        <v>1888</v>
      </c>
      <c r="B1583" s="52" t="s">
        <v>1042</v>
      </c>
      <c r="C1583" s="52" t="s">
        <v>1638</v>
      </c>
      <c r="D1583" s="52" t="s">
        <v>1627</v>
      </c>
      <c r="E1583" s="52" t="s">
        <v>1890</v>
      </c>
      <c r="F1583" s="52" t="s">
        <v>1890</v>
      </c>
      <c r="G1583" s="52">
        <v>2020</v>
      </c>
      <c r="H1583" s="52" t="s">
        <v>1628</v>
      </c>
      <c r="I1583" s="52" t="s">
        <v>663</v>
      </c>
      <c r="J1583" s="60">
        <v>282767</v>
      </c>
      <c r="K1583" s="52">
        <v>282767</v>
      </c>
      <c r="L1583" s="56" t="str">
        <f>_xlfn.CONCAT(NFM3External!$B1583,"_",NFM3External!$C1583,"_",NFM3External!$E1583,"_",NFM3External!$G1583)</f>
        <v>Kazakhstan_HIV_Source: UBRAF Kazakhstan_2020</v>
      </c>
    </row>
    <row r="1584" spans="1:12">
      <c r="A1584" s="48" t="s">
        <v>1888</v>
      </c>
      <c r="B1584" s="49" t="s">
        <v>1042</v>
      </c>
      <c r="C1584" s="49" t="s">
        <v>1638</v>
      </c>
      <c r="D1584" s="49" t="s">
        <v>1627</v>
      </c>
      <c r="E1584" s="49" t="s">
        <v>1890</v>
      </c>
      <c r="F1584" s="49" t="s">
        <v>1890</v>
      </c>
      <c r="G1584" s="49">
        <v>2020</v>
      </c>
      <c r="H1584" s="49" t="s">
        <v>1628</v>
      </c>
      <c r="I1584" s="49" t="s">
        <v>663</v>
      </c>
      <c r="J1584" s="59">
        <v>160327</v>
      </c>
      <c r="K1584" s="49">
        <v>160327</v>
      </c>
      <c r="L1584" s="55" t="str">
        <f>_xlfn.CONCAT(NFM3External!$B1584,"_",NFM3External!$C1584,"_",NFM3External!$E1584,"_",NFM3External!$G1584)</f>
        <v>Kazakhstan_HIV_Source: UBRAF Kazakhstan_2020</v>
      </c>
    </row>
    <row r="1585" spans="1:12">
      <c r="A1585" s="51" t="s">
        <v>1888</v>
      </c>
      <c r="B1585" s="52" t="s">
        <v>1042</v>
      </c>
      <c r="C1585" s="52" t="s">
        <v>1638</v>
      </c>
      <c r="D1585" s="52" t="s">
        <v>1627</v>
      </c>
      <c r="E1585" s="52" t="s">
        <v>1891</v>
      </c>
      <c r="F1585" s="52" t="s">
        <v>1891</v>
      </c>
      <c r="G1585" s="52">
        <v>2020</v>
      </c>
      <c r="H1585" s="52" t="s">
        <v>1628</v>
      </c>
      <c r="I1585" s="52" t="s">
        <v>663</v>
      </c>
      <c r="J1585" s="60">
        <v>1719290</v>
      </c>
      <c r="K1585" s="52">
        <v>1719290</v>
      </c>
      <c r="L1585" s="56" t="str">
        <f>_xlfn.CONCAT(NFM3External!$B1585,"_",NFM3External!$C1585,"_",NFM3External!$E1585,"_",NFM3External!$G1585)</f>
        <v>Kazakhstan_HIV_Source: UBRAF Kazakhstan (UNESCO and Elton John AIDS Foundation)_2020</v>
      </c>
    </row>
    <row r="1586" spans="1:12">
      <c r="A1586" s="48" t="s">
        <v>1888</v>
      </c>
      <c r="B1586" s="49" t="s">
        <v>1042</v>
      </c>
      <c r="C1586" s="49" t="s">
        <v>1638</v>
      </c>
      <c r="D1586" s="49" t="s">
        <v>1627</v>
      </c>
      <c r="E1586" s="49" t="s">
        <v>1892</v>
      </c>
      <c r="F1586" s="49" t="s">
        <v>1892</v>
      </c>
      <c r="G1586" s="49">
        <v>2020</v>
      </c>
      <c r="H1586" s="49" t="s">
        <v>1628</v>
      </c>
      <c r="I1586" s="49" t="s">
        <v>663</v>
      </c>
      <c r="J1586" s="59">
        <v>831327</v>
      </c>
      <c r="K1586" s="49">
        <v>831327</v>
      </c>
      <c r="L1586" s="55" t="str">
        <f>_xlfn.CONCAT(NFM3External!$B1586,"_",NFM3External!$C1586,"_",NFM3External!$E1586,"_",NFM3External!$G1586)</f>
        <v>Kazakhstan_HIV_Source: UBRAF Kazakhstan, FHI360 -EPiC_2020</v>
      </c>
    </row>
    <row r="1587" spans="1:12">
      <c r="A1587" s="51" t="s">
        <v>1888</v>
      </c>
      <c r="B1587" s="52" t="s">
        <v>1042</v>
      </c>
      <c r="C1587" s="52" t="s">
        <v>1638</v>
      </c>
      <c r="D1587" s="52" t="s">
        <v>1627</v>
      </c>
      <c r="E1587" s="52" t="s">
        <v>1893</v>
      </c>
      <c r="F1587" s="52" t="s">
        <v>1893</v>
      </c>
      <c r="G1587" s="52">
        <v>2020</v>
      </c>
      <c r="H1587" s="52" t="s">
        <v>1628</v>
      </c>
      <c r="I1587" s="52" t="s">
        <v>663</v>
      </c>
      <c r="J1587" s="60">
        <v>111780</v>
      </c>
      <c r="K1587" s="52">
        <v>111780</v>
      </c>
      <c r="L1587" s="56" t="str">
        <f>_xlfn.CONCAT(NFM3External!$B1587,"_",NFM3External!$C1587,"_",NFM3External!$E1587,"_",NFM3External!$G1587)</f>
        <v>Kazakhstan_HIV_Source: UBRAF Kazakhstan, UNDP, UNFPA_2020</v>
      </c>
    </row>
    <row r="1588" spans="1:12">
      <c r="A1588" s="48" t="s">
        <v>1888</v>
      </c>
      <c r="B1588" s="49" t="s">
        <v>1042</v>
      </c>
      <c r="C1588" s="49" t="s">
        <v>1638</v>
      </c>
      <c r="D1588" s="49" t="s">
        <v>1627</v>
      </c>
      <c r="E1588" s="49" t="s">
        <v>1890</v>
      </c>
      <c r="F1588" s="49" t="s">
        <v>1890</v>
      </c>
      <c r="G1588" s="49">
        <v>2021</v>
      </c>
      <c r="H1588" s="49" t="s">
        <v>357</v>
      </c>
      <c r="I1588" s="49" t="s">
        <v>663</v>
      </c>
      <c r="J1588" s="59">
        <v>200000</v>
      </c>
      <c r="K1588" s="49">
        <v>200000</v>
      </c>
      <c r="L1588" s="55" t="str">
        <f>_xlfn.CONCAT(NFM3External!$B1588,"_",NFM3External!$C1588,"_",NFM3External!$E1588,"_",NFM3External!$G1588)</f>
        <v>Kazakhstan_HIV_Source: UBRAF Kazakhstan_2021</v>
      </c>
    </row>
    <row r="1589" spans="1:12">
      <c r="A1589" s="51" t="s">
        <v>1888</v>
      </c>
      <c r="B1589" s="52" t="s">
        <v>1042</v>
      </c>
      <c r="C1589" s="52" t="s">
        <v>1638</v>
      </c>
      <c r="D1589" s="52" t="s">
        <v>1627</v>
      </c>
      <c r="E1589" s="52" t="s">
        <v>1890</v>
      </c>
      <c r="F1589" s="52" t="s">
        <v>1890</v>
      </c>
      <c r="G1589" s="52">
        <v>2021</v>
      </c>
      <c r="H1589" s="52" t="s">
        <v>357</v>
      </c>
      <c r="I1589" s="52" t="s">
        <v>663</v>
      </c>
      <c r="J1589" s="60">
        <v>160327</v>
      </c>
      <c r="K1589" s="52">
        <v>160327</v>
      </c>
      <c r="L1589" s="56" t="str">
        <f>_xlfn.CONCAT(NFM3External!$B1589,"_",NFM3External!$C1589,"_",NFM3External!$E1589,"_",NFM3External!$G1589)</f>
        <v>Kazakhstan_HIV_Source: UBRAF Kazakhstan_2021</v>
      </c>
    </row>
    <row r="1590" spans="1:12">
      <c r="A1590" s="48" t="s">
        <v>1888</v>
      </c>
      <c r="B1590" s="49" t="s">
        <v>1042</v>
      </c>
      <c r="C1590" s="49" t="s">
        <v>1638</v>
      </c>
      <c r="D1590" s="49" t="s">
        <v>1627</v>
      </c>
      <c r="E1590" s="49" t="s">
        <v>1891</v>
      </c>
      <c r="F1590" s="49" t="s">
        <v>1891</v>
      </c>
      <c r="G1590" s="49">
        <v>2021</v>
      </c>
      <c r="H1590" s="49" t="s">
        <v>357</v>
      </c>
      <c r="I1590" s="49" t="s">
        <v>663</v>
      </c>
      <c r="J1590" s="59">
        <v>1719290</v>
      </c>
      <c r="K1590" s="49">
        <v>1719290</v>
      </c>
      <c r="L1590" s="55" t="str">
        <f>_xlfn.CONCAT(NFM3External!$B1590,"_",NFM3External!$C1590,"_",NFM3External!$E1590,"_",NFM3External!$G1590)</f>
        <v>Kazakhstan_HIV_Source: UBRAF Kazakhstan (UNESCO and Elton John AIDS Foundation)_2021</v>
      </c>
    </row>
    <row r="1591" spans="1:12">
      <c r="A1591" s="51" t="s">
        <v>1888</v>
      </c>
      <c r="B1591" s="52" t="s">
        <v>1042</v>
      </c>
      <c r="C1591" s="52" t="s">
        <v>1638</v>
      </c>
      <c r="D1591" s="52" t="s">
        <v>1627</v>
      </c>
      <c r="E1591" s="52" t="s">
        <v>1892</v>
      </c>
      <c r="F1591" s="52" t="s">
        <v>1892</v>
      </c>
      <c r="G1591" s="52">
        <v>2021</v>
      </c>
      <c r="H1591" s="52" t="s">
        <v>357</v>
      </c>
      <c r="I1591" s="52" t="s">
        <v>663</v>
      </c>
      <c r="J1591" s="60">
        <v>831327</v>
      </c>
      <c r="K1591" s="52">
        <v>831327</v>
      </c>
      <c r="L1591" s="56" t="str">
        <f>_xlfn.CONCAT(NFM3External!$B1591,"_",NFM3External!$C1591,"_",NFM3External!$E1591,"_",NFM3External!$G1591)</f>
        <v>Kazakhstan_HIV_Source: UBRAF Kazakhstan, FHI360 -EPiC_2021</v>
      </c>
    </row>
    <row r="1592" spans="1:12">
      <c r="A1592" s="48" t="s">
        <v>1888</v>
      </c>
      <c r="B1592" s="49" t="s">
        <v>1042</v>
      </c>
      <c r="C1592" s="49" t="s">
        <v>1638</v>
      </c>
      <c r="D1592" s="49" t="s">
        <v>1627</v>
      </c>
      <c r="E1592" s="49" t="s">
        <v>1893</v>
      </c>
      <c r="F1592" s="49" t="s">
        <v>1893</v>
      </c>
      <c r="G1592" s="49">
        <v>2021</v>
      </c>
      <c r="H1592" s="49" t="s">
        <v>357</v>
      </c>
      <c r="I1592" s="49" t="s">
        <v>663</v>
      </c>
      <c r="J1592" s="59">
        <v>111780</v>
      </c>
      <c r="K1592" s="49">
        <v>111780</v>
      </c>
      <c r="L1592" s="55" t="str">
        <f>_xlfn.CONCAT(NFM3External!$B1592,"_",NFM3External!$C1592,"_",NFM3External!$E1592,"_",NFM3External!$G1592)</f>
        <v>Kazakhstan_HIV_Source: UBRAF Kazakhstan, UNDP, UNFPA_2021</v>
      </c>
    </row>
    <row r="1593" spans="1:12">
      <c r="A1593" s="51" t="s">
        <v>1888</v>
      </c>
      <c r="B1593" s="52" t="s">
        <v>1042</v>
      </c>
      <c r="C1593" s="52" t="s">
        <v>1638</v>
      </c>
      <c r="D1593" s="52" t="s">
        <v>1627</v>
      </c>
      <c r="E1593" s="52" t="s">
        <v>1890</v>
      </c>
      <c r="F1593" s="52" t="s">
        <v>1890</v>
      </c>
      <c r="G1593" s="52">
        <v>2022</v>
      </c>
      <c r="H1593" s="52" t="s">
        <v>357</v>
      </c>
      <c r="I1593" s="52" t="s">
        <v>663</v>
      </c>
      <c r="J1593" s="60">
        <v>200000</v>
      </c>
      <c r="K1593" s="52">
        <v>200000</v>
      </c>
      <c r="L1593" s="56" t="str">
        <f>_xlfn.CONCAT(NFM3External!$B1593,"_",NFM3External!$C1593,"_",NFM3External!$E1593,"_",NFM3External!$G1593)</f>
        <v>Kazakhstan_HIV_Source: UBRAF Kazakhstan_2022</v>
      </c>
    </row>
    <row r="1594" spans="1:12">
      <c r="A1594" s="48" t="s">
        <v>1888</v>
      </c>
      <c r="B1594" s="49" t="s">
        <v>1042</v>
      </c>
      <c r="C1594" s="49" t="s">
        <v>1638</v>
      </c>
      <c r="D1594" s="49" t="s">
        <v>1627</v>
      </c>
      <c r="E1594" s="49" t="s">
        <v>1890</v>
      </c>
      <c r="F1594" s="49" t="s">
        <v>1890</v>
      </c>
      <c r="G1594" s="49">
        <v>2022</v>
      </c>
      <c r="H1594" s="49" t="s">
        <v>357</v>
      </c>
      <c r="I1594" s="49" t="s">
        <v>663</v>
      </c>
      <c r="J1594" s="59">
        <v>275000</v>
      </c>
      <c r="K1594" s="49">
        <v>275000</v>
      </c>
      <c r="L1594" s="55" t="str">
        <f>_xlfn.CONCAT(NFM3External!$B1594,"_",NFM3External!$C1594,"_",NFM3External!$E1594,"_",NFM3External!$G1594)</f>
        <v>Kazakhstan_HIV_Source: UBRAF Kazakhstan_2022</v>
      </c>
    </row>
    <row r="1595" spans="1:12">
      <c r="A1595" s="51" t="s">
        <v>1888</v>
      </c>
      <c r="B1595" s="52" t="s">
        <v>1042</v>
      </c>
      <c r="C1595" s="52" t="s">
        <v>1638</v>
      </c>
      <c r="D1595" s="52" t="s">
        <v>1627</v>
      </c>
      <c r="E1595" s="52" t="s">
        <v>1891</v>
      </c>
      <c r="F1595" s="52" t="s">
        <v>1891</v>
      </c>
      <c r="G1595" s="52">
        <v>2022</v>
      </c>
      <c r="H1595" s="52" t="s">
        <v>357</v>
      </c>
      <c r="I1595" s="52" t="s">
        <v>663</v>
      </c>
      <c r="J1595" s="60">
        <v>1666666</v>
      </c>
      <c r="K1595" s="52">
        <v>1666666</v>
      </c>
      <c r="L1595" s="56" t="str">
        <f>_xlfn.CONCAT(NFM3External!$B1595,"_",NFM3External!$C1595,"_",NFM3External!$E1595,"_",NFM3External!$G1595)</f>
        <v>Kazakhstan_HIV_Source: UBRAF Kazakhstan (UNESCO and Elton John AIDS Foundation)_2022</v>
      </c>
    </row>
    <row r="1596" spans="1:12">
      <c r="A1596" s="48" t="s">
        <v>1888</v>
      </c>
      <c r="B1596" s="49" t="s">
        <v>1042</v>
      </c>
      <c r="C1596" s="49" t="s">
        <v>1638</v>
      </c>
      <c r="D1596" s="49" t="s">
        <v>1627</v>
      </c>
      <c r="E1596" s="49" t="s">
        <v>1892</v>
      </c>
      <c r="F1596" s="49" t="s">
        <v>1892</v>
      </c>
      <c r="G1596" s="49">
        <v>2022</v>
      </c>
      <c r="H1596" s="49" t="s">
        <v>357</v>
      </c>
      <c r="I1596" s="49" t="s">
        <v>663</v>
      </c>
      <c r="J1596" s="59">
        <v>700000</v>
      </c>
      <c r="K1596" s="49">
        <v>700000</v>
      </c>
      <c r="L1596" s="55" t="str">
        <f>_xlfn.CONCAT(NFM3External!$B1596,"_",NFM3External!$C1596,"_",NFM3External!$E1596,"_",NFM3External!$G1596)</f>
        <v>Kazakhstan_HIV_Source: UBRAF Kazakhstan, FHI360 -EPiC_2022</v>
      </c>
    </row>
    <row r="1597" spans="1:12">
      <c r="A1597" s="51" t="s">
        <v>1888</v>
      </c>
      <c r="B1597" s="52" t="s">
        <v>1042</v>
      </c>
      <c r="C1597" s="52" t="s">
        <v>1638</v>
      </c>
      <c r="D1597" s="52" t="s">
        <v>1627</v>
      </c>
      <c r="E1597" s="52" t="s">
        <v>1893</v>
      </c>
      <c r="F1597" s="52" t="s">
        <v>1893</v>
      </c>
      <c r="G1597" s="52">
        <v>2022</v>
      </c>
      <c r="H1597" s="52" t="s">
        <v>357</v>
      </c>
      <c r="I1597" s="52" t="s">
        <v>663</v>
      </c>
      <c r="J1597" s="60">
        <v>200000</v>
      </c>
      <c r="K1597" s="52">
        <v>200000</v>
      </c>
      <c r="L1597" s="56" t="str">
        <f>_xlfn.CONCAT(NFM3External!$B1597,"_",NFM3External!$C1597,"_",NFM3External!$E1597,"_",NFM3External!$G1597)</f>
        <v>Kazakhstan_HIV_Source: UBRAF Kazakhstan, UNDP, UNFPA_2022</v>
      </c>
    </row>
    <row r="1598" spans="1:12">
      <c r="A1598" s="48" t="s">
        <v>1888</v>
      </c>
      <c r="B1598" s="49" t="s">
        <v>1042</v>
      </c>
      <c r="C1598" s="49" t="s">
        <v>1638</v>
      </c>
      <c r="D1598" s="49" t="s">
        <v>1627</v>
      </c>
      <c r="E1598" s="49" t="s">
        <v>1890</v>
      </c>
      <c r="F1598" s="49" t="s">
        <v>1890</v>
      </c>
      <c r="G1598" s="49">
        <v>2023</v>
      </c>
      <c r="H1598" s="49" t="s">
        <v>357</v>
      </c>
      <c r="I1598" s="49" t="s">
        <v>663</v>
      </c>
      <c r="J1598" s="59">
        <v>200000</v>
      </c>
      <c r="K1598" s="49">
        <v>200000</v>
      </c>
      <c r="L1598" s="55" t="str">
        <f>_xlfn.CONCAT(NFM3External!$B1598,"_",NFM3External!$C1598,"_",NFM3External!$E1598,"_",NFM3External!$G1598)</f>
        <v>Kazakhstan_HIV_Source: UBRAF Kazakhstan_2023</v>
      </c>
    </row>
    <row r="1599" spans="1:12">
      <c r="A1599" s="51" t="s">
        <v>1888</v>
      </c>
      <c r="B1599" s="52" t="s">
        <v>1042</v>
      </c>
      <c r="C1599" s="52" t="s">
        <v>1638</v>
      </c>
      <c r="D1599" s="52" t="s">
        <v>1627</v>
      </c>
      <c r="E1599" s="52" t="s">
        <v>1890</v>
      </c>
      <c r="F1599" s="52" t="s">
        <v>1890</v>
      </c>
      <c r="G1599" s="52">
        <v>2023</v>
      </c>
      <c r="H1599" s="52" t="s">
        <v>357</v>
      </c>
      <c r="I1599" s="52" t="s">
        <v>663</v>
      </c>
      <c r="J1599" s="60">
        <v>275000</v>
      </c>
      <c r="K1599" s="52">
        <v>275000</v>
      </c>
      <c r="L1599" s="56" t="str">
        <f>_xlfn.CONCAT(NFM3External!$B1599,"_",NFM3External!$C1599,"_",NFM3External!$E1599,"_",NFM3External!$G1599)</f>
        <v>Kazakhstan_HIV_Source: UBRAF Kazakhstan_2023</v>
      </c>
    </row>
    <row r="1600" spans="1:12">
      <c r="A1600" s="48" t="s">
        <v>1888</v>
      </c>
      <c r="B1600" s="49" t="s">
        <v>1042</v>
      </c>
      <c r="C1600" s="49" t="s">
        <v>1638</v>
      </c>
      <c r="D1600" s="49" t="s">
        <v>1627</v>
      </c>
      <c r="E1600" s="49" t="s">
        <v>1892</v>
      </c>
      <c r="F1600" s="49" t="s">
        <v>1892</v>
      </c>
      <c r="G1600" s="49">
        <v>2023</v>
      </c>
      <c r="H1600" s="49" t="s">
        <v>357</v>
      </c>
      <c r="I1600" s="49" t="s">
        <v>663</v>
      </c>
      <c r="J1600" s="59">
        <v>700000</v>
      </c>
      <c r="K1600" s="49">
        <v>700000</v>
      </c>
      <c r="L1600" s="55" t="str">
        <f>_xlfn.CONCAT(NFM3External!$B1600,"_",NFM3External!$C1600,"_",NFM3External!$E1600,"_",NFM3External!$G1600)</f>
        <v>Kazakhstan_HIV_Source: UBRAF Kazakhstan, FHI360 -EPiC_2023</v>
      </c>
    </row>
    <row r="1601" spans="1:12">
      <c r="A1601" s="51" t="s">
        <v>1888</v>
      </c>
      <c r="B1601" s="52" t="s">
        <v>1042</v>
      </c>
      <c r="C1601" s="52" t="s">
        <v>1638</v>
      </c>
      <c r="D1601" s="52" t="s">
        <v>1627</v>
      </c>
      <c r="E1601" s="52" t="s">
        <v>1893</v>
      </c>
      <c r="F1601" s="52" t="s">
        <v>1893</v>
      </c>
      <c r="G1601" s="52">
        <v>2023</v>
      </c>
      <c r="H1601" s="52" t="s">
        <v>357</v>
      </c>
      <c r="I1601" s="52" t="s">
        <v>663</v>
      </c>
      <c r="J1601" s="60">
        <v>200000</v>
      </c>
      <c r="K1601" s="52">
        <v>200000</v>
      </c>
      <c r="L1601" s="56" t="str">
        <f>_xlfn.CONCAT(NFM3External!$B1601,"_",NFM3External!$C1601,"_",NFM3External!$E1601,"_",NFM3External!$G1601)</f>
        <v>Kazakhstan_HIV_Source: UBRAF Kazakhstan, UNDP, UNFPA_2023</v>
      </c>
    </row>
    <row r="1602" spans="1:12">
      <c r="A1602" s="48" t="s">
        <v>1888</v>
      </c>
      <c r="B1602" s="49" t="s">
        <v>1042</v>
      </c>
      <c r="C1602" s="49" t="s">
        <v>1638</v>
      </c>
      <c r="D1602" s="49" t="s">
        <v>1627</v>
      </c>
      <c r="E1602" s="49" t="s">
        <v>1890</v>
      </c>
      <c r="F1602" s="49" t="s">
        <v>1890</v>
      </c>
      <c r="G1602" s="49">
        <v>2024</v>
      </c>
      <c r="H1602" s="49" t="s">
        <v>357</v>
      </c>
      <c r="I1602" s="49" t="s">
        <v>663</v>
      </c>
      <c r="J1602" s="59">
        <v>200000</v>
      </c>
      <c r="K1602" s="49">
        <v>200000</v>
      </c>
      <c r="L1602" s="55" t="str">
        <f>_xlfn.CONCAT(NFM3External!$B1602,"_",NFM3External!$C1602,"_",NFM3External!$E1602,"_",NFM3External!$G1602)</f>
        <v>Kazakhstan_HIV_Source: UBRAF Kazakhstan_2024</v>
      </c>
    </row>
    <row r="1603" spans="1:12">
      <c r="A1603" s="51" t="s">
        <v>1888</v>
      </c>
      <c r="B1603" s="52" t="s">
        <v>1042</v>
      </c>
      <c r="C1603" s="52" t="s">
        <v>1638</v>
      </c>
      <c r="D1603" s="52" t="s">
        <v>1627</v>
      </c>
      <c r="E1603" s="52" t="s">
        <v>1892</v>
      </c>
      <c r="F1603" s="52" t="s">
        <v>1892</v>
      </c>
      <c r="G1603" s="52">
        <v>2024</v>
      </c>
      <c r="H1603" s="52" t="s">
        <v>357</v>
      </c>
      <c r="I1603" s="52" t="s">
        <v>663</v>
      </c>
      <c r="J1603" s="60">
        <v>700000</v>
      </c>
      <c r="K1603" s="52">
        <v>700000</v>
      </c>
      <c r="L1603" s="56" t="str">
        <f>_xlfn.CONCAT(NFM3External!$B1603,"_",NFM3External!$C1603,"_",NFM3External!$E1603,"_",NFM3External!$G1603)</f>
        <v>Kazakhstan_HIV_Source: UBRAF Kazakhstan, FHI360 -EPiC_2024</v>
      </c>
    </row>
    <row r="1604" spans="1:12">
      <c r="A1604" s="48" t="s">
        <v>1888</v>
      </c>
      <c r="B1604" s="49" t="s">
        <v>1042</v>
      </c>
      <c r="C1604" s="49" t="s">
        <v>1638</v>
      </c>
      <c r="D1604" s="49" t="s">
        <v>1627</v>
      </c>
      <c r="E1604" s="49" t="s">
        <v>1893</v>
      </c>
      <c r="F1604" s="49" t="s">
        <v>1893</v>
      </c>
      <c r="G1604" s="49">
        <v>2024</v>
      </c>
      <c r="H1604" s="49" t="s">
        <v>357</v>
      </c>
      <c r="I1604" s="49" t="s">
        <v>663</v>
      </c>
      <c r="J1604" s="59">
        <v>200000</v>
      </c>
      <c r="K1604" s="49">
        <v>200000</v>
      </c>
      <c r="L1604" s="55" t="str">
        <f>_xlfn.CONCAT(NFM3External!$B1604,"_",NFM3External!$C1604,"_",NFM3External!$E1604,"_",NFM3External!$G1604)</f>
        <v>Kazakhstan_HIV_Source: UBRAF Kazakhstan, UNDP, UNFPA_2024</v>
      </c>
    </row>
    <row r="1605" spans="1:12">
      <c r="A1605" s="51" t="s">
        <v>1888</v>
      </c>
      <c r="B1605" s="52" t="s">
        <v>1042</v>
      </c>
      <c r="C1605" s="52" t="s">
        <v>1638</v>
      </c>
      <c r="D1605" s="52" t="s">
        <v>1627</v>
      </c>
      <c r="E1605" s="52" t="s">
        <v>1890</v>
      </c>
      <c r="F1605" s="52" t="s">
        <v>1890</v>
      </c>
      <c r="G1605" s="52">
        <v>2025</v>
      </c>
      <c r="H1605" s="52" t="s">
        <v>357</v>
      </c>
      <c r="I1605" s="52" t="s">
        <v>663</v>
      </c>
      <c r="J1605" s="60">
        <v>200000</v>
      </c>
      <c r="K1605" s="52">
        <v>200000</v>
      </c>
      <c r="L1605" s="56" t="str">
        <f>_xlfn.CONCAT(NFM3External!$B1605,"_",NFM3External!$C1605,"_",NFM3External!$E1605,"_",NFM3External!$G1605)</f>
        <v>Kazakhstan_HIV_Source: UBRAF Kazakhstan_2025</v>
      </c>
    </row>
    <row r="1606" spans="1:12">
      <c r="A1606" s="48" t="s">
        <v>1888</v>
      </c>
      <c r="B1606" s="49" t="s">
        <v>1042</v>
      </c>
      <c r="C1606" s="49" t="s">
        <v>1638</v>
      </c>
      <c r="D1606" s="49" t="s">
        <v>1627</v>
      </c>
      <c r="E1606" s="49" t="s">
        <v>1893</v>
      </c>
      <c r="F1606" s="49" t="s">
        <v>1893</v>
      </c>
      <c r="G1606" s="49">
        <v>2025</v>
      </c>
      <c r="H1606" s="49" t="s">
        <v>357</v>
      </c>
      <c r="I1606" s="49" t="s">
        <v>663</v>
      </c>
      <c r="J1606" s="59">
        <v>200000</v>
      </c>
      <c r="K1606" s="49">
        <v>200000</v>
      </c>
      <c r="L1606" s="55" t="str">
        <f>_xlfn.CONCAT(NFM3External!$B1606,"_",NFM3External!$C1606,"_",NFM3External!$E1606,"_",NFM3External!$G1606)</f>
        <v>Kazakhstan_HIV_Source: UBRAF Kazakhstan, UNDP, UNFPA_2025</v>
      </c>
    </row>
    <row r="1607" spans="1:12">
      <c r="A1607" s="51" t="s">
        <v>1888</v>
      </c>
      <c r="B1607" s="52" t="s">
        <v>1042</v>
      </c>
      <c r="C1607" s="52" t="s">
        <v>301</v>
      </c>
      <c r="D1607" s="52" t="s">
        <v>1627</v>
      </c>
      <c r="E1607" s="52" t="s">
        <v>1894</v>
      </c>
      <c r="F1607" s="52" t="s">
        <v>1894</v>
      </c>
      <c r="G1607" s="52">
        <v>2020</v>
      </c>
      <c r="H1607" s="52" t="s">
        <v>1628</v>
      </c>
      <c r="I1607" s="52" t="s">
        <v>663</v>
      </c>
      <c r="J1607" s="60">
        <v>1350000</v>
      </c>
      <c r="K1607" s="52">
        <v>1350000</v>
      </c>
      <c r="L1607" s="56" t="str">
        <f>_xlfn.CONCAT(NFM3External!$B1607,"_",NFM3External!$C1607,"_",NFM3External!$E1607,"_",NFM3External!$G1607)</f>
        <v>Kazakhstan_TB_A16-28 cells are protected and do not allow the external source selection. Therefore, the information on the source of external funding is included in the comments section. United States Government (USG).There are no budget projections f..._2020</v>
      </c>
    </row>
    <row r="1608" spans="1:12">
      <c r="A1608" s="48" t="s">
        <v>1888</v>
      </c>
      <c r="B1608" s="49" t="s">
        <v>1042</v>
      </c>
      <c r="C1608" s="49" t="s">
        <v>301</v>
      </c>
      <c r="D1608" s="49" t="s">
        <v>1627</v>
      </c>
      <c r="E1608" s="49" t="s">
        <v>1895</v>
      </c>
      <c r="F1608" s="49" t="s">
        <v>1895</v>
      </c>
      <c r="G1608" s="49">
        <v>2020</v>
      </c>
      <c r="H1608" s="49" t="s">
        <v>1628</v>
      </c>
      <c r="I1608" s="49" t="s">
        <v>663</v>
      </c>
      <c r="J1608" s="59">
        <v>37882</v>
      </c>
      <c r="K1608" s="49">
        <v>37882</v>
      </c>
      <c r="L1608" s="55" t="str">
        <f>_xlfn.CONCAT(NFM3External!$B1608,"_",NFM3External!$C1608,"_",NFM3External!$E1608,"_",NFM3External!$G1608)</f>
        <v>Kazakhstan_TB_KNCV Kazakhstan_2020</v>
      </c>
    </row>
    <row r="1609" spans="1:12">
      <c r="A1609" s="51" t="s">
        <v>1888</v>
      </c>
      <c r="B1609" s="52" t="s">
        <v>1042</v>
      </c>
      <c r="C1609" s="52" t="s">
        <v>301</v>
      </c>
      <c r="D1609" s="52" t="s">
        <v>1627</v>
      </c>
      <c r="E1609" s="52" t="s">
        <v>1896</v>
      </c>
      <c r="F1609" s="52" t="s">
        <v>1896</v>
      </c>
      <c r="G1609" s="52">
        <v>2020</v>
      </c>
      <c r="H1609" s="52" t="s">
        <v>1628</v>
      </c>
      <c r="I1609" s="52" t="s">
        <v>663</v>
      </c>
      <c r="J1609" s="60">
        <v>590000</v>
      </c>
      <c r="K1609" s="52">
        <v>590000</v>
      </c>
      <c r="L1609" s="56" t="str">
        <f>_xlfn.CONCAT(NFM3External!$B1609,"_",NFM3External!$C1609,"_",NFM3External!$E1609,"_",NFM3External!$G1609)</f>
        <v>Kazakhstan_TB_Partners in Health (PIH)._2020</v>
      </c>
    </row>
    <row r="1610" spans="1:12">
      <c r="A1610" s="48" t="s">
        <v>1888</v>
      </c>
      <c r="B1610" s="49" t="s">
        <v>1042</v>
      </c>
      <c r="C1610" s="49" t="s">
        <v>301</v>
      </c>
      <c r="D1610" s="49" t="s">
        <v>1627</v>
      </c>
      <c r="E1610" s="49" t="s">
        <v>1897</v>
      </c>
      <c r="F1610" s="49" t="s">
        <v>1897</v>
      </c>
      <c r="G1610" s="49">
        <v>2020</v>
      </c>
      <c r="H1610" s="49" t="s">
        <v>1628</v>
      </c>
      <c r="I1610" s="49" t="s">
        <v>663</v>
      </c>
      <c r="J1610" s="59">
        <v>84977</v>
      </c>
      <c r="K1610" s="49">
        <v>84977</v>
      </c>
      <c r="L1610" s="55" t="str">
        <f>_xlfn.CONCAT(NFM3External!$B1610,"_",NFM3External!$C1610,"_",NFM3External!$E1610,"_",NFM3External!$G1610)</f>
        <v>Kazakhstan_TB_PAS Center_2020</v>
      </c>
    </row>
    <row r="1611" spans="1:12">
      <c r="A1611" s="51" t="s">
        <v>1888</v>
      </c>
      <c r="B1611" s="52" t="s">
        <v>1042</v>
      </c>
      <c r="C1611" s="52" t="s">
        <v>301</v>
      </c>
      <c r="D1611" s="52" t="s">
        <v>1627</v>
      </c>
      <c r="E1611" s="52" t="s">
        <v>1894</v>
      </c>
      <c r="F1611" s="52" t="s">
        <v>1894</v>
      </c>
      <c r="G1611" s="52">
        <v>2021</v>
      </c>
      <c r="H1611" s="52" t="s">
        <v>1628</v>
      </c>
      <c r="I1611" s="52" t="s">
        <v>663</v>
      </c>
      <c r="J1611" s="60">
        <v>1260000</v>
      </c>
      <c r="K1611" s="52">
        <v>1260000</v>
      </c>
      <c r="L1611" s="56" t="str">
        <f>_xlfn.CONCAT(NFM3External!$B1611,"_",NFM3External!$C1611,"_",NFM3External!$E1611,"_",NFM3External!$G1611)</f>
        <v>Kazakhstan_TB_A16-28 cells are protected and do not allow the external source selection. Therefore, the information on the source of external funding is included in the comments section. United States Government (USG).There are no budget projections f..._2021</v>
      </c>
    </row>
    <row r="1612" spans="1:12">
      <c r="A1612" s="48" t="s">
        <v>1888</v>
      </c>
      <c r="B1612" s="49" t="s">
        <v>1042</v>
      </c>
      <c r="C1612" s="49" t="s">
        <v>301</v>
      </c>
      <c r="D1612" s="49" t="s">
        <v>1627</v>
      </c>
      <c r="E1612" s="49" t="s">
        <v>1895</v>
      </c>
      <c r="F1612" s="49" t="s">
        <v>1895</v>
      </c>
      <c r="G1612" s="49">
        <v>2021</v>
      </c>
      <c r="H1612" s="49" t="s">
        <v>1628</v>
      </c>
      <c r="I1612" s="49" t="s">
        <v>663</v>
      </c>
      <c r="J1612" s="59">
        <v>269439</v>
      </c>
      <c r="K1612" s="49">
        <v>269439</v>
      </c>
      <c r="L1612" s="55" t="str">
        <f>_xlfn.CONCAT(NFM3External!$B1612,"_",NFM3External!$C1612,"_",NFM3External!$E1612,"_",NFM3External!$G1612)</f>
        <v>Kazakhstan_TB_KNCV Kazakhstan_2021</v>
      </c>
    </row>
    <row r="1613" spans="1:12">
      <c r="A1613" s="51" t="s">
        <v>1888</v>
      </c>
      <c r="B1613" s="52" t="s">
        <v>1042</v>
      </c>
      <c r="C1613" s="52" t="s">
        <v>301</v>
      </c>
      <c r="D1613" s="52" t="s">
        <v>1627</v>
      </c>
      <c r="E1613" s="52" t="s">
        <v>1896</v>
      </c>
      <c r="F1613" s="52" t="s">
        <v>1896</v>
      </c>
      <c r="G1613" s="52">
        <v>2021</v>
      </c>
      <c r="H1613" s="52" t="s">
        <v>1628</v>
      </c>
      <c r="I1613" s="52" t="s">
        <v>663</v>
      </c>
      <c r="J1613" s="60">
        <v>720000</v>
      </c>
      <c r="K1613" s="52">
        <v>720000</v>
      </c>
      <c r="L1613" s="56" t="str">
        <f>_xlfn.CONCAT(NFM3External!$B1613,"_",NFM3External!$C1613,"_",NFM3External!$E1613,"_",NFM3External!$G1613)</f>
        <v>Kazakhstan_TB_Partners in Health (PIH)._2021</v>
      </c>
    </row>
    <row r="1614" spans="1:12">
      <c r="A1614" s="48" t="s">
        <v>1888</v>
      </c>
      <c r="B1614" s="49" t="s">
        <v>1042</v>
      </c>
      <c r="C1614" s="49" t="s">
        <v>301</v>
      </c>
      <c r="D1614" s="49" t="s">
        <v>1627</v>
      </c>
      <c r="E1614" s="49" t="s">
        <v>1897</v>
      </c>
      <c r="F1614" s="49" t="s">
        <v>1897</v>
      </c>
      <c r="G1614" s="49">
        <v>2021</v>
      </c>
      <c r="H1614" s="49" t="s">
        <v>1628</v>
      </c>
      <c r="I1614" s="49" t="s">
        <v>663</v>
      </c>
      <c r="J1614" s="59">
        <v>106981</v>
      </c>
      <c r="K1614" s="49">
        <v>106981</v>
      </c>
      <c r="L1614" s="55" t="str">
        <f>_xlfn.CONCAT(NFM3External!$B1614,"_",NFM3External!$C1614,"_",NFM3External!$E1614,"_",NFM3External!$G1614)</f>
        <v>Kazakhstan_TB_PAS Center_2021</v>
      </c>
    </row>
    <row r="1615" spans="1:12">
      <c r="A1615" s="51" t="s">
        <v>1888</v>
      </c>
      <c r="B1615" s="52" t="s">
        <v>1042</v>
      </c>
      <c r="C1615" s="52" t="s">
        <v>301</v>
      </c>
      <c r="D1615" s="52" t="s">
        <v>1627</v>
      </c>
      <c r="E1615" s="52" t="s">
        <v>1894</v>
      </c>
      <c r="F1615" s="52" t="s">
        <v>1894</v>
      </c>
      <c r="G1615" s="52">
        <v>2022</v>
      </c>
      <c r="H1615" s="52" t="s">
        <v>1628</v>
      </c>
      <c r="I1615" s="52" t="s">
        <v>663</v>
      </c>
      <c r="J1615" s="60">
        <v>1260000</v>
      </c>
      <c r="K1615" s="52">
        <v>1260000</v>
      </c>
      <c r="L1615" s="56" t="str">
        <f>_xlfn.CONCAT(NFM3External!$B1615,"_",NFM3External!$C1615,"_",NFM3External!$E1615,"_",NFM3External!$G1615)</f>
        <v>Kazakhstan_TB_A16-28 cells are protected and do not allow the external source selection. Therefore, the information on the source of external funding is included in the comments section. United States Government (USG).There are no budget projections f..._2022</v>
      </c>
    </row>
    <row r="1616" spans="1:12">
      <c r="A1616" s="48" t="s">
        <v>1888</v>
      </c>
      <c r="B1616" s="49" t="s">
        <v>1042</v>
      </c>
      <c r="C1616" s="49" t="s">
        <v>301</v>
      </c>
      <c r="D1616" s="49" t="s">
        <v>1627</v>
      </c>
      <c r="E1616" s="49" t="s">
        <v>1895</v>
      </c>
      <c r="F1616" s="49" t="s">
        <v>1895</v>
      </c>
      <c r="G1616" s="49">
        <v>2022</v>
      </c>
      <c r="H1616" s="49" t="s">
        <v>1628</v>
      </c>
      <c r="I1616" s="49" t="s">
        <v>663</v>
      </c>
      <c r="J1616" s="59">
        <v>43797</v>
      </c>
      <c r="K1616" s="49">
        <v>43797</v>
      </c>
      <c r="L1616" s="55" t="str">
        <f>_xlfn.CONCAT(NFM3External!$B1616,"_",NFM3External!$C1616,"_",NFM3External!$E1616,"_",NFM3External!$G1616)</f>
        <v>Kazakhstan_TB_KNCV Kazakhstan_2022</v>
      </c>
    </row>
    <row r="1617" spans="1:12">
      <c r="A1617" s="51" t="s">
        <v>1888</v>
      </c>
      <c r="B1617" s="52" t="s">
        <v>1042</v>
      </c>
      <c r="C1617" s="52" t="s">
        <v>301</v>
      </c>
      <c r="D1617" s="52" t="s">
        <v>1627</v>
      </c>
      <c r="E1617" s="52" t="s">
        <v>1896</v>
      </c>
      <c r="F1617" s="52" t="s">
        <v>1896</v>
      </c>
      <c r="G1617" s="52">
        <v>2022</v>
      </c>
      <c r="H1617" s="52" t="s">
        <v>1628</v>
      </c>
      <c r="I1617" s="52" t="s">
        <v>663</v>
      </c>
      <c r="J1617" s="60">
        <v>710000</v>
      </c>
      <c r="K1617" s="52">
        <v>710000</v>
      </c>
      <c r="L1617" s="56" t="str">
        <f>_xlfn.CONCAT(NFM3External!$B1617,"_",NFM3External!$C1617,"_",NFM3External!$E1617,"_",NFM3External!$G1617)</f>
        <v>Kazakhstan_TB_Partners in Health (PIH)._2022</v>
      </c>
    </row>
    <row r="1618" spans="1:12">
      <c r="A1618" s="48" t="s">
        <v>1888</v>
      </c>
      <c r="B1618" s="49" t="s">
        <v>1042</v>
      </c>
      <c r="C1618" s="49" t="s">
        <v>301</v>
      </c>
      <c r="D1618" s="49" t="s">
        <v>1627</v>
      </c>
      <c r="E1618" s="49" t="s">
        <v>1894</v>
      </c>
      <c r="F1618" s="49" t="s">
        <v>1894</v>
      </c>
      <c r="G1618" s="49">
        <v>2023</v>
      </c>
      <c r="H1618" s="49" t="s">
        <v>357</v>
      </c>
      <c r="I1618" s="49" t="s">
        <v>663</v>
      </c>
      <c r="J1618" s="59">
        <v>1260000</v>
      </c>
      <c r="K1618" s="49">
        <v>1260000</v>
      </c>
      <c r="L1618" s="55" t="str">
        <f>_xlfn.CONCAT(NFM3External!$B1618,"_",NFM3External!$C1618,"_",NFM3External!$E1618,"_",NFM3External!$G1618)</f>
        <v>Kazakhstan_TB_A16-28 cells are protected and do not allow the external source selection. Therefore, the information on the source of external funding is included in the comments section. United States Government (USG).There are no budget projections f..._2023</v>
      </c>
    </row>
    <row r="1619" spans="1:12">
      <c r="A1619" s="51" t="s">
        <v>1888</v>
      </c>
      <c r="B1619" s="52" t="s">
        <v>1042</v>
      </c>
      <c r="C1619" s="52" t="s">
        <v>301</v>
      </c>
      <c r="D1619" s="52" t="s">
        <v>1627</v>
      </c>
      <c r="E1619" s="52" t="s">
        <v>1896</v>
      </c>
      <c r="F1619" s="52" t="s">
        <v>1896</v>
      </c>
      <c r="G1619" s="52">
        <v>2023</v>
      </c>
      <c r="H1619" s="52" t="s">
        <v>357</v>
      </c>
      <c r="I1619" s="52" t="s">
        <v>663</v>
      </c>
      <c r="J1619" s="60">
        <v>610000</v>
      </c>
      <c r="K1619" s="52">
        <v>610000</v>
      </c>
      <c r="L1619" s="56" t="str">
        <f>_xlfn.CONCAT(NFM3External!$B1619,"_",NFM3External!$C1619,"_",NFM3External!$E1619,"_",NFM3External!$G1619)</f>
        <v>Kazakhstan_TB_Partners in Health (PIH)._2023</v>
      </c>
    </row>
    <row r="1620" spans="1:12">
      <c r="A1620" s="48" t="s">
        <v>1888</v>
      </c>
      <c r="B1620" s="49" t="s">
        <v>1042</v>
      </c>
      <c r="C1620" s="49" t="s">
        <v>301</v>
      </c>
      <c r="D1620" s="49" t="s">
        <v>1627</v>
      </c>
      <c r="E1620" s="49" t="s">
        <v>1894</v>
      </c>
      <c r="F1620" s="49" t="s">
        <v>1894</v>
      </c>
      <c r="G1620" s="49">
        <v>2024</v>
      </c>
      <c r="H1620" s="49" t="s">
        <v>357</v>
      </c>
      <c r="I1620" s="49" t="s">
        <v>663</v>
      </c>
      <c r="J1620" s="59">
        <v>1260000</v>
      </c>
      <c r="K1620" s="49">
        <v>1260000</v>
      </c>
      <c r="L1620" s="55" t="str">
        <f>_xlfn.CONCAT(NFM3External!$B1620,"_",NFM3External!$C1620,"_",NFM3External!$E1620,"_",NFM3External!$G1620)</f>
        <v>Kazakhstan_TB_A16-28 cells are protected and do not allow the external source selection. Therefore, the information on the source of external funding is included in the comments section. United States Government (USG).There are no budget projections f..._2024</v>
      </c>
    </row>
    <row r="1621" spans="1:12">
      <c r="A1621" s="51" t="s">
        <v>1888</v>
      </c>
      <c r="B1621" s="52" t="s">
        <v>1042</v>
      </c>
      <c r="C1621" s="52" t="s">
        <v>301</v>
      </c>
      <c r="D1621" s="52" t="s">
        <v>1627</v>
      </c>
      <c r="E1621" s="52" t="s">
        <v>1896</v>
      </c>
      <c r="F1621" s="52" t="s">
        <v>1896</v>
      </c>
      <c r="G1621" s="52">
        <v>2024</v>
      </c>
      <c r="H1621" s="52" t="s">
        <v>357</v>
      </c>
      <c r="I1621" s="52" t="s">
        <v>663</v>
      </c>
      <c r="J1621" s="60">
        <v>90000</v>
      </c>
      <c r="K1621" s="52">
        <v>90000</v>
      </c>
      <c r="L1621" s="56" t="str">
        <f>_xlfn.CONCAT(NFM3External!$B1621,"_",NFM3External!$C1621,"_",NFM3External!$E1621,"_",NFM3External!$G1621)</f>
        <v>Kazakhstan_TB_Partners in Health (PIH)._2024</v>
      </c>
    </row>
    <row r="1622" spans="1:12">
      <c r="A1622" s="48" t="s">
        <v>1888</v>
      </c>
      <c r="B1622" s="49" t="s">
        <v>1042</v>
      </c>
      <c r="C1622" s="49" t="s">
        <v>301</v>
      </c>
      <c r="D1622" s="49" t="s">
        <v>1627</v>
      </c>
      <c r="E1622" s="49" t="s">
        <v>1894</v>
      </c>
      <c r="F1622" s="49" t="s">
        <v>1894</v>
      </c>
      <c r="G1622" s="49">
        <v>2025</v>
      </c>
      <c r="H1622" s="49" t="s">
        <v>357</v>
      </c>
      <c r="I1622" s="49" t="s">
        <v>663</v>
      </c>
      <c r="J1622" s="59">
        <v>1260000</v>
      </c>
      <c r="K1622" s="49">
        <v>1260000</v>
      </c>
      <c r="L1622" s="55" t="str">
        <f>_xlfn.CONCAT(NFM3External!$B1622,"_",NFM3External!$C1622,"_",NFM3External!$E1622,"_",NFM3External!$G1622)</f>
        <v>Kazakhstan_TB_A16-28 cells are protected and do not allow the external source selection. Therefore, the information on the source of external funding is included in the comments section. United States Government (USG).There are no budget projections f..._2025</v>
      </c>
    </row>
    <row r="1623" spans="1:12">
      <c r="A1623" s="51" t="s">
        <v>1898</v>
      </c>
      <c r="B1623" s="52" t="s">
        <v>1045</v>
      </c>
      <c r="C1623" s="52" t="s">
        <v>1638</v>
      </c>
      <c r="D1623" s="52" t="s">
        <v>1627</v>
      </c>
      <c r="E1623" s="52" t="s">
        <v>836</v>
      </c>
      <c r="F1623" s="52" t="s">
        <v>1899</v>
      </c>
      <c r="G1623" s="52">
        <v>2018</v>
      </c>
      <c r="H1623" s="52" t="s">
        <v>1628</v>
      </c>
      <c r="I1623" s="52" t="s">
        <v>663</v>
      </c>
      <c r="J1623" s="60">
        <v>850000</v>
      </c>
      <c r="K1623" s="52">
        <v>850000</v>
      </c>
      <c r="L1623" s="56" t="str">
        <f>_xlfn.CONCAT(NFM3External!$B1623,"_",NFM3External!$C1623,"_",NFM3External!$E1623,"_",NFM3External!$G1623)</f>
        <v>Kenya_HIV_Joint United Nations Programme on HIV/AIDS (UNAIDS)_2018</v>
      </c>
    </row>
    <row r="1624" spans="1:12">
      <c r="A1624" s="48" t="s">
        <v>1898</v>
      </c>
      <c r="B1624" s="49" t="s">
        <v>1045</v>
      </c>
      <c r="C1624" s="49" t="s">
        <v>1638</v>
      </c>
      <c r="D1624" s="49" t="s">
        <v>1627</v>
      </c>
      <c r="E1624" s="49" t="s">
        <v>836</v>
      </c>
      <c r="F1624" s="49" t="s">
        <v>1899</v>
      </c>
      <c r="G1624" s="49">
        <v>2019</v>
      </c>
      <c r="H1624" s="49" t="s">
        <v>1628</v>
      </c>
      <c r="I1624" s="49" t="s">
        <v>663</v>
      </c>
      <c r="J1624" s="59">
        <v>850000</v>
      </c>
      <c r="K1624" s="49">
        <v>850000</v>
      </c>
      <c r="L1624" s="55" t="str">
        <f>_xlfn.CONCAT(NFM3External!$B1624,"_",NFM3External!$C1624,"_",NFM3External!$E1624,"_",NFM3External!$G1624)</f>
        <v>Kenya_HIV_Joint United Nations Programme on HIV/AIDS (UNAIDS)_2019</v>
      </c>
    </row>
    <row r="1625" spans="1:12">
      <c r="A1625" s="51" t="s">
        <v>1898</v>
      </c>
      <c r="B1625" s="52" t="s">
        <v>1045</v>
      </c>
      <c r="C1625" s="52" t="s">
        <v>1638</v>
      </c>
      <c r="D1625" s="52" t="s">
        <v>1627</v>
      </c>
      <c r="E1625" s="52" t="s">
        <v>836</v>
      </c>
      <c r="F1625" s="52" t="s">
        <v>1899</v>
      </c>
      <c r="G1625" s="52">
        <v>2020</v>
      </c>
      <c r="H1625" s="52" t="s">
        <v>1628</v>
      </c>
      <c r="I1625" s="52" t="s">
        <v>663</v>
      </c>
      <c r="J1625" s="60">
        <v>850000</v>
      </c>
      <c r="K1625" s="52">
        <v>850000</v>
      </c>
      <c r="L1625" s="56" t="str">
        <f>_xlfn.CONCAT(NFM3External!$B1625,"_",NFM3External!$C1625,"_",NFM3External!$E1625,"_",NFM3External!$G1625)</f>
        <v>Kenya_HIV_Joint United Nations Programme on HIV/AIDS (UNAIDS)_2020</v>
      </c>
    </row>
    <row r="1626" spans="1:12">
      <c r="A1626" s="48" t="s">
        <v>1898</v>
      </c>
      <c r="B1626" s="49" t="s">
        <v>1045</v>
      </c>
      <c r="C1626" s="49" t="s">
        <v>1638</v>
      </c>
      <c r="D1626" s="49" t="s">
        <v>1627</v>
      </c>
      <c r="E1626" s="49" t="s">
        <v>836</v>
      </c>
      <c r="F1626" s="49" t="s">
        <v>1899</v>
      </c>
      <c r="G1626" s="49">
        <v>2021</v>
      </c>
      <c r="H1626" s="49" t="s">
        <v>357</v>
      </c>
      <c r="I1626" s="49" t="s">
        <v>663</v>
      </c>
      <c r="J1626" s="59">
        <v>850000</v>
      </c>
      <c r="K1626" s="49">
        <v>850000</v>
      </c>
      <c r="L1626" s="55" t="str">
        <f>_xlfn.CONCAT(NFM3External!$B1626,"_",NFM3External!$C1626,"_",NFM3External!$E1626,"_",NFM3External!$G1626)</f>
        <v>Kenya_HIV_Joint United Nations Programme on HIV/AIDS (UNAIDS)_2021</v>
      </c>
    </row>
    <row r="1627" spans="1:12">
      <c r="A1627" s="51" t="s">
        <v>1898</v>
      </c>
      <c r="B1627" s="52" t="s">
        <v>1045</v>
      </c>
      <c r="C1627" s="52" t="s">
        <v>1638</v>
      </c>
      <c r="D1627" s="52" t="s">
        <v>1627</v>
      </c>
      <c r="E1627" s="52" t="s">
        <v>836</v>
      </c>
      <c r="F1627" s="52" t="s">
        <v>1899</v>
      </c>
      <c r="G1627" s="52">
        <v>2022</v>
      </c>
      <c r="H1627" s="52" t="s">
        <v>357</v>
      </c>
      <c r="I1627" s="52" t="s">
        <v>663</v>
      </c>
      <c r="J1627" s="60">
        <v>850000</v>
      </c>
      <c r="K1627" s="52">
        <v>850000</v>
      </c>
      <c r="L1627" s="56" t="str">
        <f>_xlfn.CONCAT(NFM3External!$B1627,"_",NFM3External!$C1627,"_",NFM3External!$E1627,"_",NFM3External!$G1627)</f>
        <v>Kenya_HIV_Joint United Nations Programme on HIV/AIDS (UNAIDS)_2022</v>
      </c>
    </row>
    <row r="1628" spans="1:12">
      <c r="A1628" s="48" t="s">
        <v>1898</v>
      </c>
      <c r="B1628" s="49" t="s">
        <v>1045</v>
      </c>
      <c r="C1628" s="49" t="s">
        <v>1638</v>
      </c>
      <c r="D1628" s="49" t="s">
        <v>1627</v>
      </c>
      <c r="E1628" s="49" t="s">
        <v>836</v>
      </c>
      <c r="F1628" s="49" t="s">
        <v>1899</v>
      </c>
      <c r="G1628" s="49">
        <v>2023</v>
      </c>
      <c r="H1628" s="49" t="s">
        <v>357</v>
      </c>
      <c r="I1628" s="49" t="s">
        <v>663</v>
      </c>
      <c r="J1628" s="59">
        <v>850000</v>
      </c>
      <c r="K1628" s="49">
        <v>850000</v>
      </c>
      <c r="L1628" s="55" t="str">
        <f>_xlfn.CONCAT(NFM3External!$B1628,"_",NFM3External!$C1628,"_",NFM3External!$E1628,"_",NFM3External!$G1628)</f>
        <v>Kenya_HIV_Joint United Nations Programme on HIV/AIDS (UNAIDS)_2023</v>
      </c>
    </row>
    <row r="1629" spans="1:12">
      <c r="A1629" s="51" t="s">
        <v>1898</v>
      </c>
      <c r="B1629" s="52" t="s">
        <v>1045</v>
      </c>
      <c r="C1629" s="52" t="s">
        <v>1638</v>
      </c>
      <c r="D1629" s="52" t="s">
        <v>1627</v>
      </c>
      <c r="E1629" s="52" t="s">
        <v>836</v>
      </c>
      <c r="F1629" s="52" t="s">
        <v>1899</v>
      </c>
      <c r="G1629" s="52">
        <v>2024</v>
      </c>
      <c r="H1629" s="52" t="s">
        <v>357</v>
      </c>
      <c r="I1629" s="52" t="s">
        <v>663</v>
      </c>
      <c r="J1629" s="60">
        <v>850000</v>
      </c>
      <c r="K1629" s="52">
        <v>850000</v>
      </c>
      <c r="L1629" s="56" t="str">
        <f>_xlfn.CONCAT(NFM3External!$B1629,"_",NFM3External!$C1629,"_",NFM3External!$E1629,"_",NFM3External!$G1629)</f>
        <v>Kenya_HIV_Joint United Nations Programme on HIV/AIDS (UNAIDS)_2024</v>
      </c>
    </row>
    <row r="1630" spans="1:12">
      <c r="A1630" s="48" t="s">
        <v>1898</v>
      </c>
      <c r="B1630" s="49" t="s">
        <v>1045</v>
      </c>
      <c r="C1630" s="49" t="s">
        <v>1638</v>
      </c>
      <c r="D1630" s="49" t="s">
        <v>1627</v>
      </c>
      <c r="E1630" s="49" t="s">
        <v>927</v>
      </c>
      <c r="F1630" s="49" t="s">
        <v>1900</v>
      </c>
      <c r="G1630" s="49">
        <v>2018</v>
      </c>
      <c r="H1630" s="49" t="s">
        <v>1628</v>
      </c>
      <c r="I1630" s="49" t="s">
        <v>663</v>
      </c>
      <c r="J1630" s="59">
        <v>505480000</v>
      </c>
      <c r="K1630" s="49">
        <v>505480000</v>
      </c>
      <c r="L1630" s="55" t="str">
        <f>_xlfn.CONCAT(NFM3External!$B1630,"_",NFM3External!$C1630,"_",NFM3External!$E1630,"_",NFM3External!$G1630)</f>
        <v>Kenya_HIV_United States Government (USG)_2018</v>
      </c>
    </row>
    <row r="1631" spans="1:12">
      <c r="A1631" s="51" t="s">
        <v>1898</v>
      </c>
      <c r="B1631" s="52" t="s">
        <v>1045</v>
      </c>
      <c r="C1631" s="52" t="s">
        <v>1638</v>
      </c>
      <c r="D1631" s="52" t="s">
        <v>1627</v>
      </c>
      <c r="E1631" s="52" t="s">
        <v>927</v>
      </c>
      <c r="F1631" s="52" t="s">
        <v>1900</v>
      </c>
      <c r="G1631" s="52">
        <v>2019</v>
      </c>
      <c r="H1631" s="52" t="s">
        <v>1628</v>
      </c>
      <c r="I1631" s="52" t="s">
        <v>663</v>
      </c>
      <c r="J1631" s="60">
        <v>474931001</v>
      </c>
      <c r="K1631" s="52">
        <v>474931001</v>
      </c>
      <c r="L1631" s="56" t="str">
        <f>_xlfn.CONCAT(NFM3External!$B1631,"_",NFM3External!$C1631,"_",NFM3External!$E1631,"_",NFM3External!$G1631)</f>
        <v>Kenya_HIV_United States Government (USG)_2019</v>
      </c>
    </row>
    <row r="1632" spans="1:12">
      <c r="A1632" s="48" t="s">
        <v>1898</v>
      </c>
      <c r="B1632" s="49" t="s">
        <v>1045</v>
      </c>
      <c r="C1632" s="49" t="s">
        <v>1638</v>
      </c>
      <c r="D1632" s="49" t="s">
        <v>1627</v>
      </c>
      <c r="E1632" s="49" t="s">
        <v>927</v>
      </c>
      <c r="F1632" s="49" t="s">
        <v>1900</v>
      </c>
      <c r="G1632" s="49">
        <v>2020</v>
      </c>
      <c r="H1632" s="49" t="s">
        <v>1628</v>
      </c>
      <c r="I1632" s="49" t="s">
        <v>663</v>
      </c>
      <c r="J1632" s="59">
        <v>495000000</v>
      </c>
      <c r="K1632" s="49">
        <v>495000000</v>
      </c>
      <c r="L1632" s="55" t="str">
        <f>_xlfn.CONCAT(NFM3External!$B1632,"_",NFM3External!$C1632,"_",NFM3External!$E1632,"_",NFM3External!$G1632)</f>
        <v>Kenya_HIV_United States Government (USG)_2020</v>
      </c>
    </row>
    <row r="1633" spans="1:12">
      <c r="A1633" s="51" t="s">
        <v>1898</v>
      </c>
      <c r="B1633" s="52" t="s">
        <v>1045</v>
      </c>
      <c r="C1633" s="52" t="s">
        <v>1638</v>
      </c>
      <c r="D1633" s="52" t="s">
        <v>1627</v>
      </c>
      <c r="E1633" s="52" t="s">
        <v>927</v>
      </c>
      <c r="F1633" s="52" t="s">
        <v>1900</v>
      </c>
      <c r="G1633" s="52">
        <v>2021</v>
      </c>
      <c r="H1633" s="52" t="s">
        <v>357</v>
      </c>
      <c r="I1633" s="52" t="s">
        <v>663</v>
      </c>
      <c r="J1633" s="60">
        <v>475000000</v>
      </c>
      <c r="K1633" s="52">
        <v>475000000</v>
      </c>
      <c r="L1633" s="56" t="str">
        <f>_xlfn.CONCAT(NFM3External!$B1633,"_",NFM3External!$C1633,"_",NFM3External!$E1633,"_",NFM3External!$G1633)</f>
        <v>Kenya_HIV_United States Government (USG)_2021</v>
      </c>
    </row>
    <row r="1634" spans="1:12">
      <c r="A1634" s="48" t="s">
        <v>1898</v>
      </c>
      <c r="B1634" s="49" t="s">
        <v>1045</v>
      </c>
      <c r="C1634" s="49" t="s">
        <v>1638</v>
      </c>
      <c r="D1634" s="49" t="s">
        <v>1627</v>
      </c>
      <c r="E1634" s="49" t="s">
        <v>927</v>
      </c>
      <c r="F1634" s="49" t="s">
        <v>1900</v>
      </c>
      <c r="G1634" s="49">
        <v>2022</v>
      </c>
      <c r="H1634" s="49" t="s">
        <v>357</v>
      </c>
      <c r="I1634" s="49" t="s">
        <v>663</v>
      </c>
      <c r="J1634" s="59">
        <v>475000000</v>
      </c>
      <c r="K1634" s="49">
        <v>475000000</v>
      </c>
      <c r="L1634" s="55" t="str">
        <f>_xlfn.CONCAT(NFM3External!$B1634,"_",NFM3External!$C1634,"_",NFM3External!$E1634,"_",NFM3External!$G1634)</f>
        <v>Kenya_HIV_United States Government (USG)_2022</v>
      </c>
    </row>
    <row r="1635" spans="1:12">
      <c r="A1635" s="51" t="s">
        <v>1898</v>
      </c>
      <c r="B1635" s="52" t="s">
        <v>1045</v>
      </c>
      <c r="C1635" s="52" t="s">
        <v>1638</v>
      </c>
      <c r="D1635" s="52" t="s">
        <v>1627</v>
      </c>
      <c r="E1635" s="52" t="s">
        <v>927</v>
      </c>
      <c r="F1635" s="52" t="s">
        <v>1900</v>
      </c>
      <c r="G1635" s="52">
        <v>2023</v>
      </c>
      <c r="H1635" s="52" t="s">
        <v>357</v>
      </c>
      <c r="I1635" s="52" t="s">
        <v>663</v>
      </c>
      <c r="J1635" s="60">
        <v>475000000</v>
      </c>
      <c r="K1635" s="52">
        <v>475000000</v>
      </c>
      <c r="L1635" s="56" t="str">
        <f>_xlfn.CONCAT(NFM3External!$B1635,"_",NFM3External!$C1635,"_",NFM3External!$E1635,"_",NFM3External!$G1635)</f>
        <v>Kenya_HIV_United States Government (USG)_2023</v>
      </c>
    </row>
    <row r="1636" spans="1:12">
      <c r="A1636" s="48" t="s">
        <v>1898</v>
      </c>
      <c r="B1636" s="49" t="s">
        <v>1045</v>
      </c>
      <c r="C1636" s="49" t="s">
        <v>1638</v>
      </c>
      <c r="D1636" s="49" t="s">
        <v>1627</v>
      </c>
      <c r="E1636" s="49" t="s">
        <v>927</v>
      </c>
      <c r="F1636" s="49" t="s">
        <v>1900</v>
      </c>
      <c r="G1636" s="49">
        <v>2024</v>
      </c>
      <c r="H1636" s="49" t="s">
        <v>357</v>
      </c>
      <c r="I1636" s="49" t="s">
        <v>663</v>
      </c>
      <c r="J1636" s="59">
        <v>475000000</v>
      </c>
      <c r="K1636" s="49">
        <v>475000000</v>
      </c>
      <c r="L1636" s="55" t="str">
        <f>_xlfn.CONCAT(NFM3External!$B1636,"_",NFM3External!$C1636,"_",NFM3External!$E1636,"_",NFM3External!$G1636)</f>
        <v>Kenya_HIV_United States Government (USG)_2024</v>
      </c>
    </row>
    <row r="1637" spans="1:12">
      <c r="A1637" s="51" t="s">
        <v>1898</v>
      </c>
      <c r="B1637" s="52" t="s">
        <v>1045</v>
      </c>
      <c r="C1637" s="52" t="s">
        <v>1638</v>
      </c>
      <c r="D1637" s="52" t="s">
        <v>1627</v>
      </c>
      <c r="E1637" s="52" t="s">
        <v>947</v>
      </c>
      <c r="F1637" s="52" t="s">
        <v>1899</v>
      </c>
      <c r="G1637" s="52">
        <v>2018</v>
      </c>
      <c r="H1637" s="52" t="s">
        <v>1628</v>
      </c>
      <c r="I1637" s="52" t="s">
        <v>663</v>
      </c>
      <c r="J1637" s="60">
        <v>6227350</v>
      </c>
      <c r="K1637" s="52">
        <v>6227350</v>
      </c>
      <c r="L1637" s="56" t="str">
        <f>_xlfn.CONCAT(NFM3External!$B1637,"_",NFM3External!$C1637,"_",NFM3External!$E1637,"_",NFM3External!$G1637)</f>
        <v>Kenya_HIV_Unspecified - not disagregated by sources _2018</v>
      </c>
    </row>
    <row r="1638" spans="1:12">
      <c r="A1638" s="48" t="s">
        <v>1898</v>
      </c>
      <c r="B1638" s="49" t="s">
        <v>1045</v>
      </c>
      <c r="C1638" s="49" t="s">
        <v>1638</v>
      </c>
      <c r="D1638" s="49" t="s">
        <v>1627</v>
      </c>
      <c r="E1638" s="49" t="s">
        <v>947</v>
      </c>
      <c r="F1638" s="49" t="s">
        <v>1899</v>
      </c>
      <c r="G1638" s="49">
        <v>2019</v>
      </c>
      <c r="H1638" s="49" t="s">
        <v>1628</v>
      </c>
      <c r="I1638" s="49" t="s">
        <v>663</v>
      </c>
      <c r="J1638" s="59">
        <v>6414171</v>
      </c>
      <c r="K1638" s="49">
        <v>6414171</v>
      </c>
      <c r="L1638" s="55" t="str">
        <f>_xlfn.CONCAT(NFM3External!$B1638,"_",NFM3External!$C1638,"_",NFM3External!$E1638,"_",NFM3External!$G1638)</f>
        <v>Kenya_HIV_Unspecified - not disagregated by sources _2019</v>
      </c>
    </row>
    <row r="1639" spans="1:12">
      <c r="A1639" s="51" t="s">
        <v>1898</v>
      </c>
      <c r="B1639" s="52" t="s">
        <v>1045</v>
      </c>
      <c r="C1639" s="52" t="s">
        <v>1638</v>
      </c>
      <c r="D1639" s="52" t="s">
        <v>1627</v>
      </c>
      <c r="E1639" s="52" t="s">
        <v>947</v>
      </c>
      <c r="F1639" s="52" t="s">
        <v>1899</v>
      </c>
      <c r="G1639" s="52">
        <v>2020</v>
      </c>
      <c r="H1639" s="52" t="s">
        <v>1628</v>
      </c>
      <c r="I1639" s="52" t="s">
        <v>663</v>
      </c>
      <c r="J1639" s="60">
        <v>77052856</v>
      </c>
      <c r="K1639" s="52">
        <v>77052856</v>
      </c>
      <c r="L1639" s="56" t="str">
        <f>_xlfn.CONCAT(NFM3External!$B1639,"_",NFM3External!$C1639,"_",NFM3External!$E1639,"_",NFM3External!$G1639)</f>
        <v>Kenya_HIV_Unspecified - not disagregated by sources _2020</v>
      </c>
    </row>
    <row r="1640" spans="1:12">
      <c r="A1640" s="48" t="s">
        <v>1898</v>
      </c>
      <c r="B1640" s="49" t="s">
        <v>1045</v>
      </c>
      <c r="C1640" s="49" t="s">
        <v>1638</v>
      </c>
      <c r="D1640" s="49" t="s">
        <v>1627</v>
      </c>
      <c r="E1640" s="49" t="s">
        <v>947</v>
      </c>
      <c r="F1640" s="49" t="s">
        <v>1899</v>
      </c>
      <c r="G1640" s="49">
        <v>2021</v>
      </c>
      <c r="H1640" s="49" t="s">
        <v>357</v>
      </c>
      <c r="I1640" s="49" t="s">
        <v>663</v>
      </c>
      <c r="J1640" s="59">
        <v>36739737</v>
      </c>
      <c r="K1640" s="49">
        <v>36739737</v>
      </c>
      <c r="L1640" s="55" t="str">
        <f>_xlfn.CONCAT(NFM3External!$B1640,"_",NFM3External!$C1640,"_",NFM3External!$E1640,"_",NFM3External!$G1640)</f>
        <v>Kenya_HIV_Unspecified - not disagregated by sources _2021</v>
      </c>
    </row>
    <row r="1641" spans="1:12">
      <c r="A1641" s="51" t="s">
        <v>1898</v>
      </c>
      <c r="B1641" s="52" t="s">
        <v>1045</v>
      </c>
      <c r="C1641" s="52" t="s">
        <v>1638</v>
      </c>
      <c r="D1641" s="52" t="s">
        <v>1627</v>
      </c>
      <c r="E1641" s="52" t="s">
        <v>947</v>
      </c>
      <c r="F1641" s="52" t="s">
        <v>1899</v>
      </c>
      <c r="G1641" s="52">
        <v>2022</v>
      </c>
      <c r="H1641" s="52" t="s">
        <v>357</v>
      </c>
      <c r="I1641" s="52" t="s">
        <v>663</v>
      </c>
      <c r="J1641" s="60">
        <v>36707350</v>
      </c>
      <c r="K1641" s="52">
        <v>36707350</v>
      </c>
      <c r="L1641" s="56" t="str">
        <f>_xlfn.CONCAT(NFM3External!$B1641,"_",NFM3External!$C1641,"_",NFM3External!$E1641,"_",NFM3External!$G1641)</f>
        <v>Kenya_HIV_Unspecified - not disagregated by sources _2022</v>
      </c>
    </row>
    <row r="1642" spans="1:12">
      <c r="A1642" s="48" t="s">
        <v>1898</v>
      </c>
      <c r="B1642" s="49" t="s">
        <v>1045</v>
      </c>
      <c r="C1642" s="49" t="s">
        <v>1638</v>
      </c>
      <c r="D1642" s="49" t="s">
        <v>1627</v>
      </c>
      <c r="E1642" s="49" t="s">
        <v>947</v>
      </c>
      <c r="F1642" s="49" t="s">
        <v>1899</v>
      </c>
      <c r="G1642" s="49">
        <v>2023</v>
      </c>
      <c r="H1642" s="49" t="s">
        <v>357</v>
      </c>
      <c r="I1642" s="49" t="s">
        <v>663</v>
      </c>
      <c r="J1642" s="59">
        <v>36707350</v>
      </c>
      <c r="K1642" s="49">
        <v>36707350</v>
      </c>
      <c r="L1642" s="55" t="str">
        <f>_xlfn.CONCAT(NFM3External!$B1642,"_",NFM3External!$C1642,"_",NFM3External!$E1642,"_",NFM3External!$G1642)</f>
        <v>Kenya_HIV_Unspecified - not disagregated by sources _2023</v>
      </c>
    </row>
    <row r="1643" spans="1:12">
      <c r="A1643" s="51" t="s">
        <v>1898</v>
      </c>
      <c r="B1643" s="52" t="s">
        <v>1045</v>
      </c>
      <c r="C1643" s="52" t="s">
        <v>1638</v>
      </c>
      <c r="D1643" s="52" t="s">
        <v>1627</v>
      </c>
      <c r="E1643" s="52" t="s">
        <v>947</v>
      </c>
      <c r="F1643" s="52" t="s">
        <v>1899</v>
      </c>
      <c r="G1643" s="52">
        <v>2024</v>
      </c>
      <c r="H1643" s="52" t="s">
        <v>357</v>
      </c>
      <c r="I1643" s="52" t="s">
        <v>663</v>
      </c>
      <c r="J1643" s="60">
        <v>36707350</v>
      </c>
      <c r="K1643" s="52">
        <v>36707350</v>
      </c>
      <c r="L1643" s="56" t="str">
        <f>_xlfn.CONCAT(NFM3External!$B1643,"_",NFM3External!$C1643,"_",NFM3External!$E1643,"_",NFM3External!$G1643)</f>
        <v>Kenya_HIV_Unspecified - not disagregated by sources _2024</v>
      </c>
    </row>
    <row r="1644" spans="1:12">
      <c r="A1644" s="48" t="s">
        <v>1901</v>
      </c>
      <c r="B1644" s="49" t="s">
        <v>1056</v>
      </c>
      <c r="C1644" s="49" t="s">
        <v>1638</v>
      </c>
      <c r="D1644" s="49" t="s">
        <v>1627</v>
      </c>
      <c r="E1644" s="49" t="s">
        <v>1902</v>
      </c>
      <c r="F1644" s="49"/>
      <c r="G1644" s="49">
        <v>2018</v>
      </c>
      <c r="H1644" s="49" t="s">
        <v>1628</v>
      </c>
      <c r="I1644" s="49" t="s">
        <v>663</v>
      </c>
      <c r="J1644" s="59">
        <v>355206</v>
      </c>
      <c r="K1644" s="49">
        <v>355206</v>
      </c>
      <c r="L1644" s="55" t="str">
        <f>_xlfn.CONCAT(NFM3External!$B1644,"_",NFM3External!$C1644,"_",NFM3External!$E1644,"_",NFM3External!$G1644)</f>
        <v>Kyrgyzstan_HIV_AFEW_2018</v>
      </c>
    </row>
    <row r="1645" spans="1:12">
      <c r="A1645" s="51" t="s">
        <v>1901</v>
      </c>
      <c r="B1645" s="52" t="s">
        <v>1056</v>
      </c>
      <c r="C1645" s="52" t="s">
        <v>1638</v>
      </c>
      <c r="D1645" s="52" t="s">
        <v>1627</v>
      </c>
      <c r="E1645" s="52" t="s">
        <v>836</v>
      </c>
      <c r="F1645" s="52"/>
      <c r="G1645" s="52">
        <v>2018</v>
      </c>
      <c r="H1645" s="52" t="s">
        <v>1628</v>
      </c>
      <c r="I1645" s="52" t="s">
        <v>663</v>
      </c>
      <c r="J1645" s="60">
        <v>117012</v>
      </c>
      <c r="K1645" s="52">
        <v>117012</v>
      </c>
      <c r="L1645" s="56" t="str">
        <f>_xlfn.CONCAT(NFM3External!$B1645,"_",NFM3External!$C1645,"_",NFM3External!$E1645,"_",NFM3External!$G1645)</f>
        <v>Kyrgyzstan_HIV_Joint United Nations Programme on HIV/AIDS (UNAIDS)_2018</v>
      </c>
    </row>
    <row r="1646" spans="1:12">
      <c r="A1646" s="48" t="s">
        <v>1901</v>
      </c>
      <c r="B1646" s="49" t="s">
        <v>1056</v>
      </c>
      <c r="C1646" s="49" t="s">
        <v>1638</v>
      </c>
      <c r="D1646" s="49" t="s">
        <v>1627</v>
      </c>
      <c r="E1646" s="49" t="s">
        <v>836</v>
      </c>
      <c r="F1646" s="49"/>
      <c r="G1646" s="49">
        <v>2019</v>
      </c>
      <c r="H1646" s="49" t="s">
        <v>1628</v>
      </c>
      <c r="I1646" s="49" t="s">
        <v>663</v>
      </c>
      <c r="J1646" s="59">
        <v>684615</v>
      </c>
      <c r="K1646" s="49">
        <v>684615</v>
      </c>
      <c r="L1646" s="55" t="str">
        <f>_xlfn.CONCAT(NFM3External!$B1646,"_",NFM3External!$C1646,"_",NFM3External!$E1646,"_",NFM3External!$G1646)</f>
        <v>Kyrgyzstan_HIV_Joint United Nations Programme on HIV/AIDS (UNAIDS)_2019</v>
      </c>
    </row>
    <row r="1647" spans="1:12">
      <c r="A1647" s="51" t="s">
        <v>1901</v>
      </c>
      <c r="B1647" s="52" t="s">
        <v>1056</v>
      </c>
      <c r="C1647" s="52" t="s">
        <v>1638</v>
      </c>
      <c r="D1647" s="52" t="s">
        <v>1627</v>
      </c>
      <c r="E1647" s="52" t="s">
        <v>836</v>
      </c>
      <c r="F1647" s="52"/>
      <c r="G1647" s="52">
        <v>2020</v>
      </c>
      <c r="H1647" s="52" t="s">
        <v>1628</v>
      </c>
      <c r="I1647" s="52" t="s">
        <v>663</v>
      </c>
      <c r="J1647" s="60">
        <v>304301</v>
      </c>
      <c r="K1647" s="52">
        <v>304301</v>
      </c>
      <c r="L1647" s="56" t="str">
        <f>_xlfn.CONCAT(NFM3External!$B1647,"_",NFM3External!$C1647,"_",NFM3External!$E1647,"_",NFM3External!$G1647)</f>
        <v>Kyrgyzstan_HIV_Joint United Nations Programme on HIV/AIDS (UNAIDS)_2020</v>
      </c>
    </row>
    <row r="1648" spans="1:12">
      <c r="A1648" s="48" t="s">
        <v>1901</v>
      </c>
      <c r="B1648" s="49" t="s">
        <v>1056</v>
      </c>
      <c r="C1648" s="49" t="s">
        <v>1638</v>
      </c>
      <c r="D1648" s="49" t="s">
        <v>1627</v>
      </c>
      <c r="E1648" s="49" t="s">
        <v>836</v>
      </c>
      <c r="F1648" s="49"/>
      <c r="G1648" s="49">
        <v>2021</v>
      </c>
      <c r="H1648" s="49" t="s">
        <v>357</v>
      </c>
      <c r="I1648" s="49" t="s">
        <v>663</v>
      </c>
      <c r="J1648" s="59">
        <v>235421</v>
      </c>
      <c r="K1648" s="49">
        <v>235421</v>
      </c>
      <c r="L1648" s="55" t="str">
        <f>_xlfn.CONCAT(NFM3External!$B1648,"_",NFM3External!$C1648,"_",NFM3External!$E1648,"_",NFM3External!$G1648)</f>
        <v>Kyrgyzstan_HIV_Joint United Nations Programme on HIV/AIDS (UNAIDS)_2021</v>
      </c>
    </row>
    <row r="1649" spans="1:12">
      <c r="A1649" s="51" t="s">
        <v>1901</v>
      </c>
      <c r="B1649" s="52" t="s">
        <v>1056</v>
      </c>
      <c r="C1649" s="52" t="s">
        <v>1638</v>
      </c>
      <c r="D1649" s="52" t="s">
        <v>1627</v>
      </c>
      <c r="E1649" s="52" t="s">
        <v>1903</v>
      </c>
      <c r="F1649" s="52"/>
      <c r="G1649" s="52">
        <v>2018</v>
      </c>
      <c r="H1649" s="52" t="s">
        <v>1628</v>
      </c>
      <c r="I1649" s="52" t="s">
        <v>663</v>
      </c>
      <c r="J1649" s="60">
        <v>570000</v>
      </c>
      <c r="K1649" s="52">
        <v>570000</v>
      </c>
      <c r="L1649" s="56" t="str">
        <f>_xlfn.CONCAT(NFM3External!$B1649,"_",NFM3External!$C1649,"_",NFM3External!$E1649,"_",NFM3External!$G1649)</f>
        <v>Kyrgyzstan_HIV_OSI_2018</v>
      </c>
    </row>
    <row r="1650" spans="1:12">
      <c r="A1650" s="48" t="s">
        <v>1901</v>
      </c>
      <c r="B1650" s="49" t="s">
        <v>1056</v>
      </c>
      <c r="C1650" s="49" t="s">
        <v>1638</v>
      </c>
      <c r="D1650" s="49" t="s">
        <v>1627</v>
      </c>
      <c r="E1650" s="49" t="s">
        <v>1904</v>
      </c>
      <c r="F1650" s="49" t="s">
        <v>1905</v>
      </c>
      <c r="G1650" s="49">
        <v>2018</v>
      </c>
      <c r="H1650" s="49" t="s">
        <v>1628</v>
      </c>
      <c r="I1650" s="49" t="s">
        <v>663</v>
      </c>
      <c r="J1650" s="59">
        <v>2544127</v>
      </c>
      <c r="K1650" s="49">
        <v>2544127</v>
      </c>
      <c r="L1650" s="55" t="str">
        <f>_xlfn.CONCAT(NFM3External!$B1650,"_",NFM3External!$C1650,"_",NFM3External!$E1650,"_",NFM3External!$G1650)</f>
        <v>Kyrgyzstan_HIV_PEPFAR_2018</v>
      </c>
    </row>
    <row r="1651" spans="1:12">
      <c r="A1651" s="51" t="s">
        <v>1901</v>
      </c>
      <c r="B1651" s="52" t="s">
        <v>1056</v>
      </c>
      <c r="C1651" s="52" t="s">
        <v>1638</v>
      </c>
      <c r="D1651" s="52" t="s">
        <v>1627</v>
      </c>
      <c r="E1651" s="52" t="s">
        <v>1904</v>
      </c>
      <c r="F1651" s="52" t="s">
        <v>1905</v>
      </c>
      <c r="G1651" s="52">
        <v>2019</v>
      </c>
      <c r="H1651" s="52" t="s">
        <v>1628</v>
      </c>
      <c r="I1651" s="52" t="s">
        <v>663</v>
      </c>
      <c r="J1651" s="60">
        <v>1700000</v>
      </c>
      <c r="K1651" s="52">
        <v>1700000</v>
      </c>
      <c r="L1651" s="56" t="str">
        <f>_xlfn.CONCAT(NFM3External!$B1651,"_",NFM3External!$C1651,"_",NFM3External!$E1651,"_",NFM3External!$G1651)</f>
        <v>Kyrgyzstan_HIV_PEPFAR_2019</v>
      </c>
    </row>
    <row r="1652" spans="1:12">
      <c r="A1652" s="48" t="s">
        <v>1901</v>
      </c>
      <c r="B1652" s="49" t="s">
        <v>1056</v>
      </c>
      <c r="C1652" s="49" t="s">
        <v>1638</v>
      </c>
      <c r="D1652" s="49" t="s">
        <v>1627</v>
      </c>
      <c r="E1652" s="49" t="s">
        <v>894</v>
      </c>
      <c r="F1652" s="49"/>
      <c r="G1652" s="49">
        <v>2018</v>
      </c>
      <c r="H1652" s="49" t="s">
        <v>1628</v>
      </c>
      <c r="I1652" s="49" t="s">
        <v>663</v>
      </c>
      <c r="J1652" s="59">
        <v>300000</v>
      </c>
      <c r="K1652" s="49">
        <v>300000</v>
      </c>
      <c r="L1652" s="55" t="str">
        <f>_xlfn.CONCAT(NFM3External!$B1652,"_",NFM3External!$C1652,"_",NFM3External!$E1652,"_",NFM3External!$G1652)</f>
        <v>Kyrgyzstan_HIV_The United Nations Children's Fund (UNICEF)_2018</v>
      </c>
    </row>
    <row r="1653" spans="1:12">
      <c r="A1653" s="51" t="s">
        <v>1901</v>
      </c>
      <c r="B1653" s="52" t="s">
        <v>1056</v>
      </c>
      <c r="C1653" s="52" t="s">
        <v>1638</v>
      </c>
      <c r="D1653" s="52" t="s">
        <v>1627</v>
      </c>
      <c r="E1653" s="52" t="s">
        <v>1872</v>
      </c>
      <c r="F1653" s="52"/>
      <c r="G1653" s="52">
        <v>2018</v>
      </c>
      <c r="H1653" s="52" t="s">
        <v>1628</v>
      </c>
      <c r="I1653" s="52" t="s">
        <v>663</v>
      </c>
      <c r="J1653" s="60">
        <v>101767</v>
      </c>
      <c r="K1653" s="52">
        <v>101767</v>
      </c>
      <c r="L1653" s="56" t="str">
        <f>_xlfn.CONCAT(NFM3External!$B1653,"_",NFM3External!$C1653,"_",NFM3External!$E1653,"_",NFM3External!$G1653)</f>
        <v>Kyrgyzstan_HIV_UNESCO_2018</v>
      </c>
    </row>
    <row r="1654" spans="1:12">
      <c r="A1654" s="48" t="s">
        <v>1901</v>
      </c>
      <c r="B1654" s="49" t="s">
        <v>1056</v>
      </c>
      <c r="C1654" s="49" t="s">
        <v>1638</v>
      </c>
      <c r="D1654" s="49" t="s">
        <v>1627</v>
      </c>
      <c r="E1654" s="49" t="s">
        <v>923</v>
      </c>
      <c r="F1654" s="49"/>
      <c r="G1654" s="49">
        <v>2018</v>
      </c>
      <c r="H1654" s="49" t="s">
        <v>1628</v>
      </c>
      <c r="I1654" s="49" t="s">
        <v>663</v>
      </c>
      <c r="J1654" s="59">
        <v>131584</v>
      </c>
      <c r="K1654" s="49">
        <v>131584</v>
      </c>
      <c r="L1654" s="55" t="str">
        <f>_xlfn.CONCAT(NFM3External!$B1654,"_",NFM3External!$C1654,"_",NFM3External!$E1654,"_",NFM3External!$G1654)</f>
        <v>Kyrgyzstan_HIV_United Nations Population Fund (UNFPA)_2018</v>
      </c>
    </row>
    <row r="1655" spans="1:12">
      <c r="A1655" s="51" t="s">
        <v>1901</v>
      </c>
      <c r="B1655" s="52" t="s">
        <v>1056</v>
      </c>
      <c r="C1655" s="52" t="s">
        <v>301</v>
      </c>
      <c r="D1655" s="52" t="s">
        <v>1627</v>
      </c>
      <c r="E1655" s="52" t="s">
        <v>798</v>
      </c>
      <c r="F1655" s="52"/>
      <c r="G1655" s="52">
        <v>2018</v>
      </c>
      <c r="H1655" s="52" t="s">
        <v>1628</v>
      </c>
      <c r="I1655" s="52" t="s">
        <v>663</v>
      </c>
      <c r="J1655" s="60">
        <v>206545</v>
      </c>
      <c r="K1655" s="52">
        <v>206545</v>
      </c>
      <c r="L1655" s="56" t="str">
        <f>_xlfn.CONCAT(NFM3External!$B1655,"_",NFM3External!$C1655,"_",NFM3External!$E1655,"_",NFM3External!$G1655)</f>
        <v>Kyrgyzstan_TB_International Committee of the Red Cross (ICRC)_2018</v>
      </c>
    </row>
    <row r="1656" spans="1:12">
      <c r="A1656" s="48" t="s">
        <v>1901</v>
      </c>
      <c r="B1656" s="49" t="s">
        <v>1056</v>
      </c>
      <c r="C1656" s="49" t="s">
        <v>301</v>
      </c>
      <c r="D1656" s="49" t="s">
        <v>1627</v>
      </c>
      <c r="E1656" s="49" t="s">
        <v>798</v>
      </c>
      <c r="F1656" s="49"/>
      <c r="G1656" s="49">
        <v>2019</v>
      </c>
      <c r="H1656" s="49" t="s">
        <v>1628</v>
      </c>
      <c r="I1656" s="49" t="s">
        <v>663</v>
      </c>
      <c r="J1656" s="59">
        <v>195194</v>
      </c>
      <c r="K1656" s="49">
        <v>195194</v>
      </c>
      <c r="L1656" s="55" t="str">
        <f>_xlfn.CONCAT(NFM3External!$B1656,"_",NFM3External!$C1656,"_",NFM3External!$E1656,"_",NFM3External!$G1656)</f>
        <v>Kyrgyzstan_TB_International Committee of the Red Cross (ICRC)_2019</v>
      </c>
    </row>
    <row r="1657" spans="1:12">
      <c r="A1657" s="51" t="s">
        <v>1901</v>
      </c>
      <c r="B1657" s="52" t="s">
        <v>1056</v>
      </c>
      <c r="C1657" s="52" t="s">
        <v>301</v>
      </c>
      <c r="D1657" s="52" t="s">
        <v>1627</v>
      </c>
      <c r="E1657" s="52" t="s">
        <v>1906</v>
      </c>
      <c r="F1657" s="52"/>
      <c r="G1657" s="52">
        <v>2018</v>
      </c>
      <c r="H1657" s="52" t="s">
        <v>1628</v>
      </c>
      <c r="I1657" s="52" t="s">
        <v>663</v>
      </c>
      <c r="J1657" s="60">
        <v>51128</v>
      </c>
      <c r="K1657" s="52">
        <v>51128</v>
      </c>
      <c r="L1657" s="56" t="str">
        <f>_xlfn.CONCAT(NFM3External!$B1657,"_",NFM3External!$C1657,"_",NFM3External!$E1657,"_",NFM3External!$G1657)</f>
        <v>Kyrgyzstan_TB_KfW_2018</v>
      </c>
    </row>
    <row r="1658" spans="1:12">
      <c r="A1658" s="48" t="s">
        <v>1901</v>
      </c>
      <c r="B1658" s="49" t="s">
        <v>1056</v>
      </c>
      <c r="C1658" s="49" t="s">
        <v>301</v>
      </c>
      <c r="D1658" s="49" t="s">
        <v>1627</v>
      </c>
      <c r="E1658" s="49" t="s">
        <v>1906</v>
      </c>
      <c r="F1658" s="49"/>
      <c r="G1658" s="49">
        <v>2019</v>
      </c>
      <c r="H1658" s="49" t="s">
        <v>1628</v>
      </c>
      <c r="I1658" s="49" t="s">
        <v>663</v>
      </c>
      <c r="J1658" s="59">
        <v>42560</v>
      </c>
      <c r="K1658" s="49">
        <v>42560</v>
      </c>
      <c r="L1658" s="55" t="str">
        <f>_xlfn.CONCAT(NFM3External!$B1658,"_",NFM3External!$C1658,"_",NFM3External!$E1658,"_",NFM3External!$G1658)</f>
        <v>Kyrgyzstan_TB_KfW_2019</v>
      </c>
    </row>
    <row r="1659" spans="1:12">
      <c r="A1659" s="51" t="s">
        <v>1901</v>
      </c>
      <c r="B1659" s="52" t="s">
        <v>1056</v>
      </c>
      <c r="C1659" s="52" t="s">
        <v>301</v>
      </c>
      <c r="D1659" s="52" t="s">
        <v>1627</v>
      </c>
      <c r="E1659" s="52" t="s">
        <v>1907</v>
      </c>
      <c r="F1659" s="52"/>
      <c r="G1659" s="52">
        <v>2018</v>
      </c>
      <c r="H1659" s="52" t="s">
        <v>1628</v>
      </c>
      <c r="I1659" s="52" t="s">
        <v>663</v>
      </c>
      <c r="J1659" s="60">
        <v>70333</v>
      </c>
      <c r="K1659" s="52">
        <v>70333</v>
      </c>
      <c r="L1659" s="56" t="str">
        <f>_xlfn.CONCAT(NFM3External!$B1659,"_",NFM3External!$C1659,"_",NFM3External!$E1659,"_",NFM3External!$G1659)</f>
        <v>Kyrgyzstan_TB_RCNS_2018</v>
      </c>
    </row>
    <row r="1660" spans="1:12">
      <c r="A1660" s="48" t="s">
        <v>1901</v>
      </c>
      <c r="B1660" s="49" t="s">
        <v>1056</v>
      </c>
      <c r="C1660" s="49" t="s">
        <v>301</v>
      </c>
      <c r="D1660" s="49" t="s">
        <v>1627</v>
      </c>
      <c r="E1660" s="49" t="s">
        <v>1907</v>
      </c>
      <c r="F1660" s="49"/>
      <c r="G1660" s="49">
        <v>2019</v>
      </c>
      <c r="H1660" s="49" t="s">
        <v>1628</v>
      </c>
      <c r="I1660" s="49" t="s">
        <v>663</v>
      </c>
      <c r="J1660" s="59">
        <v>257902</v>
      </c>
      <c r="K1660" s="49">
        <v>257902</v>
      </c>
      <c r="L1660" s="55" t="str">
        <f>_xlfn.CONCAT(NFM3External!$B1660,"_",NFM3External!$C1660,"_",NFM3External!$E1660,"_",NFM3External!$G1660)</f>
        <v>Kyrgyzstan_TB_RCNS_2019</v>
      </c>
    </row>
    <row r="1661" spans="1:12">
      <c r="A1661" s="51" t="s">
        <v>1901</v>
      </c>
      <c r="B1661" s="52" t="s">
        <v>1056</v>
      </c>
      <c r="C1661" s="52" t="s">
        <v>301</v>
      </c>
      <c r="D1661" s="52" t="s">
        <v>1627</v>
      </c>
      <c r="E1661" s="52" t="s">
        <v>1908</v>
      </c>
      <c r="F1661" s="52"/>
      <c r="G1661" s="52">
        <v>2018</v>
      </c>
      <c r="H1661" s="52" t="s">
        <v>1628</v>
      </c>
      <c r="I1661" s="52" t="s">
        <v>663</v>
      </c>
      <c r="J1661" s="60">
        <v>5466098</v>
      </c>
      <c r="K1661" s="52">
        <v>5466098</v>
      </c>
      <c r="L1661" s="56" t="str">
        <f>_xlfn.CONCAT(NFM3External!$B1661,"_",NFM3External!$C1661,"_",NFM3External!$E1661,"_",NFM3External!$G1661)</f>
        <v>Kyrgyzstan_TB_USAID_2018</v>
      </c>
    </row>
    <row r="1662" spans="1:12">
      <c r="A1662" s="48" t="s">
        <v>1901</v>
      </c>
      <c r="B1662" s="49" t="s">
        <v>1056</v>
      </c>
      <c r="C1662" s="49" t="s">
        <v>301</v>
      </c>
      <c r="D1662" s="49" t="s">
        <v>1627</v>
      </c>
      <c r="E1662" s="49" t="s">
        <v>1908</v>
      </c>
      <c r="F1662" s="49"/>
      <c r="G1662" s="49">
        <v>2019</v>
      </c>
      <c r="H1662" s="49" t="s">
        <v>1628</v>
      </c>
      <c r="I1662" s="49" t="s">
        <v>663</v>
      </c>
      <c r="J1662" s="59">
        <v>3945410</v>
      </c>
      <c r="K1662" s="49">
        <v>3945410</v>
      </c>
      <c r="L1662" s="55" t="str">
        <f>_xlfn.CONCAT(NFM3External!$B1662,"_",NFM3External!$C1662,"_",NFM3External!$E1662,"_",NFM3External!$G1662)</f>
        <v>Kyrgyzstan_TB_USAID_2019</v>
      </c>
    </row>
    <row r="1663" spans="1:12">
      <c r="A1663" s="51" t="s">
        <v>1901</v>
      </c>
      <c r="B1663" s="52" t="s">
        <v>1056</v>
      </c>
      <c r="C1663" s="52" t="s">
        <v>301</v>
      </c>
      <c r="D1663" s="52" t="s">
        <v>1627</v>
      </c>
      <c r="E1663" s="52" t="s">
        <v>1908</v>
      </c>
      <c r="F1663" s="52"/>
      <c r="G1663" s="52">
        <v>2021</v>
      </c>
      <c r="H1663" s="52" t="s">
        <v>357</v>
      </c>
      <c r="I1663" s="52" t="s">
        <v>663</v>
      </c>
      <c r="J1663" s="60">
        <v>1168903</v>
      </c>
      <c r="K1663" s="52">
        <v>1168903</v>
      </c>
      <c r="L1663" s="56" t="str">
        <f>_xlfn.CONCAT(NFM3External!$B1663,"_",NFM3External!$C1663,"_",NFM3External!$E1663,"_",NFM3External!$G1663)</f>
        <v>Kyrgyzstan_TB_USAID_2021</v>
      </c>
    </row>
    <row r="1664" spans="1:12">
      <c r="A1664" s="48" t="s">
        <v>1901</v>
      </c>
      <c r="B1664" s="49" t="s">
        <v>1056</v>
      </c>
      <c r="C1664" s="49" t="s">
        <v>301</v>
      </c>
      <c r="D1664" s="49" t="s">
        <v>1627</v>
      </c>
      <c r="E1664" s="49" t="s">
        <v>1908</v>
      </c>
      <c r="F1664" s="49"/>
      <c r="G1664" s="49">
        <v>2022</v>
      </c>
      <c r="H1664" s="49" t="s">
        <v>357</v>
      </c>
      <c r="I1664" s="49" t="s">
        <v>663</v>
      </c>
      <c r="J1664" s="59">
        <v>1107339</v>
      </c>
      <c r="K1664" s="49">
        <v>1107339</v>
      </c>
      <c r="L1664" s="55" t="str">
        <f>_xlfn.CONCAT(NFM3External!$B1664,"_",NFM3External!$C1664,"_",NFM3External!$E1664,"_",NFM3External!$G1664)</f>
        <v>Kyrgyzstan_TB_USAID_2022</v>
      </c>
    </row>
    <row r="1665" spans="1:12">
      <c r="A1665" s="51" t="s">
        <v>1901</v>
      </c>
      <c r="B1665" s="52" t="s">
        <v>1056</v>
      </c>
      <c r="C1665" s="52" t="s">
        <v>301</v>
      </c>
      <c r="D1665" s="52" t="s">
        <v>1627</v>
      </c>
      <c r="E1665" s="52" t="s">
        <v>1908</v>
      </c>
      <c r="F1665" s="52"/>
      <c r="G1665" s="52">
        <v>2023</v>
      </c>
      <c r="H1665" s="52" t="s">
        <v>357</v>
      </c>
      <c r="I1665" s="52" t="s">
        <v>663</v>
      </c>
      <c r="J1665" s="60">
        <v>1025792</v>
      </c>
      <c r="K1665" s="52">
        <v>1025792</v>
      </c>
      <c r="L1665" s="56" t="str">
        <f>_xlfn.CONCAT(NFM3External!$B1665,"_",NFM3External!$C1665,"_",NFM3External!$E1665,"_",NFM3External!$G1665)</f>
        <v>Kyrgyzstan_TB_USAID_2023</v>
      </c>
    </row>
    <row r="1666" spans="1:12">
      <c r="A1666" s="48" t="s">
        <v>1909</v>
      </c>
      <c r="B1666" s="49" t="s">
        <v>865</v>
      </c>
      <c r="C1666" s="49" t="s">
        <v>1638</v>
      </c>
      <c r="D1666" s="49" t="s">
        <v>1627</v>
      </c>
      <c r="E1666" s="49" t="s">
        <v>731</v>
      </c>
      <c r="F1666" s="49"/>
      <c r="G1666" s="49">
        <v>2018</v>
      </c>
      <c r="H1666" s="49" t="s">
        <v>1628</v>
      </c>
      <c r="I1666" s="49" t="s">
        <v>663</v>
      </c>
      <c r="J1666" s="59">
        <v>130000</v>
      </c>
      <c r="K1666" s="49">
        <v>130000</v>
      </c>
      <c r="L1666" s="55" t="str">
        <f>_xlfn.CONCAT(NFM3External!$B1666,"_",NFM3External!$C1666,"_",NFM3External!$E1666,"_",NFM3External!$G1666)</f>
        <v>Cambodia_HIV_Clinton Foundation_2018</v>
      </c>
    </row>
    <row r="1667" spans="1:12">
      <c r="A1667" s="51" t="s">
        <v>1909</v>
      </c>
      <c r="B1667" s="52" t="s">
        <v>865</v>
      </c>
      <c r="C1667" s="52" t="s">
        <v>1638</v>
      </c>
      <c r="D1667" s="52" t="s">
        <v>1627</v>
      </c>
      <c r="E1667" s="52" t="s">
        <v>731</v>
      </c>
      <c r="F1667" s="52"/>
      <c r="G1667" s="52">
        <v>2019</v>
      </c>
      <c r="H1667" s="52" t="s">
        <v>1628</v>
      </c>
      <c r="I1667" s="52" t="s">
        <v>663</v>
      </c>
      <c r="J1667" s="60">
        <v>125000</v>
      </c>
      <c r="K1667" s="52">
        <v>125000</v>
      </c>
      <c r="L1667" s="56" t="str">
        <f>_xlfn.CONCAT(NFM3External!$B1667,"_",NFM3External!$C1667,"_",NFM3External!$E1667,"_",NFM3External!$G1667)</f>
        <v>Cambodia_HIV_Clinton Foundation_2019</v>
      </c>
    </row>
    <row r="1668" spans="1:12">
      <c r="A1668" s="48" t="s">
        <v>1909</v>
      </c>
      <c r="B1668" s="49" t="s">
        <v>865</v>
      </c>
      <c r="C1668" s="49" t="s">
        <v>1638</v>
      </c>
      <c r="D1668" s="49" t="s">
        <v>1627</v>
      </c>
      <c r="E1668" s="49" t="s">
        <v>731</v>
      </c>
      <c r="F1668" s="49"/>
      <c r="G1668" s="49">
        <v>2020</v>
      </c>
      <c r="H1668" s="49" t="s">
        <v>1628</v>
      </c>
      <c r="I1668" s="49" t="s">
        <v>663</v>
      </c>
      <c r="J1668" s="59">
        <v>55000</v>
      </c>
      <c r="K1668" s="49">
        <v>55000</v>
      </c>
      <c r="L1668" s="55" t="str">
        <f>_xlfn.CONCAT(NFM3External!$B1668,"_",NFM3External!$C1668,"_",NFM3External!$E1668,"_",NFM3External!$G1668)</f>
        <v>Cambodia_HIV_Clinton Foundation_2020</v>
      </c>
    </row>
    <row r="1669" spans="1:12">
      <c r="A1669" s="51" t="s">
        <v>1909</v>
      </c>
      <c r="B1669" s="52" t="s">
        <v>865</v>
      </c>
      <c r="C1669" s="52" t="s">
        <v>1638</v>
      </c>
      <c r="D1669" s="52" t="s">
        <v>1627</v>
      </c>
      <c r="E1669" s="52" t="s">
        <v>836</v>
      </c>
      <c r="F1669" s="52"/>
      <c r="G1669" s="52">
        <v>2018</v>
      </c>
      <c r="H1669" s="52" t="s">
        <v>1628</v>
      </c>
      <c r="I1669" s="52" t="s">
        <v>663</v>
      </c>
      <c r="J1669" s="60">
        <v>735217</v>
      </c>
      <c r="K1669" s="52">
        <v>735217</v>
      </c>
      <c r="L1669" s="56" t="str">
        <f>_xlfn.CONCAT(NFM3External!$B1669,"_",NFM3External!$C1669,"_",NFM3External!$E1669,"_",NFM3External!$G1669)</f>
        <v>Cambodia_HIV_Joint United Nations Programme on HIV/AIDS (UNAIDS)_2018</v>
      </c>
    </row>
    <row r="1670" spans="1:12">
      <c r="A1670" s="48" t="s">
        <v>1909</v>
      </c>
      <c r="B1670" s="49" t="s">
        <v>865</v>
      </c>
      <c r="C1670" s="49" t="s">
        <v>1638</v>
      </c>
      <c r="D1670" s="49" t="s">
        <v>1627</v>
      </c>
      <c r="E1670" s="49" t="s">
        <v>836</v>
      </c>
      <c r="F1670" s="49"/>
      <c r="G1670" s="49">
        <v>2019</v>
      </c>
      <c r="H1670" s="49" t="s">
        <v>1628</v>
      </c>
      <c r="I1670" s="49" t="s">
        <v>663</v>
      </c>
      <c r="J1670" s="59">
        <v>951720</v>
      </c>
      <c r="K1670" s="49">
        <v>951720</v>
      </c>
      <c r="L1670" s="55" t="str">
        <f>_xlfn.CONCAT(NFM3External!$B1670,"_",NFM3External!$C1670,"_",NFM3External!$E1670,"_",NFM3External!$G1670)</f>
        <v>Cambodia_HIV_Joint United Nations Programme on HIV/AIDS (UNAIDS)_2019</v>
      </c>
    </row>
    <row r="1671" spans="1:12">
      <c r="A1671" s="51" t="s">
        <v>1909</v>
      </c>
      <c r="B1671" s="52" t="s">
        <v>865</v>
      </c>
      <c r="C1671" s="52" t="s">
        <v>1638</v>
      </c>
      <c r="D1671" s="52" t="s">
        <v>1627</v>
      </c>
      <c r="E1671" s="52" t="s">
        <v>836</v>
      </c>
      <c r="F1671" s="52"/>
      <c r="G1671" s="52">
        <v>2020</v>
      </c>
      <c r="H1671" s="52" t="s">
        <v>1628</v>
      </c>
      <c r="I1671" s="52" t="s">
        <v>663</v>
      </c>
      <c r="J1671" s="60">
        <v>1010745</v>
      </c>
      <c r="K1671" s="52">
        <v>1010745</v>
      </c>
      <c r="L1671" s="56" t="str">
        <f>_xlfn.CONCAT(NFM3External!$B1671,"_",NFM3External!$C1671,"_",NFM3External!$E1671,"_",NFM3External!$G1671)</f>
        <v>Cambodia_HIV_Joint United Nations Programme on HIV/AIDS (UNAIDS)_2020</v>
      </c>
    </row>
    <row r="1672" spans="1:12">
      <c r="A1672" s="48" t="s">
        <v>1909</v>
      </c>
      <c r="B1672" s="49" t="s">
        <v>865</v>
      </c>
      <c r="C1672" s="49" t="s">
        <v>1638</v>
      </c>
      <c r="D1672" s="49" t="s">
        <v>1627</v>
      </c>
      <c r="E1672" s="49" t="s">
        <v>927</v>
      </c>
      <c r="F1672" s="49" t="s">
        <v>1910</v>
      </c>
      <c r="G1672" s="49">
        <v>2018</v>
      </c>
      <c r="H1672" s="49" t="s">
        <v>1628</v>
      </c>
      <c r="I1672" s="49" t="s">
        <v>663</v>
      </c>
      <c r="J1672" s="59">
        <v>6363087</v>
      </c>
      <c r="K1672" s="49">
        <v>6363087</v>
      </c>
      <c r="L1672" s="55" t="str">
        <f>_xlfn.CONCAT(NFM3External!$B1672,"_",NFM3External!$C1672,"_",NFM3External!$E1672,"_",NFM3External!$G1672)</f>
        <v>Cambodia_HIV_United States Government (USG)_2018</v>
      </c>
    </row>
    <row r="1673" spans="1:12">
      <c r="A1673" s="51" t="s">
        <v>1909</v>
      </c>
      <c r="B1673" s="52" t="s">
        <v>865</v>
      </c>
      <c r="C1673" s="52" t="s">
        <v>1638</v>
      </c>
      <c r="D1673" s="52" t="s">
        <v>1627</v>
      </c>
      <c r="E1673" s="52" t="s">
        <v>927</v>
      </c>
      <c r="F1673" s="52" t="s">
        <v>1910</v>
      </c>
      <c r="G1673" s="52">
        <v>2019</v>
      </c>
      <c r="H1673" s="52" t="s">
        <v>1628</v>
      </c>
      <c r="I1673" s="52" t="s">
        <v>663</v>
      </c>
      <c r="J1673" s="60">
        <v>5099212</v>
      </c>
      <c r="K1673" s="52">
        <v>5099212</v>
      </c>
      <c r="L1673" s="56" t="str">
        <f>_xlfn.CONCAT(NFM3External!$B1673,"_",NFM3External!$C1673,"_",NFM3External!$E1673,"_",NFM3External!$G1673)</f>
        <v>Cambodia_HIV_United States Government (USG)_2019</v>
      </c>
    </row>
    <row r="1674" spans="1:12">
      <c r="A1674" s="48" t="s">
        <v>1909</v>
      </c>
      <c r="B1674" s="49" t="s">
        <v>865</v>
      </c>
      <c r="C1674" s="49" t="s">
        <v>1638</v>
      </c>
      <c r="D1674" s="49" t="s">
        <v>1627</v>
      </c>
      <c r="E1674" s="49" t="s">
        <v>927</v>
      </c>
      <c r="F1674" s="49" t="s">
        <v>1910</v>
      </c>
      <c r="G1674" s="49">
        <v>2020</v>
      </c>
      <c r="H1674" s="49" t="s">
        <v>1628</v>
      </c>
      <c r="I1674" s="49" t="s">
        <v>663</v>
      </c>
      <c r="J1674" s="59">
        <v>5796485</v>
      </c>
      <c r="K1674" s="49">
        <v>5796485</v>
      </c>
      <c r="L1674" s="55" t="str">
        <f>_xlfn.CONCAT(NFM3External!$B1674,"_",NFM3External!$C1674,"_",NFM3External!$E1674,"_",NFM3External!$G1674)</f>
        <v>Cambodia_HIV_United States Government (USG)_2020</v>
      </c>
    </row>
    <row r="1675" spans="1:12">
      <c r="A1675" s="51" t="s">
        <v>1909</v>
      </c>
      <c r="B1675" s="52" t="s">
        <v>865</v>
      </c>
      <c r="C1675" s="52" t="s">
        <v>1638</v>
      </c>
      <c r="D1675" s="52" t="s">
        <v>1627</v>
      </c>
      <c r="E1675" s="52" t="s">
        <v>927</v>
      </c>
      <c r="F1675" s="52" t="s">
        <v>1910</v>
      </c>
      <c r="G1675" s="52">
        <v>2021</v>
      </c>
      <c r="H1675" s="52" t="s">
        <v>357</v>
      </c>
      <c r="I1675" s="52" t="s">
        <v>663</v>
      </c>
      <c r="J1675" s="60">
        <v>4012200</v>
      </c>
      <c r="K1675" s="52">
        <v>4012200</v>
      </c>
      <c r="L1675" s="56" t="str">
        <f>_xlfn.CONCAT(NFM3External!$B1675,"_",NFM3External!$C1675,"_",NFM3External!$E1675,"_",NFM3External!$G1675)</f>
        <v>Cambodia_HIV_United States Government (USG)_2021</v>
      </c>
    </row>
    <row r="1676" spans="1:12">
      <c r="A1676" s="48" t="s">
        <v>1909</v>
      </c>
      <c r="B1676" s="49" t="s">
        <v>865</v>
      </c>
      <c r="C1676" s="49" t="s">
        <v>1638</v>
      </c>
      <c r="D1676" s="49" t="s">
        <v>1627</v>
      </c>
      <c r="E1676" s="49" t="s">
        <v>927</v>
      </c>
      <c r="F1676" s="49" t="s">
        <v>1910</v>
      </c>
      <c r="G1676" s="49">
        <v>2022</v>
      </c>
      <c r="H1676" s="49" t="s">
        <v>357</v>
      </c>
      <c r="I1676" s="49" t="s">
        <v>663</v>
      </c>
      <c r="J1676" s="59">
        <v>3610980</v>
      </c>
      <c r="K1676" s="49">
        <v>3610980</v>
      </c>
      <c r="L1676" s="55" t="str">
        <f>_xlfn.CONCAT(NFM3External!$B1676,"_",NFM3External!$C1676,"_",NFM3External!$E1676,"_",NFM3External!$G1676)</f>
        <v>Cambodia_HIV_United States Government (USG)_2022</v>
      </c>
    </row>
    <row r="1677" spans="1:12">
      <c r="A1677" s="51" t="s">
        <v>1909</v>
      </c>
      <c r="B1677" s="52" t="s">
        <v>865</v>
      </c>
      <c r="C1677" s="52" t="s">
        <v>1638</v>
      </c>
      <c r="D1677" s="52" t="s">
        <v>1627</v>
      </c>
      <c r="E1677" s="52" t="s">
        <v>927</v>
      </c>
      <c r="F1677" s="52" t="s">
        <v>1910</v>
      </c>
      <c r="G1677" s="52">
        <v>2023</v>
      </c>
      <c r="H1677" s="52" t="s">
        <v>357</v>
      </c>
      <c r="I1677" s="52" t="s">
        <v>663</v>
      </c>
      <c r="J1677" s="60">
        <v>3249882</v>
      </c>
      <c r="K1677" s="52">
        <v>3249882</v>
      </c>
      <c r="L1677" s="56" t="str">
        <f>_xlfn.CONCAT(NFM3External!$B1677,"_",NFM3External!$C1677,"_",NFM3External!$E1677,"_",NFM3External!$G1677)</f>
        <v>Cambodia_HIV_United States Government (USG)_2023</v>
      </c>
    </row>
    <row r="1678" spans="1:12">
      <c r="A1678" s="48" t="s">
        <v>1909</v>
      </c>
      <c r="B1678" s="49" t="s">
        <v>865</v>
      </c>
      <c r="C1678" s="49" t="s">
        <v>1638</v>
      </c>
      <c r="D1678" s="49" t="s">
        <v>1627</v>
      </c>
      <c r="E1678" s="49" t="s">
        <v>927</v>
      </c>
      <c r="F1678" s="49" t="s">
        <v>1910</v>
      </c>
      <c r="G1678" s="49">
        <v>2024</v>
      </c>
      <c r="H1678" s="49" t="s">
        <v>357</v>
      </c>
      <c r="I1678" s="49" t="s">
        <v>663</v>
      </c>
      <c r="J1678" s="59">
        <v>2924894</v>
      </c>
      <c r="K1678" s="49">
        <v>2924894</v>
      </c>
      <c r="L1678" s="55" t="str">
        <f>_xlfn.CONCAT(NFM3External!$B1678,"_",NFM3External!$C1678,"_",NFM3External!$E1678,"_",NFM3External!$G1678)</f>
        <v>Cambodia_HIV_United States Government (USG)_2024</v>
      </c>
    </row>
    <row r="1679" spans="1:12">
      <c r="A1679" s="51" t="s">
        <v>1909</v>
      </c>
      <c r="B1679" s="52" t="s">
        <v>865</v>
      </c>
      <c r="C1679" s="52" t="s">
        <v>1638</v>
      </c>
      <c r="D1679" s="52" t="s">
        <v>1627</v>
      </c>
      <c r="E1679" s="52" t="s">
        <v>927</v>
      </c>
      <c r="F1679" s="52" t="s">
        <v>1910</v>
      </c>
      <c r="G1679" s="52">
        <v>2025</v>
      </c>
      <c r="H1679" s="52" t="s">
        <v>357</v>
      </c>
      <c r="I1679" s="52" t="s">
        <v>663</v>
      </c>
      <c r="J1679" s="60">
        <v>2632404</v>
      </c>
      <c r="K1679" s="52">
        <v>2632404</v>
      </c>
      <c r="L1679" s="56" t="str">
        <f>_xlfn.CONCAT(NFM3External!$B1679,"_",NFM3External!$C1679,"_",NFM3External!$E1679,"_",NFM3External!$G1679)</f>
        <v>Cambodia_HIV_United States Government (USG)_2025</v>
      </c>
    </row>
    <row r="1680" spans="1:12">
      <c r="A1680" s="48" t="s">
        <v>1909</v>
      </c>
      <c r="B1680" s="49" t="s">
        <v>865</v>
      </c>
      <c r="C1680" s="49" t="s">
        <v>1638</v>
      </c>
      <c r="D1680" s="49" t="s">
        <v>1627</v>
      </c>
      <c r="E1680" s="49" t="s">
        <v>947</v>
      </c>
      <c r="F1680" s="49" t="s">
        <v>1911</v>
      </c>
      <c r="G1680" s="49">
        <v>2018</v>
      </c>
      <c r="H1680" s="49" t="s">
        <v>1628</v>
      </c>
      <c r="I1680" s="49" t="s">
        <v>663</v>
      </c>
      <c r="J1680" s="59">
        <v>826927</v>
      </c>
      <c r="K1680" s="49">
        <v>826927</v>
      </c>
      <c r="L1680" s="55" t="str">
        <f>_xlfn.CONCAT(NFM3External!$B1680,"_",NFM3External!$C1680,"_",NFM3External!$E1680,"_",NFM3External!$G1680)</f>
        <v>Cambodia_HIV_Unspecified - not disagregated by sources _2018</v>
      </c>
    </row>
    <row r="1681" spans="1:12">
      <c r="A1681" s="51" t="s">
        <v>1909</v>
      </c>
      <c r="B1681" s="52" t="s">
        <v>865</v>
      </c>
      <c r="C1681" s="52" t="s">
        <v>1638</v>
      </c>
      <c r="D1681" s="52" t="s">
        <v>1627</v>
      </c>
      <c r="E1681" s="52" t="s">
        <v>947</v>
      </c>
      <c r="F1681" s="52" t="s">
        <v>1911</v>
      </c>
      <c r="G1681" s="52">
        <v>2019</v>
      </c>
      <c r="H1681" s="52" t="s">
        <v>1628</v>
      </c>
      <c r="I1681" s="52" t="s">
        <v>663</v>
      </c>
      <c r="J1681" s="60">
        <v>826927</v>
      </c>
      <c r="K1681" s="52">
        <v>826927</v>
      </c>
      <c r="L1681" s="56" t="str">
        <f>_xlfn.CONCAT(NFM3External!$B1681,"_",NFM3External!$C1681,"_",NFM3External!$E1681,"_",NFM3External!$G1681)</f>
        <v>Cambodia_HIV_Unspecified - not disagregated by sources _2019</v>
      </c>
    </row>
    <row r="1682" spans="1:12">
      <c r="A1682" s="48" t="s">
        <v>1909</v>
      </c>
      <c r="B1682" s="49" t="s">
        <v>865</v>
      </c>
      <c r="C1682" s="49" t="s">
        <v>1638</v>
      </c>
      <c r="D1682" s="49" t="s">
        <v>1627</v>
      </c>
      <c r="E1682" s="49" t="s">
        <v>947</v>
      </c>
      <c r="F1682" s="49" t="s">
        <v>1911</v>
      </c>
      <c r="G1682" s="49">
        <v>2020</v>
      </c>
      <c r="H1682" s="49" t="s">
        <v>1628</v>
      </c>
      <c r="I1682" s="49" t="s">
        <v>663</v>
      </c>
      <c r="J1682" s="59">
        <v>826927</v>
      </c>
      <c r="K1682" s="49">
        <v>826927</v>
      </c>
      <c r="L1682" s="55" t="str">
        <f>_xlfn.CONCAT(NFM3External!$B1682,"_",NFM3External!$C1682,"_",NFM3External!$E1682,"_",NFM3External!$G1682)</f>
        <v>Cambodia_HIV_Unspecified - not disagregated by sources _2020</v>
      </c>
    </row>
    <row r="1683" spans="1:12">
      <c r="A1683" s="51" t="s">
        <v>1909</v>
      </c>
      <c r="B1683" s="52" t="s">
        <v>865</v>
      </c>
      <c r="C1683" s="52" t="s">
        <v>1638</v>
      </c>
      <c r="D1683" s="52" t="s">
        <v>1627</v>
      </c>
      <c r="E1683" s="52" t="s">
        <v>947</v>
      </c>
      <c r="F1683" s="52" t="s">
        <v>1911</v>
      </c>
      <c r="G1683" s="52">
        <v>2021</v>
      </c>
      <c r="H1683" s="52" t="s">
        <v>357</v>
      </c>
      <c r="I1683" s="52" t="s">
        <v>663</v>
      </c>
      <c r="J1683" s="60">
        <v>888544</v>
      </c>
      <c r="K1683" s="52">
        <v>888544</v>
      </c>
      <c r="L1683" s="56" t="str">
        <f>_xlfn.CONCAT(NFM3External!$B1683,"_",NFM3External!$C1683,"_",NFM3External!$E1683,"_",NFM3External!$G1683)</f>
        <v>Cambodia_HIV_Unspecified - not disagregated by sources _2021</v>
      </c>
    </row>
    <row r="1684" spans="1:12">
      <c r="A1684" s="48" t="s">
        <v>1909</v>
      </c>
      <c r="B1684" s="49" t="s">
        <v>865</v>
      </c>
      <c r="C1684" s="49" t="s">
        <v>1638</v>
      </c>
      <c r="D1684" s="49" t="s">
        <v>1627</v>
      </c>
      <c r="E1684" s="49" t="s">
        <v>947</v>
      </c>
      <c r="F1684" s="49" t="s">
        <v>1911</v>
      </c>
      <c r="G1684" s="49">
        <v>2022</v>
      </c>
      <c r="H1684" s="49" t="s">
        <v>357</v>
      </c>
      <c r="I1684" s="49" t="s">
        <v>663</v>
      </c>
      <c r="J1684" s="59">
        <v>956324</v>
      </c>
      <c r="K1684" s="49">
        <v>956324</v>
      </c>
      <c r="L1684" s="55" t="str">
        <f>_xlfn.CONCAT(NFM3External!$B1684,"_",NFM3External!$C1684,"_",NFM3External!$E1684,"_",NFM3External!$G1684)</f>
        <v>Cambodia_HIV_Unspecified - not disagregated by sources _2022</v>
      </c>
    </row>
    <row r="1685" spans="1:12">
      <c r="A1685" s="51" t="s">
        <v>1909</v>
      </c>
      <c r="B1685" s="52" t="s">
        <v>865</v>
      </c>
      <c r="C1685" s="52" t="s">
        <v>1638</v>
      </c>
      <c r="D1685" s="52" t="s">
        <v>1627</v>
      </c>
      <c r="E1685" s="52" t="s">
        <v>947</v>
      </c>
      <c r="F1685" s="52" t="s">
        <v>1911</v>
      </c>
      <c r="G1685" s="52">
        <v>2023</v>
      </c>
      <c r="H1685" s="52" t="s">
        <v>357</v>
      </c>
      <c r="I1685" s="52" t="s">
        <v>663</v>
      </c>
      <c r="J1685" s="60">
        <v>1030881</v>
      </c>
      <c r="K1685" s="52">
        <v>1030881</v>
      </c>
      <c r="L1685" s="56" t="str">
        <f>_xlfn.CONCAT(NFM3External!$B1685,"_",NFM3External!$C1685,"_",NFM3External!$E1685,"_",NFM3External!$G1685)</f>
        <v>Cambodia_HIV_Unspecified - not disagregated by sources _2023</v>
      </c>
    </row>
    <row r="1686" spans="1:12">
      <c r="A1686" s="48" t="s">
        <v>1909</v>
      </c>
      <c r="B1686" s="49" t="s">
        <v>865</v>
      </c>
      <c r="C1686" s="49" t="s">
        <v>1638</v>
      </c>
      <c r="D1686" s="49" t="s">
        <v>1627</v>
      </c>
      <c r="E1686" s="49" t="s">
        <v>947</v>
      </c>
      <c r="F1686" s="49" t="s">
        <v>1911</v>
      </c>
      <c r="G1686" s="49">
        <v>2024</v>
      </c>
      <c r="H1686" s="49" t="s">
        <v>357</v>
      </c>
      <c r="I1686" s="49" t="s">
        <v>663</v>
      </c>
      <c r="J1686" s="59">
        <v>1112894</v>
      </c>
      <c r="K1686" s="49">
        <v>1112894</v>
      </c>
      <c r="L1686" s="55" t="str">
        <f>_xlfn.CONCAT(NFM3External!$B1686,"_",NFM3External!$C1686,"_",NFM3External!$E1686,"_",NFM3External!$G1686)</f>
        <v>Cambodia_HIV_Unspecified - not disagregated by sources _2024</v>
      </c>
    </row>
    <row r="1687" spans="1:12">
      <c r="A1687" s="51" t="s">
        <v>1909</v>
      </c>
      <c r="B1687" s="52" t="s">
        <v>865</v>
      </c>
      <c r="C1687" s="52" t="s">
        <v>1638</v>
      </c>
      <c r="D1687" s="52" t="s">
        <v>1627</v>
      </c>
      <c r="E1687" s="52" t="s">
        <v>942</v>
      </c>
      <c r="F1687" s="52"/>
      <c r="G1687" s="52">
        <v>2018</v>
      </c>
      <c r="H1687" s="52" t="s">
        <v>1628</v>
      </c>
      <c r="I1687" s="52" t="s">
        <v>663</v>
      </c>
      <c r="J1687" s="60">
        <v>95872</v>
      </c>
      <c r="K1687" s="52">
        <v>95872</v>
      </c>
      <c r="L1687" s="56" t="str">
        <f>_xlfn.CONCAT(NFM3External!$B1687,"_",NFM3External!$C1687,"_",NFM3External!$E1687,"_",NFM3External!$G1687)</f>
        <v>Cambodia_HIV_World Health Organization (WHO)_2018</v>
      </c>
    </row>
    <row r="1688" spans="1:12">
      <c r="A1688" s="48" t="s">
        <v>1909</v>
      </c>
      <c r="B1688" s="49" t="s">
        <v>865</v>
      </c>
      <c r="C1688" s="49" t="s">
        <v>1638</v>
      </c>
      <c r="D1688" s="49" t="s">
        <v>1627</v>
      </c>
      <c r="E1688" s="49" t="s">
        <v>942</v>
      </c>
      <c r="F1688" s="49"/>
      <c r="G1688" s="49">
        <v>2019</v>
      </c>
      <c r="H1688" s="49" t="s">
        <v>1628</v>
      </c>
      <c r="I1688" s="49" t="s">
        <v>663</v>
      </c>
      <c r="J1688" s="59">
        <v>147096</v>
      </c>
      <c r="K1688" s="49">
        <v>147096</v>
      </c>
      <c r="L1688" s="55" t="str">
        <f>_xlfn.CONCAT(NFM3External!$B1688,"_",NFM3External!$C1688,"_",NFM3External!$E1688,"_",NFM3External!$G1688)</f>
        <v>Cambodia_HIV_World Health Organization (WHO)_2019</v>
      </c>
    </row>
    <row r="1689" spans="1:12">
      <c r="A1689" s="51" t="s">
        <v>1909</v>
      </c>
      <c r="B1689" s="52" t="s">
        <v>865</v>
      </c>
      <c r="C1689" s="52" t="s">
        <v>1638</v>
      </c>
      <c r="D1689" s="52" t="s">
        <v>1627</v>
      </c>
      <c r="E1689" s="52" t="s">
        <v>942</v>
      </c>
      <c r="F1689" s="52"/>
      <c r="G1689" s="52">
        <v>2020</v>
      </c>
      <c r="H1689" s="52" t="s">
        <v>1628</v>
      </c>
      <c r="I1689" s="52" t="s">
        <v>663</v>
      </c>
      <c r="J1689" s="60">
        <v>101000</v>
      </c>
      <c r="K1689" s="52">
        <v>101000</v>
      </c>
      <c r="L1689" s="56" t="str">
        <f>_xlfn.CONCAT(NFM3External!$B1689,"_",NFM3External!$C1689,"_",NFM3External!$E1689,"_",NFM3External!$G1689)</f>
        <v>Cambodia_HIV_World Health Organization (WHO)_2020</v>
      </c>
    </row>
    <row r="1690" spans="1:12">
      <c r="A1690" s="48" t="s">
        <v>1909</v>
      </c>
      <c r="B1690" s="49" t="s">
        <v>865</v>
      </c>
      <c r="C1690" s="49" t="s">
        <v>301</v>
      </c>
      <c r="D1690" s="49" t="s">
        <v>1627</v>
      </c>
      <c r="E1690" s="49" t="s">
        <v>881</v>
      </c>
      <c r="F1690" s="49" t="s">
        <v>1912</v>
      </c>
      <c r="G1690" s="49">
        <v>2018</v>
      </c>
      <c r="H1690" s="49" t="s">
        <v>1628</v>
      </c>
      <c r="I1690" s="49" t="s">
        <v>663</v>
      </c>
      <c r="J1690" s="59">
        <v>250000</v>
      </c>
      <c r="K1690" s="49">
        <v>250000</v>
      </c>
      <c r="L1690" s="55" t="str">
        <f>_xlfn.CONCAT(NFM3External!$B1690,"_",NFM3External!$C1690,"_",NFM3External!$E1690,"_",NFM3External!$G1690)</f>
        <v>Cambodia_TB_STOP TB Partnership_2018</v>
      </c>
    </row>
    <row r="1691" spans="1:12">
      <c r="A1691" s="51" t="s">
        <v>1909</v>
      </c>
      <c r="B1691" s="52" t="s">
        <v>865</v>
      </c>
      <c r="C1691" s="52" t="s">
        <v>301</v>
      </c>
      <c r="D1691" s="52" t="s">
        <v>1627</v>
      </c>
      <c r="E1691" s="52" t="s">
        <v>881</v>
      </c>
      <c r="F1691" s="52" t="s">
        <v>1912</v>
      </c>
      <c r="G1691" s="52">
        <v>2019</v>
      </c>
      <c r="H1691" s="52" t="s">
        <v>1628</v>
      </c>
      <c r="I1691" s="52" t="s">
        <v>663</v>
      </c>
      <c r="J1691" s="60">
        <v>750000</v>
      </c>
      <c r="K1691" s="52">
        <v>750000</v>
      </c>
      <c r="L1691" s="56" t="str">
        <f>_xlfn.CONCAT(NFM3External!$B1691,"_",NFM3External!$C1691,"_",NFM3External!$E1691,"_",NFM3External!$G1691)</f>
        <v>Cambodia_TB_STOP TB Partnership_2019</v>
      </c>
    </row>
    <row r="1692" spans="1:12">
      <c r="A1692" s="48" t="s">
        <v>1909</v>
      </c>
      <c r="B1692" s="49" t="s">
        <v>865</v>
      </c>
      <c r="C1692" s="49" t="s">
        <v>301</v>
      </c>
      <c r="D1692" s="49" t="s">
        <v>1627</v>
      </c>
      <c r="E1692" s="49" t="s">
        <v>881</v>
      </c>
      <c r="F1692" s="49" t="s">
        <v>1912</v>
      </c>
      <c r="G1692" s="49">
        <v>2020</v>
      </c>
      <c r="H1692" s="49" t="s">
        <v>1628</v>
      </c>
      <c r="I1692" s="49" t="s">
        <v>663</v>
      </c>
      <c r="J1692" s="59">
        <v>788000</v>
      </c>
      <c r="K1692" s="49">
        <v>788000</v>
      </c>
      <c r="L1692" s="55" t="str">
        <f>_xlfn.CONCAT(NFM3External!$B1692,"_",NFM3External!$C1692,"_",NFM3External!$E1692,"_",NFM3External!$G1692)</f>
        <v>Cambodia_TB_STOP TB Partnership_2020</v>
      </c>
    </row>
    <row r="1693" spans="1:12">
      <c r="A1693" s="51" t="s">
        <v>1909</v>
      </c>
      <c r="B1693" s="52" t="s">
        <v>865</v>
      </c>
      <c r="C1693" s="52" t="s">
        <v>301</v>
      </c>
      <c r="D1693" s="52" t="s">
        <v>1627</v>
      </c>
      <c r="E1693" s="52" t="s">
        <v>881</v>
      </c>
      <c r="F1693" s="52" t="s">
        <v>1912</v>
      </c>
      <c r="G1693" s="52">
        <v>2021</v>
      </c>
      <c r="H1693" s="52" t="s">
        <v>357</v>
      </c>
      <c r="I1693" s="52" t="s">
        <v>663</v>
      </c>
      <c r="J1693" s="60">
        <v>197000</v>
      </c>
      <c r="K1693" s="52">
        <v>197000</v>
      </c>
      <c r="L1693" s="56" t="str">
        <f>_xlfn.CONCAT(NFM3External!$B1693,"_",NFM3External!$C1693,"_",NFM3External!$E1693,"_",NFM3External!$G1693)</f>
        <v>Cambodia_TB_STOP TB Partnership_2021</v>
      </c>
    </row>
    <row r="1694" spans="1:12">
      <c r="A1694" s="48" t="s">
        <v>1909</v>
      </c>
      <c r="B1694" s="49" t="s">
        <v>865</v>
      </c>
      <c r="C1694" s="49" t="s">
        <v>301</v>
      </c>
      <c r="D1694" s="49" t="s">
        <v>1627</v>
      </c>
      <c r="E1694" s="49" t="s">
        <v>927</v>
      </c>
      <c r="F1694" s="49" t="s">
        <v>1913</v>
      </c>
      <c r="G1694" s="49">
        <v>2018</v>
      </c>
      <c r="H1694" s="49" t="s">
        <v>1628</v>
      </c>
      <c r="I1694" s="49" t="s">
        <v>663</v>
      </c>
      <c r="J1694" s="59">
        <v>4570624</v>
      </c>
      <c r="K1694" s="49">
        <v>4570624</v>
      </c>
      <c r="L1694" s="55" t="str">
        <f>_xlfn.CONCAT(NFM3External!$B1694,"_",NFM3External!$C1694,"_",NFM3External!$E1694,"_",NFM3External!$G1694)</f>
        <v>Cambodia_TB_United States Government (USG)_2018</v>
      </c>
    </row>
    <row r="1695" spans="1:12">
      <c r="A1695" s="51" t="s">
        <v>1909</v>
      </c>
      <c r="B1695" s="52" t="s">
        <v>865</v>
      </c>
      <c r="C1695" s="52" t="s">
        <v>301</v>
      </c>
      <c r="D1695" s="52" t="s">
        <v>1627</v>
      </c>
      <c r="E1695" s="52" t="s">
        <v>927</v>
      </c>
      <c r="F1695" s="52" t="s">
        <v>1913</v>
      </c>
      <c r="G1695" s="52">
        <v>2019</v>
      </c>
      <c r="H1695" s="52" t="s">
        <v>1628</v>
      </c>
      <c r="I1695" s="52" t="s">
        <v>663</v>
      </c>
      <c r="J1695" s="60">
        <v>5014655</v>
      </c>
      <c r="K1695" s="52">
        <v>5014655</v>
      </c>
      <c r="L1695" s="56" t="str">
        <f>_xlfn.CONCAT(NFM3External!$B1695,"_",NFM3External!$C1695,"_",NFM3External!$E1695,"_",NFM3External!$G1695)</f>
        <v>Cambodia_TB_United States Government (USG)_2019</v>
      </c>
    </row>
    <row r="1696" spans="1:12">
      <c r="A1696" s="48" t="s">
        <v>1909</v>
      </c>
      <c r="B1696" s="49" t="s">
        <v>865</v>
      </c>
      <c r="C1696" s="49" t="s">
        <v>301</v>
      </c>
      <c r="D1696" s="49" t="s">
        <v>1627</v>
      </c>
      <c r="E1696" s="49" t="s">
        <v>927</v>
      </c>
      <c r="F1696" s="49" t="s">
        <v>1913</v>
      </c>
      <c r="G1696" s="49">
        <v>2020</v>
      </c>
      <c r="H1696" s="49" t="s">
        <v>1628</v>
      </c>
      <c r="I1696" s="49" t="s">
        <v>663</v>
      </c>
      <c r="J1696" s="59">
        <v>4325339</v>
      </c>
      <c r="K1696" s="49">
        <v>4325339</v>
      </c>
      <c r="L1696" s="55" t="str">
        <f>_xlfn.CONCAT(NFM3External!$B1696,"_",NFM3External!$C1696,"_",NFM3External!$E1696,"_",NFM3External!$G1696)</f>
        <v>Cambodia_TB_United States Government (USG)_2020</v>
      </c>
    </row>
    <row r="1697" spans="1:12">
      <c r="A1697" s="51" t="s">
        <v>1909</v>
      </c>
      <c r="B1697" s="52" t="s">
        <v>865</v>
      </c>
      <c r="C1697" s="52" t="s">
        <v>301</v>
      </c>
      <c r="D1697" s="52" t="s">
        <v>1627</v>
      </c>
      <c r="E1697" s="52" t="s">
        <v>927</v>
      </c>
      <c r="F1697" s="52" t="s">
        <v>1913</v>
      </c>
      <c r="G1697" s="52">
        <v>2021</v>
      </c>
      <c r="H1697" s="52" t="s">
        <v>357</v>
      </c>
      <c r="I1697" s="52" t="s">
        <v>663</v>
      </c>
      <c r="J1697" s="60">
        <v>4678578</v>
      </c>
      <c r="K1697" s="52">
        <v>4678578</v>
      </c>
      <c r="L1697" s="56" t="str">
        <f>_xlfn.CONCAT(NFM3External!$B1697,"_",NFM3External!$C1697,"_",NFM3External!$E1697,"_",NFM3External!$G1697)</f>
        <v>Cambodia_TB_United States Government (USG)_2021</v>
      </c>
    </row>
    <row r="1698" spans="1:12">
      <c r="A1698" s="48" t="s">
        <v>1909</v>
      </c>
      <c r="B1698" s="49" t="s">
        <v>865</v>
      </c>
      <c r="C1698" s="49" t="s">
        <v>301</v>
      </c>
      <c r="D1698" s="49" t="s">
        <v>1627</v>
      </c>
      <c r="E1698" s="49" t="s">
        <v>927</v>
      </c>
      <c r="F1698" s="49" t="s">
        <v>1913</v>
      </c>
      <c r="G1698" s="49">
        <v>2022</v>
      </c>
      <c r="H1698" s="49" t="s">
        <v>357</v>
      </c>
      <c r="I1698" s="49" t="s">
        <v>663</v>
      </c>
      <c r="J1698" s="59">
        <v>4000000</v>
      </c>
      <c r="K1698" s="49">
        <v>4000000</v>
      </c>
      <c r="L1698" s="55" t="str">
        <f>_xlfn.CONCAT(NFM3External!$B1698,"_",NFM3External!$C1698,"_",NFM3External!$E1698,"_",NFM3External!$G1698)</f>
        <v>Cambodia_TB_United States Government (USG)_2022</v>
      </c>
    </row>
    <row r="1699" spans="1:12">
      <c r="A1699" s="51" t="s">
        <v>1909</v>
      </c>
      <c r="B1699" s="52" t="s">
        <v>865</v>
      </c>
      <c r="C1699" s="52" t="s">
        <v>301</v>
      </c>
      <c r="D1699" s="52" t="s">
        <v>1627</v>
      </c>
      <c r="E1699" s="52" t="s">
        <v>927</v>
      </c>
      <c r="F1699" s="52" t="s">
        <v>1913</v>
      </c>
      <c r="G1699" s="52">
        <v>2023</v>
      </c>
      <c r="H1699" s="52" t="s">
        <v>357</v>
      </c>
      <c r="I1699" s="52" t="s">
        <v>663</v>
      </c>
      <c r="J1699" s="60">
        <v>4000000</v>
      </c>
      <c r="K1699" s="52">
        <v>4000000</v>
      </c>
      <c r="L1699" s="56" t="str">
        <f>_xlfn.CONCAT(NFM3External!$B1699,"_",NFM3External!$C1699,"_",NFM3External!$E1699,"_",NFM3External!$G1699)</f>
        <v>Cambodia_TB_United States Government (USG)_2023</v>
      </c>
    </row>
    <row r="1700" spans="1:12">
      <c r="A1700" s="48" t="s">
        <v>1909</v>
      </c>
      <c r="B1700" s="49" t="s">
        <v>865</v>
      </c>
      <c r="C1700" s="49" t="s">
        <v>301</v>
      </c>
      <c r="D1700" s="49" t="s">
        <v>1627</v>
      </c>
      <c r="E1700" s="49" t="s">
        <v>927</v>
      </c>
      <c r="F1700" s="49" t="s">
        <v>1913</v>
      </c>
      <c r="G1700" s="49">
        <v>2024</v>
      </c>
      <c r="H1700" s="49" t="s">
        <v>357</v>
      </c>
      <c r="I1700" s="49" t="s">
        <v>663</v>
      </c>
      <c r="J1700" s="59">
        <v>2500000</v>
      </c>
      <c r="K1700" s="49">
        <v>2500000</v>
      </c>
      <c r="L1700" s="55" t="str">
        <f>_xlfn.CONCAT(NFM3External!$B1700,"_",NFM3External!$C1700,"_",NFM3External!$E1700,"_",NFM3External!$G1700)</f>
        <v>Cambodia_TB_United States Government (USG)_2024</v>
      </c>
    </row>
    <row r="1701" spans="1:12">
      <c r="A1701" s="51" t="s">
        <v>1909</v>
      </c>
      <c r="B1701" s="52" t="s">
        <v>865</v>
      </c>
      <c r="C1701" s="52" t="s">
        <v>301</v>
      </c>
      <c r="D1701" s="52" t="s">
        <v>1627</v>
      </c>
      <c r="E1701" s="52" t="s">
        <v>927</v>
      </c>
      <c r="F1701" s="52" t="s">
        <v>1913</v>
      </c>
      <c r="G1701" s="52">
        <v>2025</v>
      </c>
      <c r="H1701" s="52" t="s">
        <v>357</v>
      </c>
      <c r="I1701" s="52" t="s">
        <v>663</v>
      </c>
      <c r="J1701" s="60">
        <v>2000000</v>
      </c>
      <c r="K1701" s="52">
        <v>2000000</v>
      </c>
      <c r="L1701" s="56" t="str">
        <f>_xlfn.CONCAT(NFM3External!$B1701,"_",NFM3External!$C1701,"_",NFM3External!$E1701,"_",NFM3External!$G1701)</f>
        <v>Cambodia_TB_United States Government (USG)_2025</v>
      </c>
    </row>
    <row r="1702" spans="1:12">
      <c r="A1702" s="48" t="s">
        <v>1909</v>
      </c>
      <c r="B1702" s="49" t="s">
        <v>865</v>
      </c>
      <c r="C1702" s="49" t="s">
        <v>301</v>
      </c>
      <c r="D1702" s="49" t="s">
        <v>1627</v>
      </c>
      <c r="E1702" s="49" t="s">
        <v>942</v>
      </c>
      <c r="F1702" s="49"/>
      <c r="G1702" s="49">
        <v>2018</v>
      </c>
      <c r="H1702" s="49" t="s">
        <v>1628</v>
      </c>
      <c r="I1702" s="49" t="s">
        <v>663</v>
      </c>
      <c r="J1702" s="59">
        <v>100000</v>
      </c>
      <c r="K1702" s="49">
        <v>100000</v>
      </c>
      <c r="L1702" s="55" t="str">
        <f>_xlfn.CONCAT(NFM3External!$B1702,"_",NFM3External!$C1702,"_",NFM3External!$E1702,"_",NFM3External!$G1702)</f>
        <v>Cambodia_TB_World Health Organization (WHO)_2018</v>
      </c>
    </row>
    <row r="1703" spans="1:12">
      <c r="A1703" s="51" t="s">
        <v>1909</v>
      </c>
      <c r="B1703" s="52" t="s">
        <v>865</v>
      </c>
      <c r="C1703" s="52" t="s">
        <v>301</v>
      </c>
      <c r="D1703" s="52" t="s">
        <v>1627</v>
      </c>
      <c r="E1703" s="52" t="s">
        <v>942</v>
      </c>
      <c r="F1703" s="52"/>
      <c r="G1703" s="52">
        <v>2019</v>
      </c>
      <c r="H1703" s="52" t="s">
        <v>1628</v>
      </c>
      <c r="I1703" s="52" t="s">
        <v>663</v>
      </c>
      <c r="J1703" s="60">
        <v>100000</v>
      </c>
      <c r="K1703" s="52">
        <v>100000</v>
      </c>
      <c r="L1703" s="56" t="str">
        <f>_xlfn.CONCAT(NFM3External!$B1703,"_",NFM3External!$C1703,"_",NFM3External!$E1703,"_",NFM3External!$G1703)</f>
        <v>Cambodia_TB_World Health Organization (WHO)_2019</v>
      </c>
    </row>
    <row r="1704" spans="1:12">
      <c r="A1704" s="48" t="s">
        <v>1909</v>
      </c>
      <c r="B1704" s="49" t="s">
        <v>865</v>
      </c>
      <c r="C1704" s="49" t="s">
        <v>301</v>
      </c>
      <c r="D1704" s="49" t="s">
        <v>1627</v>
      </c>
      <c r="E1704" s="49" t="s">
        <v>942</v>
      </c>
      <c r="F1704" s="49"/>
      <c r="G1704" s="49">
        <v>2020</v>
      </c>
      <c r="H1704" s="49" t="s">
        <v>1628</v>
      </c>
      <c r="I1704" s="49" t="s">
        <v>663</v>
      </c>
      <c r="J1704" s="59">
        <v>100000</v>
      </c>
      <c r="K1704" s="49">
        <v>100000</v>
      </c>
      <c r="L1704" s="55" t="str">
        <f>_xlfn.CONCAT(NFM3External!$B1704,"_",NFM3External!$C1704,"_",NFM3External!$E1704,"_",NFM3External!$G1704)</f>
        <v>Cambodia_TB_World Health Organization (WHO)_2020</v>
      </c>
    </row>
    <row r="1705" spans="1:12">
      <c r="A1705" s="51" t="s">
        <v>1909</v>
      </c>
      <c r="B1705" s="52" t="s">
        <v>865</v>
      </c>
      <c r="C1705" s="52" t="s">
        <v>301</v>
      </c>
      <c r="D1705" s="52" t="s">
        <v>1627</v>
      </c>
      <c r="E1705" s="52" t="s">
        <v>942</v>
      </c>
      <c r="F1705" s="52"/>
      <c r="G1705" s="52">
        <v>2021</v>
      </c>
      <c r="H1705" s="52" t="s">
        <v>357</v>
      </c>
      <c r="I1705" s="52" t="s">
        <v>663</v>
      </c>
      <c r="J1705" s="60">
        <v>100000</v>
      </c>
      <c r="K1705" s="52">
        <v>100000</v>
      </c>
      <c r="L1705" s="56" t="str">
        <f>_xlfn.CONCAT(NFM3External!$B1705,"_",NFM3External!$C1705,"_",NFM3External!$E1705,"_",NFM3External!$G1705)</f>
        <v>Cambodia_TB_World Health Organization (WHO)_2021</v>
      </c>
    </row>
    <row r="1706" spans="1:12">
      <c r="A1706" s="48" t="s">
        <v>1909</v>
      </c>
      <c r="B1706" s="49" t="s">
        <v>865</v>
      </c>
      <c r="C1706" s="49" t="s">
        <v>301</v>
      </c>
      <c r="D1706" s="49" t="s">
        <v>1627</v>
      </c>
      <c r="E1706" s="49" t="s">
        <v>942</v>
      </c>
      <c r="F1706" s="49"/>
      <c r="G1706" s="49">
        <v>2022</v>
      </c>
      <c r="H1706" s="49" t="s">
        <v>357</v>
      </c>
      <c r="I1706" s="49" t="s">
        <v>663</v>
      </c>
      <c r="J1706" s="59">
        <v>100000</v>
      </c>
      <c r="K1706" s="49">
        <v>100000</v>
      </c>
      <c r="L1706" s="55" t="str">
        <f>_xlfn.CONCAT(NFM3External!$B1706,"_",NFM3External!$C1706,"_",NFM3External!$E1706,"_",NFM3External!$G1706)</f>
        <v>Cambodia_TB_World Health Organization (WHO)_2022</v>
      </c>
    </row>
    <row r="1707" spans="1:12">
      <c r="A1707" s="51" t="s">
        <v>1909</v>
      </c>
      <c r="B1707" s="52" t="s">
        <v>865</v>
      </c>
      <c r="C1707" s="52" t="s">
        <v>301</v>
      </c>
      <c r="D1707" s="52" t="s">
        <v>1627</v>
      </c>
      <c r="E1707" s="52" t="s">
        <v>942</v>
      </c>
      <c r="F1707" s="52"/>
      <c r="G1707" s="52">
        <v>2023</v>
      </c>
      <c r="H1707" s="52" t="s">
        <v>357</v>
      </c>
      <c r="I1707" s="52" t="s">
        <v>663</v>
      </c>
      <c r="J1707" s="60">
        <v>100000</v>
      </c>
      <c r="K1707" s="52">
        <v>100000</v>
      </c>
      <c r="L1707" s="56" t="str">
        <f>_xlfn.CONCAT(NFM3External!$B1707,"_",NFM3External!$C1707,"_",NFM3External!$E1707,"_",NFM3External!$G1707)</f>
        <v>Cambodia_TB_World Health Organization (WHO)_2023</v>
      </c>
    </row>
    <row r="1708" spans="1:12">
      <c r="A1708" s="48" t="s">
        <v>1909</v>
      </c>
      <c r="B1708" s="49" t="s">
        <v>865</v>
      </c>
      <c r="C1708" s="49" t="s">
        <v>301</v>
      </c>
      <c r="D1708" s="49" t="s">
        <v>1627</v>
      </c>
      <c r="E1708" s="49" t="s">
        <v>942</v>
      </c>
      <c r="F1708" s="49"/>
      <c r="G1708" s="49">
        <v>2024</v>
      </c>
      <c r="H1708" s="49" t="s">
        <v>357</v>
      </c>
      <c r="I1708" s="49" t="s">
        <v>663</v>
      </c>
      <c r="J1708" s="59">
        <v>100000</v>
      </c>
      <c r="K1708" s="49">
        <v>100000</v>
      </c>
      <c r="L1708" s="55" t="str">
        <f>_xlfn.CONCAT(NFM3External!$B1708,"_",NFM3External!$C1708,"_",NFM3External!$E1708,"_",NFM3External!$G1708)</f>
        <v>Cambodia_TB_World Health Organization (WHO)_2024</v>
      </c>
    </row>
    <row r="1709" spans="1:12">
      <c r="A1709" s="51" t="s">
        <v>1909</v>
      </c>
      <c r="B1709" s="52" t="s">
        <v>865</v>
      </c>
      <c r="C1709" s="52" t="s">
        <v>301</v>
      </c>
      <c r="D1709" s="52" t="s">
        <v>1627</v>
      </c>
      <c r="E1709" s="52" t="s">
        <v>942</v>
      </c>
      <c r="F1709" s="52"/>
      <c r="G1709" s="52">
        <v>2025</v>
      </c>
      <c r="H1709" s="52" t="s">
        <v>357</v>
      </c>
      <c r="I1709" s="52" t="s">
        <v>663</v>
      </c>
      <c r="J1709" s="60">
        <v>100000</v>
      </c>
      <c r="K1709" s="52">
        <v>100000</v>
      </c>
      <c r="L1709" s="56" t="str">
        <f>_xlfn.CONCAT(NFM3External!$B1709,"_",NFM3External!$C1709,"_",NFM3External!$E1709,"_",NFM3External!$G1709)</f>
        <v>Cambodia_TB_World Health Organization (WHO)_2025</v>
      </c>
    </row>
    <row r="1710" spans="1:12">
      <c r="A1710" s="48" t="s">
        <v>1914</v>
      </c>
      <c r="B1710" s="49" t="s">
        <v>1059</v>
      </c>
      <c r="C1710" s="49" t="s">
        <v>1638</v>
      </c>
      <c r="D1710" s="49" t="s">
        <v>1627</v>
      </c>
      <c r="E1710" s="49" t="s">
        <v>645</v>
      </c>
      <c r="F1710" s="49"/>
      <c r="G1710" s="49">
        <v>2020</v>
      </c>
      <c r="H1710" s="49" t="s">
        <v>1628</v>
      </c>
      <c r="I1710" s="49" t="s">
        <v>663</v>
      </c>
      <c r="J1710" s="59">
        <v>281400</v>
      </c>
      <c r="K1710" s="49">
        <v>281400</v>
      </c>
      <c r="L1710" s="55" t="str">
        <f>_xlfn.CONCAT(NFM3External!$B1710,"_",NFM3External!$C1710,"_",NFM3External!$E1710,"_",NFM3External!$G1710)</f>
        <v>Lao (Peoples Democratic Republic)_HIV_Asian Development Bank (ADB)_2020</v>
      </c>
    </row>
    <row r="1711" spans="1:12">
      <c r="A1711" s="51" t="s">
        <v>1914</v>
      </c>
      <c r="B1711" s="52" t="s">
        <v>1059</v>
      </c>
      <c r="C1711" s="52" t="s">
        <v>1638</v>
      </c>
      <c r="D1711" s="52" t="s">
        <v>1627</v>
      </c>
      <c r="E1711" s="52" t="s">
        <v>724</v>
      </c>
      <c r="F1711" s="52"/>
      <c r="G1711" s="52">
        <v>2018</v>
      </c>
      <c r="H1711" s="52" t="s">
        <v>1628</v>
      </c>
      <c r="I1711" s="52" t="s">
        <v>663</v>
      </c>
      <c r="J1711" s="60">
        <v>4144</v>
      </c>
      <c r="K1711" s="52">
        <v>4144</v>
      </c>
      <c r="L1711" s="56" t="str">
        <f>_xlfn.CONCAT(NFM3External!$B1711,"_",NFM3External!$C1711,"_",NFM3External!$E1711,"_",NFM3External!$G1711)</f>
        <v>Lao (Peoples Democratic Republic)_HIV_China_2018</v>
      </c>
    </row>
    <row r="1712" spans="1:12">
      <c r="A1712" s="48" t="s">
        <v>1914</v>
      </c>
      <c r="B1712" s="49" t="s">
        <v>1059</v>
      </c>
      <c r="C1712" s="49" t="s">
        <v>1638</v>
      </c>
      <c r="D1712" s="49" t="s">
        <v>1627</v>
      </c>
      <c r="E1712" s="49" t="s">
        <v>724</v>
      </c>
      <c r="F1712" s="49"/>
      <c r="G1712" s="49">
        <v>2019</v>
      </c>
      <c r="H1712" s="49" t="s">
        <v>1628</v>
      </c>
      <c r="I1712" s="49" t="s">
        <v>663</v>
      </c>
      <c r="J1712" s="59">
        <v>9288</v>
      </c>
      <c r="K1712" s="49">
        <v>9288</v>
      </c>
      <c r="L1712" s="55" t="str">
        <f>_xlfn.CONCAT(NFM3External!$B1712,"_",NFM3External!$C1712,"_",NFM3External!$E1712,"_",NFM3External!$G1712)</f>
        <v>Lao (Peoples Democratic Republic)_HIV_China_2019</v>
      </c>
    </row>
    <row r="1713" spans="1:12">
      <c r="A1713" s="51" t="s">
        <v>1914</v>
      </c>
      <c r="B1713" s="52" t="s">
        <v>1059</v>
      </c>
      <c r="C1713" s="52" t="s">
        <v>1638</v>
      </c>
      <c r="D1713" s="52" t="s">
        <v>1627</v>
      </c>
      <c r="E1713" s="52" t="s">
        <v>724</v>
      </c>
      <c r="F1713" s="52"/>
      <c r="G1713" s="52">
        <v>2020</v>
      </c>
      <c r="H1713" s="52" t="s">
        <v>1628</v>
      </c>
      <c r="I1713" s="52" t="s">
        <v>663</v>
      </c>
      <c r="J1713" s="60">
        <v>1681</v>
      </c>
      <c r="K1713" s="52">
        <v>1681</v>
      </c>
      <c r="L1713" s="56" t="str">
        <f>_xlfn.CONCAT(NFM3External!$B1713,"_",NFM3External!$C1713,"_",NFM3External!$E1713,"_",NFM3External!$G1713)</f>
        <v>Lao (Peoples Democratic Republic)_HIV_China_2020</v>
      </c>
    </row>
    <row r="1714" spans="1:12">
      <c r="A1714" s="48" t="s">
        <v>1914</v>
      </c>
      <c r="B1714" s="49" t="s">
        <v>1059</v>
      </c>
      <c r="C1714" s="49" t="s">
        <v>1638</v>
      </c>
      <c r="D1714" s="49" t="s">
        <v>1627</v>
      </c>
      <c r="E1714" s="49" t="s">
        <v>836</v>
      </c>
      <c r="F1714" s="49"/>
      <c r="G1714" s="49">
        <v>2018</v>
      </c>
      <c r="H1714" s="49" t="s">
        <v>1628</v>
      </c>
      <c r="I1714" s="49" t="s">
        <v>663</v>
      </c>
      <c r="J1714" s="59">
        <v>9875</v>
      </c>
      <c r="K1714" s="49">
        <v>9875</v>
      </c>
      <c r="L1714" s="55" t="str">
        <f>_xlfn.CONCAT(NFM3External!$B1714,"_",NFM3External!$C1714,"_",NFM3External!$E1714,"_",NFM3External!$G1714)</f>
        <v>Lao (Peoples Democratic Republic)_HIV_Joint United Nations Programme on HIV/AIDS (UNAIDS)_2018</v>
      </c>
    </row>
    <row r="1715" spans="1:12">
      <c r="A1715" s="51" t="s">
        <v>1914</v>
      </c>
      <c r="B1715" s="52" t="s">
        <v>1059</v>
      </c>
      <c r="C1715" s="52" t="s">
        <v>1638</v>
      </c>
      <c r="D1715" s="52" t="s">
        <v>1627</v>
      </c>
      <c r="E1715" s="52" t="s">
        <v>836</v>
      </c>
      <c r="F1715" s="52"/>
      <c r="G1715" s="52">
        <v>2020</v>
      </c>
      <c r="H1715" s="52" t="s">
        <v>1628</v>
      </c>
      <c r="I1715" s="52" t="s">
        <v>663</v>
      </c>
      <c r="J1715" s="60">
        <v>17429</v>
      </c>
      <c r="K1715" s="52">
        <v>17429</v>
      </c>
      <c r="L1715" s="56" t="str">
        <f>_xlfn.CONCAT(NFM3External!$B1715,"_",NFM3External!$C1715,"_",NFM3External!$E1715,"_",NFM3External!$G1715)</f>
        <v>Lao (Peoples Democratic Republic)_HIV_Joint United Nations Programme on HIV/AIDS (UNAIDS)_2020</v>
      </c>
    </row>
    <row r="1716" spans="1:12">
      <c r="A1716" s="48" t="s">
        <v>1914</v>
      </c>
      <c r="B1716" s="49" t="s">
        <v>1059</v>
      </c>
      <c r="C1716" s="49" t="s">
        <v>1638</v>
      </c>
      <c r="D1716" s="49" t="s">
        <v>1627</v>
      </c>
      <c r="E1716" s="49" t="s">
        <v>927</v>
      </c>
      <c r="F1716" s="49"/>
      <c r="G1716" s="49">
        <v>2018</v>
      </c>
      <c r="H1716" s="49" t="s">
        <v>1628</v>
      </c>
      <c r="I1716" s="49" t="s">
        <v>663</v>
      </c>
      <c r="J1716" s="59">
        <v>370012</v>
      </c>
      <c r="K1716" s="49">
        <v>370012</v>
      </c>
      <c r="L1716" s="55" t="str">
        <f>_xlfn.CONCAT(NFM3External!$B1716,"_",NFM3External!$C1716,"_",NFM3External!$E1716,"_",NFM3External!$G1716)</f>
        <v>Lao (Peoples Democratic Republic)_HIV_United States Government (USG)_2018</v>
      </c>
    </row>
    <row r="1717" spans="1:12">
      <c r="A1717" s="51" t="s">
        <v>1914</v>
      </c>
      <c r="B1717" s="52" t="s">
        <v>1059</v>
      </c>
      <c r="C1717" s="52" t="s">
        <v>1638</v>
      </c>
      <c r="D1717" s="52" t="s">
        <v>1627</v>
      </c>
      <c r="E1717" s="52" t="s">
        <v>927</v>
      </c>
      <c r="F1717" s="52"/>
      <c r="G1717" s="52">
        <v>2019</v>
      </c>
      <c r="H1717" s="52" t="s">
        <v>1628</v>
      </c>
      <c r="I1717" s="52" t="s">
        <v>663</v>
      </c>
      <c r="J1717" s="60">
        <v>19435</v>
      </c>
      <c r="K1717" s="52">
        <v>19435</v>
      </c>
      <c r="L1717" s="56" t="str">
        <f>_xlfn.CONCAT(NFM3External!$B1717,"_",NFM3External!$C1717,"_",NFM3External!$E1717,"_",NFM3External!$G1717)</f>
        <v>Lao (Peoples Democratic Republic)_HIV_United States Government (USG)_2019</v>
      </c>
    </row>
    <row r="1718" spans="1:12">
      <c r="A1718" s="48" t="s">
        <v>1914</v>
      </c>
      <c r="B1718" s="49" t="s">
        <v>1059</v>
      </c>
      <c r="C1718" s="49" t="s">
        <v>1638</v>
      </c>
      <c r="D1718" s="49" t="s">
        <v>1627</v>
      </c>
      <c r="E1718" s="49" t="s">
        <v>927</v>
      </c>
      <c r="F1718" s="49"/>
      <c r="G1718" s="49">
        <v>2020</v>
      </c>
      <c r="H1718" s="49" t="s">
        <v>1628</v>
      </c>
      <c r="I1718" s="49" t="s">
        <v>663</v>
      </c>
      <c r="J1718" s="59">
        <v>154339</v>
      </c>
      <c r="K1718" s="49">
        <v>154339</v>
      </c>
      <c r="L1718" s="55" t="str">
        <f>_xlfn.CONCAT(NFM3External!$B1718,"_",NFM3External!$C1718,"_",NFM3External!$E1718,"_",NFM3External!$G1718)</f>
        <v>Lao (Peoples Democratic Republic)_HIV_United States Government (USG)_2020</v>
      </c>
    </row>
    <row r="1719" spans="1:12">
      <c r="A1719" s="51" t="s">
        <v>1914</v>
      </c>
      <c r="B1719" s="52" t="s">
        <v>1059</v>
      </c>
      <c r="C1719" s="52" t="s">
        <v>1638</v>
      </c>
      <c r="D1719" s="52" t="s">
        <v>1627</v>
      </c>
      <c r="E1719" s="52" t="s">
        <v>947</v>
      </c>
      <c r="F1719" s="52"/>
      <c r="G1719" s="52">
        <v>2018</v>
      </c>
      <c r="H1719" s="52" t="s">
        <v>1628</v>
      </c>
      <c r="I1719" s="52" t="s">
        <v>663</v>
      </c>
      <c r="J1719" s="60">
        <v>111991</v>
      </c>
      <c r="K1719" s="52">
        <v>111991</v>
      </c>
      <c r="L1719" s="56" t="str">
        <f>_xlfn.CONCAT(NFM3External!$B1719,"_",NFM3External!$C1719,"_",NFM3External!$E1719,"_",NFM3External!$G1719)</f>
        <v>Lao (Peoples Democratic Republic)_HIV_Unspecified - not disagregated by sources _2018</v>
      </c>
    </row>
    <row r="1720" spans="1:12">
      <c r="A1720" s="48" t="s">
        <v>1914</v>
      </c>
      <c r="B1720" s="49" t="s">
        <v>1059</v>
      </c>
      <c r="C1720" s="49" t="s">
        <v>1638</v>
      </c>
      <c r="D1720" s="49" t="s">
        <v>1627</v>
      </c>
      <c r="E1720" s="49" t="s">
        <v>947</v>
      </c>
      <c r="F1720" s="49"/>
      <c r="G1720" s="49">
        <v>2019</v>
      </c>
      <c r="H1720" s="49" t="s">
        <v>1628</v>
      </c>
      <c r="I1720" s="49" t="s">
        <v>663</v>
      </c>
      <c r="J1720" s="59">
        <v>12072</v>
      </c>
      <c r="K1720" s="49">
        <v>12072</v>
      </c>
      <c r="L1720" s="55" t="str">
        <f>_xlfn.CONCAT(NFM3External!$B1720,"_",NFM3External!$C1720,"_",NFM3External!$E1720,"_",NFM3External!$G1720)</f>
        <v>Lao (Peoples Democratic Republic)_HIV_Unspecified - not disagregated by sources _2019</v>
      </c>
    </row>
    <row r="1721" spans="1:12">
      <c r="A1721" s="51" t="s">
        <v>1914</v>
      </c>
      <c r="B1721" s="52" t="s">
        <v>1059</v>
      </c>
      <c r="C1721" s="52" t="s">
        <v>1638</v>
      </c>
      <c r="D1721" s="52" t="s">
        <v>1627</v>
      </c>
      <c r="E1721" s="52" t="s">
        <v>947</v>
      </c>
      <c r="F1721" s="52"/>
      <c r="G1721" s="52">
        <v>2020</v>
      </c>
      <c r="H1721" s="52" t="s">
        <v>1628</v>
      </c>
      <c r="I1721" s="52" t="s">
        <v>663</v>
      </c>
      <c r="J1721" s="60">
        <v>171924</v>
      </c>
      <c r="K1721" s="52">
        <v>171924</v>
      </c>
      <c r="L1721" s="56" t="str">
        <f>_xlfn.CONCAT(NFM3External!$B1721,"_",NFM3External!$C1721,"_",NFM3External!$E1721,"_",NFM3External!$G1721)</f>
        <v>Lao (Peoples Democratic Republic)_HIV_Unspecified - not disagregated by sources _2020</v>
      </c>
    </row>
    <row r="1722" spans="1:12">
      <c r="A1722" s="48" t="s">
        <v>1914</v>
      </c>
      <c r="B1722" s="49" t="s">
        <v>1059</v>
      </c>
      <c r="C1722" s="49" t="s">
        <v>1638</v>
      </c>
      <c r="D1722" s="49" t="s">
        <v>1627</v>
      </c>
      <c r="E1722" s="49" t="s">
        <v>942</v>
      </c>
      <c r="F1722" s="49"/>
      <c r="G1722" s="49">
        <v>2019</v>
      </c>
      <c r="H1722" s="49" t="s">
        <v>1628</v>
      </c>
      <c r="I1722" s="49" t="s">
        <v>663</v>
      </c>
      <c r="J1722" s="59">
        <v>20600</v>
      </c>
      <c r="K1722" s="49">
        <v>20600</v>
      </c>
      <c r="L1722" s="55" t="str">
        <f>_xlfn.CONCAT(NFM3External!$B1722,"_",NFM3External!$C1722,"_",NFM3External!$E1722,"_",NFM3External!$G1722)</f>
        <v>Lao (Peoples Democratic Republic)_HIV_World Health Organization (WHO)_2019</v>
      </c>
    </row>
    <row r="1723" spans="1:12">
      <c r="A1723" s="51" t="s">
        <v>1914</v>
      </c>
      <c r="B1723" s="52" t="s">
        <v>1059</v>
      </c>
      <c r="C1723" s="52" t="s">
        <v>1638</v>
      </c>
      <c r="D1723" s="52" t="s">
        <v>1627</v>
      </c>
      <c r="E1723" s="52" t="s">
        <v>942</v>
      </c>
      <c r="F1723" s="52"/>
      <c r="G1723" s="52">
        <v>2020</v>
      </c>
      <c r="H1723" s="52" t="s">
        <v>1628</v>
      </c>
      <c r="I1723" s="52" t="s">
        <v>663</v>
      </c>
      <c r="J1723" s="60">
        <v>220139</v>
      </c>
      <c r="K1723" s="52">
        <v>220139</v>
      </c>
      <c r="L1723" s="56" t="str">
        <f>_xlfn.CONCAT(NFM3External!$B1723,"_",NFM3External!$C1723,"_",NFM3External!$E1723,"_",NFM3External!$G1723)</f>
        <v>Lao (Peoples Democratic Republic)_HIV_World Health Organization (WHO)_2020</v>
      </c>
    </row>
    <row r="1724" spans="1:12">
      <c r="A1724" s="48" t="s">
        <v>1915</v>
      </c>
      <c r="B1724" s="49" t="s">
        <v>1070</v>
      </c>
      <c r="C1724" s="49" t="s">
        <v>1638</v>
      </c>
      <c r="D1724" s="49" t="s">
        <v>1627</v>
      </c>
      <c r="E1724" s="49" t="s">
        <v>791</v>
      </c>
      <c r="F1724" s="49" t="s">
        <v>1916</v>
      </c>
      <c r="G1724" s="49">
        <v>2018</v>
      </c>
      <c r="H1724" s="49" t="s">
        <v>1628</v>
      </c>
      <c r="I1724" s="49" t="s">
        <v>663</v>
      </c>
      <c r="J1724" s="59">
        <v>0</v>
      </c>
      <c r="K1724" s="49">
        <v>0</v>
      </c>
      <c r="L1724" s="55" t="str">
        <f>_xlfn.CONCAT(NFM3External!$B1724,"_",NFM3External!$C1724,"_",NFM3External!$E1724,"_",NFM3External!$G1724)</f>
        <v>Liberia_HIV_Germany_2018</v>
      </c>
    </row>
    <row r="1725" spans="1:12">
      <c r="A1725" s="51" t="s">
        <v>1915</v>
      </c>
      <c r="B1725" s="52" t="s">
        <v>1070</v>
      </c>
      <c r="C1725" s="52" t="s">
        <v>1638</v>
      </c>
      <c r="D1725" s="52" t="s">
        <v>1627</v>
      </c>
      <c r="E1725" s="52" t="s">
        <v>791</v>
      </c>
      <c r="F1725" s="52" t="s">
        <v>1916</v>
      </c>
      <c r="G1725" s="52">
        <v>2019</v>
      </c>
      <c r="H1725" s="52" t="s">
        <v>1628</v>
      </c>
      <c r="I1725" s="52" t="s">
        <v>663</v>
      </c>
      <c r="J1725" s="60">
        <v>127968</v>
      </c>
      <c r="K1725" s="52">
        <v>127968</v>
      </c>
      <c r="L1725" s="56" t="str">
        <f>_xlfn.CONCAT(NFM3External!$B1725,"_",NFM3External!$C1725,"_",NFM3External!$E1725,"_",NFM3External!$G1725)</f>
        <v>Liberia_HIV_Germany_2019</v>
      </c>
    </row>
    <row r="1726" spans="1:12">
      <c r="A1726" s="48" t="s">
        <v>1915</v>
      </c>
      <c r="B1726" s="49" t="s">
        <v>1070</v>
      </c>
      <c r="C1726" s="49" t="s">
        <v>1638</v>
      </c>
      <c r="D1726" s="49" t="s">
        <v>1627</v>
      </c>
      <c r="E1726" s="49" t="s">
        <v>791</v>
      </c>
      <c r="F1726" s="49" t="s">
        <v>1916</v>
      </c>
      <c r="G1726" s="49">
        <v>2020</v>
      </c>
      <c r="H1726" s="49" t="s">
        <v>1628</v>
      </c>
      <c r="I1726" s="49" t="s">
        <v>663</v>
      </c>
      <c r="J1726" s="59">
        <v>0</v>
      </c>
      <c r="K1726" s="49">
        <v>0</v>
      </c>
      <c r="L1726" s="55" t="str">
        <f>_xlfn.CONCAT(NFM3External!$B1726,"_",NFM3External!$C1726,"_",NFM3External!$E1726,"_",NFM3External!$G1726)</f>
        <v>Liberia_HIV_Germany_2020</v>
      </c>
    </row>
    <row r="1727" spans="1:12">
      <c r="A1727" s="51" t="s">
        <v>1915</v>
      </c>
      <c r="B1727" s="52" t="s">
        <v>1070</v>
      </c>
      <c r="C1727" s="52" t="s">
        <v>1638</v>
      </c>
      <c r="D1727" s="52" t="s">
        <v>1627</v>
      </c>
      <c r="E1727" s="52" t="s">
        <v>836</v>
      </c>
      <c r="F1727" s="52" t="s">
        <v>1916</v>
      </c>
      <c r="G1727" s="52">
        <v>2018</v>
      </c>
      <c r="H1727" s="52" t="s">
        <v>1628</v>
      </c>
      <c r="I1727" s="52" t="s">
        <v>663</v>
      </c>
      <c r="J1727" s="60">
        <v>0</v>
      </c>
      <c r="K1727" s="52">
        <v>0</v>
      </c>
      <c r="L1727" s="56" t="str">
        <f>_xlfn.CONCAT(NFM3External!$B1727,"_",NFM3External!$C1727,"_",NFM3External!$E1727,"_",NFM3External!$G1727)</f>
        <v>Liberia_HIV_Joint United Nations Programme on HIV/AIDS (UNAIDS)_2018</v>
      </c>
    </row>
    <row r="1728" spans="1:12">
      <c r="A1728" s="48" t="s">
        <v>1915</v>
      </c>
      <c r="B1728" s="49" t="s">
        <v>1070</v>
      </c>
      <c r="C1728" s="49" t="s">
        <v>1638</v>
      </c>
      <c r="D1728" s="49" t="s">
        <v>1627</v>
      </c>
      <c r="E1728" s="49" t="s">
        <v>836</v>
      </c>
      <c r="F1728" s="49" t="s">
        <v>1916</v>
      </c>
      <c r="G1728" s="49">
        <v>2019</v>
      </c>
      <c r="H1728" s="49" t="s">
        <v>1628</v>
      </c>
      <c r="I1728" s="49" t="s">
        <v>663</v>
      </c>
      <c r="J1728" s="59">
        <v>75999</v>
      </c>
      <c r="K1728" s="49">
        <v>75999</v>
      </c>
      <c r="L1728" s="55" t="str">
        <f>_xlfn.CONCAT(NFM3External!$B1728,"_",NFM3External!$C1728,"_",NFM3External!$E1728,"_",NFM3External!$G1728)</f>
        <v>Liberia_HIV_Joint United Nations Programme on HIV/AIDS (UNAIDS)_2019</v>
      </c>
    </row>
    <row r="1729" spans="1:12">
      <c r="A1729" s="51" t="s">
        <v>1915</v>
      </c>
      <c r="B1729" s="52" t="s">
        <v>1070</v>
      </c>
      <c r="C1729" s="52" t="s">
        <v>1638</v>
      </c>
      <c r="D1729" s="52" t="s">
        <v>1627</v>
      </c>
      <c r="E1729" s="52" t="s">
        <v>836</v>
      </c>
      <c r="F1729" s="52" t="s">
        <v>1916</v>
      </c>
      <c r="G1729" s="52">
        <v>2020</v>
      </c>
      <c r="H1729" s="52" t="s">
        <v>1628</v>
      </c>
      <c r="I1729" s="52" t="s">
        <v>663</v>
      </c>
      <c r="J1729" s="60">
        <v>0</v>
      </c>
      <c r="K1729" s="52">
        <v>0</v>
      </c>
      <c r="L1729" s="56" t="str">
        <f>_xlfn.CONCAT(NFM3External!$B1729,"_",NFM3External!$C1729,"_",NFM3External!$E1729,"_",NFM3External!$G1729)</f>
        <v>Liberia_HIV_Joint United Nations Programme on HIV/AIDS (UNAIDS)_2020</v>
      </c>
    </row>
    <row r="1730" spans="1:12">
      <c r="A1730" s="48" t="s">
        <v>1915</v>
      </c>
      <c r="B1730" s="49" t="s">
        <v>1070</v>
      </c>
      <c r="C1730" s="49" t="s">
        <v>1638</v>
      </c>
      <c r="D1730" s="49" t="s">
        <v>1627</v>
      </c>
      <c r="E1730" s="49" t="s">
        <v>894</v>
      </c>
      <c r="F1730" s="49" t="s">
        <v>1916</v>
      </c>
      <c r="G1730" s="49">
        <v>2018</v>
      </c>
      <c r="H1730" s="49" t="s">
        <v>1628</v>
      </c>
      <c r="I1730" s="49" t="s">
        <v>663</v>
      </c>
      <c r="J1730" s="59">
        <v>0</v>
      </c>
      <c r="K1730" s="49">
        <v>0</v>
      </c>
      <c r="L1730" s="55" t="str">
        <f>_xlfn.CONCAT(NFM3External!$B1730,"_",NFM3External!$C1730,"_",NFM3External!$E1730,"_",NFM3External!$G1730)</f>
        <v>Liberia_HIV_The United Nations Children's Fund (UNICEF)_2018</v>
      </c>
    </row>
    <row r="1731" spans="1:12">
      <c r="A1731" s="51" t="s">
        <v>1915</v>
      </c>
      <c r="B1731" s="52" t="s">
        <v>1070</v>
      </c>
      <c r="C1731" s="52" t="s">
        <v>1638</v>
      </c>
      <c r="D1731" s="52" t="s">
        <v>1627</v>
      </c>
      <c r="E1731" s="52" t="s">
        <v>894</v>
      </c>
      <c r="F1731" s="52" t="s">
        <v>1916</v>
      </c>
      <c r="G1731" s="52">
        <v>2019</v>
      </c>
      <c r="H1731" s="52" t="s">
        <v>1628</v>
      </c>
      <c r="I1731" s="52" t="s">
        <v>663</v>
      </c>
      <c r="J1731" s="60">
        <v>236900</v>
      </c>
      <c r="K1731" s="52">
        <v>236900</v>
      </c>
      <c r="L1731" s="56" t="str">
        <f>_xlfn.CONCAT(NFM3External!$B1731,"_",NFM3External!$C1731,"_",NFM3External!$E1731,"_",NFM3External!$G1731)</f>
        <v>Liberia_HIV_The United Nations Children's Fund (UNICEF)_2019</v>
      </c>
    </row>
    <row r="1732" spans="1:12">
      <c r="A1732" s="48" t="s">
        <v>1915</v>
      </c>
      <c r="B1732" s="49" t="s">
        <v>1070</v>
      </c>
      <c r="C1732" s="49" t="s">
        <v>1638</v>
      </c>
      <c r="D1732" s="49" t="s">
        <v>1627</v>
      </c>
      <c r="E1732" s="49" t="s">
        <v>894</v>
      </c>
      <c r="F1732" s="49" t="s">
        <v>1916</v>
      </c>
      <c r="G1732" s="49">
        <v>2020</v>
      </c>
      <c r="H1732" s="49" t="s">
        <v>1628</v>
      </c>
      <c r="I1732" s="49" t="s">
        <v>663</v>
      </c>
      <c r="J1732" s="59">
        <v>255000</v>
      </c>
      <c r="K1732" s="49">
        <v>255000</v>
      </c>
      <c r="L1732" s="55" t="str">
        <f>_xlfn.CONCAT(NFM3External!$B1732,"_",NFM3External!$C1732,"_",NFM3External!$E1732,"_",NFM3External!$G1732)</f>
        <v>Liberia_HIV_The United Nations Children's Fund (UNICEF)_2020</v>
      </c>
    </row>
    <row r="1733" spans="1:12">
      <c r="A1733" s="51" t="s">
        <v>1915</v>
      </c>
      <c r="B1733" s="52" t="s">
        <v>1070</v>
      </c>
      <c r="C1733" s="52" t="s">
        <v>1638</v>
      </c>
      <c r="D1733" s="52" t="s">
        <v>1627</v>
      </c>
      <c r="E1733" s="52" t="s">
        <v>927</v>
      </c>
      <c r="F1733" s="52" t="s">
        <v>1916</v>
      </c>
      <c r="G1733" s="52">
        <v>2018</v>
      </c>
      <c r="H1733" s="52" t="s">
        <v>1628</v>
      </c>
      <c r="I1733" s="52" t="s">
        <v>663</v>
      </c>
      <c r="J1733" s="60">
        <v>200000</v>
      </c>
      <c r="K1733" s="52">
        <v>200000</v>
      </c>
      <c r="L1733" s="56" t="str">
        <f>_xlfn.CONCAT(NFM3External!$B1733,"_",NFM3External!$C1733,"_",NFM3External!$E1733,"_",NFM3External!$G1733)</f>
        <v>Liberia_HIV_United States Government (USG)_2018</v>
      </c>
    </row>
    <row r="1734" spans="1:12">
      <c r="A1734" s="48" t="s">
        <v>1915</v>
      </c>
      <c r="B1734" s="49" t="s">
        <v>1070</v>
      </c>
      <c r="C1734" s="49" t="s">
        <v>1638</v>
      </c>
      <c r="D1734" s="49" t="s">
        <v>1627</v>
      </c>
      <c r="E1734" s="49" t="s">
        <v>927</v>
      </c>
      <c r="F1734" s="49" t="s">
        <v>1916</v>
      </c>
      <c r="G1734" s="49">
        <v>2019</v>
      </c>
      <c r="H1734" s="49" t="s">
        <v>1628</v>
      </c>
      <c r="I1734" s="49" t="s">
        <v>663</v>
      </c>
      <c r="J1734" s="59">
        <v>0</v>
      </c>
      <c r="K1734" s="49">
        <v>0</v>
      </c>
      <c r="L1734" s="55" t="str">
        <f>_xlfn.CONCAT(NFM3External!$B1734,"_",NFM3External!$C1734,"_",NFM3External!$E1734,"_",NFM3External!$G1734)</f>
        <v>Liberia_HIV_United States Government (USG)_2019</v>
      </c>
    </row>
    <row r="1735" spans="1:12">
      <c r="A1735" s="51" t="s">
        <v>1915</v>
      </c>
      <c r="B1735" s="52" t="s">
        <v>1070</v>
      </c>
      <c r="C1735" s="52" t="s">
        <v>1638</v>
      </c>
      <c r="D1735" s="52" t="s">
        <v>1627</v>
      </c>
      <c r="E1735" s="52" t="s">
        <v>927</v>
      </c>
      <c r="F1735" s="52" t="s">
        <v>1916</v>
      </c>
      <c r="G1735" s="52">
        <v>2020</v>
      </c>
      <c r="H1735" s="52" t="s">
        <v>1628</v>
      </c>
      <c r="I1735" s="52" t="s">
        <v>663</v>
      </c>
      <c r="J1735" s="60">
        <v>2907759</v>
      </c>
      <c r="K1735" s="52">
        <v>2907759</v>
      </c>
      <c r="L1735" s="56" t="str">
        <f>_xlfn.CONCAT(NFM3External!$B1735,"_",NFM3External!$C1735,"_",NFM3External!$E1735,"_",NFM3External!$G1735)</f>
        <v>Liberia_HIV_United States Government (USG)_2020</v>
      </c>
    </row>
    <row r="1736" spans="1:12">
      <c r="A1736" s="48" t="s">
        <v>1915</v>
      </c>
      <c r="B1736" s="49" t="s">
        <v>1070</v>
      </c>
      <c r="C1736" s="49" t="s">
        <v>1638</v>
      </c>
      <c r="D1736" s="49" t="s">
        <v>1627</v>
      </c>
      <c r="E1736" s="49" t="s">
        <v>947</v>
      </c>
      <c r="F1736" s="49" t="s">
        <v>1916</v>
      </c>
      <c r="G1736" s="49">
        <v>2018</v>
      </c>
      <c r="H1736" s="49" t="s">
        <v>1628</v>
      </c>
      <c r="I1736" s="49" t="s">
        <v>663</v>
      </c>
      <c r="J1736" s="59">
        <v>0</v>
      </c>
      <c r="K1736" s="49">
        <v>0</v>
      </c>
      <c r="L1736" s="55" t="str">
        <f>_xlfn.CONCAT(NFM3External!$B1736,"_",NFM3External!$C1736,"_",NFM3External!$E1736,"_",NFM3External!$G1736)</f>
        <v>Liberia_HIV_Unspecified - not disagregated by sources _2018</v>
      </c>
    </row>
    <row r="1737" spans="1:12">
      <c r="A1737" s="51" t="s">
        <v>1915</v>
      </c>
      <c r="B1737" s="52" t="s">
        <v>1070</v>
      </c>
      <c r="C1737" s="52" t="s">
        <v>1638</v>
      </c>
      <c r="D1737" s="52" t="s">
        <v>1627</v>
      </c>
      <c r="E1737" s="52" t="s">
        <v>947</v>
      </c>
      <c r="F1737" s="52" t="s">
        <v>1916</v>
      </c>
      <c r="G1737" s="52">
        <v>2019</v>
      </c>
      <c r="H1737" s="52" t="s">
        <v>1628</v>
      </c>
      <c r="I1737" s="52" t="s">
        <v>663</v>
      </c>
      <c r="J1737" s="60">
        <v>88592</v>
      </c>
      <c r="K1737" s="52">
        <v>88592</v>
      </c>
      <c r="L1737" s="56" t="str">
        <f>_xlfn.CONCAT(NFM3External!$B1737,"_",NFM3External!$C1737,"_",NFM3External!$E1737,"_",NFM3External!$G1737)</f>
        <v>Liberia_HIV_Unspecified - not disagregated by sources _2019</v>
      </c>
    </row>
    <row r="1738" spans="1:12">
      <c r="A1738" s="48" t="s">
        <v>1915</v>
      </c>
      <c r="B1738" s="49" t="s">
        <v>1070</v>
      </c>
      <c r="C1738" s="49" t="s">
        <v>1638</v>
      </c>
      <c r="D1738" s="49" t="s">
        <v>1627</v>
      </c>
      <c r="E1738" s="49" t="s">
        <v>947</v>
      </c>
      <c r="F1738" s="49" t="s">
        <v>1916</v>
      </c>
      <c r="G1738" s="49">
        <v>2020</v>
      </c>
      <c r="H1738" s="49" t="s">
        <v>1628</v>
      </c>
      <c r="I1738" s="49" t="s">
        <v>663</v>
      </c>
      <c r="J1738" s="59">
        <v>0</v>
      </c>
      <c r="K1738" s="49">
        <v>0</v>
      </c>
      <c r="L1738" s="55" t="str">
        <f>_xlfn.CONCAT(NFM3External!$B1738,"_",NFM3External!$C1738,"_",NFM3External!$E1738,"_",NFM3External!$G1738)</f>
        <v>Liberia_HIV_Unspecified - not disagregated by sources _2020</v>
      </c>
    </row>
    <row r="1739" spans="1:12">
      <c r="A1739" s="51" t="s">
        <v>1915</v>
      </c>
      <c r="B1739" s="52" t="s">
        <v>1070</v>
      </c>
      <c r="C1739" s="52" t="s">
        <v>304</v>
      </c>
      <c r="D1739" s="52" t="s">
        <v>1627</v>
      </c>
      <c r="E1739" s="52" t="s">
        <v>927</v>
      </c>
      <c r="F1739" s="52" t="s">
        <v>1917</v>
      </c>
      <c r="G1739" s="52">
        <v>2018</v>
      </c>
      <c r="H1739" s="52" t="s">
        <v>1628</v>
      </c>
      <c r="I1739" s="52" t="s">
        <v>663</v>
      </c>
      <c r="J1739" s="60">
        <v>13295219</v>
      </c>
      <c r="K1739" s="52">
        <v>13295219</v>
      </c>
      <c r="L1739" s="56" t="str">
        <f>_xlfn.CONCAT(NFM3External!$B1739,"_",NFM3External!$C1739,"_",NFM3External!$E1739,"_",NFM3External!$G1739)</f>
        <v>Liberia_Malaria_United States Government (USG)_2018</v>
      </c>
    </row>
    <row r="1740" spans="1:12">
      <c r="A1740" s="48" t="s">
        <v>1915</v>
      </c>
      <c r="B1740" s="49" t="s">
        <v>1070</v>
      </c>
      <c r="C1740" s="49" t="s">
        <v>304</v>
      </c>
      <c r="D1740" s="49" t="s">
        <v>1627</v>
      </c>
      <c r="E1740" s="49" t="s">
        <v>927</v>
      </c>
      <c r="F1740" s="49" t="s">
        <v>1917</v>
      </c>
      <c r="G1740" s="49">
        <v>2019</v>
      </c>
      <c r="H1740" s="49" t="s">
        <v>1628</v>
      </c>
      <c r="I1740" s="49" t="s">
        <v>663</v>
      </c>
      <c r="J1740" s="59">
        <v>12392277</v>
      </c>
      <c r="K1740" s="49">
        <v>12392277</v>
      </c>
      <c r="L1740" s="55" t="str">
        <f>_xlfn.CONCAT(NFM3External!$B1740,"_",NFM3External!$C1740,"_",NFM3External!$E1740,"_",NFM3External!$G1740)</f>
        <v>Liberia_Malaria_United States Government (USG)_2019</v>
      </c>
    </row>
    <row r="1741" spans="1:12">
      <c r="A1741" s="51" t="s">
        <v>1915</v>
      </c>
      <c r="B1741" s="52" t="s">
        <v>1070</v>
      </c>
      <c r="C1741" s="52" t="s">
        <v>304</v>
      </c>
      <c r="D1741" s="52" t="s">
        <v>1627</v>
      </c>
      <c r="E1741" s="52" t="s">
        <v>927</v>
      </c>
      <c r="F1741" s="52" t="s">
        <v>1917</v>
      </c>
      <c r="G1741" s="52">
        <v>2020</v>
      </c>
      <c r="H1741" s="52" t="s">
        <v>1628</v>
      </c>
      <c r="I1741" s="52" t="s">
        <v>663</v>
      </c>
      <c r="J1741" s="60">
        <v>12588959</v>
      </c>
      <c r="K1741" s="52">
        <v>12588959</v>
      </c>
      <c r="L1741" s="56" t="str">
        <f>_xlfn.CONCAT(NFM3External!$B1741,"_",NFM3External!$C1741,"_",NFM3External!$E1741,"_",NFM3External!$G1741)</f>
        <v>Liberia_Malaria_United States Government (USG)_2020</v>
      </c>
    </row>
    <row r="1742" spans="1:12">
      <c r="A1742" s="48" t="s">
        <v>1915</v>
      </c>
      <c r="B1742" s="49" t="s">
        <v>1070</v>
      </c>
      <c r="C1742" s="49" t="s">
        <v>304</v>
      </c>
      <c r="D1742" s="49" t="s">
        <v>1627</v>
      </c>
      <c r="E1742" s="49" t="s">
        <v>927</v>
      </c>
      <c r="F1742" s="49" t="s">
        <v>1917</v>
      </c>
      <c r="G1742" s="49">
        <v>2021</v>
      </c>
      <c r="H1742" s="49" t="s">
        <v>357</v>
      </c>
      <c r="I1742" s="49" t="s">
        <v>663</v>
      </c>
      <c r="J1742" s="59">
        <v>13715054</v>
      </c>
      <c r="K1742" s="49">
        <v>13715054</v>
      </c>
      <c r="L1742" s="55" t="str">
        <f>_xlfn.CONCAT(NFM3External!$B1742,"_",NFM3External!$C1742,"_",NFM3External!$E1742,"_",NFM3External!$G1742)</f>
        <v>Liberia_Malaria_United States Government (USG)_2021</v>
      </c>
    </row>
    <row r="1743" spans="1:12">
      <c r="A1743" s="51" t="s">
        <v>1915</v>
      </c>
      <c r="B1743" s="52" t="s">
        <v>1070</v>
      </c>
      <c r="C1743" s="52" t="s">
        <v>304</v>
      </c>
      <c r="D1743" s="52" t="s">
        <v>1627</v>
      </c>
      <c r="E1743" s="52" t="s">
        <v>927</v>
      </c>
      <c r="F1743" s="52" t="s">
        <v>1917</v>
      </c>
      <c r="G1743" s="52">
        <v>2022</v>
      </c>
      <c r="H1743" s="52" t="s">
        <v>357</v>
      </c>
      <c r="I1743" s="52" t="s">
        <v>663</v>
      </c>
      <c r="J1743" s="60">
        <v>11764395</v>
      </c>
      <c r="K1743" s="52">
        <v>11764395</v>
      </c>
      <c r="L1743" s="56" t="str">
        <f>_xlfn.CONCAT(NFM3External!$B1743,"_",NFM3External!$C1743,"_",NFM3External!$E1743,"_",NFM3External!$G1743)</f>
        <v>Liberia_Malaria_United States Government (USG)_2022</v>
      </c>
    </row>
    <row r="1744" spans="1:12">
      <c r="A1744" s="48" t="s">
        <v>1915</v>
      </c>
      <c r="B1744" s="49" t="s">
        <v>1070</v>
      </c>
      <c r="C1744" s="49" t="s">
        <v>304</v>
      </c>
      <c r="D1744" s="49" t="s">
        <v>1627</v>
      </c>
      <c r="E1744" s="49" t="s">
        <v>927</v>
      </c>
      <c r="F1744" s="49" t="s">
        <v>1917</v>
      </c>
      <c r="G1744" s="49">
        <v>2023</v>
      </c>
      <c r="H1744" s="49" t="s">
        <v>357</v>
      </c>
      <c r="I1744" s="49" t="s">
        <v>663</v>
      </c>
      <c r="J1744" s="59">
        <v>0</v>
      </c>
      <c r="K1744" s="49">
        <v>0</v>
      </c>
      <c r="L1744" s="55" t="str">
        <f>_xlfn.CONCAT(NFM3External!$B1744,"_",NFM3External!$C1744,"_",NFM3External!$E1744,"_",NFM3External!$G1744)</f>
        <v>Liberia_Malaria_United States Government (USG)_2023</v>
      </c>
    </row>
    <row r="1745" spans="1:12">
      <c r="A1745" s="51" t="s">
        <v>1918</v>
      </c>
      <c r="B1745" s="52" t="s">
        <v>1220</v>
      </c>
      <c r="C1745" s="52" t="s">
        <v>301</v>
      </c>
      <c r="D1745" s="52" t="s">
        <v>1627</v>
      </c>
      <c r="E1745" s="52" t="s">
        <v>947</v>
      </c>
      <c r="F1745" s="52" t="s">
        <v>1919</v>
      </c>
      <c r="G1745" s="52">
        <v>2022</v>
      </c>
      <c r="H1745" s="52" t="s">
        <v>357</v>
      </c>
      <c r="I1745" s="52" t="s">
        <v>663</v>
      </c>
      <c r="J1745" s="60">
        <v>28459</v>
      </c>
      <c r="K1745" s="52">
        <v>28459</v>
      </c>
      <c r="L1745" s="56" t="str">
        <f>_xlfn.CONCAT(NFM3External!$B1745,"_",NFM3External!$C1745,"_",NFM3External!$E1745,"_",NFM3External!$G1745)</f>
        <v>Sri Lanka_TB_Unspecified - not disagregated by sources _2022</v>
      </c>
    </row>
    <row r="1746" spans="1:12">
      <c r="A1746" s="48" t="s">
        <v>1918</v>
      </c>
      <c r="B1746" s="49" t="s">
        <v>1220</v>
      </c>
      <c r="C1746" s="49" t="s">
        <v>301</v>
      </c>
      <c r="D1746" s="49" t="s">
        <v>1627</v>
      </c>
      <c r="E1746" s="49" t="s">
        <v>947</v>
      </c>
      <c r="F1746" s="49" t="s">
        <v>1919</v>
      </c>
      <c r="G1746" s="49">
        <v>2023</v>
      </c>
      <c r="H1746" s="49" t="s">
        <v>357</v>
      </c>
      <c r="I1746" s="49" t="s">
        <v>663</v>
      </c>
      <c r="J1746" s="59">
        <v>31046</v>
      </c>
      <c r="K1746" s="49">
        <v>31046</v>
      </c>
      <c r="L1746" s="55" t="str">
        <f>_xlfn.CONCAT(NFM3External!$B1746,"_",NFM3External!$C1746,"_",NFM3External!$E1746,"_",NFM3External!$G1746)</f>
        <v>Sri Lanka_TB_Unspecified - not disagregated by sources _2023</v>
      </c>
    </row>
    <row r="1747" spans="1:12">
      <c r="A1747" s="51" t="s">
        <v>1918</v>
      </c>
      <c r="B1747" s="52" t="s">
        <v>1220</v>
      </c>
      <c r="C1747" s="52" t="s">
        <v>301</v>
      </c>
      <c r="D1747" s="52" t="s">
        <v>1627</v>
      </c>
      <c r="E1747" s="52" t="s">
        <v>947</v>
      </c>
      <c r="F1747" s="52" t="s">
        <v>1919</v>
      </c>
      <c r="G1747" s="52">
        <v>2024</v>
      </c>
      <c r="H1747" s="52" t="s">
        <v>357</v>
      </c>
      <c r="I1747" s="52" t="s">
        <v>663</v>
      </c>
      <c r="J1747" s="60">
        <v>0</v>
      </c>
      <c r="K1747" s="52">
        <v>0</v>
      </c>
      <c r="L1747" s="56" t="str">
        <f>_xlfn.CONCAT(NFM3External!$B1747,"_",NFM3External!$C1747,"_",NFM3External!$E1747,"_",NFM3External!$G1747)</f>
        <v>Sri Lanka_TB_Unspecified - not disagregated by sources _2024</v>
      </c>
    </row>
    <row r="1748" spans="1:12">
      <c r="A1748" s="48" t="s">
        <v>1918</v>
      </c>
      <c r="B1748" s="49" t="s">
        <v>1220</v>
      </c>
      <c r="C1748" s="49" t="s">
        <v>301</v>
      </c>
      <c r="D1748" s="49" t="s">
        <v>1627</v>
      </c>
      <c r="E1748" s="49" t="s">
        <v>947</v>
      </c>
      <c r="F1748" s="49" t="s">
        <v>1919</v>
      </c>
      <c r="G1748" s="49">
        <v>2025</v>
      </c>
      <c r="H1748" s="49" t="s">
        <v>357</v>
      </c>
      <c r="I1748" s="49" t="s">
        <v>663</v>
      </c>
      <c r="J1748" s="59">
        <v>0</v>
      </c>
      <c r="K1748" s="49">
        <v>0</v>
      </c>
      <c r="L1748" s="55" t="str">
        <f>_xlfn.CONCAT(NFM3External!$B1748,"_",NFM3External!$C1748,"_",NFM3External!$E1748,"_",NFM3External!$G1748)</f>
        <v>Sri Lanka_TB_Unspecified - not disagregated by sources _2025</v>
      </c>
    </row>
    <row r="1749" spans="1:12">
      <c r="A1749" s="51" t="s">
        <v>1918</v>
      </c>
      <c r="B1749" s="52" t="s">
        <v>1220</v>
      </c>
      <c r="C1749" s="52" t="s">
        <v>301</v>
      </c>
      <c r="D1749" s="52" t="s">
        <v>1627</v>
      </c>
      <c r="E1749" s="52" t="s">
        <v>947</v>
      </c>
      <c r="F1749" s="52" t="s">
        <v>1919</v>
      </c>
      <c r="G1749" s="52">
        <v>2026</v>
      </c>
      <c r="H1749" s="52" t="s">
        <v>357</v>
      </c>
      <c r="I1749" s="52" t="s">
        <v>663</v>
      </c>
      <c r="J1749" s="60">
        <v>0</v>
      </c>
      <c r="K1749" s="52">
        <v>0</v>
      </c>
      <c r="L1749" s="56" t="str">
        <f>_xlfn.CONCAT(NFM3External!$B1749,"_",NFM3External!$C1749,"_",NFM3External!$E1749,"_",NFM3External!$G1749)</f>
        <v>Sri Lanka_TB_Unspecified - not disagregated by sources _2026</v>
      </c>
    </row>
    <row r="1750" spans="1:12">
      <c r="A1750" s="48" t="s">
        <v>1918</v>
      </c>
      <c r="B1750" s="49" t="s">
        <v>1220</v>
      </c>
      <c r="C1750" s="49" t="s">
        <v>301</v>
      </c>
      <c r="D1750" s="49" t="s">
        <v>1627</v>
      </c>
      <c r="E1750" s="49" t="s">
        <v>932</v>
      </c>
      <c r="F1750" s="49" t="s">
        <v>1919</v>
      </c>
      <c r="G1750" s="49">
        <v>2022</v>
      </c>
      <c r="H1750" s="49" t="s">
        <v>357</v>
      </c>
      <c r="I1750" s="49" t="s">
        <v>663</v>
      </c>
      <c r="J1750" s="59">
        <v>307127</v>
      </c>
      <c r="K1750" s="49">
        <v>307127</v>
      </c>
      <c r="L1750" s="55" t="str">
        <f>_xlfn.CONCAT(NFM3External!$B1750,"_",NFM3External!$C1750,"_",NFM3External!$E1750,"_",NFM3External!$G1750)</f>
        <v>Sri Lanka_TB_World Bank (WB)_2022</v>
      </c>
    </row>
    <row r="1751" spans="1:12">
      <c r="A1751" s="51" t="s">
        <v>1918</v>
      </c>
      <c r="B1751" s="52" t="s">
        <v>1220</v>
      </c>
      <c r="C1751" s="52" t="s">
        <v>301</v>
      </c>
      <c r="D1751" s="52" t="s">
        <v>1627</v>
      </c>
      <c r="E1751" s="52" t="s">
        <v>932</v>
      </c>
      <c r="F1751" s="52" t="s">
        <v>1919</v>
      </c>
      <c r="G1751" s="52">
        <v>2023</v>
      </c>
      <c r="H1751" s="52" t="s">
        <v>357</v>
      </c>
      <c r="I1751" s="52" t="s">
        <v>663</v>
      </c>
      <c r="J1751" s="60">
        <v>383882</v>
      </c>
      <c r="K1751" s="52">
        <v>383882</v>
      </c>
      <c r="L1751" s="56" t="str">
        <f>_xlfn.CONCAT(NFM3External!$B1751,"_",NFM3External!$C1751,"_",NFM3External!$E1751,"_",NFM3External!$G1751)</f>
        <v>Sri Lanka_TB_World Bank (WB)_2023</v>
      </c>
    </row>
    <row r="1752" spans="1:12">
      <c r="A1752" s="48" t="s">
        <v>1918</v>
      </c>
      <c r="B1752" s="49" t="s">
        <v>1220</v>
      </c>
      <c r="C1752" s="49" t="s">
        <v>301</v>
      </c>
      <c r="D1752" s="49" t="s">
        <v>1627</v>
      </c>
      <c r="E1752" s="49" t="s">
        <v>932</v>
      </c>
      <c r="F1752" s="49" t="s">
        <v>1919</v>
      </c>
      <c r="G1752" s="49">
        <v>2024</v>
      </c>
      <c r="H1752" s="49" t="s">
        <v>357</v>
      </c>
      <c r="I1752" s="49" t="s">
        <v>663</v>
      </c>
      <c r="J1752" s="59">
        <v>409155</v>
      </c>
      <c r="K1752" s="49">
        <v>409155</v>
      </c>
      <c r="L1752" s="55" t="str">
        <f>_xlfn.CONCAT(NFM3External!$B1752,"_",NFM3External!$C1752,"_",NFM3External!$E1752,"_",NFM3External!$G1752)</f>
        <v>Sri Lanka_TB_World Bank (WB)_2024</v>
      </c>
    </row>
    <row r="1753" spans="1:12">
      <c r="A1753" s="51" t="s">
        <v>1918</v>
      </c>
      <c r="B1753" s="52" t="s">
        <v>1220</v>
      </c>
      <c r="C1753" s="52" t="s">
        <v>301</v>
      </c>
      <c r="D1753" s="52" t="s">
        <v>1627</v>
      </c>
      <c r="E1753" s="52" t="s">
        <v>932</v>
      </c>
      <c r="F1753" s="52" t="s">
        <v>1919</v>
      </c>
      <c r="G1753" s="52">
        <v>2025</v>
      </c>
      <c r="H1753" s="52" t="s">
        <v>357</v>
      </c>
      <c r="I1753" s="52" t="s">
        <v>663</v>
      </c>
      <c r="J1753" s="60">
        <v>383695</v>
      </c>
      <c r="K1753" s="52">
        <v>383695</v>
      </c>
      <c r="L1753" s="56" t="str">
        <f>_xlfn.CONCAT(NFM3External!$B1753,"_",NFM3External!$C1753,"_",NFM3External!$E1753,"_",NFM3External!$G1753)</f>
        <v>Sri Lanka_TB_World Bank (WB)_2025</v>
      </c>
    </row>
    <row r="1754" spans="1:12">
      <c r="A1754" s="48" t="s">
        <v>1918</v>
      </c>
      <c r="B1754" s="49" t="s">
        <v>1220</v>
      </c>
      <c r="C1754" s="49" t="s">
        <v>301</v>
      </c>
      <c r="D1754" s="49" t="s">
        <v>1627</v>
      </c>
      <c r="E1754" s="49" t="s">
        <v>932</v>
      </c>
      <c r="F1754" s="49" t="s">
        <v>1919</v>
      </c>
      <c r="G1754" s="49">
        <v>2026</v>
      </c>
      <c r="H1754" s="49" t="s">
        <v>357</v>
      </c>
      <c r="I1754" s="49" t="s">
        <v>663</v>
      </c>
      <c r="J1754" s="59">
        <v>312995</v>
      </c>
      <c r="K1754" s="49">
        <v>312995</v>
      </c>
      <c r="L1754" s="55" t="str">
        <f>_xlfn.CONCAT(NFM3External!$B1754,"_",NFM3External!$C1754,"_",NFM3External!$E1754,"_",NFM3External!$G1754)</f>
        <v>Sri Lanka_TB_World Bank (WB)_2026</v>
      </c>
    </row>
    <row r="1755" spans="1:12">
      <c r="A1755" s="51" t="s">
        <v>1918</v>
      </c>
      <c r="B1755" s="52" t="s">
        <v>1220</v>
      </c>
      <c r="C1755" s="52" t="s">
        <v>301</v>
      </c>
      <c r="D1755" s="52" t="s">
        <v>1627</v>
      </c>
      <c r="E1755" s="52" t="s">
        <v>942</v>
      </c>
      <c r="F1755" s="52" t="s">
        <v>1919</v>
      </c>
      <c r="G1755" s="52">
        <v>2022</v>
      </c>
      <c r="H1755" s="52" t="s">
        <v>357</v>
      </c>
      <c r="I1755" s="52" t="s">
        <v>663</v>
      </c>
      <c r="J1755" s="60">
        <v>10646</v>
      </c>
      <c r="K1755" s="52">
        <v>10646</v>
      </c>
      <c r="L1755" s="56" t="str">
        <f>_xlfn.CONCAT(NFM3External!$B1755,"_",NFM3External!$C1755,"_",NFM3External!$E1755,"_",NFM3External!$G1755)</f>
        <v>Sri Lanka_TB_World Health Organization (WHO)_2022</v>
      </c>
    </row>
    <row r="1756" spans="1:12">
      <c r="A1756" s="48" t="s">
        <v>1918</v>
      </c>
      <c r="B1756" s="49" t="s">
        <v>1220</v>
      </c>
      <c r="C1756" s="49" t="s">
        <v>301</v>
      </c>
      <c r="D1756" s="49" t="s">
        <v>1627</v>
      </c>
      <c r="E1756" s="49" t="s">
        <v>942</v>
      </c>
      <c r="F1756" s="49" t="s">
        <v>1919</v>
      </c>
      <c r="G1756" s="49">
        <v>2023</v>
      </c>
      <c r="H1756" s="49" t="s">
        <v>357</v>
      </c>
      <c r="I1756" s="49" t="s">
        <v>663</v>
      </c>
      <c r="J1756" s="59">
        <v>11391</v>
      </c>
      <c r="K1756" s="49">
        <v>11391</v>
      </c>
      <c r="L1756" s="55" t="str">
        <f>_xlfn.CONCAT(NFM3External!$B1756,"_",NFM3External!$C1756,"_",NFM3External!$E1756,"_",NFM3External!$G1756)</f>
        <v>Sri Lanka_TB_World Health Organization (WHO)_2023</v>
      </c>
    </row>
    <row r="1757" spans="1:12">
      <c r="A1757" s="51" t="s">
        <v>1918</v>
      </c>
      <c r="B1757" s="52" t="s">
        <v>1220</v>
      </c>
      <c r="C1757" s="52" t="s">
        <v>301</v>
      </c>
      <c r="D1757" s="52" t="s">
        <v>1627</v>
      </c>
      <c r="E1757" s="52" t="s">
        <v>942</v>
      </c>
      <c r="F1757" s="52" t="s">
        <v>1919</v>
      </c>
      <c r="G1757" s="52">
        <v>2024</v>
      </c>
      <c r="H1757" s="52" t="s">
        <v>357</v>
      </c>
      <c r="I1757" s="52" t="s">
        <v>663</v>
      </c>
      <c r="J1757" s="60">
        <v>12211</v>
      </c>
      <c r="K1757" s="52">
        <v>12211</v>
      </c>
      <c r="L1757" s="56" t="str">
        <f>_xlfn.CONCAT(NFM3External!$B1757,"_",NFM3External!$C1757,"_",NFM3External!$E1757,"_",NFM3External!$G1757)</f>
        <v>Sri Lanka_TB_World Health Organization (WHO)_2024</v>
      </c>
    </row>
    <row r="1758" spans="1:12">
      <c r="A1758" s="48" t="s">
        <v>1918</v>
      </c>
      <c r="B1758" s="49" t="s">
        <v>1220</v>
      </c>
      <c r="C1758" s="49" t="s">
        <v>301</v>
      </c>
      <c r="D1758" s="49" t="s">
        <v>1627</v>
      </c>
      <c r="E1758" s="49" t="s">
        <v>942</v>
      </c>
      <c r="F1758" s="49" t="s">
        <v>1919</v>
      </c>
      <c r="G1758" s="49">
        <v>2025</v>
      </c>
      <c r="H1758" s="49" t="s">
        <v>357</v>
      </c>
      <c r="I1758" s="49" t="s">
        <v>663</v>
      </c>
      <c r="J1758" s="59">
        <v>12580</v>
      </c>
      <c r="K1758" s="49">
        <v>12580</v>
      </c>
      <c r="L1758" s="55" t="str">
        <f>_xlfn.CONCAT(NFM3External!$B1758,"_",NFM3External!$C1758,"_",NFM3External!$E1758,"_",NFM3External!$G1758)</f>
        <v>Sri Lanka_TB_World Health Organization (WHO)_2025</v>
      </c>
    </row>
    <row r="1759" spans="1:12">
      <c r="A1759" s="51" t="s">
        <v>1918</v>
      </c>
      <c r="B1759" s="52" t="s">
        <v>1220</v>
      </c>
      <c r="C1759" s="52" t="s">
        <v>301</v>
      </c>
      <c r="D1759" s="52" t="s">
        <v>1627</v>
      </c>
      <c r="E1759" s="52" t="s">
        <v>942</v>
      </c>
      <c r="F1759" s="52" t="s">
        <v>1919</v>
      </c>
      <c r="G1759" s="52">
        <v>2026</v>
      </c>
      <c r="H1759" s="52" t="s">
        <v>357</v>
      </c>
      <c r="I1759" s="52" t="s">
        <v>663</v>
      </c>
      <c r="J1759" s="60">
        <v>13572</v>
      </c>
      <c r="K1759" s="52">
        <v>13572</v>
      </c>
      <c r="L1759" s="56" t="str">
        <f>_xlfn.CONCAT(NFM3External!$B1759,"_",NFM3External!$C1759,"_",NFM3External!$E1759,"_",NFM3External!$G1759)</f>
        <v>Sri Lanka_TB_World Health Organization (WHO)_2026</v>
      </c>
    </row>
    <row r="1760" spans="1:12">
      <c r="A1760" s="48" t="s">
        <v>1920</v>
      </c>
      <c r="B1760" s="49" t="s">
        <v>1069</v>
      </c>
      <c r="C1760" s="49" t="s">
        <v>1638</v>
      </c>
      <c r="D1760" s="49" t="s">
        <v>1627</v>
      </c>
      <c r="E1760" s="49" t="s">
        <v>836</v>
      </c>
      <c r="F1760" s="49" t="s">
        <v>1921</v>
      </c>
      <c r="G1760" s="49">
        <v>2018</v>
      </c>
      <c r="H1760" s="49" t="s">
        <v>1628</v>
      </c>
      <c r="I1760" s="49" t="s">
        <v>663</v>
      </c>
      <c r="J1760" s="59">
        <v>247500</v>
      </c>
      <c r="K1760" s="49">
        <v>247500</v>
      </c>
      <c r="L1760" s="55" t="str">
        <f>_xlfn.CONCAT(NFM3External!$B1760,"_",NFM3External!$C1760,"_",NFM3External!$E1760,"_",NFM3External!$G1760)</f>
        <v>Lesotho_HIV_Joint United Nations Programme on HIV/AIDS (UNAIDS)_2018</v>
      </c>
    </row>
    <row r="1761" spans="1:12">
      <c r="A1761" s="51" t="s">
        <v>1920</v>
      </c>
      <c r="B1761" s="52" t="s">
        <v>1069</v>
      </c>
      <c r="C1761" s="52" t="s">
        <v>1638</v>
      </c>
      <c r="D1761" s="52" t="s">
        <v>1627</v>
      </c>
      <c r="E1761" s="52" t="s">
        <v>836</v>
      </c>
      <c r="F1761" s="52" t="s">
        <v>1921</v>
      </c>
      <c r="G1761" s="52">
        <v>2019</v>
      </c>
      <c r="H1761" s="52" t="s">
        <v>1628</v>
      </c>
      <c r="I1761" s="52" t="s">
        <v>663</v>
      </c>
      <c r="J1761" s="60">
        <v>247500</v>
      </c>
      <c r="K1761" s="52">
        <v>247500</v>
      </c>
      <c r="L1761" s="56" t="str">
        <f>_xlfn.CONCAT(NFM3External!$B1761,"_",NFM3External!$C1761,"_",NFM3External!$E1761,"_",NFM3External!$G1761)</f>
        <v>Lesotho_HIV_Joint United Nations Programme on HIV/AIDS (UNAIDS)_2019</v>
      </c>
    </row>
    <row r="1762" spans="1:12">
      <c r="A1762" s="48" t="s">
        <v>1920</v>
      </c>
      <c r="B1762" s="49" t="s">
        <v>1069</v>
      </c>
      <c r="C1762" s="49" t="s">
        <v>1638</v>
      </c>
      <c r="D1762" s="49" t="s">
        <v>1627</v>
      </c>
      <c r="E1762" s="49" t="s">
        <v>836</v>
      </c>
      <c r="F1762" s="49" t="s">
        <v>1921</v>
      </c>
      <c r="G1762" s="49">
        <v>2020</v>
      </c>
      <c r="H1762" s="49" t="s">
        <v>1628</v>
      </c>
      <c r="I1762" s="49" t="s">
        <v>663</v>
      </c>
      <c r="J1762" s="59">
        <v>247500</v>
      </c>
      <c r="K1762" s="49">
        <v>247500</v>
      </c>
      <c r="L1762" s="55" t="str">
        <f>_xlfn.CONCAT(NFM3External!$B1762,"_",NFM3External!$C1762,"_",NFM3External!$E1762,"_",NFM3External!$G1762)</f>
        <v>Lesotho_HIV_Joint United Nations Programme on HIV/AIDS (UNAIDS)_2020</v>
      </c>
    </row>
    <row r="1763" spans="1:12">
      <c r="A1763" s="51" t="s">
        <v>1920</v>
      </c>
      <c r="B1763" s="52" t="s">
        <v>1069</v>
      </c>
      <c r="C1763" s="52" t="s">
        <v>1638</v>
      </c>
      <c r="D1763" s="52" t="s">
        <v>1627</v>
      </c>
      <c r="E1763" s="52" t="s">
        <v>836</v>
      </c>
      <c r="F1763" s="52" t="s">
        <v>1921</v>
      </c>
      <c r="G1763" s="52">
        <v>2021</v>
      </c>
      <c r="H1763" s="52" t="s">
        <v>357</v>
      </c>
      <c r="I1763" s="52" t="s">
        <v>663</v>
      </c>
      <c r="J1763" s="60">
        <v>115000</v>
      </c>
      <c r="K1763" s="52">
        <v>115000</v>
      </c>
      <c r="L1763" s="56" t="str">
        <f>_xlfn.CONCAT(NFM3External!$B1763,"_",NFM3External!$C1763,"_",NFM3External!$E1763,"_",NFM3External!$G1763)</f>
        <v>Lesotho_HIV_Joint United Nations Programme on HIV/AIDS (UNAIDS)_2021</v>
      </c>
    </row>
    <row r="1764" spans="1:12">
      <c r="A1764" s="48" t="s">
        <v>1920</v>
      </c>
      <c r="B1764" s="49" t="s">
        <v>1069</v>
      </c>
      <c r="C1764" s="49" t="s">
        <v>1638</v>
      </c>
      <c r="D1764" s="49" t="s">
        <v>1627</v>
      </c>
      <c r="E1764" s="49" t="s">
        <v>836</v>
      </c>
      <c r="F1764" s="49" t="s">
        <v>1921</v>
      </c>
      <c r="G1764" s="49">
        <v>2022</v>
      </c>
      <c r="H1764" s="49" t="s">
        <v>357</v>
      </c>
      <c r="I1764" s="49" t="s">
        <v>663</v>
      </c>
      <c r="J1764" s="59">
        <v>115000</v>
      </c>
      <c r="K1764" s="49">
        <v>115000</v>
      </c>
      <c r="L1764" s="55" t="str">
        <f>_xlfn.CONCAT(NFM3External!$B1764,"_",NFM3External!$C1764,"_",NFM3External!$E1764,"_",NFM3External!$G1764)</f>
        <v>Lesotho_HIV_Joint United Nations Programme on HIV/AIDS (UNAIDS)_2022</v>
      </c>
    </row>
    <row r="1765" spans="1:12">
      <c r="A1765" s="51" t="s">
        <v>1920</v>
      </c>
      <c r="B1765" s="52" t="s">
        <v>1069</v>
      </c>
      <c r="C1765" s="52" t="s">
        <v>1638</v>
      </c>
      <c r="D1765" s="52" t="s">
        <v>1627</v>
      </c>
      <c r="E1765" s="52" t="s">
        <v>836</v>
      </c>
      <c r="F1765" s="52" t="s">
        <v>1921</v>
      </c>
      <c r="G1765" s="52">
        <v>2023</v>
      </c>
      <c r="H1765" s="52" t="s">
        <v>357</v>
      </c>
      <c r="I1765" s="52" t="s">
        <v>663</v>
      </c>
      <c r="J1765" s="60">
        <v>115000</v>
      </c>
      <c r="K1765" s="52">
        <v>115000</v>
      </c>
      <c r="L1765" s="56" t="str">
        <f>_xlfn.CONCAT(NFM3External!$B1765,"_",NFM3External!$C1765,"_",NFM3External!$E1765,"_",NFM3External!$G1765)</f>
        <v>Lesotho_HIV_Joint United Nations Programme on HIV/AIDS (UNAIDS)_2023</v>
      </c>
    </row>
    <row r="1766" spans="1:12">
      <c r="A1766" s="48" t="s">
        <v>1920</v>
      </c>
      <c r="B1766" s="49" t="s">
        <v>1069</v>
      </c>
      <c r="C1766" s="49" t="s">
        <v>1638</v>
      </c>
      <c r="D1766" s="49" t="s">
        <v>1627</v>
      </c>
      <c r="E1766" s="49" t="s">
        <v>894</v>
      </c>
      <c r="F1766" s="49" t="s">
        <v>1922</v>
      </c>
      <c r="G1766" s="49">
        <v>2018</v>
      </c>
      <c r="H1766" s="49" t="s">
        <v>1628</v>
      </c>
      <c r="I1766" s="49" t="s">
        <v>663</v>
      </c>
      <c r="J1766" s="59">
        <v>284686</v>
      </c>
      <c r="K1766" s="49">
        <v>284686</v>
      </c>
      <c r="L1766" s="55" t="str">
        <f>_xlfn.CONCAT(NFM3External!$B1766,"_",NFM3External!$C1766,"_",NFM3External!$E1766,"_",NFM3External!$G1766)</f>
        <v>Lesotho_HIV_The United Nations Children's Fund (UNICEF)_2018</v>
      </c>
    </row>
    <row r="1767" spans="1:12">
      <c r="A1767" s="51" t="s">
        <v>1920</v>
      </c>
      <c r="B1767" s="52" t="s">
        <v>1069</v>
      </c>
      <c r="C1767" s="52" t="s">
        <v>1638</v>
      </c>
      <c r="D1767" s="52" t="s">
        <v>1627</v>
      </c>
      <c r="E1767" s="52" t="s">
        <v>894</v>
      </c>
      <c r="F1767" s="52" t="s">
        <v>1922</v>
      </c>
      <c r="G1767" s="52">
        <v>2019</v>
      </c>
      <c r="H1767" s="52" t="s">
        <v>1628</v>
      </c>
      <c r="I1767" s="52" t="s">
        <v>663</v>
      </c>
      <c r="J1767" s="60">
        <v>461140</v>
      </c>
      <c r="K1767" s="52">
        <v>461140</v>
      </c>
      <c r="L1767" s="56" t="str">
        <f>_xlfn.CONCAT(NFM3External!$B1767,"_",NFM3External!$C1767,"_",NFM3External!$E1767,"_",NFM3External!$G1767)</f>
        <v>Lesotho_HIV_The United Nations Children's Fund (UNICEF)_2019</v>
      </c>
    </row>
    <row r="1768" spans="1:12">
      <c r="A1768" s="48" t="s">
        <v>1920</v>
      </c>
      <c r="B1768" s="49" t="s">
        <v>1069</v>
      </c>
      <c r="C1768" s="49" t="s">
        <v>1638</v>
      </c>
      <c r="D1768" s="49" t="s">
        <v>1627</v>
      </c>
      <c r="E1768" s="49" t="s">
        <v>894</v>
      </c>
      <c r="F1768" s="49" t="s">
        <v>1922</v>
      </c>
      <c r="G1768" s="49">
        <v>2020</v>
      </c>
      <c r="H1768" s="49" t="s">
        <v>1628</v>
      </c>
      <c r="I1768" s="49" t="s">
        <v>663</v>
      </c>
      <c r="J1768" s="59">
        <v>414914</v>
      </c>
      <c r="K1768" s="49">
        <v>414914</v>
      </c>
      <c r="L1768" s="55" t="str">
        <f>_xlfn.CONCAT(NFM3External!$B1768,"_",NFM3External!$C1768,"_",NFM3External!$E1768,"_",NFM3External!$G1768)</f>
        <v>Lesotho_HIV_The United Nations Children's Fund (UNICEF)_2020</v>
      </c>
    </row>
    <row r="1769" spans="1:12">
      <c r="A1769" s="51" t="s">
        <v>1920</v>
      </c>
      <c r="B1769" s="52" t="s">
        <v>1069</v>
      </c>
      <c r="C1769" s="52" t="s">
        <v>1638</v>
      </c>
      <c r="D1769" s="52" t="s">
        <v>1627</v>
      </c>
      <c r="E1769" s="52" t="s">
        <v>894</v>
      </c>
      <c r="F1769" s="52" t="s">
        <v>1922</v>
      </c>
      <c r="G1769" s="52">
        <v>2021</v>
      </c>
      <c r="H1769" s="52" t="s">
        <v>357</v>
      </c>
      <c r="I1769" s="52" t="s">
        <v>663</v>
      </c>
      <c r="J1769" s="60">
        <v>435659</v>
      </c>
      <c r="K1769" s="52">
        <v>435659</v>
      </c>
      <c r="L1769" s="56" t="str">
        <f>_xlfn.CONCAT(NFM3External!$B1769,"_",NFM3External!$C1769,"_",NFM3External!$E1769,"_",NFM3External!$G1769)</f>
        <v>Lesotho_HIV_The United Nations Children's Fund (UNICEF)_2021</v>
      </c>
    </row>
    <row r="1770" spans="1:12">
      <c r="A1770" s="48" t="s">
        <v>1920</v>
      </c>
      <c r="B1770" s="49" t="s">
        <v>1069</v>
      </c>
      <c r="C1770" s="49" t="s">
        <v>1638</v>
      </c>
      <c r="D1770" s="49" t="s">
        <v>1627</v>
      </c>
      <c r="E1770" s="49" t="s">
        <v>894</v>
      </c>
      <c r="F1770" s="49" t="s">
        <v>1922</v>
      </c>
      <c r="G1770" s="49">
        <v>2022</v>
      </c>
      <c r="H1770" s="49" t="s">
        <v>357</v>
      </c>
      <c r="I1770" s="49" t="s">
        <v>663</v>
      </c>
      <c r="J1770" s="59">
        <v>435659</v>
      </c>
      <c r="K1770" s="49">
        <v>435659</v>
      </c>
      <c r="L1770" s="55" t="str">
        <f>_xlfn.CONCAT(NFM3External!$B1770,"_",NFM3External!$C1770,"_",NFM3External!$E1770,"_",NFM3External!$G1770)</f>
        <v>Lesotho_HIV_The United Nations Children's Fund (UNICEF)_2022</v>
      </c>
    </row>
    <row r="1771" spans="1:12">
      <c r="A1771" s="51" t="s">
        <v>1920</v>
      </c>
      <c r="B1771" s="52" t="s">
        <v>1069</v>
      </c>
      <c r="C1771" s="52" t="s">
        <v>1638</v>
      </c>
      <c r="D1771" s="52" t="s">
        <v>1627</v>
      </c>
      <c r="E1771" s="52" t="s">
        <v>894</v>
      </c>
      <c r="F1771" s="52" t="s">
        <v>1922</v>
      </c>
      <c r="G1771" s="52">
        <v>2023</v>
      </c>
      <c r="H1771" s="52" t="s">
        <v>357</v>
      </c>
      <c r="I1771" s="52" t="s">
        <v>663</v>
      </c>
      <c r="J1771" s="60">
        <v>435659</v>
      </c>
      <c r="K1771" s="52">
        <v>435659</v>
      </c>
      <c r="L1771" s="56" t="str">
        <f>_xlfn.CONCAT(NFM3External!$B1771,"_",NFM3External!$C1771,"_",NFM3External!$E1771,"_",NFM3External!$G1771)</f>
        <v>Lesotho_HIV_The United Nations Children's Fund (UNICEF)_2023</v>
      </c>
    </row>
    <row r="1772" spans="1:12">
      <c r="A1772" s="48" t="s">
        <v>1920</v>
      </c>
      <c r="B1772" s="49" t="s">
        <v>1069</v>
      </c>
      <c r="C1772" s="49" t="s">
        <v>1638</v>
      </c>
      <c r="D1772" s="49" t="s">
        <v>1627</v>
      </c>
      <c r="E1772" s="49" t="s">
        <v>923</v>
      </c>
      <c r="F1772" s="49" t="s">
        <v>1923</v>
      </c>
      <c r="G1772" s="49">
        <v>2018</v>
      </c>
      <c r="H1772" s="49" t="s">
        <v>1628</v>
      </c>
      <c r="I1772" s="49" t="s">
        <v>663</v>
      </c>
      <c r="J1772" s="59">
        <v>871574</v>
      </c>
      <c r="K1772" s="49">
        <v>871574</v>
      </c>
      <c r="L1772" s="55" t="str">
        <f>_xlfn.CONCAT(NFM3External!$B1772,"_",NFM3External!$C1772,"_",NFM3External!$E1772,"_",NFM3External!$G1772)</f>
        <v>Lesotho_HIV_United Nations Population Fund (UNFPA)_2018</v>
      </c>
    </row>
    <row r="1773" spans="1:12">
      <c r="A1773" s="51" t="s">
        <v>1920</v>
      </c>
      <c r="B1773" s="52" t="s">
        <v>1069</v>
      </c>
      <c r="C1773" s="52" t="s">
        <v>1638</v>
      </c>
      <c r="D1773" s="52" t="s">
        <v>1627</v>
      </c>
      <c r="E1773" s="52" t="s">
        <v>923</v>
      </c>
      <c r="F1773" s="52" t="s">
        <v>1923</v>
      </c>
      <c r="G1773" s="52">
        <v>2019</v>
      </c>
      <c r="H1773" s="52" t="s">
        <v>1628</v>
      </c>
      <c r="I1773" s="52" t="s">
        <v>663</v>
      </c>
      <c r="J1773" s="60">
        <v>461140</v>
      </c>
      <c r="K1773" s="52">
        <v>461140</v>
      </c>
      <c r="L1773" s="56" t="str">
        <f>_xlfn.CONCAT(NFM3External!$B1773,"_",NFM3External!$C1773,"_",NFM3External!$E1773,"_",NFM3External!$G1773)</f>
        <v>Lesotho_HIV_United Nations Population Fund (UNFPA)_2019</v>
      </c>
    </row>
    <row r="1774" spans="1:12">
      <c r="A1774" s="48" t="s">
        <v>1920</v>
      </c>
      <c r="B1774" s="49" t="s">
        <v>1069</v>
      </c>
      <c r="C1774" s="49" t="s">
        <v>1638</v>
      </c>
      <c r="D1774" s="49" t="s">
        <v>1627</v>
      </c>
      <c r="E1774" s="49" t="s">
        <v>923</v>
      </c>
      <c r="F1774" s="49" t="s">
        <v>1923</v>
      </c>
      <c r="G1774" s="49">
        <v>2020</v>
      </c>
      <c r="H1774" s="49" t="s">
        <v>1628</v>
      </c>
      <c r="I1774" s="49" t="s">
        <v>663</v>
      </c>
      <c r="J1774" s="59">
        <v>414914</v>
      </c>
      <c r="K1774" s="49">
        <v>414914</v>
      </c>
      <c r="L1774" s="55" t="str">
        <f>_xlfn.CONCAT(NFM3External!$B1774,"_",NFM3External!$C1774,"_",NFM3External!$E1774,"_",NFM3External!$G1774)</f>
        <v>Lesotho_HIV_United Nations Population Fund (UNFPA)_2020</v>
      </c>
    </row>
    <row r="1775" spans="1:12">
      <c r="A1775" s="51" t="s">
        <v>1920</v>
      </c>
      <c r="B1775" s="52" t="s">
        <v>1069</v>
      </c>
      <c r="C1775" s="52" t="s">
        <v>1638</v>
      </c>
      <c r="D1775" s="52" t="s">
        <v>1627</v>
      </c>
      <c r="E1775" s="52" t="s">
        <v>923</v>
      </c>
      <c r="F1775" s="52" t="s">
        <v>1923</v>
      </c>
      <c r="G1775" s="52">
        <v>2021</v>
      </c>
      <c r="H1775" s="52" t="s">
        <v>357</v>
      </c>
      <c r="I1775" s="52" t="s">
        <v>663</v>
      </c>
      <c r="J1775" s="60">
        <v>1246069</v>
      </c>
      <c r="K1775" s="52">
        <v>1246069</v>
      </c>
      <c r="L1775" s="56" t="str">
        <f>_xlfn.CONCAT(NFM3External!$B1775,"_",NFM3External!$C1775,"_",NFM3External!$E1775,"_",NFM3External!$G1775)</f>
        <v>Lesotho_HIV_United Nations Population Fund (UNFPA)_2021</v>
      </c>
    </row>
    <row r="1776" spans="1:12">
      <c r="A1776" s="48" t="s">
        <v>1920</v>
      </c>
      <c r="B1776" s="49" t="s">
        <v>1069</v>
      </c>
      <c r="C1776" s="49" t="s">
        <v>1638</v>
      </c>
      <c r="D1776" s="49" t="s">
        <v>1627</v>
      </c>
      <c r="E1776" s="49" t="s">
        <v>927</v>
      </c>
      <c r="F1776" s="49" t="s">
        <v>1924</v>
      </c>
      <c r="G1776" s="49">
        <v>2018</v>
      </c>
      <c r="H1776" s="49" t="s">
        <v>1628</v>
      </c>
      <c r="I1776" s="49" t="s">
        <v>663</v>
      </c>
      <c r="J1776" s="59">
        <v>80418701</v>
      </c>
      <c r="K1776" s="49">
        <v>80418701</v>
      </c>
      <c r="L1776" s="55" t="str">
        <f>_xlfn.CONCAT(NFM3External!$B1776,"_",NFM3External!$C1776,"_",NFM3External!$E1776,"_",NFM3External!$G1776)</f>
        <v>Lesotho_HIV_United States Government (USG)_2018</v>
      </c>
    </row>
    <row r="1777" spans="1:12">
      <c r="A1777" s="51" t="s">
        <v>1920</v>
      </c>
      <c r="B1777" s="52" t="s">
        <v>1069</v>
      </c>
      <c r="C1777" s="52" t="s">
        <v>1638</v>
      </c>
      <c r="D1777" s="52" t="s">
        <v>1627</v>
      </c>
      <c r="E1777" s="52" t="s">
        <v>927</v>
      </c>
      <c r="F1777" s="52" t="s">
        <v>1924</v>
      </c>
      <c r="G1777" s="52">
        <v>2019</v>
      </c>
      <c r="H1777" s="52" t="s">
        <v>1628</v>
      </c>
      <c r="I1777" s="52" t="s">
        <v>663</v>
      </c>
      <c r="J1777" s="60">
        <v>85700575</v>
      </c>
      <c r="K1777" s="52">
        <v>85700575</v>
      </c>
      <c r="L1777" s="56" t="str">
        <f>_xlfn.CONCAT(NFM3External!$B1777,"_",NFM3External!$C1777,"_",NFM3External!$E1777,"_",NFM3External!$G1777)</f>
        <v>Lesotho_HIV_United States Government (USG)_2019</v>
      </c>
    </row>
    <row r="1778" spans="1:12">
      <c r="A1778" s="48" t="s">
        <v>1920</v>
      </c>
      <c r="B1778" s="49" t="s">
        <v>1069</v>
      </c>
      <c r="C1778" s="49" t="s">
        <v>1638</v>
      </c>
      <c r="D1778" s="49" t="s">
        <v>1627</v>
      </c>
      <c r="E1778" s="49" t="s">
        <v>927</v>
      </c>
      <c r="F1778" s="49" t="s">
        <v>1924</v>
      </c>
      <c r="G1778" s="49">
        <v>2020</v>
      </c>
      <c r="H1778" s="49" t="s">
        <v>1628</v>
      </c>
      <c r="I1778" s="49" t="s">
        <v>663</v>
      </c>
      <c r="J1778" s="59">
        <v>94037155</v>
      </c>
      <c r="K1778" s="49">
        <v>94037155</v>
      </c>
      <c r="L1778" s="55" t="str">
        <f>_xlfn.CONCAT(NFM3External!$B1778,"_",NFM3External!$C1778,"_",NFM3External!$E1778,"_",NFM3External!$G1778)</f>
        <v>Lesotho_HIV_United States Government (USG)_2020</v>
      </c>
    </row>
    <row r="1779" spans="1:12">
      <c r="A1779" s="51" t="s">
        <v>1920</v>
      </c>
      <c r="B1779" s="52" t="s">
        <v>1069</v>
      </c>
      <c r="C1779" s="52" t="s">
        <v>1638</v>
      </c>
      <c r="D1779" s="52" t="s">
        <v>1627</v>
      </c>
      <c r="E1779" s="52" t="s">
        <v>927</v>
      </c>
      <c r="F1779" s="52" t="s">
        <v>1924</v>
      </c>
      <c r="G1779" s="52">
        <v>2021</v>
      </c>
      <c r="H1779" s="52" t="s">
        <v>357</v>
      </c>
      <c r="I1779" s="52" t="s">
        <v>663</v>
      </c>
      <c r="J1779" s="60">
        <v>82110265</v>
      </c>
      <c r="K1779" s="52">
        <v>82110265</v>
      </c>
      <c r="L1779" s="56" t="str">
        <f>_xlfn.CONCAT(NFM3External!$B1779,"_",NFM3External!$C1779,"_",NFM3External!$E1779,"_",NFM3External!$G1779)</f>
        <v>Lesotho_HIV_United States Government (USG)_2021</v>
      </c>
    </row>
    <row r="1780" spans="1:12">
      <c r="A1780" s="48" t="s">
        <v>1920</v>
      </c>
      <c r="B1780" s="49" t="s">
        <v>1069</v>
      </c>
      <c r="C1780" s="49" t="s">
        <v>1638</v>
      </c>
      <c r="D1780" s="49" t="s">
        <v>1627</v>
      </c>
      <c r="E1780" s="49" t="s">
        <v>927</v>
      </c>
      <c r="F1780" s="49" t="s">
        <v>1924</v>
      </c>
      <c r="G1780" s="49">
        <v>2022</v>
      </c>
      <c r="H1780" s="49" t="s">
        <v>357</v>
      </c>
      <c r="I1780" s="49" t="s">
        <v>663</v>
      </c>
      <c r="J1780" s="59">
        <v>82110265</v>
      </c>
      <c r="K1780" s="49">
        <v>82110265</v>
      </c>
      <c r="L1780" s="55" t="str">
        <f>_xlfn.CONCAT(NFM3External!$B1780,"_",NFM3External!$C1780,"_",NFM3External!$E1780,"_",NFM3External!$G1780)</f>
        <v>Lesotho_HIV_United States Government (USG)_2022</v>
      </c>
    </row>
    <row r="1781" spans="1:12">
      <c r="A1781" s="51" t="s">
        <v>1920</v>
      </c>
      <c r="B1781" s="52" t="s">
        <v>1069</v>
      </c>
      <c r="C1781" s="52" t="s">
        <v>1638</v>
      </c>
      <c r="D1781" s="52" t="s">
        <v>1627</v>
      </c>
      <c r="E1781" s="52" t="s">
        <v>927</v>
      </c>
      <c r="F1781" s="52" t="s">
        <v>1924</v>
      </c>
      <c r="G1781" s="52">
        <v>2023</v>
      </c>
      <c r="H1781" s="52" t="s">
        <v>357</v>
      </c>
      <c r="I1781" s="52" t="s">
        <v>663</v>
      </c>
      <c r="J1781" s="60">
        <v>82110265</v>
      </c>
      <c r="K1781" s="52">
        <v>82110265</v>
      </c>
      <c r="L1781" s="56" t="str">
        <f>_xlfn.CONCAT(NFM3External!$B1781,"_",NFM3External!$C1781,"_",NFM3External!$E1781,"_",NFM3External!$G1781)</f>
        <v>Lesotho_HIV_United States Government (USG)_2023</v>
      </c>
    </row>
    <row r="1782" spans="1:12">
      <c r="A1782" s="48" t="s">
        <v>1920</v>
      </c>
      <c r="B1782" s="49" t="s">
        <v>1069</v>
      </c>
      <c r="C1782" s="49" t="s">
        <v>1638</v>
      </c>
      <c r="D1782" s="49" t="s">
        <v>1627</v>
      </c>
      <c r="E1782" s="49" t="s">
        <v>938</v>
      </c>
      <c r="F1782" s="49" t="s">
        <v>1925</v>
      </c>
      <c r="G1782" s="49">
        <v>2021</v>
      </c>
      <c r="H1782" s="49" t="s">
        <v>357</v>
      </c>
      <c r="I1782" s="49" t="s">
        <v>663</v>
      </c>
      <c r="J1782" s="59">
        <v>25000</v>
      </c>
      <c r="K1782" s="49">
        <v>25000</v>
      </c>
      <c r="L1782" s="55" t="str">
        <f>_xlfn.CONCAT(NFM3External!$B1782,"_",NFM3External!$C1782,"_",NFM3External!$E1782,"_",NFM3External!$G1782)</f>
        <v>Lesotho_HIV_World Food Programme (WFP)_2021</v>
      </c>
    </row>
    <row r="1783" spans="1:12">
      <c r="A1783" s="51" t="s">
        <v>1920</v>
      </c>
      <c r="B1783" s="52" t="s">
        <v>1069</v>
      </c>
      <c r="C1783" s="52" t="s">
        <v>1638</v>
      </c>
      <c r="D1783" s="52" t="s">
        <v>1627</v>
      </c>
      <c r="E1783" s="52" t="s">
        <v>938</v>
      </c>
      <c r="F1783" s="52" t="s">
        <v>1925</v>
      </c>
      <c r="G1783" s="52">
        <v>2022</v>
      </c>
      <c r="H1783" s="52" t="s">
        <v>357</v>
      </c>
      <c r="I1783" s="52" t="s">
        <v>663</v>
      </c>
      <c r="J1783" s="60">
        <v>25000</v>
      </c>
      <c r="K1783" s="52">
        <v>25000</v>
      </c>
      <c r="L1783" s="56" t="str">
        <f>_xlfn.CONCAT(NFM3External!$B1783,"_",NFM3External!$C1783,"_",NFM3External!$E1783,"_",NFM3External!$G1783)</f>
        <v>Lesotho_HIV_World Food Programme (WFP)_2022</v>
      </c>
    </row>
    <row r="1784" spans="1:12">
      <c r="A1784" s="48" t="s">
        <v>1920</v>
      </c>
      <c r="B1784" s="49" t="s">
        <v>1069</v>
      </c>
      <c r="C1784" s="49" t="s">
        <v>1638</v>
      </c>
      <c r="D1784" s="49" t="s">
        <v>1627</v>
      </c>
      <c r="E1784" s="49" t="s">
        <v>938</v>
      </c>
      <c r="F1784" s="49" t="s">
        <v>1925</v>
      </c>
      <c r="G1784" s="49">
        <v>2023</v>
      </c>
      <c r="H1784" s="49" t="s">
        <v>357</v>
      </c>
      <c r="I1784" s="49" t="s">
        <v>663</v>
      </c>
      <c r="J1784" s="59">
        <v>25000</v>
      </c>
      <c r="K1784" s="49">
        <v>25000</v>
      </c>
      <c r="L1784" s="55" t="str">
        <f>_xlfn.CONCAT(NFM3External!$B1784,"_",NFM3External!$C1784,"_",NFM3External!$E1784,"_",NFM3External!$G1784)</f>
        <v>Lesotho_HIV_World Food Programme (WFP)_2023</v>
      </c>
    </row>
    <row r="1785" spans="1:12">
      <c r="A1785" s="51" t="s">
        <v>1920</v>
      </c>
      <c r="B1785" s="52" t="s">
        <v>1069</v>
      </c>
      <c r="C1785" s="52" t="s">
        <v>1638</v>
      </c>
      <c r="D1785" s="52" t="s">
        <v>1627</v>
      </c>
      <c r="E1785" s="52" t="s">
        <v>942</v>
      </c>
      <c r="F1785" s="52" t="s">
        <v>1926</v>
      </c>
      <c r="G1785" s="52">
        <v>2018</v>
      </c>
      <c r="H1785" s="52" t="s">
        <v>1628</v>
      </c>
      <c r="I1785" s="52" t="s">
        <v>663</v>
      </c>
      <c r="J1785" s="60">
        <v>1013051</v>
      </c>
      <c r="K1785" s="52">
        <v>1013051</v>
      </c>
      <c r="L1785" s="56" t="str">
        <f>_xlfn.CONCAT(NFM3External!$B1785,"_",NFM3External!$C1785,"_",NFM3External!$E1785,"_",NFM3External!$G1785)</f>
        <v>Lesotho_HIV_World Health Organization (WHO)_2018</v>
      </c>
    </row>
    <row r="1786" spans="1:12">
      <c r="A1786" s="48" t="s">
        <v>1920</v>
      </c>
      <c r="B1786" s="49" t="s">
        <v>1069</v>
      </c>
      <c r="C1786" s="49" t="s">
        <v>1638</v>
      </c>
      <c r="D1786" s="49" t="s">
        <v>1627</v>
      </c>
      <c r="E1786" s="49" t="s">
        <v>942</v>
      </c>
      <c r="F1786" s="49" t="s">
        <v>1926</v>
      </c>
      <c r="G1786" s="49">
        <v>2019</v>
      </c>
      <c r="H1786" s="49" t="s">
        <v>1628</v>
      </c>
      <c r="I1786" s="49" t="s">
        <v>663</v>
      </c>
      <c r="J1786" s="59">
        <v>851335</v>
      </c>
      <c r="K1786" s="49">
        <v>851335</v>
      </c>
      <c r="L1786" s="55" t="str">
        <f>_xlfn.CONCAT(NFM3External!$B1786,"_",NFM3External!$C1786,"_",NFM3External!$E1786,"_",NFM3External!$G1786)</f>
        <v>Lesotho_HIV_World Health Organization (WHO)_2019</v>
      </c>
    </row>
    <row r="1787" spans="1:12">
      <c r="A1787" s="51" t="s">
        <v>1920</v>
      </c>
      <c r="B1787" s="52" t="s">
        <v>1069</v>
      </c>
      <c r="C1787" s="52" t="s">
        <v>1638</v>
      </c>
      <c r="D1787" s="52" t="s">
        <v>1627</v>
      </c>
      <c r="E1787" s="52" t="s">
        <v>942</v>
      </c>
      <c r="F1787" s="52" t="s">
        <v>1926</v>
      </c>
      <c r="G1787" s="52">
        <v>2020</v>
      </c>
      <c r="H1787" s="52" t="s">
        <v>1628</v>
      </c>
      <c r="I1787" s="52" t="s">
        <v>663</v>
      </c>
      <c r="J1787" s="60">
        <v>765995</v>
      </c>
      <c r="K1787" s="52">
        <v>765995</v>
      </c>
      <c r="L1787" s="56" t="str">
        <f>_xlfn.CONCAT(NFM3External!$B1787,"_",NFM3External!$C1787,"_",NFM3External!$E1787,"_",NFM3External!$G1787)</f>
        <v>Lesotho_HIV_World Health Organization (WHO)_2020</v>
      </c>
    </row>
    <row r="1788" spans="1:12">
      <c r="A1788" s="48" t="s">
        <v>1920</v>
      </c>
      <c r="B1788" s="49" t="s">
        <v>1069</v>
      </c>
      <c r="C1788" s="49" t="s">
        <v>1638</v>
      </c>
      <c r="D1788" s="49" t="s">
        <v>1627</v>
      </c>
      <c r="E1788" s="49" t="s">
        <v>942</v>
      </c>
      <c r="F1788" s="49" t="s">
        <v>1926</v>
      </c>
      <c r="G1788" s="49">
        <v>2021</v>
      </c>
      <c r="H1788" s="49" t="s">
        <v>357</v>
      </c>
      <c r="I1788" s="49" t="s">
        <v>663</v>
      </c>
      <c r="J1788" s="59">
        <v>804294</v>
      </c>
      <c r="K1788" s="49">
        <v>804294</v>
      </c>
      <c r="L1788" s="55" t="str">
        <f>_xlfn.CONCAT(NFM3External!$B1788,"_",NFM3External!$C1788,"_",NFM3External!$E1788,"_",NFM3External!$G1788)</f>
        <v>Lesotho_HIV_World Health Organization (WHO)_2021</v>
      </c>
    </row>
    <row r="1789" spans="1:12">
      <c r="A1789" s="51" t="s">
        <v>1920</v>
      </c>
      <c r="B1789" s="52" t="s">
        <v>1069</v>
      </c>
      <c r="C1789" s="52" t="s">
        <v>1638</v>
      </c>
      <c r="D1789" s="52" t="s">
        <v>1627</v>
      </c>
      <c r="E1789" s="52" t="s">
        <v>942</v>
      </c>
      <c r="F1789" s="52" t="s">
        <v>1926</v>
      </c>
      <c r="G1789" s="52">
        <v>2022</v>
      </c>
      <c r="H1789" s="52" t="s">
        <v>357</v>
      </c>
      <c r="I1789" s="52" t="s">
        <v>663</v>
      </c>
      <c r="J1789" s="60">
        <v>804294</v>
      </c>
      <c r="K1789" s="52">
        <v>804294</v>
      </c>
      <c r="L1789" s="56" t="str">
        <f>_xlfn.CONCAT(NFM3External!$B1789,"_",NFM3External!$C1789,"_",NFM3External!$E1789,"_",NFM3External!$G1789)</f>
        <v>Lesotho_HIV_World Health Organization (WHO)_2022</v>
      </c>
    </row>
    <row r="1790" spans="1:12">
      <c r="A1790" s="48" t="s">
        <v>1920</v>
      </c>
      <c r="B1790" s="49" t="s">
        <v>1069</v>
      </c>
      <c r="C1790" s="49" t="s">
        <v>1638</v>
      </c>
      <c r="D1790" s="49" t="s">
        <v>1627</v>
      </c>
      <c r="E1790" s="49" t="s">
        <v>942</v>
      </c>
      <c r="F1790" s="49" t="s">
        <v>1926</v>
      </c>
      <c r="G1790" s="49">
        <v>2023</v>
      </c>
      <c r="H1790" s="49" t="s">
        <v>357</v>
      </c>
      <c r="I1790" s="49" t="s">
        <v>663</v>
      </c>
      <c r="J1790" s="59">
        <v>804294</v>
      </c>
      <c r="K1790" s="49">
        <v>804294</v>
      </c>
      <c r="L1790" s="55" t="str">
        <f>_xlfn.CONCAT(NFM3External!$B1790,"_",NFM3External!$C1790,"_",NFM3External!$E1790,"_",NFM3External!$G1790)</f>
        <v>Lesotho_HIV_World Health Organization (WHO)_2023</v>
      </c>
    </row>
    <row r="1791" spans="1:12">
      <c r="A1791" s="51" t="s">
        <v>1927</v>
      </c>
      <c r="B1791" s="52" t="s">
        <v>1111</v>
      </c>
      <c r="C1791" s="52" t="s">
        <v>1638</v>
      </c>
      <c r="D1791" s="52" t="s">
        <v>1627</v>
      </c>
      <c r="E1791" s="52" t="s">
        <v>813</v>
      </c>
      <c r="F1791" s="52" t="s">
        <v>1928</v>
      </c>
      <c r="G1791" s="52">
        <v>2018</v>
      </c>
      <c r="H1791" s="52" t="s">
        <v>1628</v>
      </c>
      <c r="I1791" s="52" t="s">
        <v>675</v>
      </c>
      <c r="J1791" s="60">
        <v>44913</v>
      </c>
      <c r="K1791" s="52">
        <v>53016</v>
      </c>
      <c r="L1791" s="56" t="str">
        <f>_xlfn.CONCAT(NFM3External!$B1791,"_",NFM3External!$C1791,"_",NFM3External!$E1791,"_",NFM3External!$G1791)</f>
        <v>Morocco_HIV_International Organization for Migration (IOM)_2018</v>
      </c>
    </row>
    <row r="1792" spans="1:12">
      <c r="A1792" s="48" t="s">
        <v>1927</v>
      </c>
      <c r="B1792" s="49" t="s">
        <v>1111</v>
      </c>
      <c r="C1792" s="49" t="s">
        <v>1638</v>
      </c>
      <c r="D1792" s="49" t="s">
        <v>1627</v>
      </c>
      <c r="E1792" s="49" t="s">
        <v>813</v>
      </c>
      <c r="F1792" s="49" t="s">
        <v>1928</v>
      </c>
      <c r="G1792" s="49">
        <v>2019</v>
      </c>
      <c r="H1792" s="49" t="s">
        <v>1628</v>
      </c>
      <c r="I1792" s="49" t="s">
        <v>675</v>
      </c>
      <c r="J1792" s="59">
        <v>16400</v>
      </c>
      <c r="K1792" s="49">
        <v>18359</v>
      </c>
      <c r="L1792" s="55" t="str">
        <f>_xlfn.CONCAT(NFM3External!$B1792,"_",NFM3External!$C1792,"_",NFM3External!$E1792,"_",NFM3External!$G1792)</f>
        <v>Morocco_HIV_International Organization for Migration (IOM)_2019</v>
      </c>
    </row>
    <row r="1793" spans="1:12">
      <c r="A1793" s="51" t="s">
        <v>1927</v>
      </c>
      <c r="B1793" s="52" t="s">
        <v>1111</v>
      </c>
      <c r="C1793" s="52" t="s">
        <v>1638</v>
      </c>
      <c r="D1793" s="52" t="s">
        <v>1627</v>
      </c>
      <c r="E1793" s="52" t="s">
        <v>813</v>
      </c>
      <c r="F1793" s="52" t="s">
        <v>1928</v>
      </c>
      <c r="G1793" s="52">
        <v>2020</v>
      </c>
      <c r="H1793" s="52" t="s">
        <v>1628</v>
      </c>
      <c r="I1793" s="52" t="s">
        <v>675</v>
      </c>
      <c r="J1793" s="60">
        <v>16000</v>
      </c>
      <c r="K1793" s="52">
        <v>18234</v>
      </c>
      <c r="L1793" s="56" t="str">
        <f>_xlfn.CONCAT(NFM3External!$B1793,"_",NFM3External!$C1793,"_",NFM3External!$E1793,"_",NFM3External!$G1793)</f>
        <v>Morocco_HIV_International Organization for Migration (IOM)_2020</v>
      </c>
    </row>
    <row r="1794" spans="1:12">
      <c r="A1794" s="48" t="s">
        <v>1927</v>
      </c>
      <c r="B1794" s="49" t="s">
        <v>1111</v>
      </c>
      <c r="C1794" s="49" t="s">
        <v>1638</v>
      </c>
      <c r="D1794" s="49" t="s">
        <v>1627</v>
      </c>
      <c r="E1794" s="49" t="s">
        <v>813</v>
      </c>
      <c r="F1794" s="49" t="s">
        <v>1928</v>
      </c>
      <c r="G1794" s="49">
        <v>2021</v>
      </c>
      <c r="H1794" s="49" t="s">
        <v>357</v>
      </c>
      <c r="I1794" s="49" t="s">
        <v>675</v>
      </c>
      <c r="J1794" s="59">
        <v>16000</v>
      </c>
      <c r="K1794" s="49">
        <v>19107</v>
      </c>
      <c r="L1794" s="55" t="str">
        <f>_xlfn.CONCAT(NFM3External!$B1794,"_",NFM3External!$C1794,"_",NFM3External!$E1794,"_",NFM3External!$G1794)</f>
        <v>Morocco_HIV_International Organization for Migration (IOM)_2021</v>
      </c>
    </row>
    <row r="1795" spans="1:12">
      <c r="A1795" s="51" t="s">
        <v>1927</v>
      </c>
      <c r="B1795" s="52" t="s">
        <v>1111</v>
      </c>
      <c r="C1795" s="52" t="s">
        <v>1638</v>
      </c>
      <c r="D1795" s="52" t="s">
        <v>1627</v>
      </c>
      <c r="E1795" s="52" t="s">
        <v>813</v>
      </c>
      <c r="F1795" s="52" t="s">
        <v>1928</v>
      </c>
      <c r="G1795" s="52">
        <v>2022</v>
      </c>
      <c r="H1795" s="52" t="s">
        <v>357</v>
      </c>
      <c r="I1795" s="52" t="s">
        <v>675</v>
      </c>
      <c r="J1795" s="60">
        <v>16000</v>
      </c>
      <c r="K1795" s="52">
        <v>19321</v>
      </c>
      <c r="L1795" s="56" t="str">
        <f>_xlfn.CONCAT(NFM3External!$B1795,"_",NFM3External!$C1795,"_",NFM3External!$E1795,"_",NFM3External!$G1795)</f>
        <v>Morocco_HIV_International Organization for Migration (IOM)_2022</v>
      </c>
    </row>
    <row r="1796" spans="1:12">
      <c r="A1796" s="48" t="s">
        <v>1927</v>
      </c>
      <c r="B1796" s="49" t="s">
        <v>1111</v>
      </c>
      <c r="C1796" s="49" t="s">
        <v>1638</v>
      </c>
      <c r="D1796" s="49" t="s">
        <v>1627</v>
      </c>
      <c r="E1796" s="49" t="s">
        <v>813</v>
      </c>
      <c r="F1796" s="49" t="s">
        <v>1928</v>
      </c>
      <c r="G1796" s="49">
        <v>2023</v>
      </c>
      <c r="H1796" s="49" t="s">
        <v>357</v>
      </c>
      <c r="I1796" s="49" t="s">
        <v>675</v>
      </c>
      <c r="J1796" s="59">
        <v>16000</v>
      </c>
      <c r="K1796" s="49">
        <v>19602</v>
      </c>
      <c r="L1796" s="55" t="str">
        <f>_xlfn.CONCAT(NFM3External!$B1796,"_",NFM3External!$C1796,"_",NFM3External!$E1796,"_",NFM3External!$G1796)</f>
        <v>Morocco_HIV_International Organization for Migration (IOM)_2023</v>
      </c>
    </row>
    <row r="1797" spans="1:12">
      <c r="A1797" s="51" t="s">
        <v>1927</v>
      </c>
      <c r="B1797" s="52" t="s">
        <v>1111</v>
      </c>
      <c r="C1797" s="52" t="s">
        <v>1638</v>
      </c>
      <c r="D1797" s="52" t="s">
        <v>1627</v>
      </c>
      <c r="E1797" s="52" t="s">
        <v>836</v>
      </c>
      <c r="F1797" s="52" t="s">
        <v>1928</v>
      </c>
      <c r="G1797" s="52">
        <v>2018</v>
      </c>
      <c r="H1797" s="52" t="s">
        <v>1628</v>
      </c>
      <c r="I1797" s="52" t="s">
        <v>675</v>
      </c>
      <c r="J1797" s="60">
        <v>96214</v>
      </c>
      <c r="K1797" s="52">
        <v>113572</v>
      </c>
      <c r="L1797" s="56" t="str">
        <f>_xlfn.CONCAT(NFM3External!$B1797,"_",NFM3External!$C1797,"_",NFM3External!$E1797,"_",NFM3External!$G1797)</f>
        <v>Morocco_HIV_Joint United Nations Programme on HIV/AIDS (UNAIDS)_2018</v>
      </c>
    </row>
    <row r="1798" spans="1:12">
      <c r="A1798" s="48" t="s">
        <v>1927</v>
      </c>
      <c r="B1798" s="49" t="s">
        <v>1111</v>
      </c>
      <c r="C1798" s="49" t="s">
        <v>1638</v>
      </c>
      <c r="D1798" s="49" t="s">
        <v>1627</v>
      </c>
      <c r="E1798" s="49" t="s">
        <v>836</v>
      </c>
      <c r="F1798" s="49" t="s">
        <v>1928</v>
      </c>
      <c r="G1798" s="49">
        <v>2019</v>
      </c>
      <c r="H1798" s="49" t="s">
        <v>1628</v>
      </c>
      <c r="I1798" s="49" t="s">
        <v>675</v>
      </c>
      <c r="J1798" s="59">
        <v>177122</v>
      </c>
      <c r="K1798" s="49">
        <v>198281</v>
      </c>
      <c r="L1798" s="55" t="str">
        <f>_xlfn.CONCAT(NFM3External!$B1798,"_",NFM3External!$C1798,"_",NFM3External!$E1798,"_",NFM3External!$G1798)</f>
        <v>Morocco_HIV_Joint United Nations Programme on HIV/AIDS (UNAIDS)_2019</v>
      </c>
    </row>
    <row r="1799" spans="1:12">
      <c r="A1799" s="51" t="s">
        <v>1927</v>
      </c>
      <c r="B1799" s="52" t="s">
        <v>1111</v>
      </c>
      <c r="C1799" s="52" t="s">
        <v>1638</v>
      </c>
      <c r="D1799" s="52" t="s">
        <v>1627</v>
      </c>
      <c r="E1799" s="52" t="s">
        <v>836</v>
      </c>
      <c r="F1799" s="52" t="s">
        <v>1928</v>
      </c>
      <c r="G1799" s="52">
        <v>2020</v>
      </c>
      <c r="H1799" s="52" t="s">
        <v>1628</v>
      </c>
      <c r="I1799" s="52" t="s">
        <v>675</v>
      </c>
      <c r="J1799" s="60">
        <v>170000</v>
      </c>
      <c r="K1799" s="52">
        <v>193738</v>
      </c>
      <c r="L1799" s="56" t="str">
        <f>_xlfn.CONCAT(NFM3External!$B1799,"_",NFM3External!$C1799,"_",NFM3External!$E1799,"_",NFM3External!$G1799)</f>
        <v>Morocco_HIV_Joint United Nations Programme on HIV/AIDS (UNAIDS)_2020</v>
      </c>
    </row>
    <row r="1800" spans="1:12">
      <c r="A1800" s="48" t="s">
        <v>1927</v>
      </c>
      <c r="B1800" s="49" t="s">
        <v>1111</v>
      </c>
      <c r="C1800" s="49" t="s">
        <v>1638</v>
      </c>
      <c r="D1800" s="49" t="s">
        <v>1627</v>
      </c>
      <c r="E1800" s="49" t="s">
        <v>836</v>
      </c>
      <c r="F1800" s="49" t="s">
        <v>1928</v>
      </c>
      <c r="G1800" s="49">
        <v>2021</v>
      </c>
      <c r="H1800" s="49" t="s">
        <v>357</v>
      </c>
      <c r="I1800" s="49" t="s">
        <v>675</v>
      </c>
      <c r="J1800" s="59">
        <v>170000</v>
      </c>
      <c r="K1800" s="49">
        <v>203012</v>
      </c>
      <c r="L1800" s="55" t="str">
        <f>_xlfn.CONCAT(NFM3External!$B1800,"_",NFM3External!$C1800,"_",NFM3External!$E1800,"_",NFM3External!$G1800)</f>
        <v>Morocco_HIV_Joint United Nations Programme on HIV/AIDS (UNAIDS)_2021</v>
      </c>
    </row>
    <row r="1801" spans="1:12">
      <c r="A1801" s="51" t="s">
        <v>1927</v>
      </c>
      <c r="B1801" s="52" t="s">
        <v>1111</v>
      </c>
      <c r="C1801" s="52" t="s">
        <v>1638</v>
      </c>
      <c r="D1801" s="52" t="s">
        <v>1627</v>
      </c>
      <c r="E1801" s="52" t="s">
        <v>836</v>
      </c>
      <c r="F1801" s="52" t="s">
        <v>1928</v>
      </c>
      <c r="G1801" s="52">
        <v>2022</v>
      </c>
      <c r="H1801" s="52" t="s">
        <v>357</v>
      </c>
      <c r="I1801" s="52" t="s">
        <v>675</v>
      </c>
      <c r="J1801" s="60">
        <v>170000</v>
      </c>
      <c r="K1801" s="52">
        <v>205284</v>
      </c>
      <c r="L1801" s="56" t="str">
        <f>_xlfn.CONCAT(NFM3External!$B1801,"_",NFM3External!$C1801,"_",NFM3External!$E1801,"_",NFM3External!$G1801)</f>
        <v>Morocco_HIV_Joint United Nations Programme on HIV/AIDS (UNAIDS)_2022</v>
      </c>
    </row>
    <row r="1802" spans="1:12">
      <c r="A1802" s="48" t="s">
        <v>1927</v>
      </c>
      <c r="B1802" s="49" t="s">
        <v>1111</v>
      </c>
      <c r="C1802" s="49" t="s">
        <v>1638</v>
      </c>
      <c r="D1802" s="49" t="s">
        <v>1627</v>
      </c>
      <c r="E1802" s="49" t="s">
        <v>836</v>
      </c>
      <c r="F1802" s="49" t="s">
        <v>1928</v>
      </c>
      <c r="G1802" s="49">
        <v>2023</v>
      </c>
      <c r="H1802" s="49" t="s">
        <v>357</v>
      </c>
      <c r="I1802" s="49" t="s">
        <v>675</v>
      </c>
      <c r="J1802" s="59">
        <v>170000</v>
      </c>
      <c r="K1802" s="49">
        <v>208275</v>
      </c>
      <c r="L1802" s="55" t="str">
        <f>_xlfn.CONCAT(NFM3External!$B1802,"_",NFM3External!$C1802,"_",NFM3External!$E1802,"_",NFM3External!$G1802)</f>
        <v>Morocco_HIV_Joint United Nations Programme on HIV/AIDS (UNAIDS)_2023</v>
      </c>
    </row>
    <row r="1803" spans="1:12">
      <c r="A1803" s="51" t="s">
        <v>1927</v>
      </c>
      <c r="B1803" s="52" t="s">
        <v>1111</v>
      </c>
      <c r="C1803" s="52" t="s">
        <v>1638</v>
      </c>
      <c r="D1803" s="52" t="s">
        <v>1627</v>
      </c>
      <c r="E1803" s="52" t="s">
        <v>894</v>
      </c>
      <c r="F1803" s="52" t="s">
        <v>1928</v>
      </c>
      <c r="G1803" s="52">
        <v>2018</v>
      </c>
      <c r="H1803" s="52" t="s">
        <v>1628</v>
      </c>
      <c r="I1803" s="52" t="s">
        <v>675</v>
      </c>
      <c r="J1803" s="60">
        <v>10700</v>
      </c>
      <c r="K1803" s="52">
        <v>12630</v>
      </c>
      <c r="L1803" s="56" t="str">
        <f>_xlfn.CONCAT(NFM3External!$B1803,"_",NFM3External!$C1803,"_",NFM3External!$E1803,"_",NFM3External!$G1803)</f>
        <v>Morocco_HIV_The United Nations Children's Fund (UNICEF)_2018</v>
      </c>
    </row>
    <row r="1804" spans="1:12">
      <c r="A1804" s="48" t="s">
        <v>1927</v>
      </c>
      <c r="B1804" s="49" t="s">
        <v>1111</v>
      </c>
      <c r="C1804" s="49" t="s">
        <v>1638</v>
      </c>
      <c r="D1804" s="49" t="s">
        <v>1627</v>
      </c>
      <c r="E1804" s="49" t="s">
        <v>894</v>
      </c>
      <c r="F1804" s="49" t="s">
        <v>1928</v>
      </c>
      <c r="G1804" s="49">
        <v>2019</v>
      </c>
      <c r="H1804" s="49" t="s">
        <v>1628</v>
      </c>
      <c r="I1804" s="49" t="s">
        <v>675</v>
      </c>
      <c r="J1804" s="59">
        <v>9500</v>
      </c>
      <c r="K1804" s="49">
        <v>10635</v>
      </c>
      <c r="L1804" s="55" t="str">
        <f>_xlfn.CONCAT(NFM3External!$B1804,"_",NFM3External!$C1804,"_",NFM3External!$E1804,"_",NFM3External!$G1804)</f>
        <v>Morocco_HIV_The United Nations Children's Fund (UNICEF)_2019</v>
      </c>
    </row>
    <row r="1805" spans="1:12">
      <c r="A1805" s="51" t="s">
        <v>1927</v>
      </c>
      <c r="B1805" s="52" t="s">
        <v>1111</v>
      </c>
      <c r="C1805" s="52" t="s">
        <v>1638</v>
      </c>
      <c r="D1805" s="52" t="s">
        <v>1627</v>
      </c>
      <c r="E1805" s="52" t="s">
        <v>894</v>
      </c>
      <c r="F1805" s="52" t="s">
        <v>1928</v>
      </c>
      <c r="G1805" s="52">
        <v>2020</v>
      </c>
      <c r="H1805" s="52" t="s">
        <v>1628</v>
      </c>
      <c r="I1805" s="52" t="s">
        <v>675</v>
      </c>
      <c r="J1805" s="60">
        <v>20000</v>
      </c>
      <c r="K1805" s="52">
        <v>22793</v>
      </c>
      <c r="L1805" s="56" t="str">
        <f>_xlfn.CONCAT(NFM3External!$B1805,"_",NFM3External!$C1805,"_",NFM3External!$E1805,"_",NFM3External!$G1805)</f>
        <v>Morocco_HIV_The United Nations Children's Fund (UNICEF)_2020</v>
      </c>
    </row>
    <row r="1806" spans="1:12">
      <c r="A1806" s="48" t="s">
        <v>1927</v>
      </c>
      <c r="B1806" s="49" t="s">
        <v>1111</v>
      </c>
      <c r="C1806" s="49" t="s">
        <v>1638</v>
      </c>
      <c r="D1806" s="49" t="s">
        <v>1627</v>
      </c>
      <c r="E1806" s="49" t="s">
        <v>894</v>
      </c>
      <c r="F1806" s="49" t="s">
        <v>1928</v>
      </c>
      <c r="G1806" s="49">
        <v>2021</v>
      </c>
      <c r="H1806" s="49" t="s">
        <v>357</v>
      </c>
      <c r="I1806" s="49" t="s">
        <v>675</v>
      </c>
      <c r="J1806" s="59">
        <v>30000</v>
      </c>
      <c r="K1806" s="49">
        <v>35826</v>
      </c>
      <c r="L1806" s="55" t="str">
        <f>_xlfn.CONCAT(NFM3External!$B1806,"_",NFM3External!$C1806,"_",NFM3External!$E1806,"_",NFM3External!$G1806)</f>
        <v>Morocco_HIV_The United Nations Children's Fund (UNICEF)_2021</v>
      </c>
    </row>
    <row r="1807" spans="1:12">
      <c r="A1807" s="51" t="s">
        <v>1927</v>
      </c>
      <c r="B1807" s="52" t="s">
        <v>1111</v>
      </c>
      <c r="C1807" s="52" t="s">
        <v>1638</v>
      </c>
      <c r="D1807" s="52" t="s">
        <v>1627</v>
      </c>
      <c r="E1807" s="52" t="s">
        <v>894</v>
      </c>
      <c r="F1807" s="52" t="s">
        <v>1928</v>
      </c>
      <c r="G1807" s="52">
        <v>2022</v>
      </c>
      <c r="H1807" s="52" t="s">
        <v>357</v>
      </c>
      <c r="I1807" s="52" t="s">
        <v>675</v>
      </c>
      <c r="J1807" s="60">
        <v>30000</v>
      </c>
      <c r="K1807" s="52">
        <v>36227</v>
      </c>
      <c r="L1807" s="56" t="str">
        <f>_xlfn.CONCAT(NFM3External!$B1807,"_",NFM3External!$C1807,"_",NFM3External!$E1807,"_",NFM3External!$G1807)</f>
        <v>Morocco_HIV_The United Nations Children's Fund (UNICEF)_2022</v>
      </c>
    </row>
    <row r="1808" spans="1:12">
      <c r="A1808" s="48" t="s">
        <v>1927</v>
      </c>
      <c r="B1808" s="49" t="s">
        <v>1111</v>
      </c>
      <c r="C1808" s="49" t="s">
        <v>1638</v>
      </c>
      <c r="D1808" s="49" t="s">
        <v>1627</v>
      </c>
      <c r="E1808" s="49" t="s">
        <v>894</v>
      </c>
      <c r="F1808" s="49" t="s">
        <v>1928</v>
      </c>
      <c r="G1808" s="49">
        <v>2023</v>
      </c>
      <c r="H1808" s="49" t="s">
        <v>357</v>
      </c>
      <c r="I1808" s="49" t="s">
        <v>675</v>
      </c>
      <c r="J1808" s="59">
        <v>30000</v>
      </c>
      <c r="K1808" s="49">
        <v>36754</v>
      </c>
      <c r="L1808" s="55" t="str">
        <f>_xlfn.CONCAT(NFM3External!$B1808,"_",NFM3External!$C1808,"_",NFM3External!$E1808,"_",NFM3External!$G1808)</f>
        <v>Morocco_HIV_The United Nations Children's Fund (UNICEF)_2023</v>
      </c>
    </row>
    <row r="1809" spans="1:12">
      <c r="A1809" s="51" t="s">
        <v>1927</v>
      </c>
      <c r="B1809" s="52" t="s">
        <v>1111</v>
      </c>
      <c r="C1809" s="52" t="s">
        <v>1638</v>
      </c>
      <c r="D1809" s="52" t="s">
        <v>1627</v>
      </c>
      <c r="E1809" s="52" t="s">
        <v>906</v>
      </c>
      <c r="F1809" s="52" t="s">
        <v>1928</v>
      </c>
      <c r="G1809" s="52">
        <v>2018</v>
      </c>
      <c r="H1809" s="52" t="s">
        <v>1628</v>
      </c>
      <c r="I1809" s="52" t="s">
        <v>675</v>
      </c>
      <c r="J1809" s="60">
        <v>0</v>
      </c>
      <c r="K1809" s="52">
        <v>0</v>
      </c>
      <c r="L1809" s="56" t="str">
        <f>_xlfn.CONCAT(NFM3External!$B1809,"_",NFM3External!$C1809,"_",NFM3External!$E1809,"_",NFM3External!$G1809)</f>
        <v>Morocco_HIV_United Nations Development Fund for Women (UNIFEM)_2018</v>
      </c>
    </row>
    <row r="1810" spans="1:12">
      <c r="A1810" s="48" t="s">
        <v>1927</v>
      </c>
      <c r="B1810" s="49" t="s">
        <v>1111</v>
      </c>
      <c r="C1810" s="49" t="s">
        <v>1638</v>
      </c>
      <c r="D1810" s="49" t="s">
        <v>1627</v>
      </c>
      <c r="E1810" s="49" t="s">
        <v>906</v>
      </c>
      <c r="F1810" s="49" t="s">
        <v>1928</v>
      </c>
      <c r="G1810" s="49">
        <v>2019</v>
      </c>
      <c r="H1810" s="49" t="s">
        <v>1628</v>
      </c>
      <c r="I1810" s="49" t="s">
        <v>675</v>
      </c>
      <c r="J1810" s="59">
        <v>0</v>
      </c>
      <c r="K1810" s="49">
        <v>0</v>
      </c>
      <c r="L1810" s="55" t="str">
        <f>_xlfn.CONCAT(NFM3External!$B1810,"_",NFM3External!$C1810,"_",NFM3External!$E1810,"_",NFM3External!$G1810)</f>
        <v>Morocco_HIV_United Nations Development Fund for Women (UNIFEM)_2019</v>
      </c>
    </row>
    <row r="1811" spans="1:12">
      <c r="A1811" s="51" t="s">
        <v>1927</v>
      </c>
      <c r="B1811" s="52" t="s">
        <v>1111</v>
      </c>
      <c r="C1811" s="52" t="s">
        <v>1638</v>
      </c>
      <c r="D1811" s="52" t="s">
        <v>1627</v>
      </c>
      <c r="E1811" s="52" t="s">
        <v>906</v>
      </c>
      <c r="F1811" s="52" t="s">
        <v>1928</v>
      </c>
      <c r="G1811" s="52">
        <v>2020</v>
      </c>
      <c r="H1811" s="52" t="s">
        <v>1628</v>
      </c>
      <c r="I1811" s="52" t="s">
        <v>675</v>
      </c>
      <c r="J1811" s="60">
        <v>10000</v>
      </c>
      <c r="K1811" s="52">
        <v>11396</v>
      </c>
      <c r="L1811" s="56" t="str">
        <f>_xlfn.CONCAT(NFM3External!$B1811,"_",NFM3External!$C1811,"_",NFM3External!$E1811,"_",NFM3External!$G1811)</f>
        <v>Morocco_HIV_United Nations Development Fund for Women (UNIFEM)_2020</v>
      </c>
    </row>
    <row r="1812" spans="1:12">
      <c r="A1812" s="48" t="s">
        <v>1927</v>
      </c>
      <c r="B1812" s="49" t="s">
        <v>1111</v>
      </c>
      <c r="C1812" s="49" t="s">
        <v>1638</v>
      </c>
      <c r="D1812" s="49" t="s">
        <v>1627</v>
      </c>
      <c r="E1812" s="49" t="s">
        <v>906</v>
      </c>
      <c r="F1812" s="49" t="s">
        <v>1928</v>
      </c>
      <c r="G1812" s="49">
        <v>2021</v>
      </c>
      <c r="H1812" s="49" t="s">
        <v>357</v>
      </c>
      <c r="I1812" s="49" t="s">
        <v>675</v>
      </c>
      <c r="J1812" s="59">
        <v>10000</v>
      </c>
      <c r="K1812" s="49">
        <v>11942</v>
      </c>
      <c r="L1812" s="55" t="str">
        <f>_xlfn.CONCAT(NFM3External!$B1812,"_",NFM3External!$C1812,"_",NFM3External!$E1812,"_",NFM3External!$G1812)</f>
        <v>Morocco_HIV_United Nations Development Fund for Women (UNIFEM)_2021</v>
      </c>
    </row>
    <row r="1813" spans="1:12">
      <c r="A1813" s="51" t="s">
        <v>1927</v>
      </c>
      <c r="B1813" s="52" t="s">
        <v>1111</v>
      </c>
      <c r="C1813" s="52" t="s">
        <v>1638</v>
      </c>
      <c r="D1813" s="52" t="s">
        <v>1627</v>
      </c>
      <c r="E1813" s="52" t="s">
        <v>906</v>
      </c>
      <c r="F1813" s="52" t="s">
        <v>1928</v>
      </c>
      <c r="G1813" s="52">
        <v>2022</v>
      </c>
      <c r="H1813" s="52" t="s">
        <v>357</v>
      </c>
      <c r="I1813" s="52" t="s">
        <v>675</v>
      </c>
      <c r="J1813" s="60">
        <v>10000</v>
      </c>
      <c r="K1813" s="52">
        <v>12076</v>
      </c>
      <c r="L1813" s="56" t="str">
        <f>_xlfn.CONCAT(NFM3External!$B1813,"_",NFM3External!$C1813,"_",NFM3External!$E1813,"_",NFM3External!$G1813)</f>
        <v>Morocco_HIV_United Nations Development Fund for Women (UNIFEM)_2022</v>
      </c>
    </row>
    <row r="1814" spans="1:12">
      <c r="A1814" s="48" t="s">
        <v>1927</v>
      </c>
      <c r="B1814" s="49" t="s">
        <v>1111</v>
      </c>
      <c r="C1814" s="49" t="s">
        <v>1638</v>
      </c>
      <c r="D1814" s="49" t="s">
        <v>1627</v>
      </c>
      <c r="E1814" s="49" t="s">
        <v>906</v>
      </c>
      <c r="F1814" s="49" t="s">
        <v>1928</v>
      </c>
      <c r="G1814" s="49">
        <v>2023</v>
      </c>
      <c r="H1814" s="49" t="s">
        <v>357</v>
      </c>
      <c r="I1814" s="49" t="s">
        <v>675</v>
      </c>
      <c r="J1814" s="59">
        <v>10000</v>
      </c>
      <c r="K1814" s="49">
        <v>12251</v>
      </c>
      <c r="L1814" s="55" t="str">
        <f>_xlfn.CONCAT(NFM3External!$B1814,"_",NFM3External!$C1814,"_",NFM3External!$E1814,"_",NFM3External!$G1814)</f>
        <v>Morocco_HIV_United Nations Development Fund for Women (UNIFEM)_2023</v>
      </c>
    </row>
    <row r="1815" spans="1:12">
      <c r="A1815" s="51" t="s">
        <v>1927</v>
      </c>
      <c r="B1815" s="52" t="s">
        <v>1111</v>
      </c>
      <c r="C1815" s="52" t="s">
        <v>1638</v>
      </c>
      <c r="D1815" s="52" t="s">
        <v>1627</v>
      </c>
      <c r="E1815" s="52" t="s">
        <v>911</v>
      </c>
      <c r="F1815" s="52" t="s">
        <v>1928</v>
      </c>
      <c r="G1815" s="52">
        <v>2018</v>
      </c>
      <c r="H1815" s="52" t="s">
        <v>1628</v>
      </c>
      <c r="I1815" s="52" t="s">
        <v>675</v>
      </c>
      <c r="J1815" s="60">
        <v>0</v>
      </c>
      <c r="K1815" s="52">
        <v>0</v>
      </c>
      <c r="L1815" s="56" t="str">
        <f>_xlfn.CONCAT(NFM3External!$B1815,"_",NFM3External!$C1815,"_",NFM3External!$E1815,"_",NFM3External!$G1815)</f>
        <v>Morocco_HIV_United Nations Development Programme (UNDP)_2018</v>
      </c>
    </row>
    <row r="1816" spans="1:12">
      <c r="A1816" s="48" t="s">
        <v>1927</v>
      </c>
      <c r="B1816" s="49" t="s">
        <v>1111</v>
      </c>
      <c r="C1816" s="49" t="s">
        <v>1638</v>
      </c>
      <c r="D1816" s="49" t="s">
        <v>1627</v>
      </c>
      <c r="E1816" s="49" t="s">
        <v>911</v>
      </c>
      <c r="F1816" s="49" t="s">
        <v>1928</v>
      </c>
      <c r="G1816" s="49">
        <v>2019</v>
      </c>
      <c r="H1816" s="49" t="s">
        <v>1628</v>
      </c>
      <c r="I1816" s="49" t="s">
        <v>675</v>
      </c>
      <c r="J1816" s="59">
        <v>0</v>
      </c>
      <c r="K1816" s="49">
        <v>0</v>
      </c>
      <c r="L1816" s="55" t="str">
        <f>_xlfn.CONCAT(NFM3External!$B1816,"_",NFM3External!$C1816,"_",NFM3External!$E1816,"_",NFM3External!$G1816)</f>
        <v>Morocco_HIV_United Nations Development Programme (UNDP)_2019</v>
      </c>
    </row>
    <row r="1817" spans="1:12">
      <c r="A1817" s="51" t="s">
        <v>1927</v>
      </c>
      <c r="B1817" s="52" t="s">
        <v>1111</v>
      </c>
      <c r="C1817" s="52" t="s">
        <v>1638</v>
      </c>
      <c r="D1817" s="52" t="s">
        <v>1627</v>
      </c>
      <c r="E1817" s="52" t="s">
        <v>911</v>
      </c>
      <c r="F1817" s="52" t="s">
        <v>1928</v>
      </c>
      <c r="G1817" s="52">
        <v>2020</v>
      </c>
      <c r="H1817" s="52" t="s">
        <v>1628</v>
      </c>
      <c r="I1817" s="52" t="s">
        <v>675</v>
      </c>
      <c r="J1817" s="60">
        <v>15000</v>
      </c>
      <c r="K1817" s="52">
        <v>17095</v>
      </c>
      <c r="L1817" s="56" t="str">
        <f>_xlfn.CONCAT(NFM3External!$B1817,"_",NFM3External!$C1817,"_",NFM3External!$E1817,"_",NFM3External!$G1817)</f>
        <v>Morocco_HIV_United Nations Development Programme (UNDP)_2020</v>
      </c>
    </row>
    <row r="1818" spans="1:12">
      <c r="A1818" s="48" t="s">
        <v>1927</v>
      </c>
      <c r="B1818" s="49" t="s">
        <v>1111</v>
      </c>
      <c r="C1818" s="49" t="s">
        <v>1638</v>
      </c>
      <c r="D1818" s="49" t="s">
        <v>1627</v>
      </c>
      <c r="E1818" s="49" t="s">
        <v>911</v>
      </c>
      <c r="F1818" s="49" t="s">
        <v>1928</v>
      </c>
      <c r="G1818" s="49">
        <v>2021</v>
      </c>
      <c r="H1818" s="49" t="s">
        <v>357</v>
      </c>
      <c r="I1818" s="49" t="s">
        <v>675</v>
      </c>
      <c r="J1818" s="59">
        <v>15000</v>
      </c>
      <c r="K1818" s="49">
        <v>17913</v>
      </c>
      <c r="L1818" s="55" t="str">
        <f>_xlfn.CONCAT(NFM3External!$B1818,"_",NFM3External!$C1818,"_",NFM3External!$E1818,"_",NFM3External!$G1818)</f>
        <v>Morocco_HIV_United Nations Development Programme (UNDP)_2021</v>
      </c>
    </row>
    <row r="1819" spans="1:12">
      <c r="A1819" s="51" t="s">
        <v>1927</v>
      </c>
      <c r="B1819" s="52" t="s">
        <v>1111</v>
      </c>
      <c r="C1819" s="52" t="s">
        <v>1638</v>
      </c>
      <c r="D1819" s="52" t="s">
        <v>1627</v>
      </c>
      <c r="E1819" s="52" t="s">
        <v>911</v>
      </c>
      <c r="F1819" s="52" t="s">
        <v>1928</v>
      </c>
      <c r="G1819" s="52">
        <v>2022</v>
      </c>
      <c r="H1819" s="52" t="s">
        <v>357</v>
      </c>
      <c r="I1819" s="52" t="s">
        <v>675</v>
      </c>
      <c r="J1819" s="60">
        <v>0</v>
      </c>
      <c r="K1819" s="52">
        <v>0</v>
      </c>
      <c r="L1819" s="56" t="str">
        <f>_xlfn.CONCAT(NFM3External!$B1819,"_",NFM3External!$C1819,"_",NFM3External!$E1819,"_",NFM3External!$G1819)</f>
        <v>Morocco_HIV_United Nations Development Programme (UNDP)_2022</v>
      </c>
    </row>
    <row r="1820" spans="1:12">
      <c r="A1820" s="48" t="s">
        <v>1927</v>
      </c>
      <c r="B1820" s="49" t="s">
        <v>1111</v>
      </c>
      <c r="C1820" s="49" t="s">
        <v>1638</v>
      </c>
      <c r="D1820" s="49" t="s">
        <v>1627</v>
      </c>
      <c r="E1820" s="49" t="s">
        <v>911</v>
      </c>
      <c r="F1820" s="49" t="s">
        <v>1928</v>
      </c>
      <c r="G1820" s="49">
        <v>2023</v>
      </c>
      <c r="H1820" s="49" t="s">
        <v>357</v>
      </c>
      <c r="I1820" s="49" t="s">
        <v>675</v>
      </c>
      <c r="J1820" s="59">
        <v>0</v>
      </c>
      <c r="K1820" s="49">
        <v>0</v>
      </c>
      <c r="L1820" s="55" t="str">
        <f>_xlfn.CONCAT(NFM3External!$B1820,"_",NFM3External!$C1820,"_",NFM3External!$E1820,"_",NFM3External!$G1820)</f>
        <v>Morocco_HIV_United Nations Development Programme (UNDP)_2023</v>
      </c>
    </row>
    <row r="1821" spans="1:12">
      <c r="A1821" s="51" t="s">
        <v>1927</v>
      </c>
      <c r="B1821" s="52" t="s">
        <v>1111</v>
      </c>
      <c r="C1821" s="52" t="s">
        <v>1638</v>
      </c>
      <c r="D1821" s="52" t="s">
        <v>1627</v>
      </c>
      <c r="E1821" s="52" t="s">
        <v>923</v>
      </c>
      <c r="F1821" s="52" t="s">
        <v>1928</v>
      </c>
      <c r="G1821" s="52">
        <v>2018</v>
      </c>
      <c r="H1821" s="52" t="s">
        <v>1628</v>
      </c>
      <c r="I1821" s="52" t="s">
        <v>675</v>
      </c>
      <c r="J1821" s="60">
        <v>33300</v>
      </c>
      <c r="K1821" s="52">
        <v>39308</v>
      </c>
      <c r="L1821" s="56" t="str">
        <f>_xlfn.CONCAT(NFM3External!$B1821,"_",NFM3External!$C1821,"_",NFM3External!$E1821,"_",NFM3External!$G1821)</f>
        <v>Morocco_HIV_United Nations Population Fund (UNFPA)_2018</v>
      </c>
    </row>
    <row r="1822" spans="1:12">
      <c r="A1822" s="48" t="s">
        <v>1927</v>
      </c>
      <c r="B1822" s="49" t="s">
        <v>1111</v>
      </c>
      <c r="C1822" s="49" t="s">
        <v>1638</v>
      </c>
      <c r="D1822" s="49" t="s">
        <v>1627</v>
      </c>
      <c r="E1822" s="49" t="s">
        <v>923</v>
      </c>
      <c r="F1822" s="49" t="s">
        <v>1928</v>
      </c>
      <c r="G1822" s="49">
        <v>2019</v>
      </c>
      <c r="H1822" s="49" t="s">
        <v>1628</v>
      </c>
      <c r="I1822" s="49" t="s">
        <v>675</v>
      </c>
      <c r="J1822" s="59">
        <v>12200</v>
      </c>
      <c r="K1822" s="49">
        <v>13657</v>
      </c>
      <c r="L1822" s="55" t="str">
        <f>_xlfn.CONCAT(NFM3External!$B1822,"_",NFM3External!$C1822,"_",NFM3External!$E1822,"_",NFM3External!$G1822)</f>
        <v>Morocco_HIV_United Nations Population Fund (UNFPA)_2019</v>
      </c>
    </row>
    <row r="1823" spans="1:12">
      <c r="A1823" s="51" t="s">
        <v>1927</v>
      </c>
      <c r="B1823" s="52" t="s">
        <v>1111</v>
      </c>
      <c r="C1823" s="52" t="s">
        <v>1638</v>
      </c>
      <c r="D1823" s="52" t="s">
        <v>1627</v>
      </c>
      <c r="E1823" s="52" t="s">
        <v>923</v>
      </c>
      <c r="F1823" s="52" t="s">
        <v>1928</v>
      </c>
      <c r="G1823" s="52">
        <v>2020</v>
      </c>
      <c r="H1823" s="52" t="s">
        <v>1628</v>
      </c>
      <c r="I1823" s="52" t="s">
        <v>675</v>
      </c>
      <c r="J1823" s="60">
        <v>25000</v>
      </c>
      <c r="K1823" s="52">
        <v>28491</v>
      </c>
      <c r="L1823" s="56" t="str">
        <f>_xlfn.CONCAT(NFM3External!$B1823,"_",NFM3External!$C1823,"_",NFM3External!$E1823,"_",NFM3External!$G1823)</f>
        <v>Morocco_HIV_United Nations Population Fund (UNFPA)_2020</v>
      </c>
    </row>
    <row r="1824" spans="1:12">
      <c r="A1824" s="48" t="s">
        <v>1927</v>
      </c>
      <c r="B1824" s="49" t="s">
        <v>1111</v>
      </c>
      <c r="C1824" s="49" t="s">
        <v>1638</v>
      </c>
      <c r="D1824" s="49" t="s">
        <v>1627</v>
      </c>
      <c r="E1824" s="49" t="s">
        <v>923</v>
      </c>
      <c r="F1824" s="49" t="s">
        <v>1928</v>
      </c>
      <c r="G1824" s="49">
        <v>2021</v>
      </c>
      <c r="H1824" s="49" t="s">
        <v>357</v>
      </c>
      <c r="I1824" s="49" t="s">
        <v>675</v>
      </c>
      <c r="J1824" s="59">
        <v>25000</v>
      </c>
      <c r="K1824" s="49">
        <v>29855</v>
      </c>
      <c r="L1824" s="55" t="str">
        <f>_xlfn.CONCAT(NFM3External!$B1824,"_",NFM3External!$C1824,"_",NFM3External!$E1824,"_",NFM3External!$G1824)</f>
        <v>Morocco_HIV_United Nations Population Fund (UNFPA)_2021</v>
      </c>
    </row>
    <row r="1825" spans="1:12">
      <c r="A1825" s="51" t="s">
        <v>1927</v>
      </c>
      <c r="B1825" s="52" t="s">
        <v>1111</v>
      </c>
      <c r="C1825" s="52" t="s">
        <v>1638</v>
      </c>
      <c r="D1825" s="52" t="s">
        <v>1627</v>
      </c>
      <c r="E1825" s="52" t="s">
        <v>923</v>
      </c>
      <c r="F1825" s="52" t="s">
        <v>1928</v>
      </c>
      <c r="G1825" s="52">
        <v>2022</v>
      </c>
      <c r="H1825" s="52" t="s">
        <v>357</v>
      </c>
      <c r="I1825" s="52" t="s">
        <v>675</v>
      </c>
      <c r="J1825" s="60">
        <v>25000</v>
      </c>
      <c r="K1825" s="52">
        <v>30189</v>
      </c>
      <c r="L1825" s="56" t="str">
        <f>_xlfn.CONCAT(NFM3External!$B1825,"_",NFM3External!$C1825,"_",NFM3External!$E1825,"_",NFM3External!$G1825)</f>
        <v>Morocco_HIV_United Nations Population Fund (UNFPA)_2022</v>
      </c>
    </row>
    <row r="1826" spans="1:12">
      <c r="A1826" s="48" t="s">
        <v>1927</v>
      </c>
      <c r="B1826" s="49" t="s">
        <v>1111</v>
      </c>
      <c r="C1826" s="49" t="s">
        <v>1638</v>
      </c>
      <c r="D1826" s="49" t="s">
        <v>1627</v>
      </c>
      <c r="E1826" s="49" t="s">
        <v>923</v>
      </c>
      <c r="F1826" s="49" t="s">
        <v>1928</v>
      </c>
      <c r="G1826" s="49">
        <v>2023</v>
      </c>
      <c r="H1826" s="49" t="s">
        <v>357</v>
      </c>
      <c r="I1826" s="49" t="s">
        <v>675</v>
      </c>
      <c r="J1826" s="59">
        <v>25000</v>
      </c>
      <c r="K1826" s="49">
        <v>30629</v>
      </c>
      <c r="L1826" s="55" t="str">
        <f>_xlfn.CONCAT(NFM3External!$B1826,"_",NFM3External!$C1826,"_",NFM3External!$E1826,"_",NFM3External!$G1826)</f>
        <v>Morocco_HIV_United Nations Population Fund (UNFPA)_2023</v>
      </c>
    </row>
    <row r="1827" spans="1:12">
      <c r="A1827" s="51" t="s">
        <v>1927</v>
      </c>
      <c r="B1827" s="52" t="s">
        <v>1111</v>
      </c>
      <c r="C1827" s="52" t="s">
        <v>1638</v>
      </c>
      <c r="D1827" s="52" t="s">
        <v>1627</v>
      </c>
      <c r="E1827" s="52" t="s">
        <v>947</v>
      </c>
      <c r="F1827" s="52" t="s">
        <v>1929</v>
      </c>
      <c r="G1827" s="52">
        <v>2018</v>
      </c>
      <c r="H1827" s="52" t="s">
        <v>1628</v>
      </c>
      <c r="I1827" s="52" t="s">
        <v>675</v>
      </c>
      <c r="J1827" s="60">
        <v>283860</v>
      </c>
      <c r="K1827" s="52">
        <v>335072</v>
      </c>
      <c r="L1827" s="56" t="str">
        <f>_xlfn.CONCAT(NFM3External!$B1827,"_",NFM3External!$C1827,"_",NFM3External!$E1827,"_",NFM3External!$G1827)</f>
        <v>Morocco_HIV_Unspecified - not disagregated by sources _2018</v>
      </c>
    </row>
    <row r="1828" spans="1:12">
      <c r="A1828" s="48" t="s">
        <v>1927</v>
      </c>
      <c r="B1828" s="49" t="s">
        <v>1111</v>
      </c>
      <c r="C1828" s="49" t="s">
        <v>1638</v>
      </c>
      <c r="D1828" s="49" t="s">
        <v>1627</v>
      </c>
      <c r="E1828" s="49" t="s">
        <v>947</v>
      </c>
      <c r="F1828" s="49" t="s">
        <v>1929</v>
      </c>
      <c r="G1828" s="49">
        <v>2019</v>
      </c>
      <c r="H1828" s="49" t="s">
        <v>1628</v>
      </c>
      <c r="I1828" s="49" t="s">
        <v>675</v>
      </c>
      <c r="J1828" s="59">
        <v>218000</v>
      </c>
      <c r="K1828" s="49">
        <v>244042</v>
      </c>
      <c r="L1828" s="55" t="str">
        <f>_xlfn.CONCAT(NFM3External!$B1828,"_",NFM3External!$C1828,"_",NFM3External!$E1828,"_",NFM3External!$G1828)</f>
        <v>Morocco_HIV_Unspecified - not disagregated by sources _2019</v>
      </c>
    </row>
    <row r="1829" spans="1:12">
      <c r="A1829" s="51" t="s">
        <v>1927</v>
      </c>
      <c r="B1829" s="52" t="s">
        <v>1111</v>
      </c>
      <c r="C1829" s="52" t="s">
        <v>1638</v>
      </c>
      <c r="D1829" s="52" t="s">
        <v>1627</v>
      </c>
      <c r="E1829" s="52" t="s">
        <v>947</v>
      </c>
      <c r="F1829" s="52" t="s">
        <v>1929</v>
      </c>
      <c r="G1829" s="52">
        <v>2020</v>
      </c>
      <c r="H1829" s="52" t="s">
        <v>1628</v>
      </c>
      <c r="I1829" s="52" t="s">
        <v>675</v>
      </c>
      <c r="J1829" s="60">
        <v>260000</v>
      </c>
      <c r="K1829" s="52">
        <v>296305</v>
      </c>
      <c r="L1829" s="56" t="str">
        <f>_xlfn.CONCAT(NFM3External!$B1829,"_",NFM3External!$C1829,"_",NFM3External!$E1829,"_",NFM3External!$G1829)</f>
        <v>Morocco_HIV_Unspecified - not disagregated by sources _2020</v>
      </c>
    </row>
    <row r="1830" spans="1:12">
      <c r="A1830" s="48" t="s">
        <v>1927</v>
      </c>
      <c r="B1830" s="49" t="s">
        <v>1111</v>
      </c>
      <c r="C1830" s="49" t="s">
        <v>1638</v>
      </c>
      <c r="D1830" s="49" t="s">
        <v>1627</v>
      </c>
      <c r="E1830" s="49" t="s">
        <v>947</v>
      </c>
      <c r="F1830" s="49" t="s">
        <v>1929</v>
      </c>
      <c r="G1830" s="49">
        <v>2021</v>
      </c>
      <c r="H1830" s="49" t="s">
        <v>357</v>
      </c>
      <c r="I1830" s="49" t="s">
        <v>675</v>
      </c>
      <c r="J1830" s="59">
        <v>260000</v>
      </c>
      <c r="K1830" s="49">
        <v>310490</v>
      </c>
      <c r="L1830" s="55" t="str">
        <f>_xlfn.CONCAT(NFM3External!$B1830,"_",NFM3External!$C1830,"_",NFM3External!$E1830,"_",NFM3External!$G1830)</f>
        <v>Morocco_HIV_Unspecified - not disagregated by sources _2021</v>
      </c>
    </row>
    <row r="1831" spans="1:12">
      <c r="A1831" s="51" t="s">
        <v>1927</v>
      </c>
      <c r="B1831" s="52" t="s">
        <v>1111</v>
      </c>
      <c r="C1831" s="52" t="s">
        <v>1638</v>
      </c>
      <c r="D1831" s="52" t="s">
        <v>1627</v>
      </c>
      <c r="E1831" s="52" t="s">
        <v>947</v>
      </c>
      <c r="F1831" s="52" t="s">
        <v>1929</v>
      </c>
      <c r="G1831" s="52">
        <v>2022</v>
      </c>
      <c r="H1831" s="52" t="s">
        <v>357</v>
      </c>
      <c r="I1831" s="52" t="s">
        <v>675</v>
      </c>
      <c r="J1831" s="60">
        <v>240000</v>
      </c>
      <c r="K1831" s="52">
        <v>289812</v>
      </c>
      <c r="L1831" s="56" t="str">
        <f>_xlfn.CONCAT(NFM3External!$B1831,"_",NFM3External!$C1831,"_",NFM3External!$E1831,"_",NFM3External!$G1831)</f>
        <v>Morocco_HIV_Unspecified - not disagregated by sources _2022</v>
      </c>
    </row>
    <row r="1832" spans="1:12">
      <c r="A1832" s="48" t="s">
        <v>1927</v>
      </c>
      <c r="B1832" s="49" t="s">
        <v>1111</v>
      </c>
      <c r="C1832" s="49" t="s">
        <v>1638</v>
      </c>
      <c r="D1832" s="49" t="s">
        <v>1627</v>
      </c>
      <c r="E1832" s="49" t="s">
        <v>947</v>
      </c>
      <c r="F1832" s="49" t="s">
        <v>1929</v>
      </c>
      <c r="G1832" s="49">
        <v>2023</v>
      </c>
      <c r="H1832" s="49" t="s">
        <v>357</v>
      </c>
      <c r="I1832" s="49" t="s">
        <v>675</v>
      </c>
      <c r="J1832" s="59">
        <v>240000</v>
      </c>
      <c r="K1832" s="49">
        <v>294036</v>
      </c>
      <c r="L1832" s="55" t="str">
        <f>_xlfn.CONCAT(NFM3External!$B1832,"_",NFM3External!$C1832,"_",NFM3External!$E1832,"_",NFM3External!$G1832)</f>
        <v>Morocco_HIV_Unspecified - not disagregated by sources _2023</v>
      </c>
    </row>
    <row r="1833" spans="1:12">
      <c r="A1833" s="51" t="s">
        <v>1927</v>
      </c>
      <c r="B1833" s="52" t="s">
        <v>1111</v>
      </c>
      <c r="C1833" s="52" t="s">
        <v>1638</v>
      </c>
      <c r="D1833" s="52" t="s">
        <v>1627</v>
      </c>
      <c r="E1833" s="52" t="s">
        <v>938</v>
      </c>
      <c r="F1833" s="52" t="s">
        <v>1928</v>
      </c>
      <c r="G1833" s="52">
        <v>2018</v>
      </c>
      <c r="H1833" s="52" t="s">
        <v>1628</v>
      </c>
      <c r="I1833" s="52" t="s">
        <v>675</v>
      </c>
      <c r="J1833" s="60">
        <v>0</v>
      </c>
      <c r="K1833" s="52">
        <v>0</v>
      </c>
      <c r="L1833" s="56" t="str">
        <f>_xlfn.CONCAT(NFM3External!$B1833,"_",NFM3External!$C1833,"_",NFM3External!$E1833,"_",NFM3External!$G1833)</f>
        <v>Morocco_HIV_World Food Programme (WFP)_2018</v>
      </c>
    </row>
    <row r="1834" spans="1:12">
      <c r="A1834" s="48" t="s">
        <v>1927</v>
      </c>
      <c r="B1834" s="49" t="s">
        <v>1111</v>
      </c>
      <c r="C1834" s="49" t="s">
        <v>1638</v>
      </c>
      <c r="D1834" s="49" t="s">
        <v>1627</v>
      </c>
      <c r="E1834" s="49" t="s">
        <v>938</v>
      </c>
      <c r="F1834" s="49" t="s">
        <v>1928</v>
      </c>
      <c r="G1834" s="49">
        <v>2019</v>
      </c>
      <c r="H1834" s="49" t="s">
        <v>1628</v>
      </c>
      <c r="I1834" s="49" t="s">
        <v>675</v>
      </c>
      <c r="J1834" s="59">
        <v>0</v>
      </c>
      <c r="K1834" s="49">
        <v>0</v>
      </c>
      <c r="L1834" s="55" t="str">
        <f>_xlfn.CONCAT(NFM3External!$B1834,"_",NFM3External!$C1834,"_",NFM3External!$E1834,"_",NFM3External!$G1834)</f>
        <v>Morocco_HIV_World Food Programme (WFP)_2019</v>
      </c>
    </row>
    <row r="1835" spans="1:12">
      <c r="A1835" s="51" t="s">
        <v>1927</v>
      </c>
      <c r="B1835" s="52" t="s">
        <v>1111</v>
      </c>
      <c r="C1835" s="52" t="s">
        <v>1638</v>
      </c>
      <c r="D1835" s="52" t="s">
        <v>1627</v>
      </c>
      <c r="E1835" s="52" t="s">
        <v>938</v>
      </c>
      <c r="F1835" s="52" t="s">
        <v>1928</v>
      </c>
      <c r="G1835" s="52">
        <v>2020</v>
      </c>
      <c r="H1835" s="52" t="s">
        <v>1628</v>
      </c>
      <c r="I1835" s="52" t="s">
        <v>675</v>
      </c>
      <c r="J1835" s="60">
        <v>5000</v>
      </c>
      <c r="K1835" s="52">
        <v>5698</v>
      </c>
      <c r="L1835" s="56" t="str">
        <f>_xlfn.CONCAT(NFM3External!$B1835,"_",NFM3External!$C1835,"_",NFM3External!$E1835,"_",NFM3External!$G1835)</f>
        <v>Morocco_HIV_World Food Programme (WFP)_2020</v>
      </c>
    </row>
    <row r="1836" spans="1:12">
      <c r="A1836" s="48" t="s">
        <v>1927</v>
      </c>
      <c r="B1836" s="49" t="s">
        <v>1111</v>
      </c>
      <c r="C1836" s="49" t="s">
        <v>1638</v>
      </c>
      <c r="D1836" s="49" t="s">
        <v>1627</v>
      </c>
      <c r="E1836" s="49" t="s">
        <v>938</v>
      </c>
      <c r="F1836" s="49" t="s">
        <v>1928</v>
      </c>
      <c r="G1836" s="49">
        <v>2021</v>
      </c>
      <c r="H1836" s="49" t="s">
        <v>357</v>
      </c>
      <c r="I1836" s="49" t="s">
        <v>675</v>
      </c>
      <c r="J1836" s="59">
        <v>15000</v>
      </c>
      <c r="K1836" s="49">
        <v>17913</v>
      </c>
      <c r="L1836" s="55" t="str">
        <f>_xlfn.CONCAT(NFM3External!$B1836,"_",NFM3External!$C1836,"_",NFM3External!$E1836,"_",NFM3External!$G1836)</f>
        <v>Morocco_HIV_World Food Programme (WFP)_2021</v>
      </c>
    </row>
    <row r="1837" spans="1:12">
      <c r="A1837" s="51" t="s">
        <v>1927</v>
      </c>
      <c r="B1837" s="52" t="s">
        <v>1111</v>
      </c>
      <c r="C1837" s="52" t="s">
        <v>1638</v>
      </c>
      <c r="D1837" s="52" t="s">
        <v>1627</v>
      </c>
      <c r="E1837" s="52" t="s">
        <v>938</v>
      </c>
      <c r="F1837" s="52" t="s">
        <v>1928</v>
      </c>
      <c r="G1837" s="52">
        <v>2022</v>
      </c>
      <c r="H1837" s="52" t="s">
        <v>357</v>
      </c>
      <c r="I1837" s="52" t="s">
        <v>675</v>
      </c>
      <c r="J1837" s="60">
        <v>0</v>
      </c>
      <c r="K1837" s="52">
        <v>0</v>
      </c>
      <c r="L1837" s="56" t="str">
        <f>_xlfn.CONCAT(NFM3External!$B1837,"_",NFM3External!$C1837,"_",NFM3External!$E1837,"_",NFM3External!$G1837)</f>
        <v>Morocco_HIV_World Food Programme (WFP)_2022</v>
      </c>
    </row>
    <row r="1838" spans="1:12">
      <c r="A1838" s="48" t="s">
        <v>1927</v>
      </c>
      <c r="B1838" s="49" t="s">
        <v>1111</v>
      </c>
      <c r="C1838" s="49" t="s">
        <v>1638</v>
      </c>
      <c r="D1838" s="49" t="s">
        <v>1627</v>
      </c>
      <c r="E1838" s="49" t="s">
        <v>938</v>
      </c>
      <c r="F1838" s="49" t="s">
        <v>1928</v>
      </c>
      <c r="G1838" s="49">
        <v>2023</v>
      </c>
      <c r="H1838" s="49" t="s">
        <v>357</v>
      </c>
      <c r="I1838" s="49" t="s">
        <v>675</v>
      </c>
      <c r="J1838" s="59">
        <v>0</v>
      </c>
      <c r="K1838" s="49">
        <v>0</v>
      </c>
      <c r="L1838" s="55" t="str">
        <f>_xlfn.CONCAT(NFM3External!$B1838,"_",NFM3External!$C1838,"_",NFM3External!$E1838,"_",NFM3External!$G1838)</f>
        <v>Morocco_HIV_World Food Programme (WFP)_2023</v>
      </c>
    </row>
    <row r="1839" spans="1:12">
      <c r="A1839" s="51" t="s">
        <v>1927</v>
      </c>
      <c r="B1839" s="52" t="s">
        <v>1111</v>
      </c>
      <c r="C1839" s="52" t="s">
        <v>1638</v>
      </c>
      <c r="D1839" s="52" t="s">
        <v>1627</v>
      </c>
      <c r="E1839" s="52" t="s">
        <v>942</v>
      </c>
      <c r="F1839" s="52" t="s">
        <v>1928</v>
      </c>
      <c r="G1839" s="52">
        <v>2018</v>
      </c>
      <c r="H1839" s="52" t="s">
        <v>1628</v>
      </c>
      <c r="I1839" s="52" t="s">
        <v>675</v>
      </c>
      <c r="J1839" s="60">
        <v>10000</v>
      </c>
      <c r="K1839" s="52">
        <v>11804</v>
      </c>
      <c r="L1839" s="56" t="str">
        <f>_xlfn.CONCAT(NFM3External!$B1839,"_",NFM3External!$C1839,"_",NFM3External!$E1839,"_",NFM3External!$G1839)</f>
        <v>Morocco_HIV_World Health Organization (WHO)_2018</v>
      </c>
    </row>
    <row r="1840" spans="1:12">
      <c r="A1840" s="48" t="s">
        <v>1927</v>
      </c>
      <c r="B1840" s="49" t="s">
        <v>1111</v>
      </c>
      <c r="C1840" s="49" t="s">
        <v>1638</v>
      </c>
      <c r="D1840" s="49" t="s">
        <v>1627</v>
      </c>
      <c r="E1840" s="49" t="s">
        <v>942</v>
      </c>
      <c r="F1840" s="49" t="s">
        <v>1928</v>
      </c>
      <c r="G1840" s="49">
        <v>2019</v>
      </c>
      <c r="H1840" s="49" t="s">
        <v>1628</v>
      </c>
      <c r="I1840" s="49" t="s">
        <v>675</v>
      </c>
      <c r="J1840" s="59">
        <v>72000</v>
      </c>
      <c r="K1840" s="49">
        <v>80601</v>
      </c>
      <c r="L1840" s="55" t="str">
        <f>_xlfn.CONCAT(NFM3External!$B1840,"_",NFM3External!$C1840,"_",NFM3External!$E1840,"_",NFM3External!$G1840)</f>
        <v>Morocco_HIV_World Health Organization (WHO)_2019</v>
      </c>
    </row>
    <row r="1841" spans="1:12">
      <c r="A1841" s="51" t="s">
        <v>1927</v>
      </c>
      <c r="B1841" s="52" t="s">
        <v>1111</v>
      </c>
      <c r="C1841" s="52" t="s">
        <v>1638</v>
      </c>
      <c r="D1841" s="52" t="s">
        <v>1627</v>
      </c>
      <c r="E1841" s="52" t="s">
        <v>942</v>
      </c>
      <c r="F1841" s="52" t="s">
        <v>1928</v>
      </c>
      <c r="G1841" s="52">
        <v>2020</v>
      </c>
      <c r="H1841" s="52" t="s">
        <v>1628</v>
      </c>
      <c r="I1841" s="52" t="s">
        <v>675</v>
      </c>
      <c r="J1841" s="60">
        <v>50000</v>
      </c>
      <c r="K1841" s="52">
        <v>56982</v>
      </c>
      <c r="L1841" s="56" t="str">
        <f>_xlfn.CONCAT(NFM3External!$B1841,"_",NFM3External!$C1841,"_",NFM3External!$E1841,"_",NFM3External!$G1841)</f>
        <v>Morocco_HIV_World Health Organization (WHO)_2020</v>
      </c>
    </row>
    <row r="1842" spans="1:12">
      <c r="A1842" s="48" t="s">
        <v>1927</v>
      </c>
      <c r="B1842" s="49" t="s">
        <v>1111</v>
      </c>
      <c r="C1842" s="49" t="s">
        <v>1638</v>
      </c>
      <c r="D1842" s="49" t="s">
        <v>1627</v>
      </c>
      <c r="E1842" s="49" t="s">
        <v>942</v>
      </c>
      <c r="F1842" s="49" t="s">
        <v>1928</v>
      </c>
      <c r="G1842" s="49">
        <v>2021</v>
      </c>
      <c r="H1842" s="49" t="s">
        <v>357</v>
      </c>
      <c r="I1842" s="49" t="s">
        <v>675</v>
      </c>
      <c r="J1842" s="59">
        <v>50000</v>
      </c>
      <c r="K1842" s="49">
        <v>59710</v>
      </c>
      <c r="L1842" s="55" t="str">
        <f>_xlfn.CONCAT(NFM3External!$B1842,"_",NFM3External!$C1842,"_",NFM3External!$E1842,"_",NFM3External!$G1842)</f>
        <v>Morocco_HIV_World Health Organization (WHO)_2021</v>
      </c>
    </row>
    <row r="1843" spans="1:12">
      <c r="A1843" s="51" t="s">
        <v>1927</v>
      </c>
      <c r="B1843" s="52" t="s">
        <v>1111</v>
      </c>
      <c r="C1843" s="52" t="s">
        <v>1638</v>
      </c>
      <c r="D1843" s="52" t="s">
        <v>1627</v>
      </c>
      <c r="E1843" s="52" t="s">
        <v>942</v>
      </c>
      <c r="F1843" s="52" t="s">
        <v>1928</v>
      </c>
      <c r="G1843" s="52">
        <v>2022</v>
      </c>
      <c r="H1843" s="52" t="s">
        <v>357</v>
      </c>
      <c r="I1843" s="52" t="s">
        <v>675</v>
      </c>
      <c r="J1843" s="60">
        <v>50000</v>
      </c>
      <c r="K1843" s="52">
        <v>60378</v>
      </c>
      <c r="L1843" s="56" t="str">
        <f>_xlfn.CONCAT(NFM3External!$B1843,"_",NFM3External!$C1843,"_",NFM3External!$E1843,"_",NFM3External!$G1843)</f>
        <v>Morocco_HIV_World Health Organization (WHO)_2022</v>
      </c>
    </row>
    <row r="1844" spans="1:12">
      <c r="A1844" s="48" t="s">
        <v>1927</v>
      </c>
      <c r="B1844" s="49" t="s">
        <v>1111</v>
      </c>
      <c r="C1844" s="49" t="s">
        <v>1638</v>
      </c>
      <c r="D1844" s="49" t="s">
        <v>1627</v>
      </c>
      <c r="E1844" s="49" t="s">
        <v>942</v>
      </c>
      <c r="F1844" s="49" t="s">
        <v>1928</v>
      </c>
      <c r="G1844" s="49">
        <v>2023</v>
      </c>
      <c r="H1844" s="49" t="s">
        <v>357</v>
      </c>
      <c r="I1844" s="49" t="s">
        <v>675</v>
      </c>
      <c r="J1844" s="59">
        <v>50000</v>
      </c>
      <c r="K1844" s="49">
        <v>61257</v>
      </c>
      <c r="L1844" s="55" t="str">
        <f>_xlfn.CONCAT(NFM3External!$B1844,"_",NFM3External!$C1844,"_",NFM3External!$E1844,"_",NFM3External!$G1844)</f>
        <v>Morocco_HIV_World Health Organization (WHO)_2023</v>
      </c>
    </row>
    <row r="1845" spans="1:12">
      <c r="A1845" s="51" t="s">
        <v>1930</v>
      </c>
      <c r="B1845" s="52" t="s">
        <v>1105</v>
      </c>
      <c r="C1845" s="52" t="s">
        <v>1638</v>
      </c>
      <c r="D1845" s="52" t="s">
        <v>1627</v>
      </c>
      <c r="E1845" s="52" t="s">
        <v>765</v>
      </c>
      <c r="F1845" s="52"/>
      <c r="G1845" s="52">
        <v>2020</v>
      </c>
      <c r="H1845" s="52" t="s">
        <v>1628</v>
      </c>
      <c r="I1845" s="52" t="s">
        <v>675</v>
      </c>
      <c r="J1845" s="60">
        <v>15000</v>
      </c>
      <c r="K1845" s="52">
        <v>17095</v>
      </c>
      <c r="L1845" s="56" t="str">
        <f>_xlfn.CONCAT(NFM3External!$B1845,"_",NFM3External!$C1845,"_",NFM3External!$E1845,"_",NFM3External!$G1845)</f>
        <v>Moldova_HIV_European Union/European Commision_2020</v>
      </c>
    </row>
    <row r="1846" spans="1:12">
      <c r="A1846" s="48" t="s">
        <v>1930</v>
      </c>
      <c r="B1846" s="49" t="s">
        <v>1105</v>
      </c>
      <c r="C1846" s="49" t="s">
        <v>1638</v>
      </c>
      <c r="D1846" s="49" t="s">
        <v>1627</v>
      </c>
      <c r="E1846" s="49" t="s">
        <v>765</v>
      </c>
      <c r="F1846" s="49"/>
      <c r="G1846" s="49">
        <v>2021</v>
      </c>
      <c r="H1846" s="49" t="s">
        <v>357</v>
      </c>
      <c r="I1846" s="49" t="s">
        <v>675</v>
      </c>
      <c r="J1846" s="59">
        <v>50000</v>
      </c>
      <c r="K1846" s="49">
        <v>59710</v>
      </c>
      <c r="L1846" s="55" t="str">
        <f>_xlfn.CONCAT(NFM3External!$B1846,"_",NFM3External!$C1846,"_",NFM3External!$E1846,"_",NFM3External!$G1846)</f>
        <v>Moldova_HIV_European Union/European Commision_2021</v>
      </c>
    </row>
    <row r="1847" spans="1:12">
      <c r="A1847" s="51" t="s">
        <v>1930</v>
      </c>
      <c r="B1847" s="52" t="s">
        <v>1105</v>
      </c>
      <c r="C1847" s="52" t="s">
        <v>1638</v>
      </c>
      <c r="D1847" s="52" t="s">
        <v>1627</v>
      </c>
      <c r="E1847" s="52" t="s">
        <v>765</v>
      </c>
      <c r="F1847" s="52"/>
      <c r="G1847" s="52">
        <v>2022</v>
      </c>
      <c r="H1847" s="52" t="s">
        <v>357</v>
      </c>
      <c r="I1847" s="52" t="s">
        <v>675</v>
      </c>
      <c r="J1847" s="60">
        <v>50000</v>
      </c>
      <c r="K1847" s="52">
        <v>60378</v>
      </c>
      <c r="L1847" s="56" t="str">
        <f>_xlfn.CONCAT(NFM3External!$B1847,"_",NFM3External!$C1847,"_",NFM3External!$E1847,"_",NFM3External!$G1847)</f>
        <v>Moldova_HIV_European Union/European Commision_2022</v>
      </c>
    </row>
    <row r="1848" spans="1:12">
      <c r="A1848" s="48" t="s">
        <v>1930</v>
      </c>
      <c r="B1848" s="49" t="s">
        <v>1105</v>
      </c>
      <c r="C1848" s="49" t="s">
        <v>1638</v>
      </c>
      <c r="D1848" s="49" t="s">
        <v>1627</v>
      </c>
      <c r="E1848" s="49" t="s">
        <v>765</v>
      </c>
      <c r="F1848" s="49"/>
      <c r="G1848" s="49">
        <v>2023</v>
      </c>
      <c r="H1848" s="49" t="s">
        <v>357</v>
      </c>
      <c r="I1848" s="49" t="s">
        <v>675</v>
      </c>
      <c r="J1848" s="59">
        <v>50000</v>
      </c>
      <c r="K1848" s="49">
        <v>61257</v>
      </c>
      <c r="L1848" s="55" t="str">
        <f>_xlfn.CONCAT(NFM3External!$B1848,"_",NFM3External!$C1848,"_",NFM3External!$E1848,"_",NFM3External!$G1848)</f>
        <v>Moldova_HIV_European Union/European Commision_2023</v>
      </c>
    </row>
    <row r="1849" spans="1:12">
      <c r="A1849" s="51" t="s">
        <v>1930</v>
      </c>
      <c r="B1849" s="52" t="s">
        <v>1105</v>
      </c>
      <c r="C1849" s="52" t="s">
        <v>1638</v>
      </c>
      <c r="D1849" s="52" t="s">
        <v>1627</v>
      </c>
      <c r="E1849" s="52" t="s">
        <v>836</v>
      </c>
      <c r="F1849" s="52"/>
      <c r="G1849" s="52">
        <v>2018</v>
      </c>
      <c r="H1849" s="52" t="s">
        <v>1628</v>
      </c>
      <c r="I1849" s="52" t="s">
        <v>675</v>
      </c>
      <c r="J1849" s="60">
        <v>67740</v>
      </c>
      <c r="K1849" s="52">
        <v>79961</v>
      </c>
      <c r="L1849" s="56" t="str">
        <f>_xlfn.CONCAT(NFM3External!$B1849,"_",NFM3External!$C1849,"_",NFM3External!$E1849,"_",NFM3External!$G1849)</f>
        <v>Moldova_HIV_Joint United Nations Programme on HIV/AIDS (UNAIDS)_2018</v>
      </c>
    </row>
    <row r="1850" spans="1:12">
      <c r="A1850" s="48" t="s">
        <v>1930</v>
      </c>
      <c r="B1850" s="49" t="s">
        <v>1105</v>
      </c>
      <c r="C1850" s="49" t="s">
        <v>1638</v>
      </c>
      <c r="D1850" s="49" t="s">
        <v>1627</v>
      </c>
      <c r="E1850" s="49" t="s">
        <v>836</v>
      </c>
      <c r="F1850" s="49"/>
      <c r="G1850" s="49">
        <v>2019</v>
      </c>
      <c r="H1850" s="49" t="s">
        <v>1628</v>
      </c>
      <c r="I1850" s="49" t="s">
        <v>675</v>
      </c>
      <c r="J1850" s="59">
        <v>48935</v>
      </c>
      <c r="K1850" s="49">
        <v>54781</v>
      </c>
      <c r="L1850" s="55" t="str">
        <f>_xlfn.CONCAT(NFM3External!$B1850,"_",NFM3External!$C1850,"_",NFM3External!$E1850,"_",NFM3External!$G1850)</f>
        <v>Moldova_HIV_Joint United Nations Programme on HIV/AIDS (UNAIDS)_2019</v>
      </c>
    </row>
    <row r="1851" spans="1:12">
      <c r="A1851" s="51" t="s">
        <v>1930</v>
      </c>
      <c r="B1851" s="52" t="s">
        <v>1105</v>
      </c>
      <c r="C1851" s="52" t="s">
        <v>1638</v>
      </c>
      <c r="D1851" s="52" t="s">
        <v>1627</v>
      </c>
      <c r="E1851" s="52" t="s">
        <v>836</v>
      </c>
      <c r="F1851" s="52"/>
      <c r="G1851" s="52">
        <v>2020</v>
      </c>
      <c r="H1851" s="52" t="s">
        <v>1628</v>
      </c>
      <c r="I1851" s="52" t="s">
        <v>675</v>
      </c>
      <c r="J1851" s="60">
        <v>246100</v>
      </c>
      <c r="K1851" s="52">
        <v>280464</v>
      </c>
      <c r="L1851" s="56" t="str">
        <f>_xlfn.CONCAT(NFM3External!$B1851,"_",NFM3External!$C1851,"_",NFM3External!$E1851,"_",NFM3External!$G1851)</f>
        <v>Moldova_HIV_Joint United Nations Programme on HIV/AIDS (UNAIDS)_2020</v>
      </c>
    </row>
    <row r="1852" spans="1:12">
      <c r="A1852" s="48" t="s">
        <v>1930</v>
      </c>
      <c r="B1852" s="49" t="s">
        <v>1105</v>
      </c>
      <c r="C1852" s="49" t="s">
        <v>1638</v>
      </c>
      <c r="D1852" s="49" t="s">
        <v>1627</v>
      </c>
      <c r="E1852" s="49" t="s">
        <v>836</v>
      </c>
      <c r="F1852" s="49"/>
      <c r="G1852" s="49">
        <v>2021</v>
      </c>
      <c r="H1852" s="49" t="s">
        <v>357</v>
      </c>
      <c r="I1852" s="49" t="s">
        <v>675</v>
      </c>
      <c r="J1852" s="59">
        <v>191240</v>
      </c>
      <c r="K1852" s="49">
        <v>228377</v>
      </c>
      <c r="L1852" s="55" t="str">
        <f>_xlfn.CONCAT(NFM3External!$B1852,"_",NFM3External!$C1852,"_",NFM3External!$E1852,"_",NFM3External!$G1852)</f>
        <v>Moldova_HIV_Joint United Nations Programme on HIV/AIDS (UNAIDS)_2021</v>
      </c>
    </row>
    <row r="1853" spans="1:12">
      <c r="A1853" s="51" t="s">
        <v>1930</v>
      </c>
      <c r="B1853" s="52" t="s">
        <v>1105</v>
      </c>
      <c r="C1853" s="52" t="s">
        <v>1638</v>
      </c>
      <c r="D1853" s="52" t="s">
        <v>1627</v>
      </c>
      <c r="E1853" s="52" t="s">
        <v>836</v>
      </c>
      <c r="F1853" s="52"/>
      <c r="G1853" s="52">
        <v>2022</v>
      </c>
      <c r="H1853" s="52" t="s">
        <v>357</v>
      </c>
      <c r="I1853" s="52" t="s">
        <v>675</v>
      </c>
      <c r="J1853" s="60">
        <v>80000</v>
      </c>
      <c r="K1853" s="52">
        <v>96604</v>
      </c>
      <c r="L1853" s="56" t="str">
        <f>_xlfn.CONCAT(NFM3External!$B1853,"_",NFM3External!$C1853,"_",NFM3External!$E1853,"_",NFM3External!$G1853)</f>
        <v>Moldova_HIV_Joint United Nations Programme on HIV/AIDS (UNAIDS)_2022</v>
      </c>
    </row>
    <row r="1854" spans="1:12">
      <c r="A1854" s="48" t="s">
        <v>1930</v>
      </c>
      <c r="B1854" s="49" t="s">
        <v>1105</v>
      </c>
      <c r="C1854" s="49" t="s">
        <v>1638</v>
      </c>
      <c r="D1854" s="49" t="s">
        <v>1627</v>
      </c>
      <c r="E1854" s="49" t="s">
        <v>894</v>
      </c>
      <c r="F1854" s="49"/>
      <c r="G1854" s="49">
        <v>2018</v>
      </c>
      <c r="H1854" s="49" t="s">
        <v>1628</v>
      </c>
      <c r="I1854" s="49" t="s">
        <v>675</v>
      </c>
      <c r="J1854" s="59">
        <v>21169</v>
      </c>
      <c r="K1854" s="49">
        <v>24988</v>
      </c>
      <c r="L1854" s="55" t="str">
        <f>_xlfn.CONCAT(NFM3External!$B1854,"_",NFM3External!$C1854,"_",NFM3External!$E1854,"_",NFM3External!$G1854)</f>
        <v>Moldova_HIV_The United Nations Children's Fund (UNICEF)_2018</v>
      </c>
    </row>
    <row r="1855" spans="1:12">
      <c r="A1855" s="51" t="s">
        <v>1930</v>
      </c>
      <c r="B1855" s="52" t="s">
        <v>1105</v>
      </c>
      <c r="C1855" s="52" t="s">
        <v>1638</v>
      </c>
      <c r="D1855" s="52" t="s">
        <v>1627</v>
      </c>
      <c r="E1855" s="52" t="s">
        <v>894</v>
      </c>
      <c r="F1855" s="52"/>
      <c r="G1855" s="52">
        <v>2019</v>
      </c>
      <c r="H1855" s="52" t="s">
        <v>1628</v>
      </c>
      <c r="I1855" s="52" t="s">
        <v>675</v>
      </c>
      <c r="J1855" s="60">
        <v>116675</v>
      </c>
      <c r="K1855" s="52">
        <v>130613</v>
      </c>
      <c r="L1855" s="56" t="str">
        <f>_xlfn.CONCAT(NFM3External!$B1855,"_",NFM3External!$C1855,"_",NFM3External!$E1855,"_",NFM3External!$G1855)</f>
        <v>Moldova_HIV_The United Nations Children's Fund (UNICEF)_2019</v>
      </c>
    </row>
    <row r="1856" spans="1:12">
      <c r="A1856" s="48" t="s">
        <v>1930</v>
      </c>
      <c r="B1856" s="49" t="s">
        <v>1105</v>
      </c>
      <c r="C1856" s="49" t="s">
        <v>1638</v>
      </c>
      <c r="D1856" s="49" t="s">
        <v>1627</v>
      </c>
      <c r="E1856" s="49" t="s">
        <v>894</v>
      </c>
      <c r="F1856" s="49"/>
      <c r="G1856" s="49">
        <v>2020</v>
      </c>
      <c r="H1856" s="49" t="s">
        <v>1628</v>
      </c>
      <c r="I1856" s="49" t="s">
        <v>675</v>
      </c>
      <c r="J1856" s="59">
        <v>26733</v>
      </c>
      <c r="K1856" s="49">
        <v>30466</v>
      </c>
      <c r="L1856" s="55" t="str">
        <f>_xlfn.CONCAT(NFM3External!$B1856,"_",NFM3External!$C1856,"_",NFM3External!$E1856,"_",NFM3External!$G1856)</f>
        <v>Moldova_HIV_The United Nations Children's Fund (UNICEF)_2020</v>
      </c>
    </row>
    <row r="1857" spans="1:12">
      <c r="A1857" s="51" t="s">
        <v>1930</v>
      </c>
      <c r="B1857" s="52" t="s">
        <v>1105</v>
      </c>
      <c r="C1857" s="52" t="s">
        <v>1638</v>
      </c>
      <c r="D1857" s="52" t="s">
        <v>1627</v>
      </c>
      <c r="E1857" s="52" t="s">
        <v>894</v>
      </c>
      <c r="F1857" s="52"/>
      <c r="G1857" s="52">
        <v>2021</v>
      </c>
      <c r="H1857" s="52" t="s">
        <v>357</v>
      </c>
      <c r="I1857" s="52" t="s">
        <v>675</v>
      </c>
      <c r="J1857" s="60">
        <v>47449</v>
      </c>
      <c r="K1857" s="52">
        <v>56663</v>
      </c>
      <c r="L1857" s="56" t="str">
        <f>_xlfn.CONCAT(NFM3External!$B1857,"_",NFM3External!$C1857,"_",NFM3External!$E1857,"_",NFM3External!$G1857)</f>
        <v>Moldova_HIV_The United Nations Children's Fund (UNICEF)_2021</v>
      </c>
    </row>
    <row r="1858" spans="1:12">
      <c r="A1858" s="48" t="s">
        <v>1930</v>
      </c>
      <c r="B1858" s="49" t="s">
        <v>1105</v>
      </c>
      <c r="C1858" s="49" t="s">
        <v>1638</v>
      </c>
      <c r="D1858" s="49" t="s">
        <v>1627</v>
      </c>
      <c r="E1858" s="49" t="s">
        <v>911</v>
      </c>
      <c r="F1858" s="49"/>
      <c r="G1858" s="49">
        <v>2020</v>
      </c>
      <c r="H1858" s="49" t="s">
        <v>1628</v>
      </c>
      <c r="I1858" s="49" t="s">
        <v>675</v>
      </c>
      <c r="J1858" s="59">
        <v>27180</v>
      </c>
      <c r="K1858" s="49">
        <v>30975</v>
      </c>
      <c r="L1858" s="55" t="str">
        <f>_xlfn.CONCAT(NFM3External!$B1858,"_",NFM3External!$C1858,"_",NFM3External!$E1858,"_",NFM3External!$G1858)</f>
        <v>Moldova_HIV_United Nations Development Programme (UNDP)_2020</v>
      </c>
    </row>
    <row r="1859" spans="1:12">
      <c r="A1859" s="51" t="s">
        <v>1930</v>
      </c>
      <c r="B1859" s="52" t="s">
        <v>1105</v>
      </c>
      <c r="C1859" s="52" t="s">
        <v>1638</v>
      </c>
      <c r="D1859" s="52" t="s">
        <v>1627</v>
      </c>
      <c r="E1859" s="52" t="s">
        <v>911</v>
      </c>
      <c r="F1859" s="52"/>
      <c r="G1859" s="52">
        <v>2021</v>
      </c>
      <c r="H1859" s="52" t="s">
        <v>357</v>
      </c>
      <c r="I1859" s="52" t="s">
        <v>675</v>
      </c>
      <c r="J1859" s="60">
        <v>28000</v>
      </c>
      <c r="K1859" s="52">
        <v>33437</v>
      </c>
      <c r="L1859" s="56" t="str">
        <f>_xlfn.CONCAT(NFM3External!$B1859,"_",NFM3External!$C1859,"_",NFM3External!$E1859,"_",NFM3External!$G1859)</f>
        <v>Moldova_HIV_United Nations Development Programme (UNDP)_2021</v>
      </c>
    </row>
    <row r="1860" spans="1:12">
      <c r="A1860" s="48" t="s">
        <v>1930</v>
      </c>
      <c r="B1860" s="49" t="s">
        <v>1105</v>
      </c>
      <c r="C1860" s="49" t="s">
        <v>1638</v>
      </c>
      <c r="D1860" s="49" t="s">
        <v>1627</v>
      </c>
      <c r="E1860" s="49" t="s">
        <v>911</v>
      </c>
      <c r="F1860" s="49"/>
      <c r="G1860" s="49">
        <v>2022</v>
      </c>
      <c r="H1860" s="49" t="s">
        <v>357</v>
      </c>
      <c r="I1860" s="49" t="s">
        <v>675</v>
      </c>
      <c r="J1860" s="59">
        <v>28000</v>
      </c>
      <c r="K1860" s="49">
        <v>33811</v>
      </c>
      <c r="L1860" s="55" t="str">
        <f>_xlfn.CONCAT(NFM3External!$B1860,"_",NFM3External!$C1860,"_",NFM3External!$E1860,"_",NFM3External!$G1860)</f>
        <v>Moldova_HIV_United Nations Development Programme (UNDP)_2022</v>
      </c>
    </row>
    <row r="1861" spans="1:12">
      <c r="A1861" s="51" t="s">
        <v>1930</v>
      </c>
      <c r="B1861" s="52" t="s">
        <v>1105</v>
      </c>
      <c r="C1861" s="52" t="s">
        <v>1638</v>
      </c>
      <c r="D1861" s="52" t="s">
        <v>1627</v>
      </c>
      <c r="E1861" s="52" t="s">
        <v>911</v>
      </c>
      <c r="F1861" s="52"/>
      <c r="G1861" s="52">
        <v>2023</v>
      </c>
      <c r="H1861" s="52" t="s">
        <v>357</v>
      </c>
      <c r="I1861" s="52" t="s">
        <v>675</v>
      </c>
      <c r="J1861" s="60">
        <v>28000</v>
      </c>
      <c r="K1861" s="52">
        <v>34304</v>
      </c>
      <c r="L1861" s="56" t="str">
        <f>_xlfn.CONCAT(NFM3External!$B1861,"_",NFM3External!$C1861,"_",NFM3External!$E1861,"_",NFM3External!$G1861)</f>
        <v>Moldova_HIV_United Nations Development Programme (UNDP)_2023</v>
      </c>
    </row>
    <row r="1862" spans="1:12">
      <c r="A1862" s="48" t="s">
        <v>1930</v>
      </c>
      <c r="B1862" s="49" t="s">
        <v>1105</v>
      </c>
      <c r="C1862" s="49" t="s">
        <v>1638</v>
      </c>
      <c r="D1862" s="49" t="s">
        <v>1627</v>
      </c>
      <c r="E1862" s="49" t="s">
        <v>923</v>
      </c>
      <c r="F1862" s="49" t="s">
        <v>1931</v>
      </c>
      <c r="G1862" s="49">
        <v>2018</v>
      </c>
      <c r="H1862" s="49" t="s">
        <v>1628</v>
      </c>
      <c r="I1862" s="49" t="s">
        <v>675</v>
      </c>
      <c r="J1862" s="59">
        <v>42338</v>
      </c>
      <c r="K1862" s="49">
        <v>49976</v>
      </c>
      <c r="L1862" s="55" t="str">
        <f>_xlfn.CONCAT(NFM3External!$B1862,"_",NFM3External!$C1862,"_",NFM3External!$E1862,"_",NFM3External!$G1862)</f>
        <v>Moldova_HIV_United Nations Population Fund (UNFPA)_2018</v>
      </c>
    </row>
    <row r="1863" spans="1:12">
      <c r="A1863" s="51" t="s">
        <v>1930</v>
      </c>
      <c r="B1863" s="52" t="s">
        <v>1105</v>
      </c>
      <c r="C1863" s="52" t="s">
        <v>1638</v>
      </c>
      <c r="D1863" s="52" t="s">
        <v>1627</v>
      </c>
      <c r="E1863" s="52" t="s">
        <v>923</v>
      </c>
      <c r="F1863" s="52" t="s">
        <v>1931</v>
      </c>
      <c r="G1863" s="52">
        <v>2019</v>
      </c>
      <c r="H1863" s="52" t="s">
        <v>1628</v>
      </c>
      <c r="I1863" s="52" t="s">
        <v>675</v>
      </c>
      <c r="J1863" s="60">
        <v>38049</v>
      </c>
      <c r="K1863" s="52">
        <v>42594</v>
      </c>
      <c r="L1863" s="56" t="str">
        <f>_xlfn.CONCAT(NFM3External!$B1863,"_",NFM3External!$C1863,"_",NFM3External!$E1863,"_",NFM3External!$G1863)</f>
        <v>Moldova_HIV_United Nations Population Fund (UNFPA)_2019</v>
      </c>
    </row>
    <row r="1864" spans="1:12">
      <c r="A1864" s="48" t="s">
        <v>1930</v>
      </c>
      <c r="B1864" s="49" t="s">
        <v>1105</v>
      </c>
      <c r="C1864" s="49" t="s">
        <v>1638</v>
      </c>
      <c r="D1864" s="49" t="s">
        <v>1627</v>
      </c>
      <c r="E1864" s="49" t="s">
        <v>923</v>
      </c>
      <c r="F1864" s="49" t="s">
        <v>1931</v>
      </c>
      <c r="G1864" s="49">
        <v>2020</v>
      </c>
      <c r="H1864" s="49" t="s">
        <v>1628</v>
      </c>
      <c r="I1864" s="49" t="s">
        <v>675</v>
      </c>
      <c r="J1864" s="59">
        <v>48681</v>
      </c>
      <c r="K1864" s="49">
        <v>55479</v>
      </c>
      <c r="L1864" s="55" t="str">
        <f>_xlfn.CONCAT(NFM3External!$B1864,"_",NFM3External!$C1864,"_",NFM3External!$E1864,"_",NFM3External!$G1864)</f>
        <v>Moldova_HIV_United Nations Population Fund (UNFPA)_2020</v>
      </c>
    </row>
    <row r="1865" spans="1:12">
      <c r="A1865" s="51" t="s">
        <v>1930</v>
      </c>
      <c r="B1865" s="52" t="s">
        <v>1105</v>
      </c>
      <c r="C1865" s="52" t="s">
        <v>1638</v>
      </c>
      <c r="D1865" s="52" t="s">
        <v>1627</v>
      </c>
      <c r="E1865" s="52" t="s">
        <v>923</v>
      </c>
      <c r="F1865" s="52" t="s">
        <v>1931</v>
      </c>
      <c r="G1865" s="52">
        <v>2021</v>
      </c>
      <c r="H1865" s="52" t="s">
        <v>357</v>
      </c>
      <c r="I1865" s="52" t="s">
        <v>675</v>
      </c>
      <c r="J1865" s="60">
        <v>40500</v>
      </c>
      <c r="K1865" s="52">
        <v>48365</v>
      </c>
      <c r="L1865" s="56" t="str">
        <f>_xlfn.CONCAT(NFM3External!$B1865,"_",NFM3External!$C1865,"_",NFM3External!$E1865,"_",NFM3External!$G1865)</f>
        <v>Moldova_HIV_United Nations Population Fund (UNFPA)_2021</v>
      </c>
    </row>
    <row r="1866" spans="1:12">
      <c r="A1866" s="48" t="s">
        <v>1930</v>
      </c>
      <c r="B1866" s="49" t="s">
        <v>1105</v>
      </c>
      <c r="C1866" s="49" t="s">
        <v>1638</v>
      </c>
      <c r="D1866" s="49" t="s">
        <v>1627</v>
      </c>
      <c r="E1866" s="49" t="s">
        <v>947</v>
      </c>
      <c r="F1866" s="49" t="s">
        <v>1932</v>
      </c>
      <c r="G1866" s="49">
        <v>2018</v>
      </c>
      <c r="H1866" s="49" t="s">
        <v>1628</v>
      </c>
      <c r="I1866" s="49" t="s">
        <v>675</v>
      </c>
      <c r="J1866" s="59">
        <v>121085</v>
      </c>
      <c r="K1866" s="49">
        <v>142930</v>
      </c>
      <c r="L1866" s="55" t="str">
        <f>_xlfn.CONCAT(NFM3External!$B1866,"_",NFM3External!$C1866,"_",NFM3External!$E1866,"_",NFM3External!$G1866)</f>
        <v>Moldova_HIV_Unspecified - not disagregated by sources _2018</v>
      </c>
    </row>
    <row r="1867" spans="1:12">
      <c r="A1867" s="51" t="s">
        <v>1930</v>
      </c>
      <c r="B1867" s="52" t="s">
        <v>1105</v>
      </c>
      <c r="C1867" s="52" t="s">
        <v>1638</v>
      </c>
      <c r="D1867" s="52" t="s">
        <v>1627</v>
      </c>
      <c r="E1867" s="52" t="s">
        <v>947</v>
      </c>
      <c r="F1867" s="52" t="s">
        <v>1932</v>
      </c>
      <c r="G1867" s="52">
        <v>2019</v>
      </c>
      <c r="H1867" s="52" t="s">
        <v>1628</v>
      </c>
      <c r="I1867" s="52" t="s">
        <v>675</v>
      </c>
      <c r="J1867" s="60">
        <v>76119</v>
      </c>
      <c r="K1867" s="52">
        <v>85212</v>
      </c>
      <c r="L1867" s="56" t="str">
        <f>_xlfn.CONCAT(NFM3External!$B1867,"_",NFM3External!$C1867,"_",NFM3External!$E1867,"_",NFM3External!$G1867)</f>
        <v>Moldova_HIV_Unspecified - not disagregated by sources _2019</v>
      </c>
    </row>
    <row r="1868" spans="1:12">
      <c r="A1868" s="48" t="s">
        <v>1930</v>
      </c>
      <c r="B1868" s="49" t="s">
        <v>1105</v>
      </c>
      <c r="C1868" s="49" t="s">
        <v>1638</v>
      </c>
      <c r="D1868" s="49" t="s">
        <v>1627</v>
      </c>
      <c r="E1868" s="49" t="s">
        <v>947</v>
      </c>
      <c r="F1868" s="49" t="s">
        <v>1932</v>
      </c>
      <c r="G1868" s="49">
        <v>2020</v>
      </c>
      <c r="H1868" s="49" t="s">
        <v>1628</v>
      </c>
      <c r="I1868" s="49" t="s">
        <v>675</v>
      </c>
      <c r="J1868" s="59">
        <v>204673</v>
      </c>
      <c r="K1868" s="49">
        <v>233252</v>
      </c>
      <c r="L1868" s="55" t="str">
        <f>_xlfn.CONCAT(NFM3External!$B1868,"_",NFM3External!$C1868,"_",NFM3External!$E1868,"_",NFM3External!$G1868)</f>
        <v>Moldova_HIV_Unspecified - not disagregated by sources _2020</v>
      </c>
    </row>
    <row r="1869" spans="1:12">
      <c r="A1869" s="51" t="s">
        <v>1930</v>
      </c>
      <c r="B1869" s="52" t="s">
        <v>1105</v>
      </c>
      <c r="C1869" s="52" t="s">
        <v>1638</v>
      </c>
      <c r="D1869" s="52" t="s">
        <v>1627</v>
      </c>
      <c r="E1869" s="52" t="s">
        <v>947</v>
      </c>
      <c r="F1869" s="52" t="s">
        <v>1932</v>
      </c>
      <c r="G1869" s="52">
        <v>2021</v>
      </c>
      <c r="H1869" s="52" t="s">
        <v>357</v>
      </c>
      <c r="I1869" s="52" t="s">
        <v>675</v>
      </c>
      <c r="J1869" s="60">
        <v>93727</v>
      </c>
      <c r="K1869" s="52">
        <v>111928</v>
      </c>
      <c r="L1869" s="56" t="str">
        <f>_xlfn.CONCAT(NFM3External!$B1869,"_",NFM3External!$C1869,"_",NFM3External!$E1869,"_",NFM3External!$G1869)</f>
        <v>Moldova_HIV_Unspecified - not disagregated by sources _2021</v>
      </c>
    </row>
    <row r="1870" spans="1:12">
      <c r="A1870" s="48" t="s">
        <v>1930</v>
      </c>
      <c r="B1870" s="49" t="s">
        <v>1105</v>
      </c>
      <c r="C1870" s="49" t="s">
        <v>1638</v>
      </c>
      <c r="D1870" s="49" t="s">
        <v>1627</v>
      </c>
      <c r="E1870" s="49" t="s">
        <v>947</v>
      </c>
      <c r="F1870" s="49" t="s">
        <v>1932</v>
      </c>
      <c r="G1870" s="49">
        <v>2022</v>
      </c>
      <c r="H1870" s="49" t="s">
        <v>357</v>
      </c>
      <c r="I1870" s="49" t="s">
        <v>675</v>
      </c>
      <c r="J1870" s="59">
        <v>43175</v>
      </c>
      <c r="K1870" s="49">
        <v>52135</v>
      </c>
      <c r="L1870" s="55" t="str">
        <f>_xlfn.CONCAT(NFM3External!$B1870,"_",NFM3External!$C1870,"_",NFM3External!$E1870,"_",NFM3External!$G1870)</f>
        <v>Moldova_HIV_Unspecified - not disagregated by sources _2022</v>
      </c>
    </row>
    <row r="1871" spans="1:12">
      <c r="A1871" s="51" t="s">
        <v>1930</v>
      </c>
      <c r="B1871" s="52" t="s">
        <v>1105</v>
      </c>
      <c r="C1871" s="52" t="s">
        <v>1638</v>
      </c>
      <c r="D1871" s="52" t="s">
        <v>1627</v>
      </c>
      <c r="E1871" s="52" t="s">
        <v>942</v>
      </c>
      <c r="F1871" s="52"/>
      <c r="G1871" s="52">
        <v>2018</v>
      </c>
      <c r="H1871" s="52" t="s">
        <v>1628</v>
      </c>
      <c r="I1871" s="52" t="s">
        <v>675</v>
      </c>
      <c r="J1871" s="60">
        <v>19567</v>
      </c>
      <c r="K1871" s="52">
        <v>23097</v>
      </c>
      <c r="L1871" s="56" t="str">
        <f>_xlfn.CONCAT(NFM3External!$B1871,"_",NFM3External!$C1871,"_",NFM3External!$E1871,"_",NFM3External!$G1871)</f>
        <v>Moldova_HIV_World Health Organization (WHO)_2018</v>
      </c>
    </row>
    <row r="1872" spans="1:12">
      <c r="A1872" s="48" t="s">
        <v>1930</v>
      </c>
      <c r="B1872" s="49" t="s">
        <v>1105</v>
      </c>
      <c r="C1872" s="49" t="s">
        <v>1638</v>
      </c>
      <c r="D1872" s="49" t="s">
        <v>1627</v>
      </c>
      <c r="E1872" s="49" t="s">
        <v>942</v>
      </c>
      <c r="F1872" s="49"/>
      <c r="G1872" s="49">
        <v>2019</v>
      </c>
      <c r="H1872" s="49" t="s">
        <v>1628</v>
      </c>
      <c r="I1872" s="49" t="s">
        <v>675</v>
      </c>
      <c r="J1872" s="59">
        <v>38491</v>
      </c>
      <c r="K1872" s="49">
        <v>43089</v>
      </c>
      <c r="L1872" s="55" t="str">
        <f>_xlfn.CONCAT(NFM3External!$B1872,"_",NFM3External!$C1872,"_",NFM3External!$E1872,"_",NFM3External!$G1872)</f>
        <v>Moldova_HIV_World Health Organization (WHO)_2019</v>
      </c>
    </row>
    <row r="1873" spans="1:12">
      <c r="A1873" s="51" t="s">
        <v>1930</v>
      </c>
      <c r="B1873" s="52" t="s">
        <v>1105</v>
      </c>
      <c r="C1873" s="52" t="s">
        <v>1638</v>
      </c>
      <c r="D1873" s="52" t="s">
        <v>1627</v>
      </c>
      <c r="E1873" s="52" t="s">
        <v>942</v>
      </c>
      <c r="F1873" s="52"/>
      <c r="G1873" s="52">
        <v>2020</v>
      </c>
      <c r="H1873" s="52" t="s">
        <v>1628</v>
      </c>
      <c r="I1873" s="52" t="s">
        <v>675</v>
      </c>
      <c r="J1873" s="60">
        <v>8138</v>
      </c>
      <c r="K1873" s="52">
        <v>9274</v>
      </c>
      <c r="L1873" s="56" t="str">
        <f>_xlfn.CONCAT(NFM3External!$B1873,"_",NFM3External!$C1873,"_",NFM3External!$E1873,"_",NFM3External!$G1873)</f>
        <v>Moldova_HIV_World Health Organization (WHO)_2020</v>
      </c>
    </row>
    <row r="1874" spans="1:12">
      <c r="A1874" s="48" t="s">
        <v>1930</v>
      </c>
      <c r="B1874" s="49" t="s">
        <v>1105</v>
      </c>
      <c r="C1874" s="49" t="s">
        <v>1638</v>
      </c>
      <c r="D1874" s="49" t="s">
        <v>1627</v>
      </c>
      <c r="E1874" s="49" t="s">
        <v>942</v>
      </c>
      <c r="F1874" s="49"/>
      <c r="G1874" s="49">
        <v>2021</v>
      </c>
      <c r="H1874" s="49" t="s">
        <v>357</v>
      </c>
      <c r="I1874" s="49" t="s">
        <v>675</v>
      </c>
      <c r="J1874" s="59">
        <v>4000</v>
      </c>
      <c r="K1874" s="49">
        <v>4777</v>
      </c>
      <c r="L1874" s="55" t="str">
        <f>_xlfn.CONCAT(NFM3External!$B1874,"_",NFM3External!$C1874,"_",NFM3External!$E1874,"_",NFM3External!$G1874)</f>
        <v>Moldova_HIV_World Health Organization (WHO)_2021</v>
      </c>
    </row>
    <row r="1875" spans="1:12">
      <c r="A1875" s="51" t="s">
        <v>1930</v>
      </c>
      <c r="B1875" s="52" t="s">
        <v>1105</v>
      </c>
      <c r="C1875" s="52" t="s">
        <v>301</v>
      </c>
      <c r="D1875" s="52" t="s">
        <v>1627</v>
      </c>
      <c r="E1875" s="52" t="s">
        <v>765</v>
      </c>
      <c r="F1875" s="52"/>
      <c r="G1875" s="52">
        <v>2021</v>
      </c>
      <c r="H1875" s="52" t="s">
        <v>357</v>
      </c>
      <c r="I1875" s="52" t="s">
        <v>675</v>
      </c>
      <c r="J1875" s="60">
        <v>50000</v>
      </c>
      <c r="K1875" s="52">
        <v>59710</v>
      </c>
      <c r="L1875" s="56" t="str">
        <f>_xlfn.CONCAT(NFM3External!$B1875,"_",NFM3External!$C1875,"_",NFM3External!$E1875,"_",NFM3External!$G1875)</f>
        <v>Moldova_TB_European Union/European Commision_2021</v>
      </c>
    </row>
    <row r="1876" spans="1:12">
      <c r="A1876" s="48" t="s">
        <v>1930</v>
      </c>
      <c r="B1876" s="49" t="s">
        <v>1105</v>
      </c>
      <c r="C1876" s="49" t="s">
        <v>301</v>
      </c>
      <c r="D1876" s="49" t="s">
        <v>1627</v>
      </c>
      <c r="E1876" s="49" t="s">
        <v>765</v>
      </c>
      <c r="F1876" s="49"/>
      <c r="G1876" s="49">
        <v>2022</v>
      </c>
      <c r="H1876" s="49" t="s">
        <v>357</v>
      </c>
      <c r="I1876" s="49" t="s">
        <v>675</v>
      </c>
      <c r="J1876" s="59">
        <v>50000</v>
      </c>
      <c r="K1876" s="49">
        <v>60378</v>
      </c>
      <c r="L1876" s="55" t="str">
        <f>_xlfn.CONCAT(NFM3External!$B1876,"_",NFM3External!$C1876,"_",NFM3External!$E1876,"_",NFM3External!$G1876)</f>
        <v>Moldova_TB_European Union/European Commision_2022</v>
      </c>
    </row>
    <row r="1877" spans="1:12">
      <c r="A1877" s="51" t="s">
        <v>1930</v>
      </c>
      <c r="B1877" s="52" t="s">
        <v>1105</v>
      </c>
      <c r="C1877" s="52" t="s">
        <v>301</v>
      </c>
      <c r="D1877" s="52" t="s">
        <v>1627</v>
      </c>
      <c r="E1877" s="52" t="s">
        <v>765</v>
      </c>
      <c r="F1877" s="52"/>
      <c r="G1877" s="52">
        <v>2023</v>
      </c>
      <c r="H1877" s="52" t="s">
        <v>357</v>
      </c>
      <c r="I1877" s="52" t="s">
        <v>675</v>
      </c>
      <c r="J1877" s="60">
        <v>50000</v>
      </c>
      <c r="K1877" s="52">
        <v>61257</v>
      </c>
      <c r="L1877" s="56" t="str">
        <f>_xlfn.CONCAT(NFM3External!$B1877,"_",NFM3External!$C1877,"_",NFM3External!$E1877,"_",NFM3External!$G1877)</f>
        <v>Moldova_TB_European Union/European Commision_2023</v>
      </c>
    </row>
    <row r="1878" spans="1:12">
      <c r="A1878" s="48" t="s">
        <v>1930</v>
      </c>
      <c r="B1878" s="49" t="s">
        <v>1105</v>
      </c>
      <c r="C1878" s="49" t="s">
        <v>301</v>
      </c>
      <c r="D1878" s="49" t="s">
        <v>1627</v>
      </c>
      <c r="E1878" s="49" t="s">
        <v>836</v>
      </c>
      <c r="F1878" s="49"/>
      <c r="G1878" s="49">
        <v>2020</v>
      </c>
      <c r="H1878" s="49" t="s">
        <v>1628</v>
      </c>
      <c r="I1878" s="49" t="s">
        <v>675</v>
      </c>
      <c r="J1878" s="59">
        <v>2900</v>
      </c>
      <c r="K1878" s="49">
        <v>3305</v>
      </c>
      <c r="L1878" s="55" t="str">
        <f>_xlfn.CONCAT(NFM3External!$B1878,"_",NFM3External!$C1878,"_",NFM3External!$E1878,"_",NFM3External!$G1878)</f>
        <v>Moldova_TB_Joint United Nations Programme on HIV/AIDS (UNAIDS)_2020</v>
      </c>
    </row>
    <row r="1879" spans="1:12">
      <c r="A1879" s="51" t="s">
        <v>1930</v>
      </c>
      <c r="B1879" s="52" t="s">
        <v>1105</v>
      </c>
      <c r="C1879" s="52" t="s">
        <v>301</v>
      </c>
      <c r="D1879" s="52" t="s">
        <v>1627</v>
      </c>
      <c r="E1879" s="52" t="s">
        <v>894</v>
      </c>
      <c r="F1879" s="52"/>
      <c r="G1879" s="52">
        <v>2023</v>
      </c>
      <c r="H1879" s="52" t="s">
        <v>357</v>
      </c>
      <c r="I1879" s="52" t="s">
        <v>675</v>
      </c>
      <c r="J1879" s="60">
        <v>44763</v>
      </c>
      <c r="K1879" s="52">
        <v>54841</v>
      </c>
      <c r="L1879" s="56" t="str">
        <f>_xlfn.CONCAT(NFM3External!$B1879,"_",NFM3External!$C1879,"_",NFM3External!$E1879,"_",NFM3External!$G1879)</f>
        <v>Moldova_TB_The United Nations Children's Fund (UNICEF)_2023</v>
      </c>
    </row>
    <row r="1880" spans="1:12">
      <c r="A1880" s="48" t="s">
        <v>1930</v>
      </c>
      <c r="B1880" s="49" t="s">
        <v>1105</v>
      </c>
      <c r="C1880" s="49" t="s">
        <v>301</v>
      </c>
      <c r="D1880" s="49" t="s">
        <v>1627</v>
      </c>
      <c r="E1880" s="49" t="s">
        <v>942</v>
      </c>
      <c r="F1880" s="49"/>
      <c r="G1880" s="49">
        <v>2020</v>
      </c>
      <c r="H1880" s="49" t="s">
        <v>1628</v>
      </c>
      <c r="I1880" s="49" t="s">
        <v>675</v>
      </c>
      <c r="J1880" s="59">
        <v>19471</v>
      </c>
      <c r="K1880" s="49">
        <v>22190</v>
      </c>
      <c r="L1880" s="55" t="str">
        <f>_xlfn.CONCAT(NFM3External!$B1880,"_",NFM3External!$C1880,"_",NFM3External!$E1880,"_",NFM3External!$G1880)</f>
        <v>Moldova_TB_World Health Organization (WHO)_2020</v>
      </c>
    </row>
    <row r="1881" spans="1:12">
      <c r="A1881" s="51" t="s">
        <v>1930</v>
      </c>
      <c r="B1881" s="52" t="s">
        <v>1105</v>
      </c>
      <c r="C1881" s="52" t="s">
        <v>301</v>
      </c>
      <c r="D1881" s="52" t="s">
        <v>1627</v>
      </c>
      <c r="E1881" s="52" t="s">
        <v>942</v>
      </c>
      <c r="F1881" s="52"/>
      <c r="G1881" s="52">
        <v>2021</v>
      </c>
      <c r="H1881" s="52" t="s">
        <v>357</v>
      </c>
      <c r="I1881" s="52" t="s">
        <v>675</v>
      </c>
      <c r="J1881" s="60">
        <v>4000</v>
      </c>
      <c r="K1881" s="52">
        <v>4777</v>
      </c>
      <c r="L1881" s="56" t="str">
        <f>_xlfn.CONCAT(NFM3External!$B1881,"_",NFM3External!$C1881,"_",NFM3External!$E1881,"_",NFM3External!$G1881)</f>
        <v>Moldova_TB_World Health Organization (WHO)_2021</v>
      </c>
    </row>
    <row r="1882" spans="1:12">
      <c r="A1882" s="48" t="s">
        <v>1933</v>
      </c>
      <c r="B1882" s="49" t="s">
        <v>1080</v>
      </c>
      <c r="C1882" s="49" t="s">
        <v>1638</v>
      </c>
      <c r="D1882" s="49" t="s">
        <v>1627</v>
      </c>
      <c r="E1882" s="49" t="s">
        <v>927</v>
      </c>
      <c r="F1882" s="49" t="s">
        <v>1934</v>
      </c>
      <c r="G1882" s="49">
        <v>2018</v>
      </c>
      <c r="H1882" s="49" t="s">
        <v>1628</v>
      </c>
      <c r="I1882" s="49" t="s">
        <v>663</v>
      </c>
      <c r="J1882" s="59">
        <v>0</v>
      </c>
      <c r="K1882" s="49">
        <v>0</v>
      </c>
      <c r="L1882" s="55" t="str">
        <f>_xlfn.CONCAT(NFM3External!$B1882,"_",NFM3External!$C1882,"_",NFM3External!$E1882,"_",NFM3External!$G1882)</f>
        <v>Madagascar_HIV_United States Government (USG)_2018</v>
      </c>
    </row>
    <row r="1883" spans="1:12">
      <c r="A1883" s="51" t="s">
        <v>1933</v>
      </c>
      <c r="B1883" s="52" t="s">
        <v>1080</v>
      </c>
      <c r="C1883" s="52" t="s">
        <v>1638</v>
      </c>
      <c r="D1883" s="52" t="s">
        <v>1627</v>
      </c>
      <c r="E1883" s="52" t="s">
        <v>927</v>
      </c>
      <c r="F1883" s="52" t="s">
        <v>1935</v>
      </c>
      <c r="G1883" s="52">
        <v>2018</v>
      </c>
      <c r="H1883" s="52" t="s">
        <v>1628</v>
      </c>
      <c r="I1883" s="52" t="s">
        <v>663</v>
      </c>
      <c r="J1883" s="60">
        <v>220000</v>
      </c>
      <c r="K1883" s="52">
        <v>220000</v>
      </c>
      <c r="L1883" s="56" t="str">
        <f>_xlfn.CONCAT(NFM3External!$B1883,"_",NFM3External!$C1883,"_",NFM3External!$E1883,"_",NFM3External!$G1883)</f>
        <v>Madagascar_HIV_United States Government (USG)_2018</v>
      </c>
    </row>
    <row r="1884" spans="1:12">
      <c r="A1884" s="48" t="s">
        <v>1933</v>
      </c>
      <c r="B1884" s="49" t="s">
        <v>1080</v>
      </c>
      <c r="C1884" s="49" t="s">
        <v>1638</v>
      </c>
      <c r="D1884" s="49" t="s">
        <v>1627</v>
      </c>
      <c r="E1884" s="49" t="s">
        <v>927</v>
      </c>
      <c r="F1884" s="49" t="s">
        <v>1934</v>
      </c>
      <c r="G1884" s="49">
        <v>2019</v>
      </c>
      <c r="H1884" s="49" t="s">
        <v>1628</v>
      </c>
      <c r="I1884" s="49" t="s">
        <v>663</v>
      </c>
      <c r="J1884" s="59">
        <v>0</v>
      </c>
      <c r="K1884" s="49">
        <v>0</v>
      </c>
      <c r="L1884" s="55" t="str">
        <f>_xlfn.CONCAT(NFM3External!$B1884,"_",NFM3External!$C1884,"_",NFM3External!$E1884,"_",NFM3External!$G1884)</f>
        <v>Madagascar_HIV_United States Government (USG)_2019</v>
      </c>
    </row>
    <row r="1885" spans="1:12">
      <c r="A1885" s="51" t="s">
        <v>1933</v>
      </c>
      <c r="B1885" s="52" t="s">
        <v>1080</v>
      </c>
      <c r="C1885" s="52" t="s">
        <v>1638</v>
      </c>
      <c r="D1885" s="52" t="s">
        <v>1627</v>
      </c>
      <c r="E1885" s="52" t="s">
        <v>927</v>
      </c>
      <c r="F1885" s="52" t="s">
        <v>1935</v>
      </c>
      <c r="G1885" s="52">
        <v>2019</v>
      </c>
      <c r="H1885" s="52" t="s">
        <v>1628</v>
      </c>
      <c r="I1885" s="52" t="s">
        <v>663</v>
      </c>
      <c r="J1885" s="60">
        <v>220000</v>
      </c>
      <c r="K1885" s="52">
        <v>220000</v>
      </c>
      <c r="L1885" s="56" t="str">
        <f>_xlfn.CONCAT(NFM3External!$B1885,"_",NFM3External!$C1885,"_",NFM3External!$E1885,"_",NFM3External!$G1885)</f>
        <v>Madagascar_HIV_United States Government (USG)_2019</v>
      </c>
    </row>
    <row r="1886" spans="1:12">
      <c r="A1886" s="48" t="s">
        <v>1933</v>
      </c>
      <c r="B1886" s="49" t="s">
        <v>1080</v>
      </c>
      <c r="C1886" s="49" t="s">
        <v>1638</v>
      </c>
      <c r="D1886" s="49" t="s">
        <v>1627</v>
      </c>
      <c r="E1886" s="49" t="s">
        <v>927</v>
      </c>
      <c r="F1886" s="49" t="s">
        <v>1934</v>
      </c>
      <c r="G1886" s="49">
        <v>2020</v>
      </c>
      <c r="H1886" s="49" t="s">
        <v>1628</v>
      </c>
      <c r="I1886" s="49" t="s">
        <v>663</v>
      </c>
      <c r="J1886" s="59">
        <v>51000</v>
      </c>
      <c r="K1886" s="49">
        <v>51000</v>
      </c>
      <c r="L1886" s="55" t="str">
        <f>_xlfn.CONCAT(NFM3External!$B1886,"_",NFM3External!$C1886,"_",NFM3External!$E1886,"_",NFM3External!$G1886)</f>
        <v>Madagascar_HIV_United States Government (USG)_2020</v>
      </c>
    </row>
    <row r="1887" spans="1:12">
      <c r="A1887" s="51" t="s">
        <v>1933</v>
      </c>
      <c r="B1887" s="52" t="s">
        <v>1080</v>
      </c>
      <c r="C1887" s="52" t="s">
        <v>1638</v>
      </c>
      <c r="D1887" s="52" t="s">
        <v>1627</v>
      </c>
      <c r="E1887" s="52" t="s">
        <v>927</v>
      </c>
      <c r="F1887" s="52" t="s">
        <v>1935</v>
      </c>
      <c r="G1887" s="52">
        <v>2020</v>
      </c>
      <c r="H1887" s="52" t="s">
        <v>1628</v>
      </c>
      <c r="I1887" s="52" t="s">
        <v>663</v>
      </c>
      <c r="J1887" s="60">
        <v>220000</v>
      </c>
      <c r="K1887" s="52">
        <v>220000</v>
      </c>
      <c r="L1887" s="56" t="str">
        <f>_xlfn.CONCAT(NFM3External!$B1887,"_",NFM3External!$C1887,"_",NFM3External!$E1887,"_",NFM3External!$G1887)</f>
        <v>Madagascar_HIV_United States Government (USG)_2020</v>
      </c>
    </row>
    <row r="1888" spans="1:12">
      <c r="A1888" s="48" t="s">
        <v>1933</v>
      </c>
      <c r="B1888" s="49" t="s">
        <v>1080</v>
      </c>
      <c r="C1888" s="49" t="s">
        <v>1638</v>
      </c>
      <c r="D1888" s="49" t="s">
        <v>1627</v>
      </c>
      <c r="E1888" s="49" t="s">
        <v>927</v>
      </c>
      <c r="F1888" s="49" t="s">
        <v>1934</v>
      </c>
      <c r="G1888" s="49">
        <v>2021</v>
      </c>
      <c r="H1888" s="49" t="s">
        <v>357</v>
      </c>
      <c r="I1888" s="49" t="s">
        <v>663</v>
      </c>
      <c r="J1888" s="59">
        <v>0</v>
      </c>
      <c r="K1888" s="49">
        <v>0</v>
      </c>
      <c r="L1888" s="55" t="str">
        <f>_xlfn.CONCAT(NFM3External!$B1888,"_",NFM3External!$C1888,"_",NFM3External!$E1888,"_",NFM3External!$G1888)</f>
        <v>Madagascar_HIV_United States Government (USG)_2021</v>
      </c>
    </row>
    <row r="1889" spans="1:12">
      <c r="A1889" s="51" t="s">
        <v>1933</v>
      </c>
      <c r="B1889" s="52" t="s">
        <v>1080</v>
      </c>
      <c r="C1889" s="52" t="s">
        <v>1638</v>
      </c>
      <c r="D1889" s="52" t="s">
        <v>1627</v>
      </c>
      <c r="E1889" s="52" t="s">
        <v>927</v>
      </c>
      <c r="F1889" s="52" t="s">
        <v>1935</v>
      </c>
      <c r="G1889" s="52">
        <v>2021</v>
      </c>
      <c r="H1889" s="52" t="s">
        <v>357</v>
      </c>
      <c r="I1889" s="52" t="s">
        <v>663</v>
      </c>
      <c r="J1889" s="60">
        <v>220000</v>
      </c>
      <c r="K1889" s="52">
        <v>220000</v>
      </c>
      <c r="L1889" s="56" t="str">
        <f>_xlfn.CONCAT(NFM3External!$B1889,"_",NFM3External!$C1889,"_",NFM3External!$E1889,"_",NFM3External!$G1889)</f>
        <v>Madagascar_HIV_United States Government (USG)_2021</v>
      </c>
    </row>
    <row r="1890" spans="1:12">
      <c r="A1890" s="48" t="s">
        <v>1933</v>
      </c>
      <c r="B1890" s="49" t="s">
        <v>1080</v>
      </c>
      <c r="C1890" s="49" t="s">
        <v>1638</v>
      </c>
      <c r="D1890" s="49" t="s">
        <v>1627</v>
      </c>
      <c r="E1890" s="49" t="s">
        <v>927</v>
      </c>
      <c r="F1890" s="49" t="s">
        <v>1934</v>
      </c>
      <c r="G1890" s="49">
        <v>2022</v>
      </c>
      <c r="H1890" s="49" t="s">
        <v>357</v>
      </c>
      <c r="I1890" s="49" t="s">
        <v>663</v>
      </c>
      <c r="J1890" s="59">
        <v>0</v>
      </c>
      <c r="K1890" s="49">
        <v>0</v>
      </c>
      <c r="L1890" s="55" t="str">
        <f>_xlfn.CONCAT(NFM3External!$B1890,"_",NFM3External!$C1890,"_",NFM3External!$E1890,"_",NFM3External!$G1890)</f>
        <v>Madagascar_HIV_United States Government (USG)_2022</v>
      </c>
    </row>
    <row r="1891" spans="1:12">
      <c r="A1891" s="51" t="s">
        <v>1933</v>
      </c>
      <c r="B1891" s="52" t="s">
        <v>1080</v>
      </c>
      <c r="C1891" s="52" t="s">
        <v>1638</v>
      </c>
      <c r="D1891" s="52" t="s">
        <v>1627</v>
      </c>
      <c r="E1891" s="52" t="s">
        <v>927</v>
      </c>
      <c r="F1891" s="52" t="s">
        <v>1935</v>
      </c>
      <c r="G1891" s="52">
        <v>2022</v>
      </c>
      <c r="H1891" s="52" t="s">
        <v>357</v>
      </c>
      <c r="I1891" s="52" t="s">
        <v>663</v>
      </c>
      <c r="J1891" s="60">
        <v>220000</v>
      </c>
      <c r="K1891" s="52">
        <v>220000</v>
      </c>
      <c r="L1891" s="56" t="str">
        <f>_xlfn.CONCAT(NFM3External!$B1891,"_",NFM3External!$C1891,"_",NFM3External!$E1891,"_",NFM3External!$G1891)</f>
        <v>Madagascar_HIV_United States Government (USG)_2022</v>
      </c>
    </row>
    <row r="1892" spans="1:12">
      <c r="A1892" s="48" t="s">
        <v>1933</v>
      </c>
      <c r="B1892" s="49" t="s">
        <v>1080</v>
      </c>
      <c r="C1892" s="49" t="s">
        <v>1638</v>
      </c>
      <c r="D1892" s="49" t="s">
        <v>1627</v>
      </c>
      <c r="E1892" s="49" t="s">
        <v>927</v>
      </c>
      <c r="F1892" s="49" t="s">
        <v>1934</v>
      </c>
      <c r="G1892" s="49">
        <v>2023</v>
      </c>
      <c r="H1892" s="49" t="s">
        <v>357</v>
      </c>
      <c r="I1892" s="49" t="s">
        <v>663</v>
      </c>
      <c r="J1892" s="59">
        <v>0</v>
      </c>
      <c r="K1892" s="49">
        <v>0</v>
      </c>
      <c r="L1892" s="55" t="str">
        <f>_xlfn.CONCAT(NFM3External!$B1892,"_",NFM3External!$C1892,"_",NFM3External!$E1892,"_",NFM3External!$G1892)</f>
        <v>Madagascar_HIV_United States Government (USG)_2023</v>
      </c>
    </row>
    <row r="1893" spans="1:12">
      <c r="A1893" s="51" t="s">
        <v>1933</v>
      </c>
      <c r="B1893" s="52" t="s">
        <v>1080</v>
      </c>
      <c r="C1893" s="52" t="s">
        <v>1638</v>
      </c>
      <c r="D1893" s="52" t="s">
        <v>1627</v>
      </c>
      <c r="E1893" s="52" t="s">
        <v>927</v>
      </c>
      <c r="F1893" s="52" t="s">
        <v>1935</v>
      </c>
      <c r="G1893" s="52">
        <v>2023</v>
      </c>
      <c r="H1893" s="52" t="s">
        <v>357</v>
      </c>
      <c r="I1893" s="52" t="s">
        <v>663</v>
      </c>
      <c r="J1893" s="60">
        <v>220000</v>
      </c>
      <c r="K1893" s="52">
        <v>220000</v>
      </c>
      <c r="L1893" s="56" t="str">
        <f>_xlfn.CONCAT(NFM3External!$B1893,"_",NFM3External!$C1893,"_",NFM3External!$E1893,"_",NFM3External!$G1893)</f>
        <v>Madagascar_HIV_United States Government (USG)_2023</v>
      </c>
    </row>
    <row r="1894" spans="1:12">
      <c r="A1894" s="48" t="s">
        <v>1933</v>
      </c>
      <c r="B1894" s="49" t="s">
        <v>1080</v>
      </c>
      <c r="C1894" s="49" t="s">
        <v>1638</v>
      </c>
      <c r="D1894" s="49" t="s">
        <v>1627</v>
      </c>
      <c r="E1894" s="49" t="s">
        <v>927</v>
      </c>
      <c r="F1894" s="49" t="s">
        <v>1934</v>
      </c>
      <c r="G1894" s="49">
        <v>2024</v>
      </c>
      <c r="H1894" s="49" t="s">
        <v>357</v>
      </c>
      <c r="I1894" s="49" t="s">
        <v>663</v>
      </c>
      <c r="J1894" s="59">
        <v>0</v>
      </c>
      <c r="K1894" s="49">
        <v>0</v>
      </c>
      <c r="L1894" s="55" t="str">
        <f>_xlfn.CONCAT(NFM3External!$B1894,"_",NFM3External!$C1894,"_",NFM3External!$E1894,"_",NFM3External!$G1894)</f>
        <v>Madagascar_HIV_United States Government (USG)_2024</v>
      </c>
    </row>
    <row r="1895" spans="1:12">
      <c r="A1895" s="51" t="s">
        <v>1933</v>
      </c>
      <c r="B1895" s="52" t="s">
        <v>1080</v>
      </c>
      <c r="C1895" s="52" t="s">
        <v>1638</v>
      </c>
      <c r="D1895" s="52" t="s">
        <v>1627</v>
      </c>
      <c r="E1895" s="52" t="s">
        <v>927</v>
      </c>
      <c r="F1895" s="52" t="s">
        <v>1935</v>
      </c>
      <c r="G1895" s="52">
        <v>2024</v>
      </c>
      <c r="H1895" s="52" t="s">
        <v>357</v>
      </c>
      <c r="I1895" s="52" t="s">
        <v>663</v>
      </c>
      <c r="J1895" s="60">
        <v>0</v>
      </c>
      <c r="K1895" s="52">
        <v>0</v>
      </c>
      <c r="L1895" s="56" t="str">
        <f>_xlfn.CONCAT(NFM3External!$B1895,"_",NFM3External!$C1895,"_",NFM3External!$E1895,"_",NFM3External!$G1895)</f>
        <v>Madagascar_HIV_United States Government (USG)_2024</v>
      </c>
    </row>
    <row r="1896" spans="1:12">
      <c r="A1896" s="48" t="s">
        <v>1933</v>
      </c>
      <c r="B1896" s="49" t="s">
        <v>1080</v>
      </c>
      <c r="C1896" s="49" t="s">
        <v>1638</v>
      </c>
      <c r="D1896" s="49" t="s">
        <v>1627</v>
      </c>
      <c r="E1896" s="49" t="s">
        <v>927</v>
      </c>
      <c r="F1896" s="49" t="s">
        <v>1934</v>
      </c>
      <c r="G1896" s="49">
        <v>2025</v>
      </c>
      <c r="H1896" s="49" t="s">
        <v>357</v>
      </c>
      <c r="I1896" s="49" t="s">
        <v>663</v>
      </c>
      <c r="J1896" s="59">
        <v>0</v>
      </c>
      <c r="K1896" s="49">
        <v>0</v>
      </c>
      <c r="L1896" s="55" t="str">
        <f>_xlfn.CONCAT(NFM3External!$B1896,"_",NFM3External!$C1896,"_",NFM3External!$E1896,"_",NFM3External!$G1896)</f>
        <v>Madagascar_HIV_United States Government (USG)_2025</v>
      </c>
    </row>
    <row r="1897" spans="1:12">
      <c r="A1897" s="51" t="s">
        <v>1933</v>
      </c>
      <c r="B1897" s="52" t="s">
        <v>1080</v>
      </c>
      <c r="C1897" s="52" t="s">
        <v>1638</v>
      </c>
      <c r="D1897" s="52" t="s">
        <v>1627</v>
      </c>
      <c r="E1897" s="52" t="s">
        <v>927</v>
      </c>
      <c r="F1897" s="52" t="s">
        <v>1935</v>
      </c>
      <c r="G1897" s="52">
        <v>2025</v>
      </c>
      <c r="H1897" s="52" t="s">
        <v>357</v>
      </c>
      <c r="I1897" s="52" t="s">
        <v>663</v>
      </c>
      <c r="J1897" s="60">
        <v>0</v>
      </c>
      <c r="K1897" s="52">
        <v>0</v>
      </c>
      <c r="L1897" s="56" t="str">
        <f>_xlfn.CONCAT(NFM3External!$B1897,"_",NFM3External!$C1897,"_",NFM3External!$E1897,"_",NFM3External!$G1897)</f>
        <v>Madagascar_HIV_United States Government (USG)_2025</v>
      </c>
    </row>
    <row r="1898" spans="1:12">
      <c r="A1898" s="48" t="s">
        <v>1933</v>
      </c>
      <c r="B1898" s="49" t="s">
        <v>1080</v>
      </c>
      <c r="C1898" s="49" t="s">
        <v>1638</v>
      </c>
      <c r="D1898" s="49" t="s">
        <v>1627</v>
      </c>
      <c r="E1898" s="49" t="s">
        <v>947</v>
      </c>
      <c r="F1898" s="49" t="s">
        <v>1936</v>
      </c>
      <c r="G1898" s="49">
        <v>2018</v>
      </c>
      <c r="H1898" s="49" t="s">
        <v>1628</v>
      </c>
      <c r="I1898" s="49" t="s">
        <v>663</v>
      </c>
      <c r="J1898" s="59">
        <v>0</v>
      </c>
      <c r="K1898" s="49">
        <v>0</v>
      </c>
      <c r="L1898" s="55" t="str">
        <f>_xlfn.CONCAT(NFM3External!$B1898,"_",NFM3External!$C1898,"_",NFM3External!$E1898,"_",NFM3External!$G1898)</f>
        <v>Madagascar_HIV_Unspecified - not disagregated by sources _2018</v>
      </c>
    </row>
    <row r="1899" spans="1:12">
      <c r="A1899" s="51" t="s">
        <v>1933</v>
      </c>
      <c r="B1899" s="52" t="s">
        <v>1080</v>
      </c>
      <c r="C1899" s="52" t="s">
        <v>1638</v>
      </c>
      <c r="D1899" s="52" t="s">
        <v>1627</v>
      </c>
      <c r="E1899" s="52" t="s">
        <v>947</v>
      </c>
      <c r="F1899" s="52" t="s">
        <v>1937</v>
      </c>
      <c r="G1899" s="52">
        <v>2018</v>
      </c>
      <c r="H1899" s="52" t="s">
        <v>1628</v>
      </c>
      <c r="I1899" s="52" t="s">
        <v>663</v>
      </c>
      <c r="J1899" s="60">
        <v>0</v>
      </c>
      <c r="K1899" s="52">
        <v>0</v>
      </c>
      <c r="L1899" s="56" t="str">
        <f>_xlfn.CONCAT(NFM3External!$B1899,"_",NFM3External!$C1899,"_",NFM3External!$E1899,"_",NFM3External!$G1899)</f>
        <v>Madagascar_HIV_Unspecified - not disagregated by sources _2018</v>
      </c>
    </row>
    <row r="1900" spans="1:12">
      <c r="A1900" s="48" t="s">
        <v>1933</v>
      </c>
      <c r="B1900" s="49" t="s">
        <v>1080</v>
      </c>
      <c r="C1900" s="49" t="s">
        <v>1638</v>
      </c>
      <c r="D1900" s="49" t="s">
        <v>1627</v>
      </c>
      <c r="E1900" s="49" t="s">
        <v>947</v>
      </c>
      <c r="F1900" s="49" t="s">
        <v>1938</v>
      </c>
      <c r="G1900" s="49">
        <v>2018</v>
      </c>
      <c r="H1900" s="49" t="s">
        <v>1628</v>
      </c>
      <c r="I1900" s="49" t="s">
        <v>663</v>
      </c>
      <c r="J1900" s="59">
        <v>0</v>
      </c>
      <c r="K1900" s="49">
        <v>0</v>
      </c>
      <c r="L1900" s="55" t="str">
        <f>_xlfn.CONCAT(NFM3External!$B1900,"_",NFM3External!$C1900,"_",NFM3External!$E1900,"_",NFM3External!$G1900)</f>
        <v>Madagascar_HIV_Unspecified - not disagregated by sources _2018</v>
      </c>
    </row>
    <row r="1901" spans="1:12">
      <c r="A1901" s="51" t="s">
        <v>1933</v>
      </c>
      <c r="B1901" s="52" t="s">
        <v>1080</v>
      </c>
      <c r="C1901" s="52" t="s">
        <v>1638</v>
      </c>
      <c r="D1901" s="52" t="s">
        <v>1627</v>
      </c>
      <c r="E1901" s="52" t="s">
        <v>947</v>
      </c>
      <c r="F1901" s="52" t="s">
        <v>1939</v>
      </c>
      <c r="G1901" s="52">
        <v>2018</v>
      </c>
      <c r="H1901" s="52" t="s">
        <v>1628</v>
      </c>
      <c r="I1901" s="52" t="s">
        <v>663</v>
      </c>
      <c r="J1901" s="60">
        <v>0</v>
      </c>
      <c r="K1901" s="52">
        <v>0</v>
      </c>
      <c r="L1901" s="56" t="str">
        <f>_xlfn.CONCAT(NFM3External!$B1901,"_",NFM3External!$C1901,"_",NFM3External!$E1901,"_",NFM3External!$G1901)</f>
        <v>Madagascar_HIV_Unspecified - not disagregated by sources _2018</v>
      </c>
    </row>
    <row r="1902" spans="1:12">
      <c r="A1902" s="48" t="s">
        <v>1933</v>
      </c>
      <c r="B1902" s="49" t="s">
        <v>1080</v>
      </c>
      <c r="C1902" s="49" t="s">
        <v>1638</v>
      </c>
      <c r="D1902" s="49" t="s">
        <v>1627</v>
      </c>
      <c r="E1902" s="49" t="s">
        <v>947</v>
      </c>
      <c r="F1902" s="49" t="s">
        <v>1936</v>
      </c>
      <c r="G1902" s="49">
        <v>2019</v>
      </c>
      <c r="H1902" s="49" t="s">
        <v>1628</v>
      </c>
      <c r="I1902" s="49" t="s">
        <v>663</v>
      </c>
      <c r="J1902" s="59">
        <v>0</v>
      </c>
      <c r="K1902" s="49">
        <v>0</v>
      </c>
      <c r="L1902" s="55" t="str">
        <f>_xlfn.CONCAT(NFM3External!$B1902,"_",NFM3External!$C1902,"_",NFM3External!$E1902,"_",NFM3External!$G1902)</f>
        <v>Madagascar_HIV_Unspecified - not disagregated by sources _2019</v>
      </c>
    </row>
    <row r="1903" spans="1:12">
      <c r="A1903" s="51" t="s">
        <v>1933</v>
      </c>
      <c r="B1903" s="52" t="s">
        <v>1080</v>
      </c>
      <c r="C1903" s="52" t="s">
        <v>1638</v>
      </c>
      <c r="D1903" s="52" t="s">
        <v>1627</v>
      </c>
      <c r="E1903" s="52" t="s">
        <v>947</v>
      </c>
      <c r="F1903" s="52" t="s">
        <v>1937</v>
      </c>
      <c r="G1903" s="52">
        <v>2019</v>
      </c>
      <c r="H1903" s="52" t="s">
        <v>1628</v>
      </c>
      <c r="I1903" s="52" t="s">
        <v>663</v>
      </c>
      <c r="J1903" s="60">
        <v>0</v>
      </c>
      <c r="K1903" s="52">
        <v>0</v>
      </c>
      <c r="L1903" s="56" t="str">
        <f>_xlfn.CONCAT(NFM3External!$B1903,"_",NFM3External!$C1903,"_",NFM3External!$E1903,"_",NFM3External!$G1903)</f>
        <v>Madagascar_HIV_Unspecified - not disagregated by sources _2019</v>
      </c>
    </row>
    <row r="1904" spans="1:12">
      <c r="A1904" s="48" t="s">
        <v>1933</v>
      </c>
      <c r="B1904" s="49" t="s">
        <v>1080</v>
      </c>
      <c r="C1904" s="49" t="s">
        <v>1638</v>
      </c>
      <c r="D1904" s="49" t="s">
        <v>1627</v>
      </c>
      <c r="E1904" s="49" t="s">
        <v>947</v>
      </c>
      <c r="F1904" s="49" t="s">
        <v>1938</v>
      </c>
      <c r="G1904" s="49">
        <v>2019</v>
      </c>
      <c r="H1904" s="49" t="s">
        <v>1628</v>
      </c>
      <c r="I1904" s="49" t="s">
        <v>663</v>
      </c>
      <c r="J1904" s="59">
        <v>0</v>
      </c>
      <c r="K1904" s="49">
        <v>0</v>
      </c>
      <c r="L1904" s="55" t="str">
        <f>_xlfn.CONCAT(NFM3External!$B1904,"_",NFM3External!$C1904,"_",NFM3External!$E1904,"_",NFM3External!$G1904)</f>
        <v>Madagascar_HIV_Unspecified - not disagregated by sources _2019</v>
      </c>
    </row>
    <row r="1905" spans="1:12">
      <c r="A1905" s="51" t="s">
        <v>1933</v>
      </c>
      <c r="B1905" s="52" t="s">
        <v>1080</v>
      </c>
      <c r="C1905" s="52" t="s">
        <v>1638</v>
      </c>
      <c r="D1905" s="52" t="s">
        <v>1627</v>
      </c>
      <c r="E1905" s="52" t="s">
        <v>947</v>
      </c>
      <c r="F1905" s="52" t="s">
        <v>1939</v>
      </c>
      <c r="G1905" s="52">
        <v>2019</v>
      </c>
      <c r="H1905" s="52" t="s">
        <v>1628</v>
      </c>
      <c r="I1905" s="52" t="s">
        <v>663</v>
      </c>
      <c r="J1905" s="60">
        <v>0</v>
      </c>
      <c r="K1905" s="52">
        <v>0</v>
      </c>
      <c r="L1905" s="56" t="str">
        <f>_xlfn.CONCAT(NFM3External!$B1905,"_",NFM3External!$C1905,"_",NFM3External!$E1905,"_",NFM3External!$G1905)</f>
        <v>Madagascar_HIV_Unspecified - not disagregated by sources _2019</v>
      </c>
    </row>
    <row r="1906" spans="1:12">
      <c r="A1906" s="48" t="s">
        <v>1933</v>
      </c>
      <c r="B1906" s="49" t="s">
        <v>1080</v>
      </c>
      <c r="C1906" s="49" t="s">
        <v>1638</v>
      </c>
      <c r="D1906" s="49" t="s">
        <v>1627</v>
      </c>
      <c r="E1906" s="49" t="s">
        <v>947</v>
      </c>
      <c r="F1906" s="49" t="s">
        <v>1936</v>
      </c>
      <c r="G1906" s="49">
        <v>2020</v>
      </c>
      <c r="H1906" s="49" t="s">
        <v>1628</v>
      </c>
      <c r="I1906" s="49" t="s">
        <v>663</v>
      </c>
      <c r="J1906" s="59">
        <v>540015</v>
      </c>
      <c r="K1906" s="49">
        <v>540015</v>
      </c>
      <c r="L1906" s="55" t="str">
        <f>_xlfn.CONCAT(NFM3External!$B1906,"_",NFM3External!$C1906,"_",NFM3External!$E1906,"_",NFM3External!$G1906)</f>
        <v>Madagascar_HIV_Unspecified - not disagregated by sources _2020</v>
      </c>
    </row>
    <row r="1907" spans="1:12">
      <c r="A1907" s="51" t="s">
        <v>1933</v>
      </c>
      <c r="B1907" s="52" t="s">
        <v>1080</v>
      </c>
      <c r="C1907" s="52" t="s">
        <v>1638</v>
      </c>
      <c r="D1907" s="52" t="s">
        <v>1627</v>
      </c>
      <c r="E1907" s="52" t="s">
        <v>947</v>
      </c>
      <c r="F1907" s="52" t="s">
        <v>1937</v>
      </c>
      <c r="G1907" s="52">
        <v>2020</v>
      </c>
      <c r="H1907" s="52" t="s">
        <v>1628</v>
      </c>
      <c r="I1907" s="52" t="s">
        <v>663</v>
      </c>
      <c r="J1907" s="60">
        <v>198280</v>
      </c>
      <c r="K1907" s="52">
        <v>198280</v>
      </c>
      <c r="L1907" s="56" t="str">
        <f>_xlfn.CONCAT(NFM3External!$B1907,"_",NFM3External!$C1907,"_",NFM3External!$E1907,"_",NFM3External!$G1907)</f>
        <v>Madagascar_HIV_Unspecified - not disagregated by sources _2020</v>
      </c>
    </row>
    <row r="1908" spans="1:12">
      <c r="A1908" s="48" t="s">
        <v>1933</v>
      </c>
      <c r="B1908" s="49" t="s">
        <v>1080</v>
      </c>
      <c r="C1908" s="49" t="s">
        <v>1638</v>
      </c>
      <c r="D1908" s="49" t="s">
        <v>1627</v>
      </c>
      <c r="E1908" s="49" t="s">
        <v>947</v>
      </c>
      <c r="F1908" s="49" t="s">
        <v>1938</v>
      </c>
      <c r="G1908" s="49">
        <v>2020</v>
      </c>
      <c r="H1908" s="49" t="s">
        <v>1628</v>
      </c>
      <c r="I1908" s="49" t="s">
        <v>663</v>
      </c>
      <c r="J1908" s="59">
        <v>603605</v>
      </c>
      <c r="K1908" s="49">
        <v>603605</v>
      </c>
      <c r="L1908" s="55" t="str">
        <f>_xlfn.CONCAT(NFM3External!$B1908,"_",NFM3External!$C1908,"_",NFM3External!$E1908,"_",NFM3External!$G1908)</f>
        <v>Madagascar_HIV_Unspecified - not disagregated by sources _2020</v>
      </c>
    </row>
    <row r="1909" spans="1:12">
      <c r="A1909" s="51" t="s">
        <v>1933</v>
      </c>
      <c r="B1909" s="52" t="s">
        <v>1080</v>
      </c>
      <c r="C1909" s="52" t="s">
        <v>1638</v>
      </c>
      <c r="D1909" s="52" t="s">
        <v>1627</v>
      </c>
      <c r="E1909" s="52" t="s">
        <v>947</v>
      </c>
      <c r="F1909" s="52" t="s">
        <v>1939</v>
      </c>
      <c r="G1909" s="52">
        <v>2020</v>
      </c>
      <c r="H1909" s="52" t="s">
        <v>1628</v>
      </c>
      <c r="I1909" s="52" t="s">
        <v>663</v>
      </c>
      <c r="J1909" s="60">
        <v>250000</v>
      </c>
      <c r="K1909" s="52">
        <v>250000</v>
      </c>
      <c r="L1909" s="56" t="str">
        <f>_xlfn.CONCAT(NFM3External!$B1909,"_",NFM3External!$C1909,"_",NFM3External!$E1909,"_",NFM3External!$G1909)</f>
        <v>Madagascar_HIV_Unspecified - not disagregated by sources _2020</v>
      </c>
    </row>
    <row r="1910" spans="1:12">
      <c r="A1910" s="48" t="s">
        <v>1933</v>
      </c>
      <c r="B1910" s="49" t="s">
        <v>1080</v>
      </c>
      <c r="C1910" s="49" t="s">
        <v>1638</v>
      </c>
      <c r="D1910" s="49" t="s">
        <v>1627</v>
      </c>
      <c r="E1910" s="49" t="s">
        <v>947</v>
      </c>
      <c r="F1910" s="49" t="s">
        <v>1936</v>
      </c>
      <c r="G1910" s="49">
        <v>2021</v>
      </c>
      <c r="H1910" s="49" t="s">
        <v>357</v>
      </c>
      <c r="I1910" s="49" t="s">
        <v>663</v>
      </c>
      <c r="J1910" s="59">
        <v>438529</v>
      </c>
      <c r="K1910" s="49">
        <v>438529</v>
      </c>
      <c r="L1910" s="55" t="str">
        <f>_xlfn.CONCAT(NFM3External!$B1910,"_",NFM3External!$C1910,"_",NFM3External!$E1910,"_",NFM3External!$G1910)</f>
        <v>Madagascar_HIV_Unspecified - not disagregated by sources _2021</v>
      </c>
    </row>
    <row r="1911" spans="1:12">
      <c r="A1911" s="51" t="s">
        <v>1933</v>
      </c>
      <c r="B1911" s="52" t="s">
        <v>1080</v>
      </c>
      <c r="C1911" s="52" t="s">
        <v>1638</v>
      </c>
      <c r="D1911" s="52" t="s">
        <v>1627</v>
      </c>
      <c r="E1911" s="52" t="s">
        <v>947</v>
      </c>
      <c r="F1911" s="52" t="s">
        <v>1937</v>
      </c>
      <c r="G1911" s="52">
        <v>2021</v>
      </c>
      <c r="H1911" s="52" t="s">
        <v>357</v>
      </c>
      <c r="I1911" s="52" t="s">
        <v>663</v>
      </c>
      <c r="J1911" s="60">
        <v>0</v>
      </c>
      <c r="K1911" s="52">
        <v>0</v>
      </c>
      <c r="L1911" s="56" t="str">
        <f>_xlfn.CONCAT(NFM3External!$B1911,"_",NFM3External!$C1911,"_",NFM3External!$E1911,"_",NFM3External!$G1911)</f>
        <v>Madagascar_HIV_Unspecified - not disagregated by sources _2021</v>
      </c>
    </row>
    <row r="1912" spans="1:12">
      <c r="A1912" s="48" t="s">
        <v>1933</v>
      </c>
      <c r="B1912" s="49" t="s">
        <v>1080</v>
      </c>
      <c r="C1912" s="49" t="s">
        <v>1638</v>
      </c>
      <c r="D1912" s="49" t="s">
        <v>1627</v>
      </c>
      <c r="E1912" s="49" t="s">
        <v>947</v>
      </c>
      <c r="F1912" s="49" t="s">
        <v>1938</v>
      </c>
      <c r="G1912" s="49">
        <v>2021</v>
      </c>
      <c r="H1912" s="49" t="s">
        <v>357</v>
      </c>
      <c r="I1912" s="49" t="s">
        <v>663</v>
      </c>
      <c r="J1912" s="59">
        <v>0</v>
      </c>
      <c r="K1912" s="49">
        <v>0</v>
      </c>
      <c r="L1912" s="55" t="str">
        <f>_xlfn.CONCAT(NFM3External!$B1912,"_",NFM3External!$C1912,"_",NFM3External!$E1912,"_",NFM3External!$G1912)</f>
        <v>Madagascar_HIV_Unspecified - not disagregated by sources _2021</v>
      </c>
    </row>
    <row r="1913" spans="1:12">
      <c r="A1913" s="51" t="s">
        <v>1933</v>
      </c>
      <c r="B1913" s="52" t="s">
        <v>1080</v>
      </c>
      <c r="C1913" s="52" t="s">
        <v>1638</v>
      </c>
      <c r="D1913" s="52" t="s">
        <v>1627</v>
      </c>
      <c r="E1913" s="52" t="s">
        <v>947</v>
      </c>
      <c r="F1913" s="52" t="s">
        <v>1939</v>
      </c>
      <c r="G1913" s="52">
        <v>2021</v>
      </c>
      <c r="H1913" s="52" t="s">
        <v>357</v>
      </c>
      <c r="I1913" s="52" t="s">
        <v>663</v>
      </c>
      <c r="J1913" s="60">
        <v>250000</v>
      </c>
      <c r="K1913" s="52">
        <v>250000</v>
      </c>
      <c r="L1913" s="56" t="str">
        <f>_xlfn.CONCAT(NFM3External!$B1913,"_",NFM3External!$C1913,"_",NFM3External!$E1913,"_",NFM3External!$G1913)</f>
        <v>Madagascar_HIV_Unspecified - not disagregated by sources _2021</v>
      </c>
    </row>
    <row r="1914" spans="1:12">
      <c r="A1914" s="48" t="s">
        <v>1933</v>
      </c>
      <c r="B1914" s="49" t="s">
        <v>1080</v>
      </c>
      <c r="C1914" s="49" t="s">
        <v>1638</v>
      </c>
      <c r="D1914" s="49" t="s">
        <v>1627</v>
      </c>
      <c r="E1914" s="49" t="s">
        <v>947</v>
      </c>
      <c r="F1914" s="49" t="s">
        <v>1936</v>
      </c>
      <c r="G1914" s="49">
        <v>2022</v>
      </c>
      <c r="H1914" s="49" t="s">
        <v>357</v>
      </c>
      <c r="I1914" s="49" t="s">
        <v>663</v>
      </c>
      <c r="J1914" s="59">
        <v>264643</v>
      </c>
      <c r="K1914" s="49">
        <v>264643</v>
      </c>
      <c r="L1914" s="55" t="str">
        <f>_xlfn.CONCAT(NFM3External!$B1914,"_",NFM3External!$C1914,"_",NFM3External!$E1914,"_",NFM3External!$G1914)</f>
        <v>Madagascar_HIV_Unspecified - not disagregated by sources _2022</v>
      </c>
    </row>
    <row r="1915" spans="1:12">
      <c r="A1915" s="51" t="s">
        <v>1933</v>
      </c>
      <c r="B1915" s="52" t="s">
        <v>1080</v>
      </c>
      <c r="C1915" s="52" t="s">
        <v>1638</v>
      </c>
      <c r="D1915" s="52" t="s">
        <v>1627</v>
      </c>
      <c r="E1915" s="52" t="s">
        <v>947</v>
      </c>
      <c r="F1915" s="52" t="s">
        <v>1937</v>
      </c>
      <c r="G1915" s="52">
        <v>2022</v>
      </c>
      <c r="H1915" s="52" t="s">
        <v>357</v>
      </c>
      <c r="I1915" s="52" t="s">
        <v>663</v>
      </c>
      <c r="J1915" s="60">
        <v>0</v>
      </c>
      <c r="K1915" s="52">
        <v>0</v>
      </c>
      <c r="L1915" s="56" t="str">
        <f>_xlfn.CONCAT(NFM3External!$B1915,"_",NFM3External!$C1915,"_",NFM3External!$E1915,"_",NFM3External!$G1915)</f>
        <v>Madagascar_HIV_Unspecified - not disagregated by sources _2022</v>
      </c>
    </row>
    <row r="1916" spans="1:12">
      <c r="A1916" s="48" t="s">
        <v>1933</v>
      </c>
      <c r="B1916" s="49" t="s">
        <v>1080</v>
      </c>
      <c r="C1916" s="49" t="s">
        <v>1638</v>
      </c>
      <c r="D1916" s="49" t="s">
        <v>1627</v>
      </c>
      <c r="E1916" s="49" t="s">
        <v>947</v>
      </c>
      <c r="F1916" s="49" t="s">
        <v>1938</v>
      </c>
      <c r="G1916" s="49">
        <v>2022</v>
      </c>
      <c r="H1916" s="49" t="s">
        <v>357</v>
      </c>
      <c r="I1916" s="49" t="s">
        <v>663</v>
      </c>
      <c r="J1916" s="59">
        <v>0</v>
      </c>
      <c r="K1916" s="49">
        <v>0</v>
      </c>
      <c r="L1916" s="55" t="str">
        <f>_xlfn.CONCAT(NFM3External!$B1916,"_",NFM3External!$C1916,"_",NFM3External!$E1916,"_",NFM3External!$G1916)</f>
        <v>Madagascar_HIV_Unspecified - not disagregated by sources _2022</v>
      </c>
    </row>
    <row r="1917" spans="1:12">
      <c r="A1917" s="51" t="s">
        <v>1933</v>
      </c>
      <c r="B1917" s="52" t="s">
        <v>1080</v>
      </c>
      <c r="C1917" s="52" t="s">
        <v>1638</v>
      </c>
      <c r="D1917" s="52" t="s">
        <v>1627</v>
      </c>
      <c r="E1917" s="52" t="s">
        <v>947</v>
      </c>
      <c r="F1917" s="52" t="s">
        <v>1939</v>
      </c>
      <c r="G1917" s="52">
        <v>2022</v>
      </c>
      <c r="H1917" s="52" t="s">
        <v>357</v>
      </c>
      <c r="I1917" s="52" t="s">
        <v>663</v>
      </c>
      <c r="J1917" s="60">
        <v>0</v>
      </c>
      <c r="K1917" s="52">
        <v>0</v>
      </c>
      <c r="L1917" s="56" t="str">
        <f>_xlfn.CONCAT(NFM3External!$B1917,"_",NFM3External!$C1917,"_",NFM3External!$E1917,"_",NFM3External!$G1917)</f>
        <v>Madagascar_HIV_Unspecified - not disagregated by sources _2022</v>
      </c>
    </row>
    <row r="1918" spans="1:12">
      <c r="A1918" s="48" t="s">
        <v>1933</v>
      </c>
      <c r="B1918" s="49" t="s">
        <v>1080</v>
      </c>
      <c r="C1918" s="49" t="s">
        <v>1638</v>
      </c>
      <c r="D1918" s="49" t="s">
        <v>1627</v>
      </c>
      <c r="E1918" s="49" t="s">
        <v>947</v>
      </c>
      <c r="F1918" s="49" t="s">
        <v>1936</v>
      </c>
      <c r="G1918" s="49">
        <v>2023</v>
      </c>
      <c r="H1918" s="49" t="s">
        <v>357</v>
      </c>
      <c r="I1918" s="49" t="s">
        <v>663</v>
      </c>
      <c r="J1918" s="59">
        <v>0</v>
      </c>
      <c r="K1918" s="49">
        <v>0</v>
      </c>
      <c r="L1918" s="55" t="str">
        <f>_xlfn.CONCAT(NFM3External!$B1918,"_",NFM3External!$C1918,"_",NFM3External!$E1918,"_",NFM3External!$G1918)</f>
        <v>Madagascar_HIV_Unspecified - not disagregated by sources _2023</v>
      </c>
    </row>
    <row r="1919" spans="1:12">
      <c r="A1919" s="51" t="s">
        <v>1933</v>
      </c>
      <c r="B1919" s="52" t="s">
        <v>1080</v>
      </c>
      <c r="C1919" s="52" t="s">
        <v>1638</v>
      </c>
      <c r="D1919" s="52" t="s">
        <v>1627</v>
      </c>
      <c r="E1919" s="52" t="s">
        <v>947</v>
      </c>
      <c r="F1919" s="52" t="s">
        <v>1937</v>
      </c>
      <c r="G1919" s="52">
        <v>2023</v>
      </c>
      <c r="H1919" s="52" t="s">
        <v>357</v>
      </c>
      <c r="I1919" s="52" t="s">
        <v>663</v>
      </c>
      <c r="J1919" s="60">
        <v>0</v>
      </c>
      <c r="K1919" s="52">
        <v>0</v>
      </c>
      <c r="L1919" s="56" t="str">
        <f>_xlfn.CONCAT(NFM3External!$B1919,"_",NFM3External!$C1919,"_",NFM3External!$E1919,"_",NFM3External!$G1919)</f>
        <v>Madagascar_HIV_Unspecified - not disagregated by sources _2023</v>
      </c>
    </row>
    <row r="1920" spans="1:12">
      <c r="A1920" s="48" t="s">
        <v>1933</v>
      </c>
      <c r="B1920" s="49" t="s">
        <v>1080</v>
      </c>
      <c r="C1920" s="49" t="s">
        <v>1638</v>
      </c>
      <c r="D1920" s="49" t="s">
        <v>1627</v>
      </c>
      <c r="E1920" s="49" t="s">
        <v>947</v>
      </c>
      <c r="F1920" s="49" t="s">
        <v>1938</v>
      </c>
      <c r="G1920" s="49">
        <v>2023</v>
      </c>
      <c r="H1920" s="49" t="s">
        <v>357</v>
      </c>
      <c r="I1920" s="49" t="s">
        <v>663</v>
      </c>
      <c r="J1920" s="59">
        <v>0</v>
      </c>
      <c r="K1920" s="49">
        <v>0</v>
      </c>
      <c r="L1920" s="55" t="str">
        <f>_xlfn.CONCAT(NFM3External!$B1920,"_",NFM3External!$C1920,"_",NFM3External!$E1920,"_",NFM3External!$G1920)</f>
        <v>Madagascar_HIV_Unspecified - not disagregated by sources _2023</v>
      </c>
    </row>
    <row r="1921" spans="1:12">
      <c r="A1921" s="51" t="s">
        <v>1933</v>
      </c>
      <c r="B1921" s="52" t="s">
        <v>1080</v>
      </c>
      <c r="C1921" s="52" t="s">
        <v>1638</v>
      </c>
      <c r="D1921" s="52" t="s">
        <v>1627</v>
      </c>
      <c r="E1921" s="52" t="s">
        <v>947</v>
      </c>
      <c r="F1921" s="52" t="s">
        <v>1939</v>
      </c>
      <c r="G1921" s="52">
        <v>2023</v>
      </c>
      <c r="H1921" s="52" t="s">
        <v>357</v>
      </c>
      <c r="I1921" s="52" t="s">
        <v>663</v>
      </c>
      <c r="J1921" s="60">
        <v>0</v>
      </c>
      <c r="K1921" s="52">
        <v>0</v>
      </c>
      <c r="L1921" s="56" t="str">
        <f>_xlfn.CONCAT(NFM3External!$B1921,"_",NFM3External!$C1921,"_",NFM3External!$E1921,"_",NFM3External!$G1921)</f>
        <v>Madagascar_HIV_Unspecified - not disagregated by sources _2023</v>
      </c>
    </row>
    <row r="1922" spans="1:12">
      <c r="A1922" s="48" t="s">
        <v>1933</v>
      </c>
      <c r="B1922" s="49" t="s">
        <v>1080</v>
      </c>
      <c r="C1922" s="49" t="s">
        <v>1638</v>
      </c>
      <c r="D1922" s="49" t="s">
        <v>1627</v>
      </c>
      <c r="E1922" s="49" t="s">
        <v>947</v>
      </c>
      <c r="F1922" s="49" t="s">
        <v>1936</v>
      </c>
      <c r="G1922" s="49">
        <v>2024</v>
      </c>
      <c r="H1922" s="49" t="s">
        <v>357</v>
      </c>
      <c r="I1922" s="49" t="s">
        <v>663</v>
      </c>
      <c r="J1922" s="59">
        <v>0</v>
      </c>
      <c r="K1922" s="49">
        <v>0</v>
      </c>
      <c r="L1922" s="55" t="str">
        <f>_xlfn.CONCAT(NFM3External!$B1922,"_",NFM3External!$C1922,"_",NFM3External!$E1922,"_",NFM3External!$G1922)</f>
        <v>Madagascar_HIV_Unspecified - not disagregated by sources _2024</v>
      </c>
    </row>
    <row r="1923" spans="1:12">
      <c r="A1923" s="51" t="s">
        <v>1933</v>
      </c>
      <c r="B1923" s="52" t="s">
        <v>1080</v>
      </c>
      <c r="C1923" s="52" t="s">
        <v>1638</v>
      </c>
      <c r="D1923" s="52" t="s">
        <v>1627</v>
      </c>
      <c r="E1923" s="52" t="s">
        <v>947</v>
      </c>
      <c r="F1923" s="52" t="s">
        <v>1937</v>
      </c>
      <c r="G1923" s="52">
        <v>2024</v>
      </c>
      <c r="H1923" s="52" t="s">
        <v>357</v>
      </c>
      <c r="I1923" s="52" t="s">
        <v>663</v>
      </c>
      <c r="J1923" s="60">
        <v>0</v>
      </c>
      <c r="K1923" s="52">
        <v>0</v>
      </c>
      <c r="L1923" s="56" t="str">
        <f>_xlfn.CONCAT(NFM3External!$B1923,"_",NFM3External!$C1923,"_",NFM3External!$E1923,"_",NFM3External!$G1923)</f>
        <v>Madagascar_HIV_Unspecified - not disagregated by sources _2024</v>
      </c>
    </row>
    <row r="1924" spans="1:12">
      <c r="A1924" s="48" t="s">
        <v>1933</v>
      </c>
      <c r="B1924" s="49" t="s">
        <v>1080</v>
      </c>
      <c r="C1924" s="49" t="s">
        <v>1638</v>
      </c>
      <c r="D1924" s="49" t="s">
        <v>1627</v>
      </c>
      <c r="E1924" s="49" t="s">
        <v>947</v>
      </c>
      <c r="F1924" s="49" t="s">
        <v>1938</v>
      </c>
      <c r="G1924" s="49">
        <v>2024</v>
      </c>
      <c r="H1924" s="49" t="s">
        <v>357</v>
      </c>
      <c r="I1924" s="49" t="s">
        <v>663</v>
      </c>
      <c r="J1924" s="59">
        <v>0</v>
      </c>
      <c r="K1924" s="49">
        <v>0</v>
      </c>
      <c r="L1924" s="55" t="str">
        <f>_xlfn.CONCAT(NFM3External!$B1924,"_",NFM3External!$C1924,"_",NFM3External!$E1924,"_",NFM3External!$G1924)</f>
        <v>Madagascar_HIV_Unspecified - not disagregated by sources _2024</v>
      </c>
    </row>
    <row r="1925" spans="1:12">
      <c r="A1925" s="51" t="s">
        <v>1933</v>
      </c>
      <c r="B1925" s="52" t="s">
        <v>1080</v>
      </c>
      <c r="C1925" s="52" t="s">
        <v>1638</v>
      </c>
      <c r="D1925" s="52" t="s">
        <v>1627</v>
      </c>
      <c r="E1925" s="52" t="s">
        <v>947</v>
      </c>
      <c r="F1925" s="52" t="s">
        <v>1939</v>
      </c>
      <c r="G1925" s="52">
        <v>2024</v>
      </c>
      <c r="H1925" s="52" t="s">
        <v>357</v>
      </c>
      <c r="I1925" s="52" t="s">
        <v>663</v>
      </c>
      <c r="J1925" s="60">
        <v>0</v>
      </c>
      <c r="K1925" s="52">
        <v>0</v>
      </c>
      <c r="L1925" s="56" t="str">
        <f>_xlfn.CONCAT(NFM3External!$B1925,"_",NFM3External!$C1925,"_",NFM3External!$E1925,"_",NFM3External!$G1925)</f>
        <v>Madagascar_HIV_Unspecified - not disagregated by sources _2024</v>
      </c>
    </row>
    <row r="1926" spans="1:12">
      <c r="A1926" s="48" t="s">
        <v>1933</v>
      </c>
      <c r="B1926" s="49" t="s">
        <v>1080</v>
      </c>
      <c r="C1926" s="49" t="s">
        <v>1638</v>
      </c>
      <c r="D1926" s="49" t="s">
        <v>1627</v>
      </c>
      <c r="E1926" s="49" t="s">
        <v>947</v>
      </c>
      <c r="F1926" s="49" t="s">
        <v>1936</v>
      </c>
      <c r="G1926" s="49">
        <v>2025</v>
      </c>
      <c r="H1926" s="49" t="s">
        <v>357</v>
      </c>
      <c r="I1926" s="49" t="s">
        <v>663</v>
      </c>
      <c r="J1926" s="59">
        <v>0</v>
      </c>
      <c r="K1926" s="49">
        <v>0</v>
      </c>
      <c r="L1926" s="55" t="str">
        <f>_xlfn.CONCAT(NFM3External!$B1926,"_",NFM3External!$C1926,"_",NFM3External!$E1926,"_",NFM3External!$G1926)</f>
        <v>Madagascar_HIV_Unspecified - not disagregated by sources _2025</v>
      </c>
    </row>
    <row r="1927" spans="1:12">
      <c r="A1927" s="51" t="s">
        <v>1933</v>
      </c>
      <c r="B1927" s="52" t="s">
        <v>1080</v>
      </c>
      <c r="C1927" s="52" t="s">
        <v>1638</v>
      </c>
      <c r="D1927" s="52" t="s">
        <v>1627</v>
      </c>
      <c r="E1927" s="52" t="s">
        <v>947</v>
      </c>
      <c r="F1927" s="52" t="s">
        <v>1937</v>
      </c>
      <c r="G1927" s="52">
        <v>2025</v>
      </c>
      <c r="H1927" s="52" t="s">
        <v>357</v>
      </c>
      <c r="I1927" s="52" t="s">
        <v>663</v>
      </c>
      <c r="J1927" s="60">
        <v>0</v>
      </c>
      <c r="K1927" s="52">
        <v>0</v>
      </c>
      <c r="L1927" s="56" t="str">
        <f>_xlfn.CONCAT(NFM3External!$B1927,"_",NFM3External!$C1927,"_",NFM3External!$E1927,"_",NFM3External!$G1927)</f>
        <v>Madagascar_HIV_Unspecified - not disagregated by sources _2025</v>
      </c>
    </row>
    <row r="1928" spans="1:12">
      <c r="A1928" s="48" t="s">
        <v>1933</v>
      </c>
      <c r="B1928" s="49" t="s">
        <v>1080</v>
      </c>
      <c r="C1928" s="49" t="s">
        <v>1638</v>
      </c>
      <c r="D1928" s="49" t="s">
        <v>1627</v>
      </c>
      <c r="E1928" s="49" t="s">
        <v>947</v>
      </c>
      <c r="F1928" s="49" t="s">
        <v>1938</v>
      </c>
      <c r="G1928" s="49">
        <v>2025</v>
      </c>
      <c r="H1928" s="49" t="s">
        <v>357</v>
      </c>
      <c r="I1928" s="49" t="s">
        <v>663</v>
      </c>
      <c r="J1928" s="59">
        <v>0</v>
      </c>
      <c r="K1928" s="49">
        <v>0</v>
      </c>
      <c r="L1928" s="55" t="str">
        <f>_xlfn.CONCAT(NFM3External!$B1928,"_",NFM3External!$C1928,"_",NFM3External!$E1928,"_",NFM3External!$G1928)</f>
        <v>Madagascar_HIV_Unspecified - not disagregated by sources _2025</v>
      </c>
    </row>
    <row r="1929" spans="1:12">
      <c r="A1929" s="51" t="s">
        <v>1933</v>
      </c>
      <c r="B1929" s="52" t="s">
        <v>1080</v>
      </c>
      <c r="C1929" s="52" t="s">
        <v>1638</v>
      </c>
      <c r="D1929" s="52" t="s">
        <v>1627</v>
      </c>
      <c r="E1929" s="52" t="s">
        <v>947</v>
      </c>
      <c r="F1929" s="52" t="s">
        <v>1939</v>
      </c>
      <c r="G1929" s="52">
        <v>2025</v>
      </c>
      <c r="H1929" s="52" t="s">
        <v>357</v>
      </c>
      <c r="I1929" s="52" t="s">
        <v>663</v>
      </c>
      <c r="J1929" s="60">
        <v>0</v>
      </c>
      <c r="K1929" s="52">
        <v>0</v>
      </c>
      <c r="L1929" s="56" t="str">
        <f>_xlfn.CONCAT(NFM3External!$B1929,"_",NFM3External!$C1929,"_",NFM3External!$E1929,"_",NFM3External!$G1929)</f>
        <v>Madagascar_HIV_Unspecified - not disagregated by sources _2025</v>
      </c>
    </row>
    <row r="1930" spans="1:12">
      <c r="A1930" s="48" t="s">
        <v>1933</v>
      </c>
      <c r="B1930" s="49" t="s">
        <v>1080</v>
      </c>
      <c r="C1930" s="49" t="s">
        <v>1638</v>
      </c>
      <c r="D1930" s="49" t="s">
        <v>1627</v>
      </c>
      <c r="E1930" s="49" t="s">
        <v>938</v>
      </c>
      <c r="F1930" s="49" t="s">
        <v>1940</v>
      </c>
      <c r="G1930" s="49">
        <v>2018</v>
      </c>
      <c r="H1930" s="49" t="s">
        <v>1628</v>
      </c>
      <c r="I1930" s="49" t="s">
        <v>663</v>
      </c>
      <c r="J1930" s="59">
        <v>0</v>
      </c>
      <c r="K1930" s="49">
        <v>0</v>
      </c>
      <c r="L1930" s="55" t="str">
        <f>_xlfn.CONCAT(NFM3External!$B1930,"_",NFM3External!$C1930,"_",NFM3External!$E1930,"_",NFM3External!$G1930)</f>
        <v>Madagascar_HIV_World Food Programme (WFP)_2018</v>
      </c>
    </row>
    <row r="1931" spans="1:12">
      <c r="A1931" s="51" t="s">
        <v>1933</v>
      </c>
      <c r="B1931" s="52" t="s">
        <v>1080</v>
      </c>
      <c r="C1931" s="52" t="s">
        <v>1638</v>
      </c>
      <c r="D1931" s="52" t="s">
        <v>1627</v>
      </c>
      <c r="E1931" s="52" t="s">
        <v>938</v>
      </c>
      <c r="F1931" s="52" t="s">
        <v>1940</v>
      </c>
      <c r="G1931" s="52">
        <v>2019</v>
      </c>
      <c r="H1931" s="52" t="s">
        <v>1628</v>
      </c>
      <c r="I1931" s="52" t="s">
        <v>663</v>
      </c>
      <c r="J1931" s="60">
        <v>0</v>
      </c>
      <c r="K1931" s="52">
        <v>0</v>
      </c>
      <c r="L1931" s="56" t="str">
        <f>_xlfn.CONCAT(NFM3External!$B1931,"_",NFM3External!$C1931,"_",NFM3External!$E1931,"_",NFM3External!$G1931)</f>
        <v>Madagascar_HIV_World Food Programme (WFP)_2019</v>
      </c>
    </row>
    <row r="1932" spans="1:12">
      <c r="A1932" s="48" t="s">
        <v>1933</v>
      </c>
      <c r="B1932" s="49" t="s">
        <v>1080</v>
      </c>
      <c r="C1932" s="49" t="s">
        <v>1638</v>
      </c>
      <c r="D1932" s="49" t="s">
        <v>1627</v>
      </c>
      <c r="E1932" s="49" t="s">
        <v>938</v>
      </c>
      <c r="F1932" s="49" t="s">
        <v>1940</v>
      </c>
      <c r="G1932" s="49">
        <v>2020</v>
      </c>
      <c r="H1932" s="49" t="s">
        <v>1628</v>
      </c>
      <c r="I1932" s="49" t="s">
        <v>663</v>
      </c>
      <c r="J1932" s="59">
        <v>136314</v>
      </c>
      <c r="K1932" s="49">
        <v>136314</v>
      </c>
      <c r="L1932" s="55" t="str">
        <f>_xlfn.CONCAT(NFM3External!$B1932,"_",NFM3External!$C1932,"_",NFM3External!$E1932,"_",NFM3External!$G1932)</f>
        <v>Madagascar_HIV_World Food Programme (WFP)_2020</v>
      </c>
    </row>
    <row r="1933" spans="1:12">
      <c r="A1933" s="51" t="s">
        <v>1933</v>
      </c>
      <c r="B1933" s="52" t="s">
        <v>1080</v>
      </c>
      <c r="C1933" s="52" t="s">
        <v>1638</v>
      </c>
      <c r="D1933" s="52" t="s">
        <v>1627</v>
      </c>
      <c r="E1933" s="52" t="s">
        <v>938</v>
      </c>
      <c r="F1933" s="52" t="s">
        <v>1940</v>
      </c>
      <c r="G1933" s="52">
        <v>2021</v>
      </c>
      <c r="H1933" s="52" t="s">
        <v>357</v>
      </c>
      <c r="I1933" s="52" t="s">
        <v>663</v>
      </c>
      <c r="J1933" s="60">
        <v>0</v>
      </c>
      <c r="K1933" s="52">
        <v>0</v>
      </c>
      <c r="L1933" s="56" t="str">
        <f>_xlfn.CONCAT(NFM3External!$B1933,"_",NFM3External!$C1933,"_",NFM3External!$E1933,"_",NFM3External!$G1933)</f>
        <v>Madagascar_HIV_World Food Programme (WFP)_2021</v>
      </c>
    </row>
    <row r="1934" spans="1:12">
      <c r="A1934" s="48" t="s">
        <v>1933</v>
      </c>
      <c r="B1934" s="49" t="s">
        <v>1080</v>
      </c>
      <c r="C1934" s="49" t="s">
        <v>1638</v>
      </c>
      <c r="D1934" s="49" t="s">
        <v>1627</v>
      </c>
      <c r="E1934" s="49" t="s">
        <v>938</v>
      </c>
      <c r="F1934" s="49" t="s">
        <v>1940</v>
      </c>
      <c r="G1934" s="49">
        <v>2022</v>
      </c>
      <c r="H1934" s="49" t="s">
        <v>357</v>
      </c>
      <c r="I1934" s="49" t="s">
        <v>663</v>
      </c>
      <c r="J1934" s="59">
        <v>0</v>
      </c>
      <c r="K1934" s="49">
        <v>0</v>
      </c>
      <c r="L1934" s="55" t="str">
        <f>_xlfn.CONCAT(NFM3External!$B1934,"_",NFM3External!$C1934,"_",NFM3External!$E1934,"_",NFM3External!$G1934)</f>
        <v>Madagascar_HIV_World Food Programme (WFP)_2022</v>
      </c>
    </row>
    <row r="1935" spans="1:12">
      <c r="A1935" s="51" t="s">
        <v>1933</v>
      </c>
      <c r="B1935" s="52" t="s">
        <v>1080</v>
      </c>
      <c r="C1935" s="52" t="s">
        <v>1638</v>
      </c>
      <c r="D1935" s="52" t="s">
        <v>1627</v>
      </c>
      <c r="E1935" s="52" t="s">
        <v>938</v>
      </c>
      <c r="F1935" s="52" t="s">
        <v>1940</v>
      </c>
      <c r="G1935" s="52">
        <v>2023</v>
      </c>
      <c r="H1935" s="52" t="s">
        <v>357</v>
      </c>
      <c r="I1935" s="52" t="s">
        <v>663</v>
      </c>
      <c r="J1935" s="60">
        <v>0</v>
      </c>
      <c r="K1935" s="52">
        <v>0</v>
      </c>
      <c r="L1935" s="56" t="str">
        <f>_xlfn.CONCAT(NFM3External!$B1935,"_",NFM3External!$C1935,"_",NFM3External!$E1935,"_",NFM3External!$G1935)</f>
        <v>Madagascar_HIV_World Food Programme (WFP)_2023</v>
      </c>
    </row>
    <row r="1936" spans="1:12">
      <c r="A1936" s="48" t="s">
        <v>1933</v>
      </c>
      <c r="B1936" s="49" t="s">
        <v>1080</v>
      </c>
      <c r="C1936" s="49" t="s">
        <v>1638</v>
      </c>
      <c r="D1936" s="49" t="s">
        <v>1627</v>
      </c>
      <c r="E1936" s="49" t="s">
        <v>938</v>
      </c>
      <c r="F1936" s="49" t="s">
        <v>1940</v>
      </c>
      <c r="G1936" s="49">
        <v>2024</v>
      </c>
      <c r="H1936" s="49" t="s">
        <v>357</v>
      </c>
      <c r="I1936" s="49" t="s">
        <v>663</v>
      </c>
      <c r="J1936" s="59">
        <v>0</v>
      </c>
      <c r="K1936" s="49">
        <v>0</v>
      </c>
      <c r="L1936" s="55" t="str">
        <f>_xlfn.CONCAT(NFM3External!$B1936,"_",NFM3External!$C1936,"_",NFM3External!$E1936,"_",NFM3External!$G1936)</f>
        <v>Madagascar_HIV_World Food Programme (WFP)_2024</v>
      </c>
    </row>
    <row r="1937" spans="1:12">
      <c r="A1937" s="51" t="s">
        <v>1933</v>
      </c>
      <c r="B1937" s="52" t="s">
        <v>1080</v>
      </c>
      <c r="C1937" s="52" t="s">
        <v>1638</v>
      </c>
      <c r="D1937" s="52" t="s">
        <v>1627</v>
      </c>
      <c r="E1937" s="52" t="s">
        <v>938</v>
      </c>
      <c r="F1937" s="52" t="s">
        <v>1940</v>
      </c>
      <c r="G1937" s="52">
        <v>2025</v>
      </c>
      <c r="H1937" s="52" t="s">
        <v>357</v>
      </c>
      <c r="I1937" s="52" t="s">
        <v>663</v>
      </c>
      <c r="J1937" s="60">
        <v>0</v>
      </c>
      <c r="K1937" s="52">
        <v>0</v>
      </c>
      <c r="L1937" s="56" t="str">
        <f>_xlfn.CONCAT(NFM3External!$B1937,"_",NFM3External!$C1937,"_",NFM3External!$E1937,"_",NFM3External!$G1937)</f>
        <v>Madagascar_HIV_World Food Programme (WFP)_2025</v>
      </c>
    </row>
    <row r="1938" spans="1:12">
      <c r="A1938" s="48" t="s">
        <v>1933</v>
      </c>
      <c r="B1938" s="49" t="s">
        <v>1080</v>
      </c>
      <c r="C1938" s="49" t="s">
        <v>301</v>
      </c>
      <c r="D1938" s="49" t="s">
        <v>1627</v>
      </c>
      <c r="E1938" s="49" t="s">
        <v>947</v>
      </c>
      <c r="F1938" s="49" t="s">
        <v>1941</v>
      </c>
      <c r="G1938" s="49">
        <v>2020</v>
      </c>
      <c r="H1938" s="49" t="s">
        <v>1628</v>
      </c>
      <c r="I1938" s="49" t="s">
        <v>663</v>
      </c>
      <c r="J1938" s="59">
        <v>540015</v>
      </c>
      <c r="K1938" s="49">
        <v>540015</v>
      </c>
      <c r="L1938" s="55" t="str">
        <f>_xlfn.CONCAT(NFM3External!$B1938,"_",NFM3External!$C1938,"_",NFM3External!$E1938,"_",NFM3External!$G1938)</f>
        <v>Madagascar_TB_Unspecified - not disagregated by sources _2020</v>
      </c>
    </row>
    <row r="1939" spans="1:12">
      <c r="A1939" s="51" t="s">
        <v>1933</v>
      </c>
      <c r="B1939" s="52" t="s">
        <v>1080</v>
      </c>
      <c r="C1939" s="52" t="s">
        <v>301</v>
      </c>
      <c r="D1939" s="52" t="s">
        <v>1627</v>
      </c>
      <c r="E1939" s="52" t="s">
        <v>947</v>
      </c>
      <c r="F1939" s="52" t="s">
        <v>1941</v>
      </c>
      <c r="G1939" s="52">
        <v>2021</v>
      </c>
      <c r="H1939" s="52" t="s">
        <v>357</v>
      </c>
      <c r="I1939" s="52" t="s">
        <v>663</v>
      </c>
      <c r="J1939" s="60">
        <v>438529</v>
      </c>
      <c r="K1939" s="52">
        <v>438529</v>
      </c>
      <c r="L1939" s="56" t="str">
        <f>_xlfn.CONCAT(NFM3External!$B1939,"_",NFM3External!$C1939,"_",NFM3External!$E1939,"_",NFM3External!$G1939)</f>
        <v>Madagascar_TB_Unspecified - not disagregated by sources _2021</v>
      </c>
    </row>
    <row r="1940" spans="1:12">
      <c r="A1940" s="48" t="s">
        <v>1933</v>
      </c>
      <c r="B1940" s="49" t="s">
        <v>1080</v>
      </c>
      <c r="C1940" s="49" t="s">
        <v>301</v>
      </c>
      <c r="D1940" s="49" t="s">
        <v>1627</v>
      </c>
      <c r="E1940" s="49" t="s">
        <v>947</v>
      </c>
      <c r="F1940" s="49" t="s">
        <v>1941</v>
      </c>
      <c r="G1940" s="49">
        <v>2022</v>
      </c>
      <c r="H1940" s="49" t="s">
        <v>357</v>
      </c>
      <c r="I1940" s="49" t="s">
        <v>663</v>
      </c>
      <c r="J1940" s="59">
        <v>264643</v>
      </c>
      <c r="K1940" s="49">
        <v>264643</v>
      </c>
      <c r="L1940" s="55" t="str">
        <f>_xlfn.CONCAT(NFM3External!$B1940,"_",NFM3External!$C1940,"_",NFM3External!$E1940,"_",NFM3External!$G1940)</f>
        <v>Madagascar_TB_Unspecified - not disagregated by sources _2022</v>
      </c>
    </row>
    <row r="1941" spans="1:12">
      <c r="A1941" s="51" t="s">
        <v>1933</v>
      </c>
      <c r="B1941" s="52" t="s">
        <v>1080</v>
      </c>
      <c r="C1941" s="52" t="s">
        <v>301</v>
      </c>
      <c r="D1941" s="52" t="s">
        <v>1627</v>
      </c>
      <c r="E1941" s="52" t="s">
        <v>938</v>
      </c>
      <c r="F1941" s="52" t="s">
        <v>1942</v>
      </c>
      <c r="G1941" s="52">
        <v>2019</v>
      </c>
      <c r="H1941" s="52" t="s">
        <v>1628</v>
      </c>
      <c r="I1941" s="52" t="s">
        <v>663</v>
      </c>
      <c r="J1941" s="60">
        <v>43611</v>
      </c>
      <c r="K1941" s="52">
        <v>43611</v>
      </c>
      <c r="L1941" s="56" t="str">
        <f>_xlfn.CONCAT(NFM3External!$B1941,"_",NFM3External!$C1941,"_",NFM3External!$E1941,"_",NFM3External!$G1941)</f>
        <v>Madagascar_TB_World Food Programme (WFP)_2019</v>
      </c>
    </row>
    <row r="1942" spans="1:12">
      <c r="A1942" s="48" t="s">
        <v>1933</v>
      </c>
      <c r="B1942" s="49" t="s">
        <v>1080</v>
      </c>
      <c r="C1942" s="49" t="s">
        <v>301</v>
      </c>
      <c r="D1942" s="49" t="s">
        <v>1627</v>
      </c>
      <c r="E1942" s="49" t="s">
        <v>938</v>
      </c>
      <c r="F1942" s="49" t="s">
        <v>1942</v>
      </c>
      <c r="G1942" s="49">
        <v>2020</v>
      </c>
      <c r="H1942" s="49" t="s">
        <v>1628</v>
      </c>
      <c r="I1942" s="49" t="s">
        <v>663</v>
      </c>
      <c r="J1942" s="59">
        <v>21388</v>
      </c>
      <c r="K1942" s="49">
        <v>21388</v>
      </c>
      <c r="L1942" s="55" t="str">
        <f>_xlfn.CONCAT(NFM3External!$B1942,"_",NFM3External!$C1942,"_",NFM3External!$E1942,"_",NFM3External!$G1942)</f>
        <v>Madagascar_TB_World Food Programme (WFP)_2020</v>
      </c>
    </row>
    <row r="1943" spans="1:12">
      <c r="A1943" s="51" t="s">
        <v>1933</v>
      </c>
      <c r="B1943" s="52" t="s">
        <v>1080</v>
      </c>
      <c r="C1943" s="52" t="s">
        <v>301</v>
      </c>
      <c r="D1943" s="52" t="s">
        <v>1627</v>
      </c>
      <c r="E1943" s="52" t="s">
        <v>942</v>
      </c>
      <c r="F1943" s="52" t="s">
        <v>1943</v>
      </c>
      <c r="G1943" s="52">
        <v>2019</v>
      </c>
      <c r="H1943" s="52" t="s">
        <v>1628</v>
      </c>
      <c r="I1943" s="52" t="s">
        <v>663</v>
      </c>
      <c r="J1943" s="60">
        <v>10000</v>
      </c>
      <c r="K1943" s="52">
        <v>10000</v>
      </c>
      <c r="L1943" s="56" t="str">
        <f>_xlfn.CONCAT(NFM3External!$B1943,"_",NFM3External!$C1943,"_",NFM3External!$E1943,"_",NFM3External!$G1943)</f>
        <v>Madagascar_TB_World Health Organization (WHO)_2019</v>
      </c>
    </row>
    <row r="1944" spans="1:12">
      <c r="A1944" s="48" t="s">
        <v>1933</v>
      </c>
      <c r="B1944" s="49" t="s">
        <v>1080</v>
      </c>
      <c r="C1944" s="49" t="s">
        <v>301</v>
      </c>
      <c r="D1944" s="49" t="s">
        <v>1627</v>
      </c>
      <c r="E1944" s="49" t="s">
        <v>942</v>
      </c>
      <c r="F1944" s="49" t="s">
        <v>1943</v>
      </c>
      <c r="G1944" s="49">
        <v>2020</v>
      </c>
      <c r="H1944" s="49" t="s">
        <v>1628</v>
      </c>
      <c r="I1944" s="49" t="s">
        <v>663</v>
      </c>
      <c r="J1944" s="59">
        <v>16659</v>
      </c>
      <c r="K1944" s="49">
        <v>16659</v>
      </c>
      <c r="L1944" s="55" t="str">
        <f>_xlfn.CONCAT(NFM3External!$B1944,"_",NFM3External!$C1944,"_",NFM3External!$E1944,"_",NFM3External!$G1944)</f>
        <v>Madagascar_TB_World Health Organization (WHO)_2020</v>
      </c>
    </row>
    <row r="1945" spans="1:12">
      <c r="A1945" s="51" t="s">
        <v>1944</v>
      </c>
      <c r="B1945" s="52" t="s">
        <v>1087</v>
      </c>
      <c r="C1945" s="52" t="s">
        <v>1638</v>
      </c>
      <c r="D1945" s="52" t="s">
        <v>1627</v>
      </c>
      <c r="E1945" s="52" t="s">
        <v>786</v>
      </c>
      <c r="F1945" s="52" t="s">
        <v>1945</v>
      </c>
      <c r="G1945" s="52">
        <v>2018</v>
      </c>
      <c r="H1945" s="52" t="s">
        <v>1628</v>
      </c>
      <c r="I1945" s="52" t="s">
        <v>675</v>
      </c>
      <c r="J1945" s="60">
        <v>140046</v>
      </c>
      <c r="K1945" s="52">
        <v>165312</v>
      </c>
      <c r="L1945" s="56" t="str">
        <f>_xlfn.CONCAT(NFM3External!$B1945,"_",NFM3External!$C1945,"_",NFM3External!$E1945,"_",NFM3External!$G1945)</f>
        <v>Mali_HIV_France_2018</v>
      </c>
    </row>
    <row r="1946" spans="1:12">
      <c r="A1946" s="48" t="s">
        <v>1944</v>
      </c>
      <c r="B1946" s="49" t="s">
        <v>1087</v>
      </c>
      <c r="C1946" s="49" t="s">
        <v>1638</v>
      </c>
      <c r="D1946" s="49" t="s">
        <v>1627</v>
      </c>
      <c r="E1946" s="49" t="s">
        <v>786</v>
      </c>
      <c r="F1946" s="49" t="s">
        <v>1945</v>
      </c>
      <c r="G1946" s="49">
        <v>2019</v>
      </c>
      <c r="H1946" s="49" t="s">
        <v>1628</v>
      </c>
      <c r="I1946" s="49" t="s">
        <v>675</v>
      </c>
      <c r="J1946" s="59">
        <v>694481</v>
      </c>
      <c r="K1946" s="49">
        <v>777444</v>
      </c>
      <c r="L1946" s="55" t="str">
        <f>_xlfn.CONCAT(NFM3External!$B1946,"_",NFM3External!$C1946,"_",NFM3External!$E1946,"_",NFM3External!$G1946)</f>
        <v>Mali_HIV_France_2019</v>
      </c>
    </row>
    <row r="1947" spans="1:12">
      <c r="A1947" s="51" t="s">
        <v>1944</v>
      </c>
      <c r="B1947" s="52" t="s">
        <v>1087</v>
      </c>
      <c r="C1947" s="52" t="s">
        <v>1638</v>
      </c>
      <c r="D1947" s="52" t="s">
        <v>1627</v>
      </c>
      <c r="E1947" s="52" t="s">
        <v>786</v>
      </c>
      <c r="F1947" s="52" t="s">
        <v>1945</v>
      </c>
      <c r="G1947" s="52">
        <v>2020</v>
      </c>
      <c r="H1947" s="52" t="s">
        <v>1628</v>
      </c>
      <c r="I1947" s="52" t="s">
        <v>675</v>
      </c>
      <c r="J1947" s="60">
        <v>1113809</v>
      </c>
      <c r="K1947" s="52">
        <v>1269334</v>
      </c>
      <c r="L1947" s="56" t="str">
        <f>_xlfn.CONCAT(NFM3External!$B1947,"_",NFM3External!$C1947,"_",NFM3External!$E1947,"_",NFM3External!$G1947)</f>
        <v>Mali_HIV_France_2020</v>
      </c>
    </row>
    <row r="1948" spans="1:12">
      <c r="A1948" s="48" t="s">
        <v>1944</v>
      </c>
      <c r="B1948" s="49" t="s">
        <v>1087</v>
      </c>
      <c r="C1948" s="49" t="s">
        <v>1638</v>
      </c>
      <c r="D1948" s="49" t="s">
        <v>1627</v>
      </c>
      <c r="E1948" s="49" t="s">
        <v>786</v>
      </c>
      <c r="F1948" s="49" t="s">
        <v>1945</v>
      </c>
      <c r="G1948" s="49">
        <v>2021</v>
      </c>
      <c r="H1948" s="49" t="s">
        <v>357</v>
      </c>
      <c r="I1948" s="49" t="s">
        <v>675</v>
      </c>
      <c r="J1948" s="59">
        <v>1052796</v>
      </c>
      <c r="K1948" s="49">
        <v>1257239</v>
      </c>
      <c r="L1948" s="55" t="str">
        <f>_xlfn.CONCAT(NFM3External!$B1948,"_",NFM3External!$C1948,"_",NFM3External!$E1948,"_",NFM3External!$G1948)</f>
        <v>Mali_HIV_France_2021</v>
      </c>
    </row>
    <row r="1949" spans="1:12">
      <c r="A1949" s="51" t="s">
        <v>1944</v>
      </c>
      <c r="B1949" s="52" t="s">
        <v>1087</v>
      </c>
      <c r="C1949" s="52" t="s">
        <v>1638</v>
      </c>
      <c r="D1949" s="52" t="s">
        <v>1627</v>
      </c>
      <c r="E1949" s="52" t="s">
        <v>831</v>
      </c>
      <c r="F1949" s="52" t="s">
        <v>1946</v>
      </c>
      <c r="G1949" s="52">
        <v>2019</v>
      </c>
      <c r="H1949" s="52" t="s">
        <v>1628</v>
      </c>
      <c r="I1949" s="52" t="s">
        <v>675</v>
      </c>
      <c r="J1949" s="60">
        <v>64028</v>
      </c>
      <c r="K1949" s="52">
        <v>71677</v>
      </c>
      <c r="L1949" s="56" t="str">
        <f>_xlfn.CONCAT(NFM3External!$B1949,"_",NFM3External!$C1949,"_",NFM3External!$E1949,"_",NFM3External!$G1949)</f>
        <v>Mali_HIV_Japan_2019</v>
      </c>
    </row>
    <row r="1950" spans="1:12">
      <c r="A1950" s="48" t="s">
        <v>1944</v>
      </c>
      <c r="B1950" s="49" t="s">
        <v>1087</v>
      </c>
      <c r="C1950" s="49" t="s">
        <v>1638</v>
      </c>
      <c r="D1950" s="49" t="s">
        <v>1627</v>
      </c>
      <c r="E1950" s="49" t="s">
        <v>836</v>
      </c>
      <c r="F1950" s="49" t="s">
        <v>1947</v>
      </c>
      <c r="G1950" s="49">
        <v>2018</v>
      </c>
      <c r="H1950" s="49" t="s">
        <v>1628</v>
      </c>
      <c r="I1950" s="49" t="s">
        <v>675</v>
      </c>
      <c r="J1950" s="59">
        <v>347490</v>
      </c>
      <c r="K1950" s="49">
        <v>410182</v>
      </c>
      <c r="L1950" s="55" t="str">
        <f>_xlfn.CONCAT(NFM3External!$B1950,"_",NFM3External!$C1950,"_",NFM3External!$E1950,"_",NFM3External!$G1950)</f>
        <v>Mali_HIV_Joint United Nations Programme on HIV/AIDS (UNAIDS)_2018</v>
      </c>
    </row>
    <row r="1951" spans="1:12">
      <c r="A1951" s="51" t="s">
        <v>1944</v>
      </c>
      <c r="B1951" s="52" t="s">
        <v>1087</v>
      </c>
      <c r="C1951" s="52" t="s">
        <v>1638</v>
      </c>
      <c r="D1951" s="52" t="s">
        <v>1627</v>
      </c>
      <c r="E1951" s="52" t="s">
        <v>836</v>
      </c>
      <c r="F1951" s="52" t="s">
        <v>1947</v>
      </c>
      <c r="G1951" s="52">
        <v>2019</v>
      </c>
      <c r="H1951" s="52" t="s">
        <v>1628</v>
      </c>
      <c r="I1951" s="52" t="s">
        <v>675</v>
      </c>
      <c r="J1951" s="60">
        <v>454410</v>
      </c>
      <c r="K1951" s="52">
        <v>508694</v>
      </c>
      <c r="L1951" s="56" t="str">
        <f>_xlfn.CONCAT(NFM3External!$B1951,"_",NFM3External!$C1951,"_",NFM3External!$E1951,"_",NFM3External!$G1951)</f>
        <v>Mali_HIV_Joint United Nations Programme on HIV/AIDS (UNAIDS)_2019</v>
      </c>
    </row>
    <row r="1952" spans="1:12">
      <c r="A1952" s="48" t="s">
        <v>1944</v>
      </c>
      <c r="B1952" s="49" t="s">
        <v>1087</v>
      </c>
      <c r="C1952" s="49" t="s">
        <v>1638</v>
      </c>
      <c r="D1952" s="49" t="s">
        <v>1627</v>
      </c>
      <c r="E1952" s="49" t="s">
        <v>836</v>
      </c>
      <c r="F1952" s="49" t="s">
        <v>1947</v>
      </c>
      <c r="G1952" s="49">
        <v>2020</v>
      </c>
      <c r="H1952" s="49" t="s">
        <v>1628</v>
      </c>
      <c r="I1952" s="49" t="s">
        <v>675</v>
      </c>
      <c r="J1952" s="59">
        <v>465993</v>
      </c>
      <c r="K1952" s="49">
        <v>531061</v>
      </c>
      <c r="L1952" s="55" t="str">
        <f>_xlfn.CONCAT(NFM3External!$B1952,"_",NFM3External!$C1952,"_",NFM3External!$E1952,"_",NFM3External!$G1952)</f>
        <v>Mali_HIV_Joint United Nations Programme on HIV/AIDS (UNAIDS)_2020</v>
      </c>
    </row>
    <row r="1953" spans="1:12">
      <c r="A1953" s="51" t="s">
        <v>1944</v>
      </c>
      <c r="B1953" s="52" t="s">
        <v>1087</v>
      </c>
      <c r="C1953" s="52" t="s">
        <v>1638</v>
      </c>
      <c r="D1953" s="52" t="s">
        <v>1627</v>
      </c>
      <c r="E1953" s="52" t="s">
        <v>836</v>
      </c>
      <c r="F1953" s="52" t="s">
        <v>1947</v>
      </c>
      <c r="G1953" s="52">
        <v>2021</v>
      </c>
      <c r="H1953" s="52" t="s">
        <v>357</v>
      </c>
      <c r="I1953" s="52" t="s">
        <v>675</v>
      </c>
      <c r="J1953" s="60">
        <v>580486</v>
      </c>
      <c r="K1953" s="52">
        <v>693212</v>
      </c>
      <c r="L1953" s="56" t="str">
        <f>_xlfn.CONCAT(NFM3External!$B1953,"_",NFM3External!$C1953,"_",NFM3External!$E1953,"_",NFM3External!$G1953)</f>
        <v>Mali_HIV_Joint United Nations Programme on HIV/AIDS (UNAIDS)_2021</v>
      </c>
    </row>
    <row r="1954" spans="1:12">
      <c r="A1954" s="48" t="s">
        <v>1944</v>
      </c>
      <c r="B1954" s="49" t="s">
        <v>1087</v>
      </c>
      <c r="C1954" s="49" t="s">
        <v>1638</v>
      </c>
      <c r="D1954" s="49" t="s">
        <v>1627</v>
      </c>
      <c r="E1954" s="49" t="s">
        <v>836</v>
      </c>
      <c r="F1954" s="49" t="s">
        <v>1947</v>
      </c>
      <c r="G1954" s="49">
        <v>2022</v>
      </c>
      <c r="H1954" s="49" t="s">
        <v>357</v>
      </c>
      <c r="I1954" s="49" t="s">
        <v>675</v>
      </c>
      <c r="J1954" s="59">
        <v>914166</v>
      </c>
      <c r="K1954" s="49">
        <v>1103902</v>
      </c>
      <c r="L1954" s="55" t="str">
        <f>_xlfn.CONCAT(NFM3External!$B1954,"_",NFM3External!$C1954,"_",NFM3External!$E1954,"_",NFM3External!$G1954)</f>
        <v>Mali_HIV_Joint United Nations Programme on HIV/AIDS (UNAIDS)_2022</v>
      </c>
    </row>
    <row r="1955" spans="1:12">
      <c r="A1955" s="51" t="s">
        <v>1944</v>
      </c>
      <c r="B1955" s="52" t="s">
        <v>1087</v>
      </c>
      <c r="C1955" s="52" t="s">
        <v>1638</v>
      </c>
      <c r="D1955" s="52" t="s">
        <v>1627</v>
      </c>
      <c r="E1955" s="52" t="s">
        <v>836</v>
      </c>
      <c r="F1955" s="52" t="s">
        <v>1947</v>
      </c>
      <c r="G1955" s="52">
        <v>2023</v>
      </c>
      <c r="H1955" s="52" t="s">
        <v>357</v>
      </c>
      <c r="I1955" s="52" t="s">
        <v>675</v>
      </c>
      <c r="J1955" s="60">
        <v>1113750</v>
      </c>
      <c r="K1955" s="52">
        <v>1364509</v>
      </c>
      <c r="L1955" s="56" t="str">
        <f>_xlfn.CONCAT(NFM3External!$B1955,"_",NFM3External!$C1955,"_",NFM3External!$E1955,"_",NFM3External!$G1955)</f>
        <v>Mali_HIV_Joint United Nations Programme on HIV/AIDS (UNAIDS)_2023</v>
      </c>
    </row>
    <row r="1956" spans="1:12">
      <c r="A1956" s="48" t="s">
        <v>1944</v>
      </c>
      <c r="B1956" s="49" t="s">
        <v>1087</v>
      </c>
      <c r="C1956" s="49" t="s">
        <v>1638</v>
      </c>
      <c r="D1956" s="49" t="s">
        <v>1627</v>
      </c>
      <c r="E1956" s="49" t="s">
        <v>844</v>
      </c>
      <c r="F1956" s="49" t="s">
        <v>1948</v>
      </c>
      <c r="G1956" s="49">
        <v>2018</v>
      </c>
      <c r="H1956" s="49" t="s">
        <v>1628</v>
      </c>
      <c r="I1956" s="49" t="s">
        <v>675</v>
      </c>
      <c r="J1956" s="59">
        <v>115378</v>
      </c>
      <c r="K1956" s="49">
        <v>136194</v>
      </c>
      <c r="L1956" s="55" t="str">
        <f>_xlfn.CONCAT(NFM3External!$B1956,"_",NFM3External!$C1956,"_",NFM3External!$E1956,"_",NFM3External!$G1956)</f>
        <v>Mali_HIV_Luxembourg_2018</v>
      </c>
    </row>
    <row r="1957" spans="1:12">
      <c r="A1957" s="51" t="s">
        <v>1944</v>
      </c>
      <c r="B1957" s="52" t="s">
        <v>1087</v>
      </c>
      <c r="C1957" s="52" t="s">
        <v>1638</v>
      </c>
      <c r="D1957" s="52" t="s">
        <v>1627</v>
      </c>
      <c r="E1957" s="52" t="s">
        <v>844</v>
      </c>
      <c r="F1957" s="52" t="s">
        <v>1948</v>
      </c>
      <c r="G1957" s="52">
        <v>2019</v>
      </c>
      <c r="H1957" s="52" t="s">
        <v>1628</v>
      </c>
      <c r="I1957" s="52" t="s">
        <v>675</v>
      </c>
      <c r="J1957" s="60">
        <v>106508</v>
      </c>
      <c r="K1957" s="52">
        <v>119231</v>
      </c>
      <c r="L1957" s="56" t="str">
        <f>_xlfn.CONCAT(NFM3External!$B1957,"_",NFM3External!$C1957,"_",NFM3External!$E1957,"_",NFM3External!$G1957)</f>
        <v>Mali_HIV_Luxembourg_2019</v>
      </c>
    </row>
    <row r="1958" spans="1:12">
      <c r="A1958" s="48" t="s">
        <v>1944</v>
      </c>
      <c r="B1958" s="49" t="s">
        <v>1087</v>
      </c>
      <c r="C1958" s="49" t="s">
        <v>1638</v>
      </c>
      <c r="D1958" s="49" t="s">
        <v>1627</v>
      </c>
      <c r="E1958" s="49" t="s">
        <v>844</v>
      </c>
      <c r="F1958" s="49" t="s">
        <v>1948</v>
      </c>
      <c r="G1958" s="49">
        <v>2020</v>
      </c>
      <c r="H1958" s="49" t="s">
        <v>1628</v>
      </c>
      <c r="I1958" s="49" t="s">
        <v>675</v>
      </c>
      <c r="J1958" s="59">
        <v>48980</v>
      </c>
      <c r="K1958" s="49">
        <v>55819</v>
      </c>
      <c r="L1958" s="55" t="str">
        <f>_xlfn.CONCAT(NFM3External!$B1958,"_",NFM3External!$C1958,"_",NFM3External!$E1958,"_",NFM3External!$G1958)</f>
        <v>Mali_HIV_Luxembourg_2020</v>
      </c>
    </row>
    <row r="1959" spans="1:12">
      <c r="A1959" s="51" t="s">
        <v>1944</v>
      </c>
      <c r="B1959" s="52" t="s">
        <v>1087</v>
      </c>
      <c r="C1959" s="52" t="s">
        <v>1638</v>
      </c>
      <c r="D1959" s="52" t="s">
        <v>1627</v>
      </c>
      <c r="E1959" s="52" t="s">
        <v>844</v>
      </c>
      <c r="F1959" s="52" t="s">
        <v>1948</v>
      </c>
      <c r="G1959" s="52">
        <v>2021</v>
      </c>
      <c r="H1959" s="52" t="s">
        <v>357</v>
      </c>
      <c r="I1959" s="52" t="s">
        <v>675</v>
      </c>
      <c r="J1959" s="60">
        <v>109763</v>
      </c>
      <c r="K1959" s="52">
        <v>131078</v>
      </c>
      <c r="L1959" s="56" t="str">
        <f>_xlfn.CONCAT(NFM3External!$B1959,"_",NFM3External!$C1959,"_",NFM3External!$E1959,"_",NFM3External!$G1959)</f>
        <v>Mali_HIV_Luxembourg_2021</v>
      </c>
    </row>
    <row r="1960" spans="1:12">
      <c r="A1960" s="48" t="s">
        <v>1944</v>
      </c>
      <c r="B1960" s="49" t="s">
        <v>1087</v>
      </c>
      <c r="C1960" s="49" t="s">
        <v>1638</v>
      </c>
      <c r="D1960" s="49" t="s">
        <v>1627</v>
      </c>
      <c r="E1960" s="49" t="s">
        <v>844</v>
      </c>
      <c r="F1960" s="49" t="s">
        <v>1948</v>
      </c>
      <c r="G1960" s="49">
        <v>2022</v>
      </c>
      <c r="H1960" s="49" t="s">
        <v>357</v>
      </c>
      <c r="I1960" s="49" t="s">
        <v>675</v>
      </c>
      <c r="J1960" s="59">
        <v>109763</v>
      </c>
      <c r="K1960" s="49">
        <v>132544</v>
      </c>
      <c r="L1960" s="55" t="str">
        <f>_xlfn.CONCAT(NFM3External!$B1960,"_",NFM3External!$C1960,"_",NFM3External!$E1960,"_",NFM3External!$G1960)</f>
        <v>Mali_HIV_Luxembourg_2022</v>
      </c>
    </row>
    <row r="1961" spans="1:12">
      <c r="A1961" s="51" t="s">
        <v>1944</v>
      </c>
      <c r="B1961" s="52" t="s">
        <v>1087</v>
      </c>
      <c r="C1961" s="52" t="s">
        <v>1638</v>
      </c>
      <c r="D1961" s="52" t="s">
        <v>1627</v>
      </c>
      <c r="E1961" s="52" t="s">
        <v>844</v>
      </c>
      <c r="F1961" s="52" t="s">
        <v>1948</v>
      </c>
      <c r="G1961" s="52">
        <v>2023</v>
      </c>
      <c r="H1961" s="52" t="s">
        <v>357</v>
      </c>
      <c r="I1961" s="52" t="s">
        <v>675</v>
      </c>
      <c r="J1961" s="60">
        <v>109763</v>
      </c>
      <c r="K1961" s="52">
        <v>134476</v>
      </c>
      <c r="L1961" s="56" t="str">
        <f>_xlfn.CONCAT(NFM3External!$B1961,"_",NFM3External!$C1961,"_",NFM3External!$E1961,"_",NFM3External!$G1961)</f>
        <v>Mali_HIV_Luxembourg_2023</v>
      </c>
    </row>
    <row r="1962" spans="1:12">
      <c r="A1962" s="48" t="s">
        <v>1944</v>
      </c>
      <c r="B1962" s="49" t="s">
        <v>1087</v>
      </c>
      <c r="C1962" s="49" t="s">
        <v>1638</v>
      </c>
      <c r="D1962" s="49" t="s">
        <v>1627</v>
      </c>
      <c r="E1962" s="49" t="s">
        <v>894</v>
      </c>
      <c r="F1962" s="49" t="s">
        <v>1949</v>
      </c>
      <c r="G1962" s="49">
        <v>2018</v>
      </c>
      <c r="H1962" s="49" t="s">
        <v>1628</v>
      </c>
      <c r="I1962" s="49" t="s">
        <v>675</v>
      </c>
      <c r="J1962" s="59">
        <v>550192</v>
      </c>
      <c r="K1962" s="49">
        <v>649455</v>
      </c>
      <c r="L1962" s="55" t="str">
        <f>_xlfn.CONCAT(NFM3External!$B1962,"_",NFM3External!$C1962,"_",NFM3External!$E1962,"_",NFM3External!$G1962)</f>
        <v>Mali_HIV_The United Nations Children's Fund (UNICEF)_2018</v>
      </c>
    </row>
    <row r="1963" spans="1:12">
      <c r="A1963" s="51" t="s">
        <v>1944</v>
      </c>
      <c r="B1963" s="52" t="s">
        <v>1087</v>
      </c>
      <c r="C1963" s="52" t="s">
        <v>1638</v>
      </c>
      <c r="D1963" s="52" t="s">
        <v>1627</v>
      </c>
      <c r="E1963" s="52" t="s">
        <v>894</v>
      </c>
      <c r="F1963" s="52" t="s">
        <v>1949</v>
      </c>
      <c r="G1963" s="52">
        <v>2019</v>
      </c>
      <c r="H1963" s="52" t="s">
        <v>1628</v>
      </c>
      <c r="I1963" s="52" t="s">
        <v>675</v>
      </c>
      <c r="J1963" s="60">
        <v>688030</v>
      </c>
      <c r="K1963" s="52">
        <v>770222</v>
      </c>
      <c r="L1963" s="56" t="str">
        <f>_xlfn.CONCAT(NFM3External!$B1963,"_",NFM3External!$C1963,"_",NFM3External!$E1963,"_",NFM3External!$G1963)</f>
        <v>Mali_HIV_The United Nations Children's Fund (UNICEF)_2019</v>
      </c>
    </row>
    <row r="1964" spans="1:12">
      <c r="A1964" s="48" t="s">
        <v>1944</v>
      </c>
      <c r="B1964" s="49" t="s">
        <v>1087</v>
      </c>
      <c r="C1964" s="49" t="s">
        <v>1638</v>
      </c>
      <c r="D1964" s="49" t="s">
        <v>1627</v>
      </c>
      <c r="E1964" s="49" t="s">
        <v>894</v>
      </c>
      <c r="F1964" s="49" t="s">
        <v>1949</v>
      </c>
      <c r="G1964" s="49">
        <v>2020</v>
      </c>
      <c r="H1964" s="49" t="s">
        <v>1628</v>
      </c>
      <c r="I1964" s="49" t="s">
        <v>675</v>
      </c>
      <c r="J1964" s="59">
        <v>1095542</v>
      </c>
      <c r="K1964" s="49">
        <v>1248517</v>
      </c>
      <c r="L1964" s="55" t="str">
        <f>_xlfn.CONCAT(NFM3External!$B1964,"_",NFM3External!$C1964,"_",NFM3External!$E1964,"_",NFM3External!$G1964)</f>
        <v>Mali_HIV_The United Nations Children's Fund (UNICEF)_2020</v>
      </c>
    </row>
    <row r="1965" spans="1:12">
      <c r="A1965" s="51" t="s">
        <v>1944</v>
      </c>
      <c r="B1965" s="52" t="s">
        <v>1087</v>
      </c>
      <c r="C1965" s="52" t="s">
        <v>1638</v>
      </c>
      <c r="D1965" s="52" t="s">
        <v>1627</v>
      </c>
      <c r="E1965" s="52" t="s">
        <v>927</v>
      </c>
      <c r="F1965" s="52" t="s">
        <v>1950</v>
      </c>
      <c r="G1965" s="52">
        <v>2018</v>
      </c>
      <c r="H1965" s="52" t="s">
        <v>1628</v>
      </c>
      <c r="I1965" s="52" t="s">
        <v>675</v>
      </c>
      <c r="J1965" s="60">
        <v>6014250</v>
      </c>
      <c r="K1965" s="52">
        <v>7099307</v>
      </c>
      <c r="L1965" s="56" t="str">
        <f>_xlfn.CONCAT(NFM3External!$B1965,"_",NFM3External!$C1965,"_",NFM3External!$E1965,"_",NFM3External!$G1965)</f>
        <v>Mali_HIV_United States Government (USG)_2018</v>
      </c>
    </row>
    <row r="1966" spans="1:12">
      <c r="A1966" s="48" t="s">
        <v>1944</v>
      </c>
      <c r="B1966" s="49" t="s">
        <v>1087</v>
      </c>
      <c r="C1966" s="49" t="s">
        <v>1638</v>
      </c>
      <c r="D1966" s="49" t="s">
        <v>1627</v>
      </c>
      <c r="E1966" s="49" t="s">
        <v>927</v>
      </c>
      <c r="F1966" s="49" t="s">
        <v>1950</v>
      </c>
      <c r="G1966" s="49">
        <v>2019</v>
      </c>
      <c r="H1966" s="49" t="s">
        <v>1628</v>
      </c>
      <c r="I1966" s="49" t="s">
        <v>675</v>
      </c>
      <c r="J1966" s="59">
        <v>6559198</v>
      </c>
      <c r="K1966" s="49">
        <v>7342759</v>
      </c>
      <c r="L1966" s="55" t="str">
        <f>_xlfn.CONCAT(NFM3External!$B1966,"_",NFM3External!$C1966,"_",NFM3External!$E1966,"_",NFM3External!$G1966)</f>
        <v>Mali_HIV_United States Government (USG)_2019</v>
      </c>
    </row>
    <row r="1967" spans="1:12">
      <c r="A1967" s="51" t="s">
        <v>1944</v>
      </c>
      <c r="B1967" s="52" t="s">
        <v>1087</v>
      </c>
      <c r="C1967" s="52" t="s">
        <v>1638</v>
      </c>
      <c r="D1967" s="52" t="s">
        <v>1627</v>
      </c>
      <c r="E1967" s="52" t="s">
        <v>927</v>
      </c>
      <c r="F1967" s="52" t="s">
        <v>1950</v>
      </c>
      <c r="G1967" s="52">
        <v>2020</v>
      </c>
      <c r="H1967" s="52" t="s">
        <v>1628</v>
      </c>
      <c r="I1967" s="52" t="s">
        <v>675</v>
      </c>
      <c r="J1967" s="60">
        <v>9445245</v>
      </c>
      <c r="K1967" s="52">
        <v>10764117</v>
      </c>
      <c r="L1967" s="56" t="str">
        <f>_xlfn.CONCAT(NFM3External!$B1967,"_",NFM3External!$C1967,"_",NFM3External!$E1967,"_",NFM3External!$G1967)</f>
        <v>Mali_HIV_United States Government (USG)_2020</v>
      </c>
    </row>
    <row r="1968" spans="1:12">
      <c r="A1968" s="48" t="s">
        <v>1944</v>
      </c>
      <c r="B1968" s="49" t="s">
        <v>1087</v>
      </c>
      <c r="C1968" s="49" t="s">
        <v>1638</v>
      </c>
      <c r="D1968" s="49" t="s">
        <v>1627</v>
      </c>
      <c r="E1968" s="49" t="s">
        <v>927</v>
      </c>
      <c r="F1968" s="49" t="s">
        <v>1950</v>
      </c>
      <c r="G1968" s="49">
        <v>2021</v>
      </c>
      <c r="H1968" s="49" t="s">
        <v>357</v>
      </c>
      <c r="I1968" s="49" t="s">
        <v>675</v>
      </c>
      <c r="J1968" s="59">
        <v>16373571</v>
      </c>
      <c r="K1968" s="49">
        <v>19553170</v>
      </c>
      <c r="L1968" s="55" t="str">
        <f>_xlfn.CONCAT(NFM3External!$B1968,"_",NFM3External!$C1968,"_",NFM3External!$E1968,"_",NFM3External!$G1968)</f>
        <v>Mali_HIV_United States Government (USG)_2021</v>
      </c>
    </row>
    <row r="1969" spans="1:12">
      <c r="A1969" s="51" t="s">
        <v>1944</v>
      </c>
      <c r="B1969" s="52" t="s">
        <v>1087</v>
      </c>
      <c r="C1969" s="52" t="s">
        <v>1638</v>
      </c>
      <c r="D1969" s="52" t="s">
        <v>1627</v>
      </c>
      <c r="E1969" s="52" t="s">
        <v>942</v>
      </c>
      <c r="F1969" s="52" t="s">
        <v>1951</v>
      </c>
      <c r="G1969" s="52">
        <v>2018</v>
      </c>
      <c r="H1969" s="52" t="s">
        <v>1628</v>
      </c>
      <c r="I1969" s="52" t="s">
        <v>675</v>
      </c>
      <c r="J1969" s="60">
        <v>133650</v>
      </c>
      <c r="K1969" s="52">
        <v>157762</v>
      </c>
      <c r="L1969" s="56" t="str">
        <f>_xlfn.CONCAT(NFM3External!$B1969,"_",NFM3External!$C1969,"_",NFM3External!$E1969,"_",NFM3External!$G1969)</f>
        <v>Mali_HIV_World Health Organization (WHO)_2018</v>
      </c>
    </row>
    <row r="1970" spans="1:12">
      <c r="A1970" s="48" t="s">
        <v>1944</v>
      </c>
      <c r="B1970" s="49" t="s">
        <v>1087</v>
      </c>
      <c r="C1970" s="49" t="s">
        <v>1638</v>
      </c>
      <c r="D1970" s="49" t="s">
        <v>1627</v>
      </c>
      <c r="E1970" s="49" t="s">
        <v>942</v>
      </c>
      <c r="F1970" s="49" t="s">
        <v>1951</v>
      </c>
      <c r="G1970" s="49">
        <v>2019</v>
      </c>
      <c r="H1970" s="49" t="s">
        <v>1628</v>
      </c>
      <c r="I1970" s="49" t="s">
        <v>675</v>
      </c>
      <c r="J1970" s="59">
        <v>196020</v>
      </c>
      <c r="K1970" s="49">
        <v>219436</v>
      </c>
      <c r="L1970" s="55" t="str">
        <f>_xlfn.CONCAT(NFM3External!$B1970,"_",NFM3External!$C1970,"_",NFM3External!$E1970,"_",NFM3External!$G1970)</f>
        <v>Mali_HIV_World Health Organization (WHO)_2019</v>
      </c>
    </row>
    <row r="1971" spans="1:12">
      <c r="A1971" s="51" t="s">
        <v>1944</v>
      </c>
      <c r="B1971" s="52" t="s">
        <v>1087</v>
      </c>
      <c r="C1971" s="52" t="s">
        <v>1638</v>
      </c>
      <c r="D1971" s="52" t="s">
        <v>1627</v>
      </c>
      <c r="E1971" s="52" t="s">
        <v>942</v>
      </c>
      <c r="F1971" s="52" t="s">
        <v>1951</v>
      </c>
      <c r="G1971" s="52">
        <v>2020</v>
      </c>
      <c r="H1971" s="52" t="s">
        <v>1628</v>
      </c>
      <c r="I1971" s="52" t="s">
        <v>675</v>
      </c>
      <c r="J1971" s="60">
        <v>110038</v>
      </c>
      <c r="K1971" s="52">
        <v>125404</v>
      </c>
      <c r="L1971" s="56" t="str">
        <f>_xlfn.CONCAT(NFM3External!$B1971,"_",NFM3External!$C1971,"_",NFM3External!$E1971,"_",NFM3External!$G1971)</f>
        <v>Mali_HIV_World Health Organization (WHO)_2020</v>
      </c>
    </row>
    <row r="1972" spans="1:12">
      <c r="A1972" s="48" t="s">
        <v>1944</v>
      </c>
      <c r="B1972" s="49" t="s">
        <v>1087</v>
      </c>
      <c r="C1972" s="49" t="s">
        <v>1638</v>
      </c>
      <c r="D1972" s="49" t="s">
        <v>1627</v>
      </c>
      <c r="E1972" s="49" t="s">
        <v>942</v>
      </c>
      <c r="F1972" s="49" t="s">
        <v>1951</v>
      </c>
      <c r="G1972" s="49">
        <v>2021</v>
      </c>
      <c r="H1972" s="49" t="s">
        <v>357</v>
      </c>
      <c r="I1972" s="49" t="s">
        <v>675</v>
      </c>
      <c r="J1972" s="59">
        <v>89100</v>
      </c>
      <c r="K1972" s="49">
        <v>106402</v>
      </c>
      <c r="L1972" s="55" t="str">
        <f>_xlfn.CONCAT(NFM3External!$B1972,"_",NFM3External!$C1972,"_",NFM3External!$E1972,"_",NFM3External!$G1972)</f>
        <v>Mali_HIV_World Health Organization (WHO)_2021</v>
      </c>
    </row>
    <row r="1973" spans="1:12">
      <c r="A1973" s="51" t="s">
        <v>1944</v>
      </c>
      <c r="B1973" s="52" t="s">
        <v>1087</v>
      </c>
      <c r="C1973" s="52" t="s">
        <v>1638</v>
      </c>
      <c r="D1973" s="52" t="s">
        <v>1627</v>
      </c>
      <c r="E1973" s="52" t="s">
        <v>942</v>
      </c>
      <c r="F1973" s="52" t="s">
        <v>1951</v>
      </c>
      <c r="G1973" s="52">
        <v>2022</v>
      </c>
      <c r="H1973" s="52" t="s">
        <v>357</v>
      </c>
      <c r="I1973" s="52" t="s">
        <v>675</v>
      </c>
      <c r="J1973" s="60">
        <v>89100</v>
      </c>
      <c r="K1973" s="52">
        <v>107593</v>
      </c>
      <c r="L1973" s="56" t="str">
        <f>_xlfn.CONCAT(NFM3External!$B1973,"_",NFM3External!$C1973,"_",NFM3External!$E1973,"_",NFM3External!$G1973)</f>
        <v>Mali_HIV_World Health Organization (WHO)_2022</v>
      </c>
    </row>
    <row r="1974" spans="1:12">
      <c r="A1974" s="48" t="s">
        <v>1944</v>
      </c>
      <c r="B1974" s="49" t="s">
        <v>1087</v>
      </c>
      <c r="C1974" s="49" t="s">
        <v>1638</v>
      </c>
      <c r="D1974" s="49" t="s">
        <v>1627</v>
      </c>
      <c r="E1974" s="49" t="s">
        <v>942</v>
      </c>
      <c r="F1974" s="49" t="s">
        <v>1951</v>
      </c>
      <c r="G1974" s="49">
        <v>2023</v>
      </c>
      <c r="H1974" s="49" t="s">
        <v>357</v>
      </c>
      <c r="I1974" s="49" t="s">
        <v>675</v>
      </c>
      <c r="J1974" s="59">
        <v>89100</v>
      </c>
      <c r="K1974" s="49">
        <v>109161</v>
      </c>
      <c r="L1974" s="55" t="str">
        <f>_xlfn.CONCAT(NFM3External!$B1974,"_",NFM3External!$C1974,"_",NFM3External!$E1974,"_",NFM3External!$G1974)</f>
        <v>Mali_HIV_World Health Organization (WHO)_2023</v>
      </c>
    </row>
    <row r="1975" spans="1:12">
      <c r="A1975" s="51" t="s">
        <v>1944</v>
      </c>
      <c r="B1975" s="52" t="s">
        <v>1087</v>
      </c>
      <c r="C1975" s="52" t="s">
        <v>304</v>
      </c>
      <c r="D1975" s="52" t="s">
        <v>1627</v>
      </c>
      <c r="E1975" s="52" t="s">
        <v>894</v>
      </c>
      <c r="F1975" s="52" t="s">
        <v>1952</v>
      </c>
      <c r="G1975" s="52">
        <v>2019</v>
      </c>
      <c r="H1975" s="52" t="s">
        <v>1628</v>
      </c>
      <c r="I1975" s="52" t="s">
        <v>675</v>
      </c>
      <c r="J1975" s="60">
        <v>1046032</v>
      </c>
      <c r="K1975" s="52">
        <v>1170991</v>
      </c>
      <c r="L1975" s="56" t="str">
        <f>_xlfn.CONCAT(NFM3External!$B1975,"_",NFM3External!$C1975,"_",NFM3External!$E1975,"_",NFM3External!$G1975)</f>
        <v>Mali_Malaria_The United Nations Children's Fund (UNICEF)_2019</v>
      </c>
    </row>
    <row r="1976" spans="1:12">
      <c r="A1976" s="48" t="s">
        <v>1944</v>
      </c>
      <c r="B1976" s="49" t="s">
        <v>1087</v>
      </c>
      <c r="C1976" s="49" t="s">
        <v>304</v>
      </c>
      <c r="D1976" s="49" t="s">
        <v>1627</v>
      </c>
      <c r="E1976" s="49" t="s">
        <v>894</v>
      </c>
      <c r="F1976" s="49" t="s">
        <v>1952</v>
      </c>
      <c r="G1976" s="49">
        <v>2020</v>
      </c>
      <c r="H1976" s="49" t="s">
        <v>1628</v>
      </c>
      <c r="I1976" s="49" t="s">
        <v>675</v>
      </c>
      <c r="J1976" s="59">
        <v>1315142</v>
      </c>
      <c r="K1976" s="49">
        <v>1498780</v>
      </c>
      <c r="L1976" s="55" t="str">
        <f>_xlfn.CONCAT(NFM3External!$B1976,"_",NFM3External!$C1976,"_",NFM3External!$E1976,"_",NFM3External!$G1976)</f>
        <v>Mali_Malaria_The United Nations Children's Fund (UNICEF)_2020</v>
      </c>
    </row>
    <row r="1977" spans="1:12">
      <c r="A1977" s="51" t="s">
        <v>1944</v>
      </c>
      <c r="B1977" s="52" t="s">
        <v>1087</v>
      </c>
      <c r="C1977" s="52" t="s">
        <v>304</v>
      </c>
      <c r="D1977" s="52" t="s">
        <v>1627</v>
      </c>
      <c r="E1977" s="52" t="s">
        <v>894</v>
      </c>
      <c r="F1977" s="52" t="s">
        <v>1952</v>
      </c>
      <c r="G1977" s="52">
        <v>2021</v>
      </c>
      <c r="H1977" s="52" t="s">
        <v>1628</v>
      </c>
      <c r="I1977" s="52" t="s">
        <v>675</v>
      </c>
      <c r="J1977" s="60">
        <v>1512414</v>
      </c>
      <c r="K1977" s="52">
        <v>1806111</v>
      </c>
      <c r="L1977" s="56" t="str">
        <f>_xlfn.CONCAT(NFM3External!$B1977,"_",NFM3External!$C1977,"_",NFM3External!$E1977,"_",NFM3External!$G1977)</f>
        <v>Mali_Malaria_The United Nations Children's Fund (UNICEF)_2021</v>
      </c>
    </row>
    <row r="1978" spans="1:12">
      <c r="A1978" s="48" t="s">
        <v>1944</v>
      </c>
      <c r="B1978" s="49" t="s">
        <v>1087</v>
      </c>
      <c r="C1978" s="49" t="s">
        <v>304</v>
      </c>
      <c r="D1978" s="49" t="s">
        <v>1627</v>
      </c>
      <c r="E1978" s="49" t="s">
        <v>894</v>
      </c>
      <c r="F1978" s="49" t="s">
        <v>1952</v>
      </c>
      <c r="G1978" s="49">
        <v>2022</v>
      </c>
      <c r="H1978" s="49" t="s">
        <v>357</v>
      </c>
      <c r="I1978" s="49" t="s">
        <v>675</v>
      </c>
      <c r="J1978" s="59">
        <v>1512414</v>
      </c>
      <c r="K1978" s="49">
        <v>1826316</v>
      </c>
      <c r="L1978" s="55" t="str">
        <f>_xlfn.CONCAT(NFM3External!$B1978,"_",NFM3External!$C1978,"_",NFM3External!$E1978,"_",NFM3External!$G1978)</f>
        <v>Mali_Malaria_The United Nations Children's Fund (UNICEF)_2022</v>
      </c>
    </row>
    <row r="1979" spans="1:12">
      <c r="A1979" s="51" t="s">
        <v>1944</v>
      </c>
      <c r="B1979" s="52" t="s">
        <v>1087</v>
      </c>
      <c r="C1979" s="52" t="s">
        <v>304</v>
      </c>
      <c r="D1979" s="52" t="s">
        <v>1627</v>
      </c>
      <c r="E1979" s="52" t="s">
        <v>894</v>
      </c>
      <c r="F1979" s="52" t="s">
        <v>1952</v>
      </c>
      <c r="G1979" s="52">
        <v>2023</v>
      </c>
      <c r="H1979" s="52" t="s">
        <v>357</v>
      </c>
      <c r="I1979" s="52" t="s">
        <v>675</v>
      </c>
      <c r="J1979" s="60">
        <v>1512414</v>
      </c>
      <c r="K1979" s="52">
        <v>1852930</v>
      </c>
      <c r="L1979" s="56" t="str">
        <f>_xlfn.CONCAT(NFM3External!$B1979,"_",NFM3External!$C1979,"_",NFM3External!$E1979,"_",NFM3External!$G1979)</f>
        <v>Mali_Malaria_The United Nations Children's Fund (UNICEF)_2023</v>
      </c>
    </row>
    <row r="1980" spans="1:12">
      <c r="A1980" s="48" t="s">
        <v>1944</v>
      </c>
      <c r="B1980" s="49" t="s">
        <v>1087</v>
      </c>
      <c r="C1980" s="49" t="s">
        <v>304</v>
      </c>
      <c r="D1980" s="49" t="s">
        <v>1627</v>
      </c>
      <c r="E1980" s="49" t="s">
        <v>894</v>
      </c>
      <c r="F1980" s="49" t="s">
        <v>1952</v>
      </c>
      <c r="G1980" s="49">
        <v>2024</v>
      </c>
      <c r="H1980" s="49" t="s">
        <v>357</v>
      </c>
      <c r="I1980" s="49" t="s">
        <v>675</v>
      </c>
      <c r="J1980" s="59">
        <v>1512414</v>
      </c>
      <c r="K1980" s="49">
        <v>1875659</v>
      </c>
      <c r="L1980" s="55" t="str">
        <f>_xlfn.CONCAT(NFM3External!$B1980,"_",NFM3External!$C1980,"_",NFM3External!$E1980,"_",NFM3External!$G1980)</f>
        <v>Mali_Malaria_The United Nations Children's Fund (UNICEF)_2024</v>
      </c>
    </row>
    <row r="1981" spans="1:12">
      <c r="A1981" s="51" t="s">
        <v>1944</v>
      </c>
      <c r="B1981" s="52" t="s">
        <v>1087</v>
      </c>
      <c r="C1981" s="52" t="s">
        <v>304</v>
      </c>
      <c r="D1981" s="52" t="s">
        <v>1627</v>
      </c>
      <c r="E1981" s="52" t="s">
        <v>927</v>
      </c>
      <c r="F1981" s="52" t="s">
        <v>1952</v>
      </c>
      <c r="G1981" s="52">
        <v>2019</v>
      </c>
      <c r="H1981" s="52" t="s">
        <v>1628</v>
      </c>
      <c r="I1981" s="52" t="s">
        <v>675</v>
      </c>
      <c r="J1981" s="60">
        <v>24643415</v>
      </c>
      <c r="K1981" s="52">
        <v>27587311</v>
      </c>
      <c r="L1981" s="56" t="str">
        <f>_xlfn.CONCAT(NFM3External!$B1981,"_",NFM3External!$C1981,"_",NFM3External!$E1981,"_",NFM3External!$G1981)</f>
        <v>Mali_Malaria_United States Government (USG)_2019</v>
      </c>
    </row>
    <row r="1982" spans="1:12">
      <c r="A1982" s="48" t="s">
        <v>1944</v>
      </c>
      <c r="B1982" s="49" t="s">
        <v>1087</v>
      </c>
      <c r="C1982" s="49" t="s">
        <v>304</v>
      </c>
      <c r="D1982" s="49" t="s">
        <v>1627</v>
      </c>
      <c r="E1982" s="49" t="s">
        <v>927</v>
      </c>
      <c r="F1982" s="49" t="s">
        <v>1952</v>
      </c>
      <c r="G1982" s="49">
        <v>2020</v>
      </c>
      <c r="H1982" s="49" t="s">
        <v>1628</v>
      </c>
      <c r="I1982" s="49" t="s">
        <v>675</v>
      </c>
      <c r="J1982" s="59">
        <v>12046642</v>
      </c>
      <c r="K1982" s="49">
        <v>13728756</v>
      </c>
      <c r="L1982" s="55" t="str">
        <f>_xlfn.CONCAT(NFM3External!$B1982,"_",NFM3External!$C1982,"_",NFM3External!$E1982,"_",NFM3External!$G1982)</f>
        <v>Mali_Malaria_United States Government (USG)_2020</v>
      </c>
    </row>
    <row r="1983" spans="1:12">
      <c r="A1983" s="51" t="s">
        <v>1944</v>
      </c>
      <c r="B1983" s="52" t="s">
        <v>1087</v>
      </c>
      <c r="C1983" s="52" t="s">
        <v>304</v>
      </c>
      <c r="D1983" s="52" t="s">
        <v>1627</v>
      </c>
      <c r="E1983" s="52" t="s">
        <v>927</v>
      </c>
      <c r="F1983" s="52" t="s">
        <v>1952</v>
      </c>
      <c r="G1983" s="52">
        <v>2021</v>
      </c>
      <c r="H1983" s="52" t="s">
        <v>1628</v>
      </c>
      <c r="I1983" s="52" t="s">
        <v>675</v>
      </c>
      <c r="J1983" s="60">
        <v>19056127</v>
      </c>
      <c r="K1983" s="52">
        <v>22756654</v>
      </c>
      <c r="L1983" s="56" t="str">
        <f>_xlfn.CONCAT(NFM3External!$B1983,"_",NFM3External!$C1983,"_",NFM3External!$E1983,"_",NFM3External!$G1983)</f>
        <v>Mali_Malaria_United States Government (USG)_2021</v>
      </c>
    </row>
    <row r="1984" spans="1:12">
      <c r="A1984" s="48" t="s">
        <v>1944</v>
      </c>
      <c r="B1984" s="49" t="s">
        <v>1087</v>
      </c>
      <c r="C1984" s="49" t="s">
        <v>304</v>
      </c>
      <c r="D1984" s="49" t="s">
        <v>1627</v>
      </c>
      <c r="E1984" s="49" t="s">
        <v>927</v>
      </c>
      <c r="F1984" s="49" t="s">
        <v>1952</v>
      </c>
      <c r="G1984" s="49">
        <v>2022</v>
      </c>
      <c r="H1984" s="49" t="s">
        <v>357</v>
      </c>
      <c r="I1984" s="49" t="s">
        <v>675</v>
      </c>
      <c r="J1984" s="59">
        <v>19056127</v>
      </c>
      <c r="K1984" s="49">
        <v>23011235</v>
      </c>
      <c r="L1984" s="55" t="str">
        <f>_xlfn.CONCAT(NFM3External!$B1984,"_",NFM3External!$C1984,"_",NFM3External!$E1984,"_",NFM3External!$G1984)</f>
        <v>Mali_Malaria_United States Government (USG)_2022</v>
      </c>
    </row>
    <row r="1985" spans="1:12">
      <c r="A1985" s="51" t="s">
        <v>1944</v>
      </c>
      <c r="B1985" s="52" t="s">
        <v>1087</v>
      </c>
      <c r="C1985" s="52" t="s">
        <v>304</v>
      </c>
      <c r="D1985" s="52" t="s">
        <v>1627</v>
      </c>
      <c r="E1985" s="52" t="s">
        <v>927</v>
      </c>
      <c r="F1985" s="52" t="s">
        <v>1952</v>
      </c>
      <c r="G1985" s="52">
        <v>2023</v>
      </c>
      <c r="H1985" s="52" t="s">
        <v>357</v>
      </c>
      <c r="I1985" s="52" t="s">
        <v>675</v>
      </c>
      <c r="J1985" s="60">
        <v>19056127</v>
      </c>
      <c r="K1985" s="52">
        <v>23346576</v>
      </c>
      <c r="L1985" s="56" t="str">
        <f>_xlfn.CONCAT(NFM3External!$B1985,"_",NFM3External!$C1985,"_",NFM3External!$E1985,"_",NFM3External!$G1985)</f>
        <v>Mali_Malaria_United States Government (USG)_2023</v>
      </c>
    </row>
    <row r="1986" spans="1:12">
      <c r="A1986" s="48" t="s">
        <v>1944</v>
      </c>
      <c r="B1986" s="49" t="s">
        <v>1087</v>
      </c>
      <c r="C1986" s="49" t="s">
        <v>304</v>
      </c>
      <c r="D1986" s="49" t="s">
        <v>1627</v>
      </c>
      <c r="E1986" s="49" t="s">
        <v>927</v>
      </c>
      <c r="F1986" s="49" t="s">
        <v>1952</v>
      </c>
      <c r="G1986" s="49">
        <v>2024</v>
      </c>
      <c r="H1986" s="49" t="s">
        <v>357</v>
      </c>
      <c r="I1986" s="49" t="s">
        <v>675</v>
      </c>
      <c r="J1986" s="59">
        <v>19056127</v>
      </c>
      <c r="K1986" s="49">
        <v>23632946</v>
      </c>
      <c r="L1986" s="55" t="str">
        <f>_xlfn.CONCAT(NFM3External!$B1986,"_",NFM3External!$C1986,"_",NFM3External!$E1986,"_",NFM3External!$G1986)</f>
        <v>Mali_Malaria_United States Government (USG)_2024</v>
      </c>
    </row>
    <row r="1987" spans="1:12">
      <c r="A1987" s="51" t="s">
        <v>1944</v>
      </c>
      <c r="B1987" s="52" t="s">
        <v>1087</v>
      </c>
      <c r="C1987" s="52" t="s">
        <v>304</v>
      </c>
      <c r="D1987" s="52" t="s">
        <v>1627</v>
      </c>
      <c r="E1987" s="52" t="s">
        <v>932</v>
      </c>
      <c r="F1987" s="52" t="s">
        <v>1953</v>
      </c>
      <c r="G1987" s="52">
        <v>2019</v>
      </c>
      <c r="H1987" s="52" t="s">
        <v>1628</v>
      </c>
      <c r="I1987" s="52" t="s">
        <v>675</v>
      </c>
      <c r="J1987" s="60">
        <v>8393988</v>
      </c>
      <c r="K1987" s="52">
        <v>9396732</v>
      </c>
      <c r="L1987" s="56" t="str">
        <f>_xlfn.CONCAT(NFM3External!$B1987,"_",NFM3External!$C1987,"_",NFM3External!$E1987,"_",NFM3External!$G1987)</f>
        <v>Mali_Malaria_World Bank (WB)_2019</v>
      </c>
    </row>
    <row r="1988" spans="1:12">
      <c r="A1988" s="48" t="s">
        <v>1944</v>
      </c>
      <c r="B1988" s="49" t="s">
        <v>1087</v>
      </c>
      <c r="C1988" s="49" t="s">
        <v>304</v>
      </c>
      <c r="D1988" s="49" t="s">
        <v>1627</v>
      </c>
      <c r="E1988" s="49" t="s">
        <v>932</v>
      </c>
      <c r="F1988" s="49" t="s">
        <v>1953</v>
      </c>
      <c r="G1988" s="49">
        <v>2020</v>
      </c>
      <c r="H1988" s="49" t="s">
        <v>1628</v>
      </c>
      <c r="I1988" s="49" t="s">
        <v>675</v>
      </c>
      <c r="J1988" s="59">
        <v>6304537</v>
      </c>
      <c r="K1988" s="49">
        <v>7184861</v>
      </c>
      <c r="L1988" s="55" t="str">
        <f>_xlfn.CONCAT(NFM3External!$B1988,"_",NFM3External!$C1988,"_",NFM3External!$E1988,"_",NFM3External!$G1988)</f>
        <v>Mali_Malaria_World Bank (WB)_2020</v>
      </c>
    </row>
    <row r="1989" spans="1:12">
      <c r="A1989" s="51" t="s">
        <v>1944</v>
      </c>
      <c r="B1989" s="52" t="s">
        <v>1087</v>
      </c>
      <c r="C1989" s="52" t="s">
        <v>304</v>
      </c>
      <c r="D1989" s="52" t="s">
        <v>1627</v>
      </c>
      <c r="E1989" s="52" t="s">
        <v>942</v>
      </c>
      <c r="F1989" s="52" t="s">
        <v>1953</v>
      </c>
      <c r="G1989" s="52">
        <v>2019</v>
      </c>
      <c r="H1989" s="52" t="s">
        <v>1628</v>
      </c>
      <c r="I1989" s="52" t="s">
        <v>675</v>
      </c>
      <c r="J1989" s="60">
        <v>13671</v>
      </c>
      <c r="K1989" s="52">
        <v>15304</v>
      </c>
      <c r="L1989" s="56" t="str">
        <f>_xlfn.CONCAT(NFM3External!$B1989,"_",NFM3External!$C1989,"_",NFM3External!$E1989,"_",NFM3External!$G1989)</f>
        <v>Mali_Malaria_World Health Organization (WHO)_2019</v>
      </c>
    </row>
    <row r="1990" spans="1:12">
      <c r="A1990" s="48" t="s">
        <v>1944</v>
      </c>
      <c r="B1990" s="49" t="s">
        <v>1087</v>
      </c>
      <c r="C1990" s="49" t="s">
        <v>304</v>
      </c>
      <c r="D1990" s="49" t="s">
        <v>1627</v>
      </c>
      <c r="E1990" s="49" t="s">
        <v>942</v>
      </c>
      <c r="F1990" s="49" t="s">
        <v>1953</v>
      </c>
      <c r="G1990" s="49">
        <v>2020</v>
      </c>
      <c r="H1990" s="49" t="s">
        <v>1628</v>
      </c>
      <c r="I1990" s="49" t="s">
        <v>675</v>
      </c>
      <c r="J1990" s="59">
        <v>84616</v>
      </c>
      <c r="K1990" s="49">
        <v>96432</v>
      </c>
      <c r="L1990" s="55" t="str">
        <f>_xlfn.CONCAT(NFM3External!$B1990,"_",NFM3External!$C1990,"_",NFM3External!$E1990,"_",NFM3External!$G1990)</f>
        <v>Mali_Malaria_World Health Organization (WHO)_2020</v>
      </c>
    </row>
    <row r="1991" spans="1:12">
      <c r="A1991" s="51" t="s">
        <v>1944</v>
      </c>
      <c r="B1991" s="52" t="s">
        <v>1087</v>
      </c>
      <c r="C1991" s="52" t="s">
        <v>304</v>
      </c>
      <c r="D1991" s="52" t="s">
        <v>1627</v>
      </c>
      <c r="E1991" s="52" t="s">
        <v>942</v>
      </c>
      <c r="F1991" s="52" t="s">
        <v>1953</v>
      </c>
      <c r="G1991" s="52">
        <v>2021</v>
      </c>
      <c r="H1991" s="52" t="s">
        <v>1628</v>
      </c>
      <c r="I1991" s="52" t="s">
        <v>675</v>
      </c>
      <c r="J1991" s="60">
        <v>42063</v>
      </c>
      <c r="K1991" s="52">
        <v>50231</v>
      </c>
      <c r="L1991" s="56" t="str">
        <f>_xlfn.CONCAT(NFM3External!$B1991,"_",NFM3External!$C1991,"_",NFM3External!$E1991,"_",NFM3External!$G1991)</f>
        <v>Mali_Malaria_World Health Organization (WHO)_2021</v>
      </c>
    </row>
    <row r="1992" spans="1:12">
      <c r="A1992" s="48" t="s">
        <v>1944</v>
      </c>
      <c r="B1992" s="49" t="s">
        <v>1087</v>
      </c>
      <c r="C1992" s="49" t="s">
        <v>304</v>
      </c>
      <c r="D1992" s="49" t="s">
        <v>1627</v>
      </c>
      <c r="E1992" s="49" t="s">
        <v>942</v>
      </c>
      <c r="F1992" s="49" t="s">
        <v>1953</v>
      </c>
      <c r="G1992" s="49">
        <v>2022</v>
      </c>
      <c r="H1992" s="49" t="s">
        <v>357</v>
      </c>
      <c r="I1992" s="49" t="s">
        <v>675</v>
      </c>
      <c r="J1992" s="59">
        <v>42063</v>
      </c>
      <c r="K1992" s="49">
        <v>50793</v>
      </c>
      <c r="L1992" s="55" t="str">
        <f>_xlfn.CONCAT(NFM3External!$B1992,"_",NFM3External!$C1992,"_",NFM3External!$E1992,"_",NFM3External!$G1992)</f>
        <v>Mali_Malaria_World Health Organization (WHO)_2022</v>
      </c>
    </row>
    <row r="1993" spans="1:12">
      <c r="A1993" s="51" t="s">
        <v>1944</v>
      </c>
      <c r="B1993" s="52" t="s">
        <v>1087</v>
      </c>
      <c r="C1993" s="52" t="s">
        <v>304</v>
      </c>
      <c r="D1993" s="52" t="s">
        <v>1627</v>
      </c>
      <c r="E1993" s="52" t="s">
        <v>942</v>
      </c>
      <c r="F1993" s="52" t="s">
        <v>1953</v>
      </c>
      <c r="G1993" s="52">
        <v>2023</v>
      </c>
      <c r="H1993" s="52" t="s">
        <v>357</v>
      </c>
      <c r="I1993" s="52" t="s">
        <v>675</v>
      </c>
      <c r="J1993" s="60">
        <v>42063</v>
      </c>
      <c r="K1993" s="52">
        <v>51533</v>
      </c>
      <c r="L1993" s="56" t="str">
        <f>_xlfn.CONCAT(NFM3External!$B1993,"_",NFM3External!$C1993,"_",NFM3External!$E1993,"_",NFM3External!$G1993)</f>
        <v>Mali_Malaria_World Health Organization (WHO)_2023</v>
      </c>
    </row>
    <row r="1994" spans="1:12">
      <c r="A1994" s="48" t="s">
        <v>1944</v>
      </c>
      <c r="B1994" s="49" t="s">
        <v>1087</v>
      </c>
      <c r="C1994" s="49" t="s">
        <v>304</v>
      </c>
      <c r="D1994" s="49" t="s">
        <v>1627</v>
      </c>
      <c r="E1994" s="49" t="s">
        <v>942</v>
      </c>
      <c r="F1994" s="49" t="s">
        <v>1953</v>
      </c>
      <c r="G1994" s="49">
        <v>2024</v>
      </c>
      <c r="H1994" s="49" t="s">
        <v>357</v>
      </c>
      <c r="I1994" s="49" t="s">
        <v>675</v>
      </c>
      <c r="J1994" s="59">
        <v>42063</v>
      </c>
      <c r="K1994" s="49">
        <v>52165</v>
      </c>
      <c r="L1994" s="55" t="str">
        <f>_xlfn.CONCAT(NFM3External!$B1994,"_",NFM3External!$C1994,"_",NFM3External!$E1994,"_",NFM3External!$G1994)</f>
        <v>Mali_Malaria_World Health Organization (WHO)_2024</v>
      </c>
    </row>
    <row r="1995" spans="1:12">
      <c r="A1995" s="51" t="s">
        <v>1954</v>
      </c>
      <c r="B1995" s="52" t="s">
        <v>1117</v>
      </c>
      <c r="C1995" s="52" t="s">
        <v>1638</v>
      </c>
      <c r="D1995" s="52" t="s">
        <v>1627</v>
      </c>
      <c r="E1995" s="52" t="s">
        <v>731</v>
      </c>
      <c r="F1995" s="52" t="s">
        <v>1955</v>
      </c>
      <c r="G1995" s="52">
        <v>2018</v>
      </c>
      <c r="H1995" s="52" t="s">
        <v>1628</v>
      </c>
      <c r="I1995" s="52" t="s">
        <v>663</v>
      </c>
      <c r="J1995" s="60">
        <v>331687</v>
      </c>
      <c r="K1995" s="52">
        <v>331687</v>
      </c>
      <c r="L1995" s="56" t="str">
        <f>_xlfn.CONCAT(NFM3External!$B1995,"_",NFM3External!$C1995,"_",NFM3External!$E1995,"_",NFM3External!$G1995)</f>
        <v>Myanmar_HIV_Clinton Foundation_2018</v>
      </c>
    </row>
    <row r="1996" spans="1:12">
      <c r="A1996" s="48" t="s">
        <v>1954</v>
      </c>
      <c r="B1996" s="49" t="s">
        <v>1117</v>
      </c>
      <c r="C1996" s="49" t="s">
        <v>1638</v>
      </c>
      <c r="D1996" s="49" t="s">
        <v>1627</v>
      </c>
      <c r="E1996" s="49" t="s">
        <v>731</v>
      </c>
      <c r="F1996" s="49" t="s">
        <v>1955</v>
      </c>
      <c r="G1996" s="49">
        <v>2019</v>
      </c>
      <c r="H1996" s="49" t="s">
        <v>1628</v>
      </c>
      <c r="I1996" s="49" t="s">
        <v>663</v>
      </c>
      <c r="J1996" s="59">
        <v>341084</v>
      </c>
      <c r="K1996" s="49">
        <v>341084</v>
      </c>
      <c r="L1996" s="55" t="str">
        <f>_xlfn.CONCAT(NFM3External!$B1996,"_",NFM3External!$C1996,"_",NFM3External!$E1996,"_",NFM3External!$G1996)</f>
        <v>Myanmar_HIV_Clinton Foundation_2019</v>
      </c>
    </row>
    <row r="1997" spans="1:12">
      <c r="A1997" s="51" t="s">
        <v>1954</v>
      </c>
      <c r="B1997" s="52" t="s">
        <v>1117</v>
      </c>
      <c r="C1997" s="52" t="s">
        <v>1638</v>
      </c>
      <c r="D1997" s="52" t="s">
        <v>1627</v>
      </c>
      <c r="E1997" s="52" t="s">
        <v>731</v>
      </c>
      <c r="F1997" s="52" t="s">
        <v>1955</v>
      </c>
      <c r="G1997" s="52">
        <v>2020</v>
      </c>
      <c r="H1997" s="52" t="s">
        <v>1628</v>
      </c>
      <c r="I1997" s="52" t="s">
        <v>663</v>
      </c>
      <c r="J1997" s="60">
        <v>82763</v>
      </c>
      <c r="K1997" s="52">
        <v>82763</v>
      </c>
      <c r="L1997" s="56" t="str">
        <f>_xlfn.CONCAT(NFM3External!$B1997,"_",NFM3External!$C1997,"_",NFM3External!$E1997,"_",NFM3External!$G1997)</f>
        <v>Myanmar_HIV_Clinton Foundation_2020</v>
      </c>
    </row>
    <row r="1998" spans="1:12">
      <c r="A1998" s="48" t="s">
        <v>1954</v>
      </c>
      <c r="B1998" s="49" t="s">
        <v>1117</v>
      </c>
      <c r="C1998" s="49" t="s">
        <v>1638</v>
      </c>
      <c r="D1998" s="49" t="s">
        <v>1627</v>
      </c>
      <c r="E1998" s="49" t="s">
        <v>831</v>
      </c>
      <c r="F1998" s="49" t="s">
        <v>1956</v>
      </c>
      <c r="G1998" s="49">
        <v>2018</v>
      </c>
      <c r="H1998" s="49" t="s">
        <v>1628</v>
      </c>
      <c r="I1998" s="49" t="s">
        <v>663</v>
      </c>
      <c r="J1998" s="59">
        <v>20000</v>
      </c>
      <c r="K1998" s="49">
        <v>20000</v>
      </c>
      <c r="L1998" s="55" t="str">
        <f>_xlfn.CONCAT(NFM3External!$B1998,"_",NFM3External!$C1998,"_",NFM3External!$E1998,"_",NFM3External!$G1998)</f>
        <v>Myanmar_HIV_Japan_2018</v>
      </c>
    </row>
    <row r="1999" spans="1:12">
      <c r="A1999" s="51" t="s">
        <v>1954</v>
      </c>
      <c r="B1999" s="52" t="s">
        <v>1117</v>
      </c>
      <c r="C1999" s="52" t="s">
        <v>1638</v>
      </c>
      <c r="D1999" s="52" t="s">
        <v>1627</v>
      </c>
      <c r="E1999" s="52" t="s">
        <v>831</v>
      </c>
      <c r="F1999" s="52" t="s">
        <v>1956</v>
      </c>
      <c r="G1999" s="52">
        <v>2019</v>
      </c>
      <c r="H1999" s="52" t="s">
        <v>1628</v>
      </c>
      <c r="I1999" s="52" t="s">
        <v>663</v>
      </c>
      <c r="J1999" s="60">
        <v>20000</v>
      </c>
      <c r="K1999" s="52">
        <v>20000</v>
      </c>
      <c r="L1999" s="56" t="str">
        <f>_xlfn.CONCAT(NFM3External!$B1999,"_",NFM3External!$C1999,"_",NFM3External!$E1999,"_",NFM3External!$G1999)</f>
        <v>Myanmar_HIV_Japan_2019</v>
      </c>
    </row>
    <row r="2000" spans="1:12">
      <c r="A2000" s="48" t="s">
        <v>1954</v>
      </c>
      <c r="B2000" s="49" t="s">
        <v>1117</v>
      </c>
      <c r="C2000" s="49" t="s">
        <v>1638</v>
      </c>
      <c r="D2000" s="49" t="s">
        <v>1627</v>
      </c>
      <c r="E2000" s="49" t="s">
        <v>831</v>
      </c>
      <c r="F2000" s="49" t="s">
        <v>1956</v>
      </c>
      <c r="G2000" s="49">
        <v>2020</v>
      </c>
      <c r="H2000" s="49" t="s">
        <v>1628</v>
      </c>
      <c r="I2000" s="49" t="s">
        <v>663</v>
      </c>
      <c r="J2000" s="59">
        <v>20000</v>
      </c>
      <c r="K2000" s="49">
        <v>20000</v>
      </c>
      <c r="L2000" s="55" t="str">
        <f>_xlfn.CONCAT(NFM3External!$B2000,"_",NFM3External!$C2000,"_",NFM3External!$E2000,"_",NFM3External!$G2000)</f>
        <v>Myanmar_HIV_Japan_2020</v>
      </c>
    </row>
    <row r="2001" spans="1:12">
      <c r="A2001" s="51" t="s">
        <v>1954</v>
      </c>
      <c r="B2001" s="52" t="s">
        <v>1117</v>
      </c>
      <c r="C2001" s="52" t="s">
        <v>1638</v>
      </c>
      <c r="D2001" s="52" t="s">
        <v>1627</v>
      </c>
      <c r="E2001" s="52" t="s">
        <v>836</v>
      </c>
      <c r="F2001" s="52" t="s">
        <v>1957</v>
      </c>
      <c r="G2001" s="52">
        <v>2020</v>
      </c>
      <c r="H2001" s="52" t="s">
        <v>1628</v>
      </c>
      <c r="I2001" s="52" t="s">
        <v>663</v>
      </c>
      <c r="J2001" s="60">
        <v>268057</v>
      </c>
      <c r="K2001" s="52">
        <v>268057</v>
      </c>
      <c r="L2001" s="56" t="str">
        <f>_xlfn.CONCAT(NFM3External!$B2001,"_",NFM3External!$C2001,"_",NFM3External!$E2001,"_",NFM3External!$G2001)</f>
        <v>Myanmar_HIV_Joint United Nations Programme on HIV/AIDS (UNAIDS)_2020</v>
      </c>
    </row>
    <row r="2002" spans="1:12">
      <c r="A2002" s="48" t="s">
        <v>1954</v>
      </c>
      <c r="B2002" s="49" t="s">
        <v>1117</v>
      </c>
      <c r="C2002" s="49" t="s">
        <v>1638</v>
      </c>
      <c r="D2002" s="49" t="s">
        <v>1627</v>
      </c>
      <c r="E2002" s="49" t="s">
        <v>836</v>
      </c>
      <c r="F2002" s="49" t="s">
        <v>1957</v>
      </c>
      <c r="G2002" s="49">
        <v>2021</v>
      </c>
      <c r="H2002" s="49" t="s">
        <v>357</v>
      </c>
      <c r="I2002" s="49" t="s">
        <v>663</v>
      </c>
      <c r="J2002" s="59">
        <v>195057</v>
      </c>
      <c r="K2002" s="49">
        <v>195057</v>
      </c>
      <c r="L2002" s="55" t="str">
        <f>_xlfn.CONCAT(NFM3External!$B2002,"_",NFM3External!$C2002,"_",NFM3External!$E2002,"_",NFM3External!$G2002)</f>
        <v>Myanmar_HIV_Joint United Nations Programme on HIV/AIDS (UNAIDS)_2021</v>
      </c>
    </row>
    <row r="2003" spans="1:12">
      <c r="A2003" s="51" t="s">
        <v>1954</v>
      </c>
      <c r="B2003" s="52" t="s">
        <v>1117</v>
      </c>
      <c r="C2003" s="52" t="s">
        <v>1638</v>
      </c>
      <c r="D2003" s="52" t="s">
        <v>1627</v>
      </c>
      <c r="E2003" s="52" t="s">
        <v>836</v>
      </c>
      <c r="F2003" s="52" t="s">
        <v>1957</v>
      </c>
      <c r="G2003" s="52">
        <v>2022</v>
      </c>
      <c r="H2003" s="52" t="s">
        <v>357</v>
      </c>
      <c r="I2003" s="52" t="s">
        <v>663</v>
      </c>
      <c r="J2003" s="60">
        <v>195057</v>
      </c>
      <c r="K2003" s="52">
        <v>195057</v>
      </c>
      <c r="L2003" s="56" t="str">
        <f>_xlfn.CONCAT(NFM3External!$B2003,"_",NFM3External!$C2003,"_",NFM3External!$E2003,"_",NFM3External!$G2003)</f>
        <v>Myanmar_HIV_Joint United Nations Programme on HIV/AIDS (UNAIDS)_2022</v>
      </c>
    </row>
    <row r="2004" spans="1:12">
      <c r="A2004" s="48" t="s">
        <v>1954</v>
      </c>
      <c r="B2004" s="49" t="s">
        <v>1117</v>
      </c>
      <c r="C2004" s="49" t="s">
        <v>1638</v>
      </c>
      <c r="D2004" s="49" t="s">
        <v>1627</v>
      </c>
      <c r="E2004" s="49" t="s">
        <v>836</v>
      </c>
      <c r="F2004" s="49" t="s">
        <v>1957</v>
      </c>
      <c r="G2004" s="49">
        <v>2023</v>
      </c>
      <c r="H2004" s="49" t="s">
        <v>357</v>
      </c>
      <c r="I2004" s="49" t="s">
        <v>663</v>
      </c>
      <c r="J2004" s="59">
        <v>195057</v>
      </c>
      <c r="K2004" s="49">
        <v>195057</v>
      </c>
      <c r="L2004" s="55" t="str">
        <f>_xlfn.CONCAT(NFM3External!$B2004,"_",NFM3External!$C2004,"_",NFM3External!$E2004,"_",NFM3External!$G2004)</f>
        <v>Myanmar_HIV_Joint United Nations Programme on HIV/AIDS (UNAIDS)_2023</v>
      </c>
    </row>
    <row r="2005" spans="1:12">
      <c r="A2005" s="51" t="s">
        <v>1954</v>
      </c>
      <c r="B2005" s="52" t="s">
        <v>1117</v>
      </c>
      <c r="C2005" s="52" t="s">
        <v>1638</v>
      </c>
      <c r="D2005" s="52" t="s">
        <v>1627</v>
      </c>
      <c r="E2005" s="52" t="s">
        <v>853</v>
      </c>
      <c r="F2005" s="52" t="s">
        <v>1958</v>
      </c>
      <c r="G2005" s="52">
        <v>2018</v>
      </c>
      <c r="H2005" s="52" t="s">
        <v>1628</v>
      </c>
      <c r="I2005" s="52" t="s">
        <v>663</v>
      </c>
      <c r="J2005" s="60">
        <v>1077600</v>
      </c>
      <c r="K2005" s="52">
        <v>1077600</v>
      </c>
      <c r="L2005" s="56" t="str">
        <f>_xlfn.CONCAT(NFM3External!$B2005,"_",NFM3External!$C2005,"_",NFM3External!$E2005,"_",NFM3External!$G2005)</f>
        <v>Myanmar_HIV_Medicins Sans Frontiers (MSF)_2018</v>
      </c>
    </row>
    <row r="2006" spans="1:12">
      <c r="A2006" s="48" t="s">
        <v>1954</v>
      </c>
      <c r="B2006" s="49" t="s">
        <v>1117</v>
      </c>
      <c r="C2006" s="49" t="s">
        <v>1638</v>
      </c>
      <c r="D2006" s="49" t="s">
        <v>1627</v>
      </c>
      <c r="E2006" s="49" t="s">
        <v>853</v>
      </c>
      <c r="F2006" s="49" t="s">
        <v>1958</v>
      </c>
      <c r="G2006" s="49">
        <v>2019</v>
      </c>
      <c r="H2006" s="49" t="s">
        <v>1628</v>
      </c>
      <c r="I2006" s="49" t="s">
        <v>663</v>
      </c>
      <c r="J2006" s="59">
        <v>1077600</v>
      </c>
      <c r="K2006" s="49">
        <v>1077600</v>
      </c>
      <c r="L2006" s="55" t="str">
        <f>_xlfn.CONCAT(NFM3External!$B2006,"_",NFM3External!$C2006,"_",NFM3External!$E2006,"_",NFM3External!$G2006)</f>
        <v>Myanmar_HIV_Medicins Sans Frontiers (MSF)_2019</v>
      </c>
    </row>
    <row r="2007" spans="1:12">
      <c r="A2007" s="51" t="s">
        <v>1954</v>
      </c>
      <c r="B2007" s="52" t="s">
        <v>1117</v>
      </c>
      <c r="C2007" s="52" t="s">
        <v>1638</v>
      </c>
      <c r="D2007" s="52" t="s">
        <v>1627</v>
      </c>
      <c r="E2007" s="52" t="s">
        <v>853</v>
      </c>
      <c r="F2007" s="52" t="s">
        <v>1958</v>
      </c>
      <c r="G2007" s="52">
        <v>2020</v>
      </c>
      <c r="H2007" s="52" t="s">
        <v>1628</v>
      </c>
      <c r="I2007" s="52" t="s">
        <v>663</v>
      </c>
      <c r="J2007" s="60">
        <v>1077600</v>
      </c>
      <c r="K2007" s="52">
        <v>1077600</v>
      </c>
      <c r="L2007" s="56" t="str">
        <f>_xlfn.CONCAT(NFM3External!$B2007,"_",NFM3External!$C2007,"_",NFM3External!$E2007,"_",NFM3External!$G2007)</f>
        <v>Myanmar_HIV_Medicins Sans Frontiers (MSF)_2020</v>
      </c>
    </row>
    <row r="2008" spans="1:12">
      <c r="A2008" s="48" t="s">
        <v>1954</v>
      </c>
      <c r="B2008" s="49" t="s">
        <v>1117</v>
      </c>
      <c r="C2008" s="49" t="s">
        <v>1638</v>
      </c>
      <c r="D2008" s="49" t="s">
        <v>1627</v>
      </c>
      <c r="E2008" s="49" t="s">
        <v>853</v>
      </c>
      <c r="F2008" s="49" t="s">
        <v>1958</v>
      </c>
      <c r="G2008" s="49">
        <v>2021</v>
      </c>
      <c r="H2008" s="49" t="s">
        <v>357</v>
      </c>
      <c r="I2008" s="49" t="s">
        <v>663</v>
      </c>
      <c r="J2008" s="59">
        <v>1077600</v>
      </c>
      <c r="K2008" s="49">
        <v>1077600</v>
      </c>
      <c r="L2008" s="55" t="str">
        <f>_xlfn.CONCAT(NFM3External!$B2008,"_",NFM3External!$C2008,"_",NFM3External!$E2008,"_",NFM3External!$G2008)</f>
        <v>Myanmar_HIV_Medicins Sans Frontiers (MSF)_2021</v>
      </c>
    </row>
    <row r="2009" spans="1:12">
      <c r="A2009" s="51" t="s">
        <v>1954</v>
      </c>
      <c r="B2009" s="52" t="s">
        <v>1117</v>
      </c>
      <c r="C2009" s="52" t="s">
        <v>1638</v>
      </c>
      <c r="D2009" s="52" t="s">
        <v>1627</v>
      </c>
      <c r="E2009" s="52" t="s">
        <v>853</v>
      </c>
      <c r="F2009" s="52" t="s">
        <v>1958</v>
      </c>
      <c r="G2009" s="52">
        <v>2022</v>
      </c>
      <c r="H2009" s="52" t="s">
        <v>357</v>
      </c>
      <c r="I2009" s="52" t="s">
        <v>663</v>
      </c>
      <c r="J2009" s="60">
        <v>592800</v>
      </c>
      <c r="K2009" s="52">
        <v>592800</v>
      </c>
      <c r="L2009" s="56" t="str">
        <f>_xlfn.CONCAT(NFM3External!$B2009,"_",NFM3External!$C2009,"_",NFM3External!$E2009,"_",NFM3External!$G2009)</f>
        <v>Myanmar_HIV_Medicins Sans Frontiers (MSF)_2022</v>
      </c>
    </row>
    <row r="2010" spans="1:12">
      <c r="A2010" s="48" t="s">
        <v>1954</v>
      </c>
      <c r="B2010" s="49" t="s">
        <v>1117</v>
      </c>
      <c r="C2010" s="49" t="s">
        <v>1638</v>
      </c>
      <c r="D2010" s="49" t="s">
        <v>1627</v>
      </c>
      <c r="E2010" s="49" t="s">
        <v>853</v>
      </c>
      <c r="F2010" s="49" t="s">
        <v>1958</v>
      </c>
      <c r="G2010" s="49">
        <v>2023</v>
      </c>
      <c r="H2010" s="49" t="s">
        <v>357</v>
      </c>
      <c r="I2010" s="49" t="s">
        <v>663</v>
      </c>
      <c r="J2010" s="59">
        <v>538800</v>
      </c>
      <c r="K2010" s="49">
        <v>538800</v>
      </c>
      <c r="L2010" s="55" t="str">
        <f>_xlfn.CONCAT(NFM3External!$B2010,"_",NFM3External!$C2010,"_",NFM3External!$E2010,"_",NFM3External!$G2010)</f>
        <v>Myanmar_HIV_Medicins Sans Frontiers (MSF)_2023</v>
      </c>
    </row>
    <row r="2011" spans="1:12">
      <c r="A2011" s="51" t="s">
        <v>1954</v>
      </c>
      <c r="B2011" s="52" t="s">
        <v>1117</v>
      </c>
      <c r="C2011" s="52" t="s">
        <v>1638</v>
      </c>
      <c r="D2011" s="52" t="s">
        <v>1627</v>
      </c>
      <c r="E2011" s="52" t="s">
        <v>894</v>
      </c>
      <c r="F2011" s="52" t="s">
        <v>1959</v>
      </c>
      <c r="G2011" s="52">
        <v>2018</v>
      </c>
      <c r="H2011" s="52" t="s">
        <v>1628</v>
      </c>
      <c r="I2011" s="52" t="s">
        <v>663</v>
      </c>
      <c r="J2011" s="60">
        <v>1033033</v>
      </c>
      <c r="K2011" s="52">
        <v>1033033</v>
      </c>
      <c r="L2011" s="56" t="str">
        <f>_xlfn.CONCAT(NFM3External!$B2011,"_",NFM3External!$C2011,"_",NFM3External!$E2011,"_",NFM3External!$G2011)</f>
        <v>Myanmar_HIV_The United Nations Children's Fund (UNICEF)_2018</v>
      </c>
    </row>
    <row r="2012" spans="1:12">
      <c r="A2012" s="48" t="s">
        <v>1954</v>
      </c>
      <c r="B2012" s="49" t="s">
        <v>1117</v>
      </c>
      <c r="C2012" s="49" t="s">
        <v>1638</v>
      </c>
      <c r="D2012" s="49" t="s">
        <v>1627</v>
      </c>
      <c r="E2012" s="49" t="s">
        <v>894</v>
      </c>
      <c r="F2012" s="49" t="s">
        <v>1959</v>
      </c>
      <c r="G2012" s="49">
        <v>2019</v>
      </c>
      <c r="H2012" s="49" t="s">
        <v>1628</v>
      </c>
      <c r="I2012" s="49" t="s">
        <v>663</v>
      </c>
      <c r="J2012" s="59">
        <v>1120749</v>
      </c>
      <c r="K2012" s="49">
        <v>1120749</v>
      </c>
      <c r="L2012" s="55" t="str">
        <f>_xlfn.CONCAT(NFM3External!$B2012,"_",NFM3External!$C2012,"_",NFM3External!$E2012,"_",NFM3External!$G2012)</f>
        <v>Myanmar_HIV_The United Nations Children's Fund (UNICEF)_2019</v>
      </c>
    </row>
    <row r="2013" spans="1:12">
      <c r="A2013" s="51" t="s">
        <v>1954</v>
      </c>
      <c r="B2013" s="52" t="s">
        <v>1117</v>
      </c>
      <c r="C2013" s="52" t="s">
        <v>1638</v>
      </c>
      <c r="D2013" s="52" t="s">
        <v>1627</v>
      </c>
      <c r="E2013" s="52" t="s">
        <v>894</v>
      </c>
      <c r="F2013" s="52" t="s">
        <v>1959</v>
      </c>
      <c r="G2013" s="52">
        <v>2020</v>
      </c>
      <c r="H2013" s="52" t="s">
        <v>1628</v>
      </c>
      <c r="I2013" s="52" t="s">
        <v>663</v>
      </c>
      <c r="J2013" s="60">
        <v>1067800</v>
      </c>
      <c r="K2013" s="52">
        <v>1067800</v>
      </c>
      <c r="L2013" s="56" t="str">
        <f>_xlfn.CONCAT(NFM3External!$B2013,"_",NFM3External!$C2013,"_",NFM3External!$E2013,"_",NFM3External!$G2013)</f>
        <v>Myanmar_HIV_The United Nations Children's Fund (UNICEF)_2020</v>
      </c>
    </row>
    <row r="2014" spans="1:12">
      <c r="A2014" s="48" t="s">
        <v>1954</v>
      </c>
      <c r="B2014" s="49" t="s">
        <v>1117</v>
      </c>
      <c r="C2014" s="49" t="s">
        <v>1638</v>
      </c>
      <c r="D2014" s="49" t="s">
        <v>1627</v>
      </c>
      <c r="E2014" s="49" t="s">
        <v>894</v>
      </c>
      <c r="F2014" s="49" t="s">
        <v>1959</v>
      </c>
      <c r="G2014" s="49">
        <v>2021</v>
      </c>
      <c r="H2014" s="49" t="s">
        <v>357</v>
      </c>
      <c r="I2014" s="49" t="s">
        <v>663</v>
      </c>
      <c r="J2014" s="59">
        <v>1014410</v>
      </c>
      <c r="K2014" s="49">
        <v>1014410</v>
      </c>
      <c r="L2014" s="55" t="str">
        <f>_xlfn.CONCAT(NFM3External!$B2014,"_",NFM3External!$C2014,"_",NFM3External!$E2014,"_",NFM3External!$G2014)</f>
        <v>Myanmar_HIV_The United Nations Children's Fund (UNICEF)_2021</v>
      </c>
    </row>
    <row r="2015" spans="1:12">
      <c r="A2015" s="51" t="s">
        <v>1954</v>
      </c>
      <c r="B2015" s="52" t="s">
        <v>1117</v>
      </c>
      <c r="C2015" s="52" t="s">
        <v>1638</v>
      </c>
      <c r="D2015" s="52" t="s">
        <v>1627</v>
      </c>
      <c r="E2015" s="52" t="s">
        <v>894</v>
      </c>
      <c r="F2015" s="52" t="s">
        <v>1959</v>
      </c>
      <c r="G2015" s="52">
        <v>2022</v>
      </c>
      <c r="H2015" s="52" t="s">
        <v>357</v>
      </c>
      <c r="I2015" s="52" t="s">
        <v>663</v>
      </c>
      <c r="J2015" s="60">
        <v>963690</v>
      </c>
      <c r="K2015" s="52">
        <v>963690</v>
      </c>
      <c r="L2015" s="56" t="str">
        <f>_xlfn.CONCAT(NFM3External!$B2015,"_",NFM3External!$C2015,"_",NFM3External!$E2015,"_",NFM3External!$G2015)</f>
        <v>Myanmar_HIV_The United Nations Children's Fund (UNICEF)_2022</v>
      </c>
    </row>
    <row r="2016" spans="1:12">
      <c r="A2016" s="48" t="s">
        <v>1954</v>
      </c>
      <c r="B2016" s="49" t="s">
        <v>1117</v>
      </c>
      <c r="C2016" s="49" t="s">
        <v>1638</v>
      </c>
      <c r="D2016" s="49" t="s">
        <v>1627</v>
      </c>
      <c r="E2016" s="49" t="s">
        <v>894</v>
      </c>
      <c r="F2016" s="49" t="s">
        <v>1959</v>
      </c>
      <c r="G2016" s="49">
        <v>2023</v>
      </c>
      <c r="H2016" s="49" t="s">
        <v>357</v>
      </c>
      <c r="I2016" s="49" t="s">
        <v>663</v>
      </c>
      <c r="J2016" s="59">
        <v>915505</v>
      </c>
      <c r="K2016" s="49">
        <v>915505</v>
      </c>
      <c r="L2016" s="55" t="str">
        <f>_xlfn.CONCAT(NFM3External!$B2016,"_",NFM3External!$C2016,"_",NFM3External!$E2016,"_",NFM3External!$G2016)</f>
        <v>Myanmar_HIV_The United Nations Children's Fund (UNICEF)_2023</v>
      </c>
    </row>
    <row r="2017" spans="1:12">
      <c r="A2017" s="51" t="s">
        <v>1954</v>
      </c>
      <c r="B2017" s="52" t="s">
        <v>1117</v>
      </c>
      <c r="C2017" s="52" t="s">
        <v>1638</v>
      </c>
      <c r="D2017" s="52" t="s">
        <v>1627</v>
      </c>
      <c r="E2017" s="52" t="s">
        <v>927</v>
      </c>
      <c r="F2017" s="52" t="s">
        <v>1960</v>
      </c>
      <c r="G2017" s="52">
        <v>2018</v>
      </c>
      <c r="H2017" s="52" t="s">
        <v>1628</v>
      </c>
      <c r="I2017" s="52" t="s">
        <v>663</v>
      </c>
      <c r="J2017" s="60">
        <v>7970000</v>
      </c>
      <c r="K2017" s="52">
        <v>7970000</v>
      </c>
      <c r="L2017" s="56" t="str">
        <f>_xlfn.CONCAT(NFM3External!$B2017,"_",NFM3External!$C2017,"_",NFM3External!$E2017,"_",NFM3External!$G2017)</f>
        <v>Myanmar_HIV_United States Government (USG)_2018</v>
      </c>
    </row>
    <row r="2018" spans="1:12">
      <c r="A2018" s="48" t="s">
        <v>1954</v>
      </c>
      <c r="B2018" s="49" t="s">
        <v>1117</v>
      </c>
      <c r="C2018" s="49" t="s">
        <v>1638</v>
      </c>
      <c r="D2018" s="49" t="s">
        <v>1627</v>
      </c>
      <c r="E2018" s="49" t="s">
        <v>927</v>
      </c>
      <c r="F2018" s="49" t="s">
        <v>1960</v>
      </c>
      <c r="G2018" s="49">
        <v>2019</v>
      </c>
      <c r="H2018" s="49" t="s">
        <v>1628</v>
      </c>
      <c r="I2018" s="49" t="s">
        <v>663</v>
      </c>
      <c r="J2018" s="59">
        <v>7970000</v>
      </c>
      <c r="K2018" s="49">
        <v>7970000</v>
      </c>
      <c r="L2018" s="55" t="str">
        <f>_xlfn.CONCAT(NFM3External!$B2018,"_",NFM3External!$C2018,"_",NFM3External!$E2018,"_",NFM3External!$G2018)</f>
        <v>Myanmar_HIV_United States Government (USG)_2019</v>
      </c>
    </row>
    <row r="2019" spans="1:12">
      <c r="A2019" s="51" t="s">
        <v>1954</v>
      </c>
      <c r="B2019" s="52" t="s">
        <v>1117</v>
      </c>
      <c r="C2019" s="52" t="s">
        <v>1638</v>
      </c>
      <c r="D2019" s="52" t="s">
        <v>1627</v>
      </c>
      <c r="E2019" s="52" t="s">
        <v>927</v>
      </c>
      <c r="F2019" s="52" t="s">
        <v>1960</v>
      </c>
      <c r="G2019" s="52">
        <v>2020</v>
      </c>
      <c r="H2019" s="52" t="s">
        <v>1628</v>
      </c>
      <c r="I2019" s="52" t="s">
        <v>663</v>
      </c>
      <c r="J2019" s="60">
        <v>15506546</v>
      </c>
      <c r="K2019" s="52">
        <v>15506546</v>
      </c>
      <c r="L2019" s="56" t="str">
        <f>_xlfn.CONCAT(NFM3External!$B2019,"_",NFM3External!$C2019,"_",NFM3External!$E2019,"_",NFM3External!$G2019)</f>
        <v>Myanmar_HIV_United States Government (USG)_2020</v>
      </c>
    </row>
    <row r="2020" spans="1:12">
      <c r="A2020" s="48" t="s">
        <v>1954</v>
      </c>
      <c r="B2020" s="49" t="s">
        <v>1117</v>
      </c>
      <c r="C2020" s="49" t="s">
        <v>1638</v>
      </c>
      <c r="D2020" s="49" t="s">
        <v>1627</v>
      </c>
      <c r="E2020" s="49" t="s">
        <v>927</v>
      </c>
      <c r="F2020" s="49" t="s">
        <v>1960</v>
      </c>
      <c r="G2020" s="49">
        <v>2021</v>
      </c>
      <c r="H2020" s="49" t="s">
        <v>357</v>
      </c>
      <c r="I2020" s="49" t="s">
        <v>663</v>
      </c>
      <c r="J2020" s="59">
        <v>10750000</v>
      </c>
      <c r="K2020" s="49">
        <v>10750000</v>
      </c>
      <c r="L2020" s="55" t="str">
        <f>_xlfn.CONCAT(NFM3External!$B2020,"_",NFM3External!$C2020,"_",NFM3External!$E2020,"_",NFM3External!$G2020)</f>
        <v>Myanmar_HIV_United States Government (USG)_2021</v>
      </c>
    </row>
    <row r="2021" spans="1:12">
      <c r="A2021" s="51" t="s">
        <v>1954</v>
      </c>
      <c r="B2021" s="52" t="s">
        <v>1117</v>
      </c>
      <c r="C2021" s="52" t="s">
        <v>1638</v>
      </c>
      <c r="D2021" s="52" t="s">
        <v>1627</v>
      </c>
      <c r="E2021" s="52" t="s">
        <v>927</v>
      </c>
      <c r="F2021" s="52" t="s">
        <v>1960</v>
      </c>
      <c r="G2021" s="52">
        <v>2022</v>
      </c>
      <c r="H2021" s="52" t="s">
        <v>357</v>
      </c>
      <c r="I2021" s="52" t="s">
        <v>663</v>
      </c>
      <c r="J2021" s="60">
        <v>9750000</v>
      </c>
      <c r="K2021" s="52">
        <v>9750000</v>
      </c>
      <c r="L2021" s="56" t="str">
        <f>_xlfn.CONCAT(NFM3External!$B2021,"_",NFM3External!$C2021,"_",NFM3External!$E2021,"_",NFM3External!$G2021)</f>
        <v>Myanmar_HIV_United States Government (USG)_2022</v>
      </c>
    </row>
    <row r="2022" spans="1:12">
      <c r="A2022" s="48" t="s">
        <v>1954</v>
      </c>
      <c r="B2022" s="49" t="s">
        <v>1117</v>
      </c>
      <c r="C2022" s="49" t="s">
        <v>1638</v>
      </c>
      <c r="D2022" s="49" t="s">
        <v>1627</v>
      </c>
      <c r="E2022" s="49" t="s">
        <v>927</v>
      </c>
      <c r="F2022" s="49" t="s">
        <v>1960</v>
      </c>
      <c r="G2022" s="49">
        <v>2023</v>
      </c>
      <c r="H2022" s="49" t="s">
        <v>357</v>
      </c>
      <c r="I2022" s="49" t="s">
        <v>663</v>
      </c>
      <c r="J2022" s="59">
        <v>9750000</v>
      </c>
      <c r="K2022" s="49">
        <v>9750000</v>
      </c>
      <c r="L2022" s="55" t="str">
        <f>_xlfn.CONCAT(NFM3External!$B2022,"_",NFM3External!$C2022,"_",NFM3External!$E2022,"_",NFM3External!$G2022)</f>
        <v>Myanmar_HIV_United States Government (USG)_2023</v>
      </c>
    </row>
    <row r="2023" spans="1:12">
      <c r="A2023" s="51" t="s">
        <v>1954</v>
      </c>
      <c r="B2023" s="52" t="s">
        <v>1117</v>
      </c>
      <c r="C2023" s="52" t="s">
        <v>1638</v>
      </c>
      <c r="D2023" s="52" t="s">
        <v>1627</v>
      </c>
      <c r="E2023" s="52" t="s">
        <v>947</v>
      </c>
      <c r="F2023" s="52" t="s">
        <v>1961</v>
      </c>
      <c r="G2023" s="52">
        <v>2018</v>
      </c>
      <c r="H2023" s="52" t="s">
        <v>1628</v>
      </c>
      <c r="I2023" s="52" t="s">
        <v>663</v>
      </c>
      <c r="J2023" s="60">
        <v>6387321</v>
      </c>
      <c r="K2023" s="52">
        <v>6387321</v>
      </c>
      <c r="L2023" s="56" t="str">
        <f>_xlfn.CONCAT(NFM3External!$B2023,"_",NFM3External!$C2023,"_",NFM3External!$E2023,"_",NFM3External!$G2023)</f>
        <v>Myanmar_HIV_Unspecified - not disagregated by sources _2018</v>
      </c>
    </row>
    <row r="2024" spans="1:12">
      <c r="A2024" s="48" t="s">
        <v>1954</v>
      </c>
      <c r="B2024" s="49" t="s">
        <v>1117</v>
      </c>
      <c r="C2024" s="49" t="s">
        <v>1638</v>
      </c>
      <c r="D2024" s="49" t="s">
        <v>1627</v>
      </c>
      <c r="E2024" s="49" t="s">
        <v>947</v>
      </c>
      <c r="F2024" s="49" t="s">
        <v>1961</v>
      </c>
      <c r="G2024" s="49">
        <v>2019</v>
      </c>
      <c r="H2024" s="49" t="s">
        <v>1628</v>
      </c>
      <c r="I2024" s="49" t="s">
        <v>663</v>
      </c>
      <c r="J2024" s="59">
        <v>6895491</v>
      </c>
      <c r="K2024" s="49">
        <v>6895491</v>
      </c>
      <c r="L2024" s="55" t="str">
        <f>_xlfn.CONCAT(NFM3External!$B2024,"_",NFM3External!$C2024,"_",NFM3External!$E2024,"_",NFM3External!$G2024)</f>
        <v>Myanmar_HIV_Unspecified - not disagregated by sources _2019</v>
      </c>
    </row>
    <row r="2025" spans="1:12">
      <c r="A2025" s="51" t="s">
        <v>1954</v>
      </c>
      <c r="B2025" s="52" t="s">
        <v>1117</v>
      </c>
      <c r="C2025" s="52" t="s">
        <v>1638</v>
      </c>
      <c r="D2025" s="52" t="s">
        <v>1627</v>
      </c>
      <c r="E2025" s="52" t="s">
        <v>947</v>
      </c>
      <c r="F2025" s="52" t="s">
        <v>1961</v>
      </c>
      <c r="G2025" s="52">
        <v>2020</v>
      </c>
      <c r="H2025" s="52" t="s">
        <v>1628</v>
      </c>
      <c r="I2025" s="52" t="s">
        <v>663</v>
      </c>
      <c r="J2025" s="60">
        <v>6518861</v>
      </c>
      <c r="K2025" s="52">
        <v>6518861</v>
      </c>
      <c r="L2025" s="56" t="str">
        <f>_xlfn.CONCAT(NFM3External!$B2025,"_",NFM3External!$C2025,"_",NFM3External!$E2025,"_",NFM3External!$G2025)</f>
        <v>Myanmar_HIV_Unspecified - not disagregated by sources _2020</v>
      </c>
    </row>
    <row r="2026" spans="1:12">
      <c r="A2026" s="48" t="s">
        <v>1954</v>
      </c>
      <c r="B2026" s="49" t="s">
        <v>1117</v>
      </c>
      <c r="C2026" s="49" t="s">
        <v>1638</v>
      </c>
      <c r="D2026" s="49" t="s">
        <v>1627</v>
      </c>
      <c r="E2026" s="49" t="s">
        <v>947</v>
      </c>
      <c r="F2026" s="49" t="s">
        <v>1961</v>
      </c>
      <c r="G2026" s="49">
        <v>2021</v>
      </c>
      <c r="H2026" s="49" t="s">
        <v>357</v>
      </c>
      <c r="I2026" s="49" t="s">
        <v>663</v>
      </c>
      <c r="J2026" s="59">
        <v>3875128</v>
      </c>
      <c r="K2026" s="49">
        <v>3875128</v>
      </c>
      <c r="L2026" s="55" t="str">
        <f>_xlfn.CONCAT(NFM3External!$B2026,"_",NFM3External!$C2026,"_",NFM3External!$E2026,"_",NFM3External!$G2026)</f>
        <v>Myanmar_HIV_Unspecified - not disagregated by sources _2021</v>
      </c>
    </row>
    <row r="2027" spans="1:12">
      <c r="A2027" s="51" t="s">
        <v>1954</v>
      </c>
      <c r="B2027" s="52" t="s">
        <v>1117</v>
      </c>
      <c r="C2027" s="52" t="s">
        <v>1638</v>
      </c>
      <c r="D2027" s="52" t="s">
        <v>1627</v>
      </c>
      <c r="E2027" s="52" t="s">
        <v>947</v>
      </c>
      <c r="F2027" s="52" t="s">
        <v>1961</v>
      </c>
      <c r="G2027" s="52">
        <v>2022</v>
      </c>
      <c r="H2027" s="52" t="s">
        <v>357</v>
      </c>
      <c r="I2027" s="52" t="s">
        <v>663</v>
      </c>
      <c r="J2027" s="60">
        <v>3761153</v>
      </c>
      <c r="K2027" s="52">
        <v>3761153</v>
      </c>
      <c r="L2027" s="56" t="str">
        <f>_xlfn.CONCAT(NFM3External!$B2027,"_",NFM3External!$C2027,"_",NFM3External!$E2027,"_",NFM3External!$G2027)</f>
        <v>Myanmar_HIV_Unspecified - not disagregated by sources _2022</v>
      </c>
    </row>
    <row r="2028" spans="1:12">
      <c r="A2028" s="48" t="s">
        <v>1954</v>
      </c>
      <c r="B2028" s="49" t="s">
        <v>1117</v>
      </c>
      <c r="C2028" s="49" t="s">
        <v>1638</v>
      </c>
      <c r="D2028" s="49" t="s">
        <v>1627</v>
      </c>
      <c r="E2028" s="49" t="s">
        <v>947</v>
      </c>
      <c r="F2028" s="49" t="s">
        <v>1961</v>
      </c>
      <c r="G2028" s="49">
        <v>2023</v>
      </c>
      <c r="H2028" s="49" t="s">
        <v>357</v>
      </c>
      <c r="I2028" s="49" t="s">
        <v>663</v>
      </c>
      <c r="J2028" s="59">
        <v>3761153</v>
      </c>
      <c r="K2028" s="49">
        <v>3761153</v>
      </c>
      <c r="L2028" s="55" t="str">
        <f>_xlfn.CONCAT(NFM3External!$B2028,"_",NFM3External!$C2028,"_",NFM3External!$E2028,"_",NFM3External!$G2028)</f>
        <v>Myanmar_HIV_Unspecified - not disagregated by sources _2023</v>
      </c>
    </row>
    <row r="2029" spans="1:12">
      <c r="A2029" s="51" t="s">
        <v>1954</v>
      </c>
      <c r="B2029" s="52" t="s">
        <v>1117</v>
      </c>
      <c r="C2029" s="52" t="s">
        <v>301</v>
      </c>
      <c r="D2029" s="52" t="s">
        <v>1627</v>
      </c>
      <c r="E2029" s="52" t="s">
        <v>645</v>
      </c>
      <c r="F2029" s="52" t="s">
        <v>1962</v>
      </c>
      <c r="G2029" s="52">
        <v>2018</v>
      </c>
      <c r="H2029" s="52" t="s">
        <v>1628</v>
      </c>
      <c r="I2029" s="52" t="s">
        <v>663</v>
      </c>
      <c r="J2029" s="60">
        <v>100000</v>
      </c>
      <c r="K2029" s="52">
        <v>100000</v>
      </c>
      <c r="L2029" s="56" t="str">
        <f>_xlfn.CONCAT(NFM3External!$B2029,"_",NFM3External!$C2029,"_",NFM3External!$E2029,"_",NFM3External!$G2029)</f>
        <v>Myanmar_TB_Asian Development Bank (ADB)_2018</v>
      </c>
    </row>
    <row r="2030" spans="1:12">
      <c r="A2030" s="48" t="s">
        <v>1954</v>
      </c>
      <c r="B2030" s="49" t="s">
        <v>1117</v>
      </c>
      <c r="C2030" s="49" t="s">
        <v>301</v>
      </c>
      <c r="D2030" s="49" t="s">
        <v>1627</v>
      </c>
      <c r="E2030" s="49" t="s">
        <v>645</v>
      </c>
      <c r="F2030" s="49" t="s">
        <v>1962</v>
      </c>
      <c r="G2030" s="49">
        <v>2019</v>
      </c>
      <c r="H2030" s="49" t="s">
        <v>1628</v>
      </c>
      <c r="I2030" s="49" t="s">
        <v>663</v>
      </c>
      <c r="J2030" s="59">
        <v>100000</v>
      </c>
      <c r="K2030" s="49">
        <v>100000</v>
      </c>
      <c r="L2030" s="55" t="str">
        <f>_xlfn.CONCAT(NFM3External!$B2030,"_",NFM3External!$C2030,"_",NFM3External!$E2030,"_",NFM3External!$G2030)</f>
        <v>Myanmar_TB_Asian Development Bank (ADB)_2019</v>
      </c>
    </row>
    <row r="2031" spans="1:12">
      <c r="A2031" s="51" t="s">
        <v>1954</v>
      </c>
      <c r="B2031" s="52" t="s">
        <v>1117</v>
      </c>
      <c r="C2031" s="52" t="s">
        <v>301</v>
      </c>
      <c r="D2031" s="52" t="s">
        <v>1627</v>
      </c>
      <c r="E2031" s="52" t="s">
        <v>645</v>
      </c>
      <c r="F2031" s="52" t="s">
        <v>1962</v>
      </c>
      <c r="G2031" s="52">
        <v>2020</v>
      </c>
      <c r="H2031" s="52" t="s">
        <v>1628</v>
      </c>
      <c r="I2031" s="52" t="s">
        <v>663</v>
      </c>
      <c r="J2031" s="60">
        <v>100000</v>
      </c>
      <c r="K2031" s="52">
        <v>100000</v>
      </c>
      <c r="L2031" s="56" t="str">
        <f>_xlfn.CONCAT(NFM3External!$B2031,"_",NFM3External!$C2031,"_",NFM3External!$E2031,"_",NFM3External!$G2031)</f>
        <v>Myanmar_TB_Asian Development Bank (ADB)_2020</v>
      </c>
    </row>
    <row r="2032" spans="1:12">
      <c r="A2032" s="48" t="s">
        <v>1954</v>
      </c>
      <c r="B2032" s="49" t="s">
        <v>1117</v>
      </c>
      <c r="C2032" s="49" t="s">
        <v>301</v>
      </c>
      <c r="D2032" s="49" t="s">
        <v>1627</v>
      </c>
      <c r="E2032" s="49" t="s">
        <v>645</v>
      </c>
      <c r="F2032" s="49" t="s">
        <v>1962</v>
      </c>
      <c r="G2032" s="49">
        <v>2021</v>
      </c>
      <c r="H2032" s="49" t="s">
        <v>357</v>
      </c>
      <c r="I2032" s="49" t="s">
        <v>663</v>
      </c>
      <c r="J2032" s="59">
        <v>100000</v>
      </c>
      <c r="K2032" s="49">
        <v>100000</v>
      </c>
      <c r="L2032" s="55" t="str">
        <f>_xlfn.CONCAT(NFM3External!$B2032,"_",NFM3External!$C2032,"_",NFM3External!$E2032,"_",NFM3External!$G2032)</f>
        <v>Myanmar_TB_Asian Development Bank (ADB)_2021</v>
      </c>
    </row>
    <row r="2033" spans="1:12">
      <c r="A2033" s="51" t="s">
        <v>1954</v>
      </c>
      <c r="B2033" s="52" t="s">
        <v>1117</v>
      </c>
      <c r="C2033" s="52" t="s">
        <v>301</v>
      </c>
      <c r="D2033" s="52" t="s">
        <v>1627</v>
      </c>
      <c r="E2033" s="52" t="s">
        <v>645</v>
      </c>
      <c r="F2033" s="52" t="s">
        <v>1962</v>
      </c>
      <c r="G2033" s="52">
        <v>2022</v>
      </c>
      <c r="H2033" s="52" t="s">
        <v>357</v>
      </c>
      <c r="I2033" s="52" t="s">
        <v>663</v>
      </c>
      <c r="J2033" s="60">
        <v>100000</v>
      </c>
      <c r="K2033" s="52">
        <v>100000</v>
      </c>
      <c r="L2033" s="56" t="str">
        <f>_xlfn.CONCAT(NFM3External!$B2033,"_",NFM3External!$C2033,"_",NFM3External!$E2033,"_",NFM3External!$G2033)</f>
        <v>Myanmar_TB_Asian Development Bank (ADB)_2022</v>
      </c>
    </row>
    <row r="2034" spans="1:12">
      <c r="A2034" s="48" t="s">
        <v>1954</v>
      </c>
      <c r="B2034" s="49" t="s">
        <v>1117</v>
      </c>
      <c r="C2034" s="49" t="s">
        <v>301</v>
      </c>
      <c r="D2034" s="49" t="s">
        <v>1627</v>
      </c>
      <c r="E2034" s="49" t="s">
        <v>731</v>
      </c>
      <c r="F2034" s="49" t="s">
        <v>1963</v>
      </c>
      <c r="G2034" s="49">
        <v>2018</v>
      </c>
      <c r="H2034" s="49" t="s">
        <v>1628</v>
      </c>
      <c r="I2034" s="49" t="s">
        <v>663</v>
      </c>
      <c r="J2034" s="59">
        <v>173658</v>
      </c>
      <c r="K2034" s="49">
        <v>173658</v>
      </c>
      <c r="L2034" s="55" t="str">
        <f>_xlfn.CONCAT(NFM3External!$B2034,"_",NFM3External!$C2034,"_",NFM3External!$E2034,"_",NFM3External!$G2034)</f>
        <v>Myanmar_TB_Clinton Foundation_2018</v>
      </c>
    </row>
    <row r="2035" spans="1:12">
      <c r="A2035" s="51" t="s">
        <v>1954</v>
      </c>
      <c r="B2035" s="52" t="s">
        <v>1117</v>
      </c>
      <c r="C2035" s="52" t="s">
        <v>301</v>
      </c>
      <c r="D2035" s="52" t="s">
        <v>1627</v>
      </c>
      <c r="E2035" s="52" t="s">
        <v>731</v>
      </c>
      <c r="F2035" s="52" t="s">
        <v>1963</v>
      </c>
      <c r="G2035" s="52">
        <v>2019</v>
      </c>
      <c r="H2035" s="52" t="s">
        <v>1628</v>
      </c>
      <c r="I2035" s="52" t="s">
        <v>663</v>
      </c>
      <c r="J2035" s="60">
        <v>116300</v>
      </c>
      <c r="K2035" s="52">
        <v>116300</v>
      </c>
      <c r="L2035" s="56" t="str">
        <f>_xlfn.CONCAT(NFM3External!$B2035,"_",NFM3External!$C2035,"_",NFM3External!$E2035,"_",NFM3External!$G2035)</f>
        <v>Myanmar_TB_Clinton Foundation_2019</v>
      </c>
    </row>
    <row r="2036" spans="1:12">
      <c r="A2036" s="48" t="s">
        <v>1954</v>
      </c>
      <c r="B2036" s="49" t="s">
        <v>1117</v>
      </c>
      <c r="C2036" s="49" t="s">
        <v>301</v>
      </c>
      <c r="D2036" s="49" t="s">
        <v>1627</v>
      </c>
      <c r="E2036" s="49" t="s">
        <v>731</v>
      </c>
      <c r="F2036" s="49" t="s">
        <v>1963</v>
      </c>
      <c r="G2036" s="49">
        <v>2020</v>
      </c>
      <c r="H2036" s="49" t="s">
        <v>1628</v>
      </c>
      <c r="I2036" s="49" t="s">
        <v>663</v>
      </c>
      <c r="J2036" s="59">
        <v>212203</v>
      </c>
      <c r="K2036" s="49">
        <v>212203</v>
      </c>
      <c r="L2036" s="55" t="str">
        <f>_xlfn.CONCAT(NFM3External!$B2036,"_",NFM3External!$C2036,"_",NFM3External!$E2036,"_",NFM3External!$G2036)</f>
        <v>Myanmar_TB_Clinton Foundation_2020</v>
      </c>
    </row>
    <row r="2037" spans="1:12">
      <c r="A2037" s="51" t="s">
        <v>1954</v>
      </c>
      <c r="B2037" s="52" t="s">
        <v>1117</v>
      </c>
      <c r="C2037" s="52" t="s">
        <v>301</v>
      </c>
      <c r="D2037" s="52" t="s">
        <v>1627</v>
      </c>
      <c r="E2037" s="52" t="s">
        <v>831</v>
      </c>
      <c r="F2037" s="52" t="s">
        <v>1964</v>
      </c>
      <c r="G2037" s="52">
        <v>2018</v>
      </c>
      <c r="H2037" s="52" t="s">
        <v>1628</v>
      </c>
      <c r="I2037" s="52" t="s">
        <v>663</v>
      </c>
      <c r="J2037" s="60">
        <v>68809</v>
      </c>
      <c r="K2037" s="52">
        <v>68809</v>
      </c>
      <c r="L2037" s="56" t="str">
        <f>_xlfn.CONCAT(NFM3External!$B2037,"_",NFM3External!$C2037,"_",NFM3External!$E2037,"_",NFM3External!$G2037)</f>
        <v>Myanmar_TB_Japan_2018</v>
      </c>
    </row>
    <row r="2038" spans="1:12">
      <c r="A2038" s="48" t="s">
        <v>1954</v>
      </c>
      <c r="B2038" s="49" t="s">
        <v>1117</v>
      </c>
      <c r="C2038" s="49" t="s">
        <v>301</v>
      </c>
      <c r="D2038" s="49" t="s">
        <v>1627</v>
      </c>
      <c r="E2038" s="49" t="s">
        <v>831</v>
      </c>
      <c r="F2038" s="49" t="s">
        <v>1965</v>
      </c>
      <c r="G2038" s="49">
        <v>2018</v>
      </c>
      <c r="H2038" s="49" t="s">
        <v>1628</v>
      </c>
      <c r="I2038" s="49" t="s">
        <v>663</v>
      </c>
      <c r="J2038" s="59">
        <v>60000</v>
      </c>
      <c r="K2038" s="49">
        <v>60000</v>
      </c>
      <c r="L2038" s="55" t="str">
        <f>_xlfn.CONCAT(NFM3External!$B2038,"_",NFM3External!$C2038,"_",NFM3External!$E2038,"_",NFM3External!$G2038)</f>
        <v>Myanmar_TB_Japan_2018</v>
      </c>
    </row>
    <row r="2039" spans="1:12">
      <c r="A2039" s="51" t="s">
        <v>1954</v>
      </c>
      <c r="B2039" s="52" t="s">
        <v>1117</v>
      </c>
      <c r="C2039" s="52" t="s">
        <v>301</v>
      </c>
      <c r="D2039" s="52" t="s">
        <v>1627</v>
      </c>
      <c r="E2039" s="52" t="s">
        <v>831</v>
      </c>
      <c r="F2039" s="52" t="s">
        <v>1964</v>
      </c>
      <c r="G2039" s="52">
        <v>2019</v>
      </c>
      <c r="H2039" s="52" t="s">
        <v>1628</v>
      </c>
      <c r="I2039" s="52" t="s">
        <v>663</v>
      </c>
      <c r="J2039" s="60">
        <v>92680</v>
      </c>
      <c r="K2039" s="52">
        <v>92680</v>
      </c>
      <c r="L2039" s="56" t="str">
        <f>_xlfn.CONCAT(NFM3External!$B2039,"_",NFM3External!$C2039,"_",NFM3External!$E2039,"_",NFM3External!$G2039)</f>
        <v>Myanmar_TB_Japan_2019</v>
      </c>
    </row>
    <row r="2040" spans="1:12">
      <c r="A2040" s="48" t="s">
        <v>1954</v>
      </c>
      <c r="B2040" s="49" t="s">
        <v>1117</v>
      </c>
      <c r="C2040" s="49" t="s">
        <v>301</v>
      </c>
      <c r="D2040" s="49" t="s">
        <v>1627</v>
      </c>
      <c r="E2040" s="49" t="s">
        <v>831</v>
      </c>
      <c r="F2040" s="49" t="s">
        <v>1965</v>
      </c>
      <c r="G2040" s="49">
        <v>2019</v>
      </c>
      <c r="H2040" s="49" t="s">
        <v>1628</v>
      </c>
      <c r="I2040" s="49" t="s">
        <v>663</v>
      </c>
      <c r="J2040" s="59">
        <v>40000</v>
      </c>
      <c r="K2040" s="49">
        <v>40000</v>
      </c>
      <c r="L2040" s="55" t="str">
        <f>_xlfn.CONCAT(NFM3External!$B2040,"_",NFM3External!$C2040,"_",NFM3External!$E2040,"_",NFM3External!$G2040)</f>
        <v>Myanmar_TB_Japan_2019</v>
      </c>
    </row>
    <row r="2041" spans="1:12">
      <c r="A2041" s="51" t="s">
        <v>1954</v>
      </c>
      <c r="B2041" s="52" t="s">
        <v>1117</v>
      </c>
      <c r="C2041" s="52" t="s">
        <v>301</v>
      </c>
      <c r="D2041" s="52" t="s">
        <v>1627</v>
      </c>
      <c r="E2041" s="52" t="s">
        <v>831</v>
      </c>
      <c r="F2041" s="52" t="s">
        <v>1964</v>
      </c>
      <c r="G2041" s="52">
        <v>2020</v>
      </c>
      <c r="H2041" s="52" t="s">
        <v>1628</v>
      </c>
      <c r="I2041" s="52" t="s">
        <v>663</v>
      </c>
      <c r="J2041" s="60">
        <v>121826</v>
      </c>
      <c r="K2041" s="52">
        <v>121826</v>
      </c>
      <c r="L2041" s="56" t="str">
        <f>_xlfn.CONCAT(NFM3External!$B2041,"_",NFM3External!$C2041,"_",NFM3External!$E2041,"_",NFM3External!$G2041)</f>
        <v>Myanmar_TB_Japan_2020</v>
      </c>
    </row>
    <row r="2042" spans="1:12">
      <c r="A2042" s="48" t="s">
        <v>1954</v>
      </c>
      <c r="B2042" s="49" t="s">
        <v>1117</v>
      </c>
      <c r="C2042" s="49" t="s">
        <v>301</v>
      </c>
      <c r="D2042" s="49" t="s">
        <v>1627</v>
      </c>
      <c r="E2042" s="49" t="s">
        <v>831</v>
      </c>
      <c r="F2042" s="49" t="s">
        <v>1965</v>
      </c>
      <c r="G2042" s="49">
        <v>2020</v>
      </c>
      <c r="H2042" s="49" t="s">
        <v>1628</v>
      </c>
      <c r="I2042" s="49" t="s">
        <v>663</v>
      </c>
      <c r="J2042" s="59">
        <v>40000</v>
      </c>
      <c r="K2042" s="49">
        <v>40000</v>
      </c>
      <c r="L2042" s="55" t="str">
        <f>_xlfn.CONCAT(NFM3External!$B2042,"_",NFM3External!$C2042,"_",NFM3External!$E2042,"_",NFM3External!$G2042)</f>
        <v>Myanmar_TB_Japan_2020</v>
      </c>
    </row>
    <row r="2043" spans="1:12">
      <c r="A2043" s="51" t="s">
        <v>1954</v>
      </c>
      <c r="B2043" s="52" t="s">
        <v>1117</v>
      </c>
      <c r="C2043" s="52" t="s">
        <v>301</v>
      </c>
      <c r="D2043" s="52" t="s">
        <v>1627</v>
      </c>
      <c r="E2043" s="52" t="s">
        <v>831</v>
      </c>
      <c r="F2043" s="52" t="s">
        <v>1964</v>
      </c>
      <c r="G2043" s="52">
        <v>2021</v>
      </c>
      <c r="H2043" s="52" t="s">
        <v>357</v>
      </c>
      <c r="I2043" s="52" t="s">
        <v>663</v>
      </c>
      <c r="J2043" s="60">
        <v>142473</v>
      </c>
      <c r="K2043" s="52">
        <v>142473</v>
      </c>
      <c r="L2043" s="56" t="str">
        <f>_xlfn.CONCAT(NFM3External!$B2043,"_",NFM3External!$C2043,"_",NFM3External!$E2043,"_",NFM3External!$G2043)</f>
        <v>Myanmar_TB_Japan_2021</v>
      </c>
    </row>
    <row r="2044" spans="1:12">
      <c r="A2044" s="48" t="s">
        <v>1954</v>
      </c>
      <c r="B2044" s="49" t="s">
        <v>1117</v>
      </c>
      <c r="C2044" s="49" t="s">
        <v>301</v>
      </c>
      <c r="D2044" s="49" t="s">
        <v>1627</v>
      </c>
      <c r="E2044" s="49" t="s">
        <v>831</v>
      </c>
      <c r="F2044" s="49" t="s">
        <v>1964</v>
      </c>
      <c r="G2044" s="49">
        <v>2022</v>
      </c>
      <c r="H2044" s="49" t="s">
        <v>357</v>
      </c>
      <c r="I2044" s="49" t="s">
        <v>663</v>
      </c>
      <c r="J2044" s="59">
        <v>165913</v>
      </c>
      <c r="K2044" s="49">
        <v>165913</v>
      </c>
      <c r="L2044" s="55" t="str">
        <f>_xlfn.CONCAT(NFM3External!$B2044,"_",NFM3External!$C2044,"_",NFM3External!$E2044,"_",NFM3External!$G2044)</f>
        <v>Myanmar_TB_Japan_2022</v>
      </c>
    </row>
    <row r="2045" spans="1:12">
      <c r="A2045" s="51" t="s">
        <v>1954</v>
      </c>
      <c r="B2045" s="52" t="s">
        <v>1117</v>
      </c>
      <c r="C2045" s="52" t="s">
        <v>301</v>
      </c>
      <c r="D2045" s="52" t="s">
        <v>1627</v>
      </c>
      <c r="E2045" s="52" t="s">
        <v>831</v>
      </c>
      <c r="F2045" s="52" t="s">
        <v>1964</v>
      </c>
      <c r="G2045" s="52">
        <v>2023</v>
      </c>
      <c r="H2045" s="52" t="s">
        <v>357</v>
      </c>
      <c r="I2045" s="52" t="s">
        <v>663</v>
      </c>
      <c r="J2045" s="60">
        <v>142473</v>
      </c>
      <c r="K2045" s="52">
        <v>142473</v>
      </c>
      <c r="L2045" s="56" t="str">
        <f>_xlfn.CONCAT(NFM3External!$B2045,"_",NFM3External!$C2045,"_",NFM3External!$E2045,"_",NFM3External!$G2045)</f>
        <v>Myanmar_TB_Japan_2023</v>
      </c>
    </row>
    <row r="2046" spans="1:12">
      <c r="A2046" s="48" t="s">
        <v>1954</v>
      </c>
      <c r="B2046" s="49" t="s">
        <v>1117</v>
      </c>
      <c r="C2046" s="49" t="s">
        <v>301</v>
      </c>
      <c r="D2046" s="49" t="s">
        <v>1627</v>
      </c>
      <c r="E2046" s="49" t="s">
        <v>853</v>
      </c>
      <c r="F2046" s="49" t="s">
        <v>1958</v>
      </c>
      <c r="G2046" s="49">
        <v>2018</v>
      </c>
      <c r="H2046" s="49" t="s">
        <v>1628</v>
      </c>
      <c r="I2046" s="49" t="s">
        <v>663</v>
      </c>
      <c r="J2046" s="59">
        <v>718400</v>
      </c>
      <c r="K2046" s="49">
        <v>718400</v>
      </c>
      <c r="L2046" s="55" t="str">
        <f>_xlfn.CONCAT(NFM3External!$B2046,"_",NFM3External!$C2046,"_",NFM3External!$E2046,"_",NFM3External!$G2046)</f>
        <v>Myanmar_TB_Medicins Sans Frontiers (MSF)_2018</v>
      </c>
    </row>
    <row r="2047" spans="1:12">
      <c r="A2047" s="51" t="s">
        <v>1954</v>
      </c>
      <c r="B2047" s="52" t="s">
        <v>1117</v>
      </c>
      <c r="C2047" s="52" t="s">
        <v>301</v>
      </c>
      <c r="D2047" s="52" t="s">
        <v>1627</v>
      </c>
      <c r="E2047" s="52" t="s">
        <v>853</v>
      </c>
      <c r="F2047" s="52" t="s">
        <v>1958</v>
      </c>
      <c r="G2047" s="52">
        <v>2019</v>
      </c>
      <c r="H2047" s="52" t="s">
        <v>1628</v>
      </c>
      <c r="I2047" s="52" t="s">
        <v>663</v>
      </c>
      <c r="J2047" s="60">
        <v>718400</v>
      </c>
      <c r="K2047" s="52">
        <v>718400</v>
      </c>
      <c r="L2047" s="56" t="str">
        <f>_xlfn.CONCAT(NFM3External!$B2047,"_",NFM3External!$C2047,"_",NFM3External!$E2047,"_",NFM3External!$G2047)</f>
        <v>Myanmar_TB_Medicins Sans Frontiers (MSF)_2019</v>
      </c>
    </row>
    <row r="2048" spans="1:12">
      <c r="A2048" s="48" t="s">
        <v>1954</v>
      </c>
      <c r="B2048" s="49" t="s">
        <v>1117</v>
      </c>
      <c r="C2048" s="49" t="s">
        <v>301</v>
      </c>
      <c r="D2048" s="49" t="s">
        <v>1627</v>
      </c>
      <c r="E2048" s="49" t="s">
        <v>853</v>
      </c>
      <c r="F2048" s="49" t="s">
        <v>1958</v>
      </c>
      <c r="G2048" s="49">
        <v>2020</v>
      </c>
      <c r="H2048" s="49" t="s">
        <v>1628</v>
      </c>
      <c r="I2048" s="49" t="s">
        <v>663</v>
      </c>
      <c r="J2048" s="59">
        <v>718400</v>
      </c>
      <c r="K2048" s="49">
        <v>718400</v>
      </c>
      <c r="L2048" s="55" t="str">
        <f>_xlfn.CONCAT(NFM3External!$B2048,"_",NFM3External!$C2048,"_",NFM3External!$E2048,"_",NFM3External!$G2048)</f>
        <v>Myanmar_TB_Medicins Sans Frontiers (MSF)_2020</v>
      </c>
    </row>
    <row r="2049" spans="1:12">
      <c r="A2049" s="51" t="s">
        <v>1954</v>
      </c>
      <c r="B2049" s="52" t="s">
        <v>1117</v>
      </c>
      <c r="C2049" s="52" t="s">
        <v>301</v>
      </c>
      <c r="D2049" s="52" t="s">
        <v>1627</v>
      </c>
      <c r="E2049" s="52" t="s">
        <v>853</v>
      </c>
      <c r="F2049" s="52" t="s">
        <v>1958</v>
      </c>
      <c r="G2049" s="52">
        <v>2021</v>
      </c>
      <c r="H2049" s="52" t="s">
        <v>357</v>
      </c>
      <c r="I2049" s="52" t="s">
        <v>663</v>
      </c>
      <c r="J2049" s="60">
        <v>718400</v>
      </c>
      <c r="K2049" s="52">
        <v>718400</v>
      </c>
      <c r="L2049" s="56" t="str">
        <f>_xlfn.CONCAT(NFM3External!$B2049,"_",NFM3External!$C2049,"_",NFM3External!$E2049,"_",NFM3External!$G2049)</f>
        <v>Myanmar_TB_Medicins Sans Frontiers (MSF)_2021</v>
      </c>
    </row>
    <row r="2050" spans="1:12">
      <c r="A2050" s="48" t="s">
        <v>1954</v>
      </c>
      <c r="B2050" s="49" t="s">
        <v>1117</v>
      </c>
      <c r="C2050" s="49" t="s">
        <v>301</v>
      </c>
      <c r="D2050" s="49" t="s">
        <v>1627</v>
      </c>
      <c r="E2050" s="49" t="s">
        <v>853</v>
      </c>
      <c r="F2050" s="49" t="s">
        <v>1958</v>
      </c>
      <c r="G2050" s="49">
        <v>2022</v>
      </c>
      <c r="H2050" s="49" t="s">
        <v>357</v>
      </c>
      <c r="I2050" s="49" t="s">
        <v>663</v>
      </c>
      <c r="J2050" s="59">
        <v>1383200</v>
      </c>
      <c r="K2050" s="49">
        <v>1383200</v>
      </c>
      <c r="L2050" s="55" t="str">
        <f>_xlfn.CONCAT(NFM3External!$B2050,"_",NFM3External!$C2050,"_",NFM3External!$E2050,"_",NFM3External!$G2050)</f>
        <v>Myanmar_TB_Medicins Sans Frontiers (MSF)_2022</v>
      </c>
    </row>
    <row r="2051" spans="1:12">
      <c r="A2051" s="51" t="s">
        <v>1954</v>
      </c>
      <c r="B2051" s="52" t="s">
        <v>1117</v>
      </c>
      <c r="C2051" s="52" t="s">
        <v>301</v>
      </c>
      <c r="D2051" s="52" t="s">
        <v>1627</v>
      </c>
      <c r="E2051" s="52" t="s">
        <v>853</v>
      </c>
      <c r="F2051" s="52" t="s">
        <v>1958</v>
      </c>
      <c r="G2051" s="52">
        <v>2023</v>
      </c>
      <c r="H2051" s="52" t="s">
        <v>357</v>
      </c>
      <c r="I2051" s="52" t="s">
        <v>663</v>
      </c>
      <c r="J2051" s="60">
        <v>1257200</v>
      </c>
      <c r="K2051" s="52">
        <v>1257200</v>
      </c>
      <c r="L2051" s="56" t="str">
        <f>_xlfn.CONCAT(NFM3External!$B2051,"_",NFM3External!$C2051,"_",NFM3External!$E2051,"_",NFM3External!$G2051)</f>
        <v>Myanmar_TB_Medicins Sans Frontiers (MSF)_2023</v>
      </c>
    </row>
    <row r="2052" spans="1:12">
      <c r="A2052" s="48" t="s">
        <v>1954</v>
      </c>
      <c r="B2052" s="49" t="s">
        <v>1117</v>
      </c>
      <c r="C2052" s="49" t="s">
        <v>301</v>
      </c>
      <c r="D2052" s="49" t="s">
        <v>1627</v>
      </c>
      <c r="E2052" s="49" t="s">
        <v>927</v>
      </c>
      <c r="F2052" s="49" t="s">
        <v>1966</v>
      </c>
      <c r="G2052" s="49">
        <v>2018</v>
      </c>
      <c r="H2052" s="49" t="s">
        <v>1628</v>
      </c>
      <c r="I2052" s="49" t="s">
        <v>663</v>
      </c>
      <c r="J2052" s="59">
        <v>7952300</v>
      </c>
      <c r="K2052" s="49">
        <v>7952300</v>
      </c>
      <c r="L2052" s="55" t="str">
        <f>_xlfn.CONCAT(NFM3External!$B2052,"_",NFM3External!$C2052,"_",NFM3External!$E2052,"_",NFM3External!$G2052)</f>
        <v>Myanmar_TB_United States Government (USG)_2018</v>
      </c>
    </row>
    <row r="2053" spans="1:12">
      <c r="A2053" s="51" t="s">
        <v>1954</v>
      </c>
      <c r="B2053" s="52" t="s">
        <v>1117</v>
      </c>
      <c r="C2053" s="52" t="s">
        <v>301</v>
      </c>
      <c r="D2053" s="52" t="s">
        <v>1627</v>
      </c>
      <c r="E2053" s="52" t="s">
        <v>927</v>
      </c>
      <c r="F2053" s="52" t="s">
        <v>1966</v>
      </c>
      <c r="G2053" s="52">
        <v>2019</v>
      </c>
      <c r="H2053" s="52" t="s">
        <v>1628</v>
      </c>
      <c r="I2053" s="52" t="s">
        <v>663</v>
      </c>
      <c r="J2053" s="60">
        <v>6950000</v>
      </c>
      <c r="K2053" s="52">
        <v>6950000</v>
      </c>
      <c r="L2053" s="56" t="str">
        <f>_xlfn.CONCAT(NFM3External!$B2053,"_",NFM3External!$C2053,"_",NFM3External!$E2053,"_",NFM3External!$G2053)</f>
        <v>Myanmar_TB_United States Government (USG)_2019</v>
      </c>
    </row>
    <row r="2054" spans="1:12">
      <c r="A2054" s="48" t="s">
        <v>1954</v>
      </c>
      <c r="B2054" s="49" t="s">
        <v>1117</v>
      </c>
      <c r="C2054" s="49" t="s">
        <v>301</v>
      </c>
      <c r="D2054" s="49" t="s">
        <v>1627</v>
      </c>
      <c r="E2054" s="49" t="s">
        <v>927</v>
      </c>
      <c r="F2054" s="49" t="s">
        <v>1966</v>
      </c>
      <c r="G2054" s="49">
        <v>2020</v>
      </c>
      <c r="H2054" s="49" t="s">
        <v>1628</v>
      </c>
      <c r="I2054" s="49" t="s">
        <v>663</v>
      </c>
      <c r="J2054" s="59">
        <v>7713000</v>
      </c>
      <c r="K2054" s="49">
        <v>7713000</v>
      </c>
      <c r="L2054" s="55" t="str">
        <f>_xlfn.CONCAT(NFM3External!$B2054,"_",NFM3External!$C2054,"_",NFM3External!$E2054,"_",NFM3External!$G2054)</f>
        <v>Myanmar_TB_United States Government (USG)_2020</v>
      </c>
    </row>
    <row r="2055" spans="1:12">
      <c r="A2055" s="51" t="s">
        <v>1954</v>
      </c>
      <c r="B2055" s="52" t="s">
        <v>1117</v>
      </c>
      <c r="C2055" s="52" t="s">
        <v>301</v>
      </c>
      <c r="D2055" s="52" t="s">
        <v>1627</v>
      </c>
      <c r="E2055" s="52" t="s">
        <v>927</v>
      </c>
      <c r="F2055" s="52" t="s">
        <v>1966</v>
      </c>
      <c r="G2055" s="52">
        <v>2021</v>
      </c>
      <c r="H2055" s="52" t="s">
        <v>357</v>
      </c>
      <c r="I2055" s="52" t="s">
        <v>663</v>
      </c>
      <c r="J2055" s="60">
        <v>7700000</v>
      </c>
      <c r="K2055" s="52">
        <v>7700000</v>
      </c>
      <c r="L2055" s="56" t="str">
        <f>_xlfn.CONCAT(NFM3External!$B2055,"_",NFM3External!$C2055,"_",NFM3External!$E2055,"_",NFM3External!$G2055)</f>
        <v>Myanmar_TB_United States Government (USG)_2021</v>
      </c>
    </row>
    <row r="2056" spans="1:12">
      <c r="A2056" s="48" t="s">
        <v>1954</v>
      </c>
      <c r="B2056" s="49" t="s">
        <v>1117</v>
      </c>
      <c r="C2056" s="49" t="s">
        <v>301</v>
      </c>
      <c r="D2056" s="49" t="s">
        <v>1627</v>
      </c>
      <c r="E2056" s="49" t="s">
        <v>927</v>
      </c>
      <c r="F2056" s="49" t="s">
        <v>1966</v>
      </c>
      <c r="G2056" s="49">
        <v>2022</v>
      </c>
      <c r="H2056" s="49" t="s">
        <v>357</v>
      </c>
      <c r="I2056" s="49" t="s">
        <v>663</v>
      </c>
      <c r="J2056" s="59">
        <v>7700000</v>
      </c>
      <c r="K2056" s="49">
        <v>7700000</v>
      </c>
      <c r="L2056" s="55" t="str">
        <f>_xlfn.CONCAT(NFM3External!$B2056,"_",NFM3External!$C2056,"_",NFM3External!$E2056,"_",NFM3External!$G2056)</f>
        <v>Myanmar_TB_United States Government (USG)_2022</v>
      </c>
    </row>
    <row r="2057" spans="1:12">
      <c r="A2057" s="51" t="s">
        <v>1954</v>
      </c>
      <c r="B2057" s="52" t="s">
        <v>1117</v>
      </c>
      <c r="C2057" s="52" t="s">
        <v>301</v>
      </c>
      <c r="D2057" s="52" t="s">
        <v>1627</v>
      </c>
      <c r="E2057" s="52" t="s">
        <v>947</v>
      </c>
      <c r="F2057" s="52" t="s">
        <v>1961</v>
      </c>
      <c r="G2057" s="52">
        <v>2018</v>
      </c>
      <c r="H2057" s="52" t="s">
        <v>1628</v>
      </c>
      <c r="I2057" s="52" t="s">
        <v>663</v>
      </c>
      <c r="J2057" s="60">
        <v>4602720</v>
      </c>
      <c r="K2057" s="52">
        <v>4602720</v>
      </c>
      <c r="L2057" s="56" t="str">
        <f>_xlfn.CONCAT(NFM3External!$B2057,"_",NFM3External!$C2057,"_",NFM3External!$E2057,"_",NFM3External!$G2057)</f>
        <v>Myanmar_TB_Unspecified - not disagregated by sources _2018</v>
      </c>
    </row>
    <row r="2058" spans="1:12">
      <c r="A2058" s="48" t="s">
        <v>1954</v>
      </c>
      <c r="B2058" s="49" t="s">
        <v>1117</v>
      </c>
      <c r="C2058" s="49" t="s">
        <v>301</v>
      </c>
      <c r="D2058" s="49" t="s">
        <v>1627</v>
      </c>
      <c r="E2058" s="49" t="s">
        <v>947</v>
      </c>
      <c r="F2058" s="49" t="s">
        <v>1961</v>
      </c>
      <c r="G2058" s="49">
        <v>2019</v>
      </c>
      <c r="H2058" s="49" t="s">
        <v>1628</v>
      </c>
      <c r="I2058" s="49" t="s">
        <v>663</v>
      </c>
      <c r="J2058" s="59">
        <v>3513900</v>
      </c>
      <c r="K2058" s="49">
        <v>3513900</v>
      </c>
      <c r="L2058" s="55" t="str">
        <f>_xlfn.CONCAT(NFM3External!$B2058,"_",NFM3External!$C2058,"_",NFM3External!$E2058,"_",NFM3External!$G2058)</f>
        <v>Myanmar_TB_Unspecified - not disagregated by sources _2019</v>
      </c>
    </row>
    <row r="2059" spans="1:12">
      <c r="A2059" s="51" t="s">
        <v>1954</v>
      </c>
      <c r="B2059" s="52" t="s">
        <v>1117</v>
      </c>
      <c r="C2059" s="52" t="s">
        <v>301</v>
      </c>
      <c r="D2059" s="52" t="s">
        <v>1627</v>
      </c>
      <c r="E2059" s="52" t="s">
        <v>947</v>
      </c>
      <c r="F2059" s="52" t="s">
        <v>1961</v>
      </c>
      <c r="G2059" s="52">
        <v>2020</v>
      </c>
      <c r="H2059" s="52" t="s">
        <v>1628</v>
      </c>
      <c r="I2059" s="52" t="s">
        <v>663</v>
      </c>
      <c r="J2059" s="60">
        <v>3376100</v>
      </c>
      <c r="K2059" s="52">
        <v>3376100</v>
      </c>
      <c r="L2059" s="56" t="str">
        <f>_xlfn.CONCAT(NFM3External!$B2059,"_",NFM3External!$C2059,"_",NFM3External!$E2059,"_",NFM3External!$G2059)</f>
        <v>Myanmar_TB_Unspecified - not disagregated by sources _2020</v>
      </c>
    </row>
    <row r="2060" spans="1:12">
      <c r="A2060" s="48" t="s">
        <v>1954</v>
      </c>
      <c r="B2060" s="49" t="s">
        <v>1117</v>
      </c>
      <c r="C2060" s="49" t="s">
        <v>301</v>
      </c>
      <c r="D2060" s="49" t="s">
        <v>1627</v>
      </c>
      <c r="E2060" s="49" t="s">
        <v>947</v>
      </c>
      <c r="F2060" s="49" t="s">
        <v>1961</v>
      </c>
      <c r="G2060" s="49">
        <v>2021</v>
      </c>
      <c r="H2060" s="49" t="s">
        <v>357</v>
      </c>
      <c r="I2060" s="49" t="s">
        <v>663</v>
      </c>
      <c r="J2060" s="59">
        <v>2680000</v>
      </c>
      <c r="K2060" s="49">
        <v>2680000</v>
      </c>
      <c r="L2060" s="55" t="str">
        <f>_xlfn.CONCAT(NFM3External!$B2060,"_",NFM3External!$C2060,"_",NFM3External!$E2060,"_",NFM3External!$G2060)</f>
        <v>Myanmar_TB_Unspecified - not disagregated by sources _2021</v>
      </c>
    </row>
    <row r="2061" spans="1:12">
      <c r="A2061" s="51" t="s">
        <v>1954</v>
      </c>
      <c r="B2061" s="52" t="s">
        <v>1117</v>
      </c>
      <c r="C2061" s="52" t="s">
        <v>301</v>
      </c>
      <c r="D2061" s="52" t="s">
        <v>1627</v>
      </c>
      <c r="E2061" s="52" t="s">
        <v>947</v>
      </c>
      <c r="F2061" s="52" t="s">
        <v>1961</v>
      </c>
      <c r="G2061" s="52">
        <v>2022</v>
      </c>
      <c r="H2061" s="52" t="s">
        <v>357</v>
      </c>
      <c r="I2061" s="52" t="s">
        <v>663</v>
      </c>
      <c r="J2061" s="60">
        <v>2010000</v>
      </c>
      <c r="K2061" s="52">
        <v>2010000</v>
      </c>
      <c r="L2061" s="56" t="str">
        <f>_xlfn.CONCAT(NFM3External!$B2061,"_",NFM3External!$C2061,"_",NFM3External!$E2061,"_",NFM3External!$G2061)</f>
        <v>Myanmar_TB_Unspecified - not disagregated by sources _2022</v>
      </c>
    </row>
    <row r="2062" spans="1:12">
      <c r="A2062" s="48" t="s">
        <v>1954</v>
      </c>
      <c r="B2062" s="49" t="s">
        <v>1117</v>
      </c>
      <c r="C2062" s="49" t="s">
        <v>301</v>
      </c>
      <c r="D2062" s="49" t="s">
        <v>1627</v>
      </c>
      <c r="E2062" s="49" t="s">
        <v>947</v>
      </c>
      <c r="F2062" s="49" t="s">
        <v>1961</v>
      </c>
      <c r="G2062" s="49">
        <v>2023</v>
      </c>
      <c r="H2062" s="49" t="s">
        <v>357</v>
      </c>
      <c r="I2062" s="49" t="s">
        <v>663</v>
      </c>
      <c r="J2062" s="59">
        <v>2010000</v>
      </c>
      <c r="K2062" s="49">
        <v>2010000</v>
      </c>
      <c r="L2062" s="55" t="str">
        <f>_xlfn.CONCAT(NFM3External!$B2062,"_",NFM3External!$C2062,"_",NFM3External!$E2062,"_",NFM3External!$G2062)</f>
        <v>Myanmar_TB_Unspecified - not disagregated by sources _2023</v>
      </c>
    </row>
    <row r="2063" spans="1:12">
      <c r="A2063" s="51" t="s">
        <v>1954</v>
      </c>
      <c r="B2063" s="52" t="s">
        <v>1117</v>
      </c>
      <c r="C2063" s="52" t="s">
        <v>301</v>
      </c>
      <c r="D2063" s="52" t="s">
        <v>1627</v>
      </c>
      <c r="E2063" s="52" t="s">
        <v>942</v>
      </c>
      <c r="F2063" s="52" t="s">
        <v>1967</v>
      </c>
      <c r="G2063" s="52">
        <v>2021</v>
      </c>
      <c r="H2063" s="52" t="s">
        <v>357</v>
      </c>
      <c r="I2063" s="52" t="s">
        <v>663</v>
      </c>
      <c r="J2063" s="60">
        <v>84900</v>
      </c>
      <c r="K2063" s="52">
        <v>84900</v>
      </c>
      <c r="L2063" s="56" t="str">
        <f>_xlfn.CONCAT(NFM3External!$B2063,"_",NFM3External!$C2063,"_",NFM3External!$E2063,"_",NFM3External!$G2063)</f>
        <v>Myanmar_TB_World Health Organization (WHO)_2021</v>
      </c>
    </row>
    <row r="2064" spans="1:12">
      <c r="A2064" s="48" t="s">
        <v>1954</v>
      </c>
      <c r="B2064" s="49" t="s">
        <v>1117</v>
      </c>
      <c r="C2064" s="49" t="s">
        <v>301</v>
      </c>
      <c r="D2064" s="49" t="s">
        <v>1627</v>
      </c>
      <c r="E2064" s="49" t="s">
        <v>942</v>
      </c>
      <c r="F2064" s="49" t="s">
        <v>1967</v>
      </c>
      <c r="G2064" s="49">
        <v>2022</v>
      </c>
      <c r="H2064" s="49" t="s">
        <v>357</v>
      </c>
      <c r="I2064" s="49" t="s">
        <v>663</v>
      </c>
      <c r="J2064" s="59">
        <v>102500</v>
      </c>
      <c r="K2064" s="49">
        <v>102500</v>
      </c>
      <c r="L2064" s="55" t="str">
        <f>_xlfn.CONCAT(NFM3External!$B2064,"_",NFM3External!$C2064,"_",NFM3External!$E2064,"_",NFM3External!$G2064)</f>
        <v>Myanmar_TB_World Health Organization (WHO)_2022</v>
      </c>
    </row>
    <row r="2065" spans="1:12">
      <c r="A2065" s="51" t="s">
        <v>1954</v>
      </c>
      <c r="B2065" s="52" t="s">
        <v>1117</v>
      </c>
      <c r="C2065" s="52" t="s">
        <v>301</v>
      </c>
      <c r="D2065" s="52" t="s">
        <v>1627</v>
      </c>
      <c r="E2065" s="52" t="s">
        <v>942</v>
      </c>
      <c r="F2065" s="52" t="s">
        <v>1967</v>
      </c>
      <c r="G2065" s="52">
        <v>2023</v>
      </c>
      <c r="H2065" s="52" t="s">
        <v>357</v>
      </c>
      <c r="I2065" s="52" t="s">
        <v>663</v>
      </c>
      <c r="J2065" s="60">
        <v>93700</v>
      </c>
      <c r="K2065" s="52">
        <v>93700</v>
      </c>
      <c r="L2065" s="56" t="str">
        <f>_xlfn.CONCAT(NFM3External!$B2065,"_",NFM3External!$C2065,"_",NFM3External!$E2065,"_",NFM3External!$G2065)</f>
        <v>Myanmar_TB_World Health Organization (WHO)_2023</v>
      </c>
    </row>
    <row r="2066" spans="1:12">
      <c r="A2066" s="48" t="s">
        <v>1968</v>
      </c>
      <c r="B2066" s="49" t="s">
        <v>1109</v>
      </c>
      <c r="C2066" s="49" t="s">
        <v>1638</v>
      </c>
      <c r="D2066" s="49" t="s">
        <v>1627</v>
      </c>
      <c r="E2066" s="49" t="s">
        <v>947</v>
      </c>
      <c r="F2066" s="49" t="s">
        <v>1969</v>
      </c>
      <c r="G2066" s="49">
        <v>2019</v>
      </c>
      <c r="H2066" s="49" t="s">
        <v>1628</v>
      </c>
      <c r="I2066" s="49" t="s">
        <v>675</v>
      </c>
      <c r="J2066" s="59">
        <v>100300</v>
      </c>
      <c r="K2066" s="49">
        <v>112282</v>
      </c>
      <c r="L2066" s="55" t="str">
        <f>_xlfn.CONCAT(NFM3External!$B2066,"_",NFM3External!$C2066,"_",NFM3External!$E2066,"_",NFM3External!$G2066)</f>
        <v>Montenegro_HIV_Unspecified - not disagregated by sources _2019</v>
      </c>
    </row>
    <row r="2067" spans="1:12">
      <c r="A2067" s="51" t="s">
        <v>1968</v>
      </c>
      <c r="B2067" s="52" t="s">
        <v>1109</v>
      </c>
      <c r="C2067" s="52" t="s">
        <v>1638</v>
      </c>
      <c r="D2067" s="52" t="s">
        <v>1627</v>
      </c>
      <c r="E2067" s="52" t="s">
        <v>947</v>
      </c>
      <c r="F2067" s="52" t="s">
        <v>1969</v>
      </c>
      <c r="G2067" s="52">
        <v>2020</v>
      </c>
      <c r="H2067" s="52" t="s">
        <v>1628</v>
      </c>
      <c r="I2067" s="52" t="s">
        <v>675</v>
      </c>
      <c r="J2067" s="60">
        <v>45500</v>
      </c>
      <c r="K2067" s="52">
        <v>51853</v>
      </c>
      <c r="L2067" s="56" t="str">
        <f>_xlfn.CONCAT(NFM3External!$B2067,"_",NFM3External!$C2067,"_",NFM3External!$E2067,"_",NFM3External!$G2067)</f>
        <v>Montenegro_HIV_Unspecified - not disagregated by sources _2020</v>
      </c>
    </row>
    <row r="2068" spans="1:12">
      <c r="A2068" s="48" t="s">
        <v>1968</v>
      </c>
      <c r="B2068" s="49" t="s">
        <v>1109</v>
      </c>
      <c r="C2068" s="49" t="s">
        <v>1638</v>
      </c>
      <c r="D2068" s="49" t="s">
        <v>1627</v>
      </c>
      <c r="E2068" s="49" t="s">
        <v>947</v>
      </c>
      <c r="F2068" s="49" t="s">
        <v>1969</v>
      </c>
      <c r="G2068" s="49">
        <v>2021</v>
      </c>
      <c r="H2068" s="49" t="s">
        <v>1628</v>
      </c>
      <c r="I2068" s="49" t="s">
        <v>675</v>
      </c>
      <c r="J2068" s="59">
        <v>56400</v>
      </c>
      <c r="K2068" s="49">
        <v>67352</v>
      </c>
      <c r="L2068" s="55" t="str">
        <f>_xlfn.CONCAT(NFM3External!$B2068,"_",NFM3External!$C2068,"_",NFM3External!$E2068,"_",NFM3External!$G2068)</f>
        <v>Montenegro_HIV_Unspecified - not disagregated by sources _2021</v>
      </c>
    </row>
    <row r="2069" spans="1:12">
      <c r="A2069" s="51" t="s">
        <v>1968</v>
      </c>
      <c r="B2069" s="52" t="s">
        <v>1109</v>
      </c>
      <c r="C2069" s="52" t="s">
        <v>1638</v>
      </c>
      <c r="D2069" s="52" t="s">
        <v>1627</v>
      </c>
      <c r="E2069" s="52" t="s">
        <v>947</v>
      </c>
      <c r="F2069" s="52" t="s">
        <v>1969</v>
      </c>
      <c r="G2069" s="52">
        <v>2022</v>
      </c>
      <c r="H2069" s="52" t="s">
        <v>357</v>
      </c>
      <c r="I2069" s="52" t="s">
        <v>675</v>
      </c>
      <c r="J2069" s="60">
        <v>45000</v>
      </c>
      <c r="K2069" s="52">
        <v>54340</v>
      </c>
      <c r="L2069" s="56" t="str">
        <f>_xlfn.CONCAT(NFM3External!$B2069,"_",NFM3External!$C2069,"_",NFM3External!$E2069,"_",NFM3External!$G2069)</f>
        <v>Montenegro_HIV_Unspecified - not disagregated by sources _2022</v>
      </c>
    </row>
    <row r="2070" spans="1:12">
      <c r="A2070" s="48" t="s">
        <v>1968</v>
      </c>
      <c r="B2070" s="49" t="s">
        <v>1109</v>
      </c>
      <c r="C2070" s="49" t="s">
        <v>1638</v>
      </c>
      <c r="D2070" s="49" t="s">
        <v>1627</v>
      </c>
      <c r="E2070" s="49" t="s">
        <v>947</v>
      </c>
      <c r="F2070" s="49" t="s">
        <v>1969</v>
      </c>
      <c r="G2070" s="49">
        <v>2023</v>
      </c>
      <c r="H2070" s="49" t="s">
        <v>357</v>
      </c>
      <c r="I2070" s="49" t="s">
        <v>675</v>
      </c>
      <c r="J2070" s="59">
        <v>40000</v>
      </c>
      <c r="K2070" s="49">
        <v>49006</v>
      </c>
      <c r="L2070" s="55" t="str">
        <f>_xlfn.CONCAT(NFM3External!$B2070,"_",NFM3External!$C2070,"_",NFM3External!$E2070,"_",NFM3External!$G2070)</f>
        <v>Montenegro_HIV_Unspecified - not disagregated by sources _2023</v>
      </c>
    </row>
    <row r="2071" spans="1:12">
      <c r="A2071" s="51" t="s">
        <v>1968</v>
      </c>
      <c r="B2071" s="52" t="s">
        <v>1109</v>
      </c>
      <c r="C2071" s="52" t="s">
        <v>1638</v>
      </c>
      <c r="D2071" s="52" t="s">
        <v>1627</v>
      </c>
      <c r="E2071" s="52" t="s">
        <v>947</v>
      </c>
      <c r="F2071" s="52" t="s">
        <v>1969</v>
      </c>
      <c r="G2071" s="52">
        <v>2024</v>
      </c>
      <c r="H2071" s="52" t="s">
        <v>357</v>
      </c>
      <c r="I2071" s="52" t="s">
        <v>675</v>
      </c>
      <c r="J2071" s="60">
        <v>30000</v>
      </c>
      <c r="K2071" s="52">
        <v>37205</v>
      </c>
      <c r="L2071" s="56" t="str">
        <f>_xlfn.CONCAT(NFM3External!$B2071,"_",NFM3External!$C2071,"_",NFM3External!$E2071,"_",NFM3External!$G2071)</f>
        <v>Montenegro_HIV_Unspecified - not disagregated by sources _2024</v>
      </c>
    </row>
    <row r="2072" spans="1:12">
      <c r="A2072" s="48" t="s">
        <v>1970</v>
      </c>
      <c r="B2072" s="49" t="s">
        <v>1107</v>
      </c>
      <c r="C2072" s="49" t="s">
        <v>1638</v>
      </c>
      <c r="D2072" s="49" t="s">
        <v>1627</v>
      </c>
      <c r="E2072" s="49" t="s">
        <v>942</v>
      </c>
      <c r="F2072" s="49" t="s">
        <v>1971</v>
      </c>
      <c r="G2072" s="49">
        <v>2018</v>
      </c>
      <c r="H2072" s="49" t="s">
        <v>1628</v>
      </c>
      <c r="I2072" s="49" t="s">
        <v>663</v>
      </c>
      <c r="J2072" s="59">
        <v>45968</v>
      </c>
      <c r="K2072" s="49">
        <v>45968</v>
      </c>
      <c r="L2072" s="55" t="str">
        <f>_xlfn.CONCAT(NFM3External!$B2072,"_",NFM3External!$C2072,"_",NFM3External!$E2072,"_",NFM3External!$G2072)</f>
        <v>Mongolia_HIV_World Health Organization (WHO)_2018</v>
      </c>
    </row>
    <row r="2073" spans="1:12">
      <c r="A2073" s="51" t="s">
        <v>1970</v>
      </c>
      <c r="B2073" s="52" t="s">
        <v>1107</v>
      </c>
      <c r="C2073" s="52" t="s">
        <v>1638</v>
      </c>
      <c r="D2073" s="52" t="s">
        <v>1627</v>
      </c>
      <c r="E2073" s="52" t="s">
        <v>942</v>
      </c>
      <c r="F2073" s="52" t="s">
        <v>1971</v>
      </c>
      <c r="G2073" s="52">
        <v>2019</v>
      </c>
      <c r="H2073" s="52" t="s">
        <v>1628</v>
      </c>
      <c r="I2073" s="52" t="s">
        <v>663</v>
      </c>
      <c r="J2073" s="60">
        <v>45968</v>
      </c>
      <c r="K2073" s="52">
        <v>45968</v>
      </c>
      <c r="L2073" s="56" t="str">
        <f>_xlfn.CONCAT(NFM3External!$B2073,"_",NFM3External!$C2073,"_",NFM3External!$E2073,"_",NFM3External!$G2073)</f>
        <v>Mongolia_HIV_World Health Organization (WHO)_2019</v>
      </c>
    </row>
    <row r="2074" spans="1:12">
      <c r="A2074" s="48" t="s">
        <v>1970</v>
      </c>
      <c r="B2074" s="49" t="s">
        <v>1107</v>
      </c>
      <c r="C2074" s="49" t="s">
        <v>1638</v>
      </c>
      <c r="D2074" s="49" t="s">
        <v>1627</v>
      </c>
      <c r="E2074" s="49" t="s">
        <v>942</v>
      </c>
      <c r="F2074" s="49" t="s">
        <v>1971</v>
      </c>
      <c r="G2074" s="49">
        <v>2020</v>
      </c>
      <c r="H2074" s="49" t="s">
        <v>1628</v>
      </c>
      <c r="I2074" s="49" t="s">
        <v>663</v>
      </c>
      <c r="J2074" s="59">
        <v>45502</v>
      </c>
      <c r="K2074" s="49">
        <v>45502</v>
      </c>
      <c r="L2074" s="55" t="str">
        <f>_xlfn.CONCAT(NFM3External!$B2074,"_",NFM3External!$C2074,"_",NFM3External!$E2074,"_",NFM3External!$G2074)</f>
        <v>Mongolia_HIV_World Health Organization (WHO)_2020</v>
      </c>
    </row>
    <row r="2075" spans="1:12">
      <c r="A2075" s="51" t="s">
        <v>1970</v>
      </c>
      <c r="B2075" s="52" t="s">
        <v>1107</v>
      </c>
      <c r="C2075" s="52" t="s">
        <v>1638</v>
      </c>
      <c r="D2075" s="52" t="s">
        <v>1627</v>
      </c>
      <c r="E2075" s="52" t="s">
        <v>942</v>
      </c>
      <c r="F2075" s="52" t="s">
        <v>1971</v>
      </c>
      <c r="G2075" s="52">
        <v>2021</v>
      </c>
      <c r="H2075" s="52" t="s">
        <v>357</v>
      </c>
      <c r="I2075" s="52" t="s">
        <v>663</v>
      </c>
      <c r="J2075" s="60">
        <v>43903</v>
      </c>
      <c r="K2075" s="52">
        <v>43903</v>
      </c>
      <c r="L2075" s="56" t="str">
        <f>_xlfn.CONCAT(NFM3External!$B2075,"_",NFM3External!$C2075,"_",NFM3External!$E2075,"_",NFM3External!$G2075)</f>
        <v>Mongolia_HIV_World Health Organization (WHO)_2021</v>
      </c>
    </row>
    <row r="2076" spans="1:12">
      <c r="A2076" s="48" t="s">
        <v>1970</v>
      </c>
      <c r="B2076" s="49" t="s">
        <v>1107</v>
      </c>
      <c r="C2076" s="49" t="s">
        <v>1638</v>
      </c>
      <c r="D2076" s="49" t="s">
        <v>1627</v>
      </c>
      <c r="E2076" s="49" t="s">
        <v>942</v>
      </c>
      <c r="F2076" s="49" t="s">
        <v>1971</v>
      </c>
      <c r="G2076" s="49">
        <v>2022</v>
      </c>
      <c r="H2076" s="49" t="s">
        <v>357</v>
      </c>
      <c r="I2076" s="49" t="s">
        <v>663</v>
      </c>
      <c r="J2076" s="59">
        <v>44129</v>
      </c>
      <c r="K2076" s="49">
        <v>44129</v>
      </c>
      <c r="L2076" s="55" t="str">
        <f>_xlfn.CONCAT(NFM3External!$B2076,"_",NFM3External!$C2076,"_",NFM3External!$E2076,"_",NFM3External!$G2076)</f>
        <v>Mongolia_HIV_World Health Organization (WHO)_2022</v>
      </c>
    </row>
    <row r="2077" spans="1:12">
      <c r="A2077" s="51" t="s">
        <v>1970</v>
      </c>
      <c r="B2077" s="52" t="s">
        <v>1107</v>
      </c>
      <c r="C2077" s="52" t="s">
        <v>1638</v>
      </c>
      <c r="D2077" s="52" t="s">
        <v>1627</v>
      </c>
      <c r="E2077" s="52" t="s">
        <v>942</v>
      </c>
      <c r="F2077" s="52" t="s">
        <v>1971</v>
      </c>
      <c r="G2077" s="52">
        <v>2023</v>
      </c>
      <c r="H2077" s="52" t="s">
        <v>357</v>
      </c>
      <c r="I2077" s="52" t="s">
        <v>663</v>
      </c>
      <c r="J2077" s="60">
        <v>44129</v>
      </c>
      <c r="K2077" s="52">
        <v>44129</v>
      </c>
      <c r="L2077" s="56" t="str">
        <f>_xlfn.CONCAT(NFM3External!$B2077,"_",NFM3External!$C2077,"_",NFM3External!$E2077,"_",NFM3External!$G2077)</f>
        <v>Mongolia_HIV_World Health Organization (WHO)_2023</v>
      </c>
    </row>
    <row r="2078" spans="1:12">
      <c r="A2078" s="48" t="s">
        <v>1970</v>
      </c>
      <c r="B2078" s="49" t="s">
        <v>1107</v>
      </c>
      <c r="C2078" s="49" t="s">
        <v>301</v>
      </c>
      <c r="D2078" s="49" t="s">
        <v>1627</v>
      </c>
      <c r="E2078" s="49" t="s">
        <v>791</v>
      </c>
      <c r="F2078" s="49"/>
      <c r="G2078" s="49">
        <v>2018</v>
      </c>
      <c r="H2078" s="49" t="s">
        <v>1628</v>
      </c>
      <c r="I2078" s="49" t="s">
        <v>663</v>
      </c>
      <c r="J2078" s="59">
        <v>7186</v>
      </c>
      <c r="K2078" s="49">
        <v>7186</v>
      </c>
      <c r="L2078" s="55" t="str">
        <f>_xlfn.CONCAT(NFM3External!$B2078,"_",NFM3External!$C2078,"_",NFM3External!$E2078,"_",NFM3External!$G2078)</f>
        <v>Mongolia_TB_Germany_2018</v>
      </c>
    </row>
    <row r="2079" spans="1:12">
      <c r="A2079" s="51" t="s">
        <v>1970</v>
      </c>
      <c r="B2079" s="52" t="s">
        <v>1107</v>
      </c>
      <c r="C2079" s="52" t="s">
        <v>301</v>
      </c>
      <c r="D2079" s="52" t="s">
        <v>1627</v>
      </c>
      <c r="E2079" s="52" t="s">
        <v>831</v>
      </c>
      <c r="F2079" s="52" t="s">
        <v>1972</v>
      </c>
      <c r="G2079" s="52">
        <v>2021</v>
      </c>
      <c r="H2079" s="52" t="s">
        <v>357</v>
      </c>
      <c r="I2079" s="52" t="s">
        <v>663</v>
      </c>
      <c r="J2079" s="60">
        <v>47807</v>
      </c>
      <c r="K2079" s="52">
        <v>47807</v>
      </c>
      <c r="L2079" s="56" t="str">
        <f>_xlfn.CONCAT(NFM3External!$B2079,"_",NFM3External!$C2079,"_",NFM3External!$E2079,"_",NFM3External!$G2079)</f>
        <v>Mongolia_TB_Japan_2021</v>
      </c>
    </row>
    <row r="2080" spans="1:12">
      <c r="A2080" s="48" t="s">
        <v>1970</v>
      </c>
      <c r="B2080" s="49" t="s">
        <v>1107</v>
      </c>
      <c r="C2080" s="49" t="s">
        <v>301</v>
      </c>
      <c r="D2080" s="49" t="s">
        <v>1627</v>
      </c>
      <c r="E2080" s="49" t="s">
        <v>831</v>
      </c>
      <c r="F2080" s="49" t="s">
        <v>1972</v>
      </c>
      <c r="G2080" s="49">
        <v>2022</v>
      </c>
      <c r="H2080" s="49" t="s">
        <v>357</v>
      </c>
      <c r="I2080" s="49" t="s">
        <v>663</v>
      </c>
      <c r="J2080" s="59">
        <v>25521</v>
      </c>
      <c r="K2080" s="49">
        <v>25521</v>
      </c>
      <c r="L2080" s="55" t="str">
        <f>_xlfn.CONCAT(NFM3External!$B2080,"_",NFM3External!$C2080,"_",NFM3External!$E2080,"_",NFM3External!$G2080)</f>
        <v>Mongolia_TB_Japan_2022</v>
      </c>
    </row>
    <row r="2081" spans="1:12">
      <c r="A2081" s="51" t="s">
        <v>1970</v>
      </c>
      <c r="B2081" s="52" t="s">
        <v>1107</v>
      </c>
      <c r="C2081" s="52" t="s">
        <v>301</v>
      </c>
      <c r="D2081" s="52" t="s">
        <v>1627</v>
      </c>
      <c r="E2081" s="52" t="s">
        <v>831</v>
      </c>
      <c r="F2081" s="52" t="s">
        <v>1972</v>
      </c>
      <c r="G2081" s="52">
        <v>2023</v>
      </c>
      <c r="H2081" s="52" t="s">
        <v>357</v>
      </c>
      <c r="I2081" s="52" t="s">
        <v>663</v>
      </c>
      <c r="J2081" s="60">
        <v>30912</v>
      </c>
      <c r="K2081" s="52">
        <v>30912</v>
      </c>
      <c r="L2081" s="56" t="str">
        <f>_xlfn.CONCAT(NFM3External!$B2081,"_",NFM3External!$C2081,"_",NFM3External!$E2081,"_",NFM3External!$G2081)</f>
        <v>Mongolia_TB_Japan_2023</v>
      </c>
    </row>
    <row r="2082" spans="1:12">
      <c r="A2082" s="48" t="s">
        <v>1970</v>
      </c>
      <c r="B2082" s="49" t="s">
        <v>1107</v>
      </c>
      <c r="C2082" s="49" t="s">
        <v>301</v>
      </c>
      <c r="D2082" s="49" t="s">
        <v>1627</v>
      </c>
      <c r="E2082" s="49" t="s">
        <v>839</v>
      </c>
      <c r="F2082" s="49" t="s">
        <v>1973</v>
      </c>
      <c r="G2082" s="49">
        <v>2018</v>
      </c>
      <c r="H2082" s="49" t="s">
        <v>1628</v>
      </c>
      <c r="I2082" s="49" t="s">
        <v>663</v>
      </c>
      <c r="J2082" s="59">
        <v>16623</v>
      </c>
      <c r="K2082" s="49">
        <v>16623</v>
      </c>
      <c r="L2082" s="55" t="str">
        <f>_xlfn.CONCAT(NFM3External!$B2082,"_",NFM3External!$C2082,"_",NFM3External!$E2082,"_",NFM3External!$G2082)</f>
        <v>Mongolia_TB_Korea_2018</v>
      </c>
    </row>
    <row r="2083" spans="1:12">
      <c r="A2083" s="51" t="s">
        <v>1970</v>
      </c>
      <c r="B2083" s="52" t="s">
        <v>1107</v>
      </c>
      <c r="C2083" s="52" t="s">
        <v>301</v>
      </c>
      <c r="D2083" s="52" t="s">
        <v>1627</v>
      </c>
      <c r="E2083" s="52" t="s">
        <v>839</v>
      </c>
      <c r="F2083" s="52" t="s">
        <v>1973</v>
      </c>
      <c r="G2083" s="52">
        <v>2021</v>
      </c>
      <c r="H2083" s="52" t="s">
        <v>357</v>
      </c>
      <c r="I2083" s="52" t="s">
        <v>663</v>
      </c>
      <c r="J2083" s="60">
        <v>184678</v>
      </c>
      <c r="K2083" s="52">
        <v>184678</v>
      </c>
      <c r="L2083" s="56" t="str">
        <f>_xlfn.CONCAT(NFM3External!$B2083,"_",NFM3External!$C2083,"_",NFM3External!$E2083,"_",NFM3External!$G2083)</f>
        <v>Mongolia_TB_Korea_2021</v>
      </c>
    </row>
    <row r="2084" spans="1:12">
      <c r="A2084" s="48" t="s">
        <v>1970</v>
      </c>
      <c r="B2084" s="49" t="s">
        <v>1107</v>
      </c>
      <c r="C2084" s="49" t="s">
        <v>301</v>
      </c>
      <c r="D2084" s="49" t="s">
        <v>1627</v>
      </c>
      <c r="E2084" s="49" t="s">
        <v>839</v>
      </c>
      <c r="F2084" s="49" t="s">
        <v>1973</v>
      </c>
      <c r="G2084" s="49">
        <v>2022</v>
      </c>
      <c r="H2084" s="49" t="s">
        <v>357</v>
      </c>
      <c r="I2084" s="49" t="s">
        <v>663</v>
      </c>
      <c r="J2084" s="59">
        <v>21566</v>
      </c>
      <c r="K2084" s="49">
        <v>21566</v>
      </c>
      <c r="L2084" s="55" t="str">
        <f>_xlfn.CONCAT(NFM3External!$B2084,"_",NFM3External!$C2084,"_",NFM3External!$E2084,"_",NFM3External!$G2084)</f>
        <v>Mongolia_TB_Korea_2022</v>
      </c>
    </row>
    <row r="2085" spans="1:12">
      <c r="A2085" s="51" t="s">
        <v>1970</v>
      </c>
      <c r="B2085" s="52" t="s">
        <v>1107</v>
      </c>
      <c r="C2085" s="52" t="s">
        <v>301</v>
      </c>
      <c r="D2085" s="52" t="s">
        <v>1627</v>
      </c>
      <c r="E2085" s="52" t="s">
        <v>839</v>
      </c>
      <c r="F2085" s="52" t="s">
        <v>1973</v>
      </c>
      <c r="G2085" s="52">
        <v>2023</v>
      </c>
      <c r="H2085" s="52" t="s">
        <v>357</v>
      </c>
      <c r="I2085" s="52" t="s">
        <v>663</v>
      </c>
      <c r="J2085" s="60">
        <v>21566</v>
      </c>
      <c r="K2085" s="52">
        <v>21566</v>
      </c>
      <c r="L2085" s="56" t="str">
        <f>_xlfn.CONCAT(NFM3External!$B2085,"_",NFM3External!$C2085,"_",NFM3External!$E2085,"_",NFM3External!$G2085)</f>
        <v>Mongolia_TB_Korea_2023</v>
      </c>
    </row>
    <row r="2086" spans="1:12">
      <c r="A2086" s="48" t="s">
        <v>1970</v>
      </c>
      <c r="B2086" s="49" t="s">
        <v>1107</v>
      </c>
      <c r="C2086" s="49" t="s">
        <v>301</v>
      </c>
      <c r="D2086" s="49" t="s">
        <v>1627</v>
      </c>
      <c r="E2086" s="49" t="s">
        <v>927</v>
      </c>
      <c r="F2086" s="49" t="s">
        <v>1974</v>
      </c>
      <c r="G2086" s="49">
        <v>2021</v>
      </c>
      <c r="H2086" s="49" t="s">
        <v>357</v>
      </c>
      <c r="I2086" s="49" t="s">
        <v>663</v>
      </c>
      <c r="J2086" s="59">
        <v>3595</v>
      </c>
      <c r="K2086" s="49">
        <v>3595</v>
      </c>
      <c r="L2086" s="55" t="str">
        <f>_xlfn.CONCAT(NFM3External!$B2086,"_",NFM3External!$C2086,"_",NFM3External!$E2086,"_",NFM3External!$G2086)</f>
        <v>Mongolia_TB_United States Government (USG)_2021</v>
      </c>
    </row>
    <row r="2087" spans="1:12">
      <c r="A2087" s="51" t="s">
        <v>1970</v>
      </c>
      <c r="B2087" s="52" t="s">
        <v>1107</v>
      </c>
      <c r="C2087" s="52" t="s">
        <v>301</v>
      </c>
      <c r="D2087" s="52" t="s">
        <v>1627</v>
      </c>
      <c r="E2087" s="52" t="s">
        <v>947</v>
      </c>
      <c r="F2087" s="52" t="s">
        <v>1975</v>
      </c>
      <c r="G2087" s="52">
        <v>2018</v>
      </c>
      <c r="H2087" s="52" t="s">
        <v>1628</v>
      </c>
      <c r="I2087" s="52" t="s">
        <v>663</v>
      </c>
      <c r="J2087" s="60">
        <v>242417</v>
      </c>
      <c r="K2087" s="52">
        <v>242417</v>
      </c>
      <c r="L2087" s="56" t="str">
        <f>_xlfn.CONCAT(NFM3External!$B2087,"_",NFM3External!$C2087,"_",NFM3External!$E2087,"_",NFM3External!$G2087)</f>
        <v>Mongolia_TB_Unspecified - not disagregated by sources _2018</v>
      </c>
    </row>
    <row r="2088" spans="1:12">
      <c r="A2088" s="48" t="s">
        <v>1970</v>
      </c>
      <c r="B2088" s="49" t="s">
        <v>1107</v>
      </c>
      <c r="C2088" s="49" t="s">
        <v>301</v>
      </c>
      <c r="D2088" s="49" t="s">
        <v>1627</v>
      </c>
      <c r="E2088" s="49" t="s">
        <v>947</v>
      </c>
      <c r="F2088" s="49" t="s">
        <v>1975</v>
      </c>
      <c r="G2088" s="49">
        <v>2019</v>
      </c>
      <c r="H2088" s="49" t="s">
        <v>1628</v>
      </c>
      <c r="I2088" s="49" t="s">
        <v>663</v>
      </c>
      <c r="J2088" s="59">
        <v>242417</v>
      </c>
      <c r="K2088" s="49">
        <v>242417</v>
      </c>
      <c r="L2088" s="55" t="str">
        <f>_xlfn.CONCAT(NFM3External!$B2088,"_",NFM3External!$C2088,"_",NFM3External!$E2088,"_",NFM3External!$G2088)</f>
        <v>Mongolia_TB_Unspecified - not disagregated by sources _2019</v>
      </c>
    </row>
    <row r="2089" spans="1:12">
      <c r="A2089" s="51" t="s">
        <v>1970</v>
      </c>
      <c r="B2089" s="52" t="s">
        <v>1107</v>
      </c>
      <c r="C2089" s="52" t="s">
        <v>301</v>
      </c>
      <c r="D2089" s="52" t="s">
        <v>1627</v>
      </c>
      <c r="E2089" s="52" t="s">
        <v>947</v>
      </c>
      <c r="F2089" s="52" t="s">
        <v>1975</v>
      </c>
      <c r="G2089" s="52">
        <v>2020</v>
      </c>
      <c r="H2089" s="52" t="s">
        <v>1628</v>
      </c>
      <c r="I2089" s="52" t="s">
        <v>663</v>
      </c>
      <c r="J2089" s="60">
        <v>242417</v>
      </c>
      <c r="K2089" s="52">
        <v>242417</v>
      </c>
      <c r="L2089" s="56" t="str">
        <f>_xlfn.CONCAT(NFM3External!$B2089,"_",NFM3External!$C2089,"_",NFM3External!$E2089,"_",NFM3External!$G2089)</f>
        <v>Mongolia_TB_Unspecified - not disagregated by sources _2020</v>
      </c>
    </row>
    <row r="2090" spans="1:12">
      <c r="A2090" s="48" t="s">
        <v>1970</v>
      </c>
      <c r="B2090" s="49" t="s">
        <v>1107</v>
      </c>
      <c r="C2090" s="49" t="s">
        <v>301</v>
      </c>
      <c r="D2090" s="49" t="s">
        <v>1627</v>
      </c>
      <c r="E2090" s="49" t="s">
        <v>947</v>
      </c>
      <c r="F2090" s="49" t="s">
        <v>1975</v>
      </c>
      <c r="G2090" s="49">
        <v>2021</v>
      </c>
      <c r="H2090" s="49" t="s">
        <v>357</v>
      </c>
      <c r="I2090" s="49" t="s">
        <v>663</v>
      </c>
      <c r="J2090" s="59">
        <v>77857</v>
      </c>
      <c r="K2090" s="49">
        <v>77857</v>
      </c>
      <c r="L2090" s="55" t="str">
        <f>_xlfn.CONCAT(NFM3External!$B2090,"_",NFM3External!$C2090,"_",NFM3External!$E2090,"_",NFM3External!$G2090)</f>
        <v>Mongolia_TB_Unspecified - not disagregated by sources _2021</v>
      </c>
    </row>
    <row r="2091" spans="1:12">
      <c r="A2091" s="51" t="s">
        <v>1970</v>
      </c>
      <c r="B2091" s="52" t="s">
        <v>1107</v>
      </c>
      <c r="C2091" s="52" t="s">
        <v>301</v>
      </c>
      <c r="D2091" s="52" t="s">
        <v>1627</v>
      </c>
      <c r="E2091" s="52" t="s">
        <v>947</v>
      </c>
      <c r="F2091" s="52" t="s">
        <v>1975</v>
      </c>
      <c r="G2091" s="52">
        <v>2022</v>
      </c>
      <c r="H2091" s="52" t="s">
        <v>357</v>
      </c>
      <c r="I2091" s="52" t="s">
        <v>663</v>
      </c>
      <c r="J2091" s="60">
        <v>77857</v>
      </c>
      <c r="K2091" s="52">
        <v>77857</v>
      </c>
      <c r="L2091" s="56" t="str">
        <f>_xlfn.CONCAT(NFM3External!$B2091,"_",NFM3External!$C2091,"_",NFM3External!$E2091,"_",NFM3External!$G2091)</f>
        <v>Mongolia_TB_Unspecified - not disagregated by sources _2022</v>
      </c>
    </row>
    <row r="2092" spans="1:12">
      <c r="A2092" s="48" t="s">
        <v>1970</v>
      </c>
      <c r="B2092" s="49" t="s">
        <v>1107</v>
      </c>
      <c r="C2092" s="49" t="s">
        <v>301</v>
      </c>
      <c r="D2092" s="49" t="s">
        <v>1627</v>
      </c>
      <c r="E2092" s="49" t="s">
        <v>942</v>
      </c>
      <c r="F2092" s="49" t="s">
        <v>1976</v>
      </c>
      <c r="G2092" s="49">
        <v>2018</v>
      </c>
      <c r="H2092" s="49" t="s">
        <v>1628</v>
      </c>
      <c r="I2092" s="49" t="s">
        <v>663</v>
      </c>
      <c r="J2092" s="59">
        <v>69262</v>
      </c>
      <c r="K2092" s="49">
        <v>69262</v>
      </c>
      <c r="L2092" s="55" t="str">
        <f>_xlfn.CONCAT(NFM3External!$B2092,"_",NFM3External!$C2092,"_",NFM3External!$E2092,"_",NFM3External!$G2092)</f>
        <v>Mongolia_TB_World Health Organization (WHO)_2018</v>
      </c>
    </row>
    <row r="2093" spans="1:12">
      <c r="A2093" s="51" t="s">
        <v>1970</v>
      </c>
      <c r="B2093" s="52" t="s">
        <v>1107</v>
      </c>
      <c r="C2093" s="52" t="s">
        <v>301</v>
      </c>
      <c r="D2093" s="52" t="s">
        <v>1627</v>
      </c>
      <c r="E2093" s="52" t="s">
        <v>942</v>
      </c>
      <c r="F2093" s="52" t="s">
        <v>1976</v>
      </c>
      <c r="G2093" s="52">
        <v>2019</v>
      </c>
      <c r="H2093" s="52" t="s">
        <v>1628</v>
      </c>
      <c r="I2093" s="52" t="s">
        <v>663</v>
      </c>
      <c r="J2093" s="60">
        <v>79157</v>
      </c>
      <c r="K2093" s="52">
        <v>79157</v>
      </c>
      <c r="L2093" s="56" t="str">
        <f>_xlfn.CONCAT(NFM3External!$B2093,"_",NFM3External!$C2093,"_",NFM3External!$E2093,"_",NFM3External!$G2093)</f>
        <v>Mongolia_TB_World Health Organization (WHO)_2019</v>
      </c>
    </row>
    <row r="2094" spans="1:12">
      <c r="A2094" s="48" t="s">
        <v>1970</v>
      </c>
      <c r="B2094" s="49" t="s">
        <v>1107</v>
      </c>
      <c r="C2094" s="49" t="s">
        <v>301</v>
      </c>
      <c r="D2094" s="49" t="s">
        <v>1627</v>
      </c>
      <c r="E2094" s="49" t="s">
        <v>942</v>
      </c>
      <c r="F2094" s="49" t="s">
        <v>1976</v>
      </c>
      <c r="G2094" s="49">
        <v>2020</v>
      </c>
      <c r="H2094" s="49" t="s">
        <v>1628</v>
      </c>
      <c r="I2094" s="49" t="s">
        <v>663</v>
      </c>
      <c r="J2094" s="59">
        <v>79157</v>
      </c>
      <c r="K2094" s="49">
        <v>79157</v>
      </c>
      <c r="L2094" s="55" t="str">
        <f>_xlfn.CONCAT(NFM3External!$B2094,"_",NFM3External!$C2094,"_",NFM3External!$E2094,"_",NFM3External!$G2094)</f>
        <v>Mongolia_TB_World Health Organization (WHO)_2020</v>
      </c>
    </row>
    <row r="2095" spans="1:12">
      <c r="A2095" s="51" t="s">
        <v>1970</v>
      </c>
      <c r="B2095" s="52" t="s">
        <v>1107</v>
      </c>
      <c r="C2095" s="52" t="s">
        <v>301</v>
      </c>
      <c r="D2095" s="52" t="s">
        <v>1627</v>
      </c>
      <c r="E2095" s="52" t="s">
        <v>942</v>
      </c>
      <c r="F2095" s="52" t="s">
        <v>1976</v>
      </c>
      <c r="G2095" s="52">
        <v>2021</v>
      </c>
      <c r="H2095" s="52" t="s">
        <v>357</v>
      </c>
      <c r="I2095" s="52" t="s">
        <v>663</v>
      </c>
      <c r="J2095" s="60">
        <v>95469</v>
      </c>
      <c r="K2095" s="52">
        <v>95469</v>
      </c>
      <c r="L2095" s="56" t="str">
        <f>_xlfn.CONCAT(NFM3External!$B2095,"_",NFM3External!$C2095,"_",NFM3External!$E2095,"_",NFM3External!$G2095)</f>
        <v>Mongolia_TB_World Health Organization (WHO)_2021</v>
      </c>
    </row>
    <row r="2096" spans="1:12">
      <c r="A2096" s="48" t="s">
        <v>1970</v>
      </c>
      <c r="B2096" s="49" t="s">
        <v>1107</v>
      </c>
      <c r="C2096" s="49" t="s">
        <v>301</v>
      </c>
      <c r="D2096" s="49" t="s">
        <v>1627</v>
      </c>
      <c r="E2096" s="49" t="s">
        <v>942</v>
      </c>
      <c r="F2096" s="49" t="s">
        <v>1976</v>
      </c>
      <c r="G2096" s="49">
        <v>2022</v>
      </c>
      <c r="H2096" s="49" t="s">
        <v>357</v>
      </c>
      <c r="I2096" s="49" t="s">
        <v>663</v>
      </c>
      <c r="J2096" s="59">
        <v>95469</v>
      </c>
      <c r="K2096" s="49">
        <v>95469</v>
      </c>
      <c r="L2096" s="55" t="str">
        <f>_xlfn.CONCAT(NFM3External!$B2096,"_",NFM3External!$C2096,"_",NFM3External!$E2096,"_",NFM3External!$G2096)</f>
        <v>Mongolia_TB_World Health Organization (WHO)_2022</v>
      </c>
    </row>
    <row r="2097" spans="1:12">
      <c r="A2097" s="51" t="s">
        <v>1970</v>
      </c>
      <c r="B2097" s="52" t="s">
        <v>1107</v>
      </c>
      <c r="C2097" s="52" t="s">
        <v>301</v>
      </c>
      <c r="D2097" s="52" t="s">
        <v>1627</v>
      </c>
      <c r="E2097" s="52" t="s">
        <v>942</v>
      </c>
      <c r="F2097" s="52" t="s">
        <v>1976</v>
      </c>
      <c r="G2097" s="52">
        <v>2023</v>
      </c>
      <c r="H2097" s="52" t="s">
        <v>357</v>
      </c>
      <c r="I2097" s="52" t="s">
        <v>663</v>
      </c>
      <c r="J2097" s="60">
        <v>95469</v>
      </c>
      <c r="K2097" s="52">
        <v>95469</v>
      </c>
      <c r="L2097" s="56" t="str">
        <f>_xlfn.CONCAT(NFM3External!$B2097,"_",NFM3External!$C2097,"_",NFM3External!$E2097,"_",NFM3External!$G2097)</f>
        <v>Mongolia_TB_World Health Organization (WHO)_2023</v>
      </c>
    </row>
    <row r="2098" spans="1:12">
      <c r="A2098" s="48" t="s">
        <v>1977</v>
      </c>
      <c r="B2098" s="49" t="s">
        <v>1115</v>
      </c>
      <c r="C2098" s="49" t="s">
        <v>1638</v>
      </c>
      <c r="D2098" s="49" t="s">
        <v>1627</v>
      </c>
      <c r="E2098" s="49" t="s">
        <v>802</v>
      </c>
      <c r="F2098" s="49" t="s">
        <v>1978</v>
      </c>
      <c r="G2098" s="49">
        <v>2020</v>
      </c>
      <c r="H2098" s="49" t="s">
        <v>1628</v>
      </c>
      <c r="I2098" s="49" t="s">
        <v>663</v>
      </c>
      <c r="J2098" s="59">
        <v>640000</v>
      </c>
      <c r="K2098" s="49">
        <v>640000</v>
      </c>
      <c r="L2098" s="55" t="str">
        <f>_xlfn.CONCAT(NFM3External!$B2098,"_",NFM3External!$C2098,"_",NFM3External!$E2098,"_",NFM3External!$G2098)</f>
        <v>Mozambique_HIV_International Drug Purchase Facility (UNITAID)_2020</v>
      </c>
    </row>
    <row r="2099" spans="1:12">
      <c r="A2099" s="51" t="s">
        <v>1977</v>
      </c>
      <c r="B2099" s="52" t="s">
        <v>1115</v>
      </c>
      <c r="C2099" s="52" t="s">
        <v>1638</v>
      </c>
      <c r="D2099" s="52" t="s">
        <v>1627</v>
      </c>
      <c r="E2099" s="52" t="s">
        <v>802</v>
      </c>
      <c r="F2099" s="52" t="s">
        <v>1978</v>
      </c>
      <c r="G2099" s="52">
        <v>2021</v>
      </c>
      <c r="H2099" s="52" t="s">
        <v>357</v>
      </c>
      <c r="I2099" s="52" t="s">
        <v>663</v>
      </c>
      <c r="J2099" s="60">
        <v>430000</v>
      </c>
      <c r="K2099" s="52">
        <v>430000</v>
      </c>
      <c r="L2099" s="56" t="str">
        <f>_xlfn.CONCAT(NFM3External!$B2099,"_",NFM3External!$C2099,"_",NFM3External!$E2099,"_",NFM3External!$G2099)</f>
        <v>Mozambique_HIV_International Drug Purchase Facility (UNITAID)_2021</v>
      </c>
    </row>
    <row r="2100" spans="1:12">
      <c r="A2100" s="48" t="s">
        <v>1977</v>
      </c>
      <c r="B2100" s="49" t="s">
        <v>1115</v>
      </c>
      <c r="C2100" s="49" t="s">
        <v>1638</v>
      </c>
      <c r="D2100" s="49" t="s">
        <v>1627</v>
      </c>
      <c r="E2100" s="49" t="s">
        <v>808</v>
      </c>
      <c r="F2100" s="49" t="s">
        <v>1979</v>
      </c>
      <c r="G2100" s="49">
        <v>2018</v>
      </c>
      <c r="H2100" s="49" t="s">
        <v>1628</v>
      </c>
      <c r="I2100" s="49" t="s">
        <v>663</v>
      </c>
      <c r="J2100" s="59">
        <v>50000</v>
      </c>
      <c r="K2100" s="49">
        <v>50000</v>
      </c>
      <c r="L2100" s="55" t="str">
        <f>_xlfn.CONCAT(NFM3External!$B2100,"_",NFM3External!$C2100,"_",NFM3External!$E2100,"_",NFM3External!$G2100)</f>
        <v>Mozambique_HIV_International Labor Organization (ILO)_2018</v>
      </c>
    </row>
    <row r="2101" spans="1:12">
      <c r="A2101" s="51" t="s">
        <v>1977</v>
      </c>
      <c r="B2101" s="52" t="s">
        <v>1115</v>
      </c>
      <c r="C2101" s="52" t="s">
        <v>1638</v>
      </c>
      <c r="D2101" s="52" t="s">
        <v>1627</v>
      </c>
      <c r="E2101" s="52" t="s">
        <v>808</v>
      </c>
      <c r="F2101" s="52" t="s">
        <v>1979</v>
      </c>
      <c r="G2101" s="52">
        <v>2019</v>
      </c>
      <c r="H2101" s="52" t="s">
        <v>1628</v>
      </c>
      <c r="I2101" s="52" t="s">
        <v>663</v>
      </c>
      <c r="J2101" s="60">
        <v>50000</v>
      </c>
      <c r="K2101" s="52">
        <v>50000</v>
      </c>
      <c r="L2101" s="56" t="str">
        <f>_xlfn.CONCAT(NFM3External!$B2101,"_",NFM3External!$C2101,"_",NFM3External!$E2101,"_",NFM3External!$G2101)</f>
        <v>Mozambique_HIV_International Labor Organization (ILO)_2019</v>
      </c>
    </row>
    <row r="2102" spans="1:12">
      <c r="A2102" s="48" t="s">
        <v>1977</v>
      </c>
      <c r="B2102" s="49" t="s">
        <v>1115</v>
      </c>
      <c r="C2102" s="49" t="s">
        <v>1638</v>
      </c>
      <c r="D2102" s="49" t="s">
        <v>1627</v>
      </c>
      <c r="E2102" s="49" t="s">
        <v>808</v>
      </c>
      <c r="F2102" s="49" t="s">
        <v>1979</v>
      </c>
      <c r="G2102" s="49">
        <v>2020</v>
      </c>
      <c r="H2102" s="49" t="s">
        <v>1628</v>
      </c>
      <c r="I2102" s="49" t="s">
        <v>663</v>
      </c>
      <c r="J2102" s="59">
        <v>50000</v>
      </c>
      <c r="K2102" s="49">
        <v>50000</v>
      </c>
      <c r="L2102" s="55" t="str">
        <f>_xlfn.CONCAT(NFM3External!$B2102,"_",NFM3External!$C2102,"_",NFM3External!$E2102,"_",NFM3External!$G2102)</f>
        <v>Mozambique_HIV_International Labor Organization (ILO)_2020</v>
      </c>
    </row>
    <row r="2103" spans="1:12">
      <c r="A2103" s="51" t="s">
        <v>1977</v>
      </c>
      <c r="B2103" s="52" t="s">
        <v>1115</v>
      </c>
      <c r="C2103" s="52" t="s">
        <v>1638</v>
      </c>
      <c r="D2103" s="52" t="s">
        <v>1627</v>
      </c>
      <c r="E2103" s="52" t="s">
        <v>808</v>
      </c>
      <c r="F2103" s="52" t="s">
        <v>1979</v>
      </c>
      <c r="G2103" s="52">
        <v>2021</v>
      </c>
      <c r="H2103" s="52" t="s">
        <v>357</v>
      </c>
      <c r="I2103" s="52" t="s">
        <v>663</v>
      </c>
      <c r="J2103" s="60">
        <v>50000</v>
      </c>
      <c r="K2103" s="52">
        <v>50000</v>
      </c>
      <c r="L2103" s="56" t="str">
        <f>_xlfn.CONCAT(NFM3External!$B2103,"_",NFM3External!$C2103,"_",NFM3External!$E2103,"_",NFM3External!$G2103)</f>
        <v>Mozambique_HIV_International Labor Organization (ILO)_2021</v>
      </c>
    </row>
    <row r="2104" spans="1:12">
      <c r="A2104" s="48" t="s">
        <v>1977</v>
      </c>
      <c r="B2104" s="49" t="s">
        <v>1115</v>
      </c>
      <c r="C2104" s="49" t="s">
        <v>1638</v>
      </c>
      <c r="D2104" s="49" t="s">
        <v>1627</v>
      </c>
      <c r="E2104" s="49" t="s">
        <v>808</v>
      </c>
      <c r="F2104" s="49" t="s">
        <v>1979</v>
      </c>
      <c r="G2104" s="49">
        <v>2022</v>
      </c>
      <c r="H2104" s="49" t="s">
        <v>357</v>
      </c>
      <c r="I2104" s="49" t="s">
        <v>663</v>
      </c>
      <c r="J2104" s="59">
        <v>50000</v>
      </c>
      <c r="K2104" s="49">
        <v>50000</v>
      </c>
      <c r="L2104" s="55" t="str">
        <f>_xlfn.CONCAT(NFM3External!$B2104,"_",NFM3External!$C2104,"_",NFM3External!$E2104,"_",NFM3External!$G2104)</f>
        <v>Mozambique_HIV_International Labor Organization (ILO)_2022</v>
      </c>
    </row>
    <row r="2105" spans="1:12">
      <c r="A2105" s="51" t="s">
        <v>1977</v>
      </c>
      <c r="B2105" s="52" t="s">
        <v>1115</v>
      </c>
      <c r="C2105" s="52" t="s">
        <v>1638</v>
      </c>
      <c r="D2105" s="52" t="s">
        <v>1627</v>
      </c>
      <c r="E2105" s="52" t="s">
        <v>808</v>
      </c>
      <c r="F2105" s="52" t="s">
        <v>1979</v>
      </c>
      <c r="G2105" s="52">
        <v>2023</v>
      </c>
      <c r="H2105" s="52" t="s">
        <v>357</v>
      </c>
      <c r="I2105" s="52" t="s">
        <v>663</v>
      </c>
      <c r="J2105" s="60">
        <v>50000</v>
      </c>
      <c r="K2105" s="52">
        <v>50000</v>
      </c>
      <c r="L2105" s="56" t="str">
        <f>_xlfn.CONCAT(NFM3External!$B2105,"_",NFM3External!$C2105,"_",NFM3External!$E2105,"_",NFM3External!$G2105)</f>
        <v>Mozambique_HIV_International Labor Organization (ILO)_2023</v>
      </c>
    </row>
    <row r="2106" spans="1:12">
      <c r="A2106" s="48" t="s">
        <v>1977</v>
      </c>
      <c r="B2106" s="49" t="s">
        <v>1115</v>
      </c>
      <c r="C2106" s="49" t="s">
        <v>1638</v>
      </c>
      <c r="D2106" s="49" t="s">
        <v>1627</v>
      </c>
      <c r="E2106" s="49" t="s">
        <v>808</v>
      </c>
      <c r="F2106" s="49" t="s">
        <v>1979</v>
      </c>
      <c r="G2106" s="49">
        <v>2024</v>
      </c>
      <c r="H2106" s="49" t="s">
        <v>357</v>
      </c>
      <c r="I2106" s="49" t="s">
        <v>663</v>
      </c>
      <c r="J2106" s="59">
        <v>50000</v>
      </c>
      <c r="K2106" s="49">
        <v>50000</v>
      </c>
      <c r="L2106" s="55" t="str">
        <f>_xlfn.CONCAT(NFM3External!$B2106,"_",NFM3External!$C2106,"_",NFM3External!$E2106,"_",NFM3External!$G2106)</f>
        <v>Mozambique_HIV_International Labor Organization (ILO)_2024</v>
      </c>
    </row>
    <row r="2107" spans="1:12">
      <c r="A2107" s="51" t="s">
        <v>1977</v>
      </c>
      <c r="B2107" s="52" t="s">
        <v>1115</v>
      </c>
      <c r="C2107" s="52" t="s">
        <v>1638</v>
      </c>
      <c r="D2107" s="52" t="s">
        <v>1627</v>
      </c>
      <c r="E2107" s="52" t="s">
        <v>808</v>
      </c>
      <c r="F2107" s="52" t="s">
        <v>1979</v>
      </c>
      <c r="G2107" s="52">
        <v>2025</v>
      </c>
      <c r="H2107" s="52" t="s">
        <v>357</v>
      </c>
      <c r="I2107" s="52" t="s">
        <v>663</v>
      </c>
      <c r="J2107" s="60">
        <v>50000</v>
      </c>
      <c r="K2107" s="52">
        <v>50000</v>
      </c>
      <c r="L2107" s="56" t="str">
        <f>_xlfn.CONCAT(NFM3External!$B2107,"_",NFM3External!$C2107,"_",NFM3External!$E2107,"_",NFM3External!$G2107)</f>
        <v>Mozambique_HIV_International Labor Organization (ILO)_2025</v>
      </c>
    </row>
    <row r="2108" spans="1:12">
      <c r="A2108" s="48" t="s">
        <v>1977</v>
      </c>
      <c r="B2108" s="49" t="s">
        <v>1115</v>
      </c>
      <c r="C2108" s="49" t="s">
        <v>1638</v>
      </c>
      <c r="D2108" s="49" t="s">
        <v>1627</v>
      </c>
      <c r="E2108" s="49" t="s">
        <v>813</v>
      </c>
      <c r="F2108" s="49" t="s">
        <v>1980</v>
      </c>
      <c r="G2108" s="49">
        <v>2018</v>
      </c>
      <c r="H2108" s="49" t="s">
        <v>1628</v>
      </c>
      <c r="I2108" s="49" t="s">
        <v>663</v>
      </c>
      <c r="J2108" s="59">
        <v>1483623</v>
      </c>
      <c r="K2108" s="49">
        <v>1483623</v>
      </c>
      <c r="L2108" s="55" t="str">
        <f>_xlfn.CONCAT(NFM3External!$B2108,"_",NFM3External!$C2108,"_",NFM3External!$E2108,"_",NFM3External!$G2108)</f>
        <v>Mozambique_HIV_International Organization for Migration (IOM)_2018</v>
      </c>
    </row>
    <row r="2109" spans="1:12">
      <c r="A2109" s="51" t="s">
        <v>1977</v>
      </c>
      <c r="B2109" s="52" t="s">
        <v>1115</v>
      </c>
      <c r="C2109" s="52" t="s">
        <v>1638</v>
      </c>
      <c r="D2109" s="52" t="s">
        <v>1627</v>
      </c>
      <c r="E2109" s="52" t="s">
        <v>813</v>
      </c>
      <c r="F2109" s="52" t="s">
        <v>1980</v>
      </c>
      <c r="G2109" s="52">
        <v>2019</v>
      </c>
      <c r="H2109" s="52" t="s">
        <v>1628</v>
      </c>
      <c r="I2109" s="52" t="s">
        <v>663</v>
      </c>
      <c r="J2109" s="60">
        <v>1483623</v>
      </c>
      <c r="K2109" s="52">
        <v>1483623</v>
      </c>
      <c r="L2109" s="56" t="str">
        <f>_xlfn.CONCAT(NFM3External!$B2109,"_",NFM3External!$C2109,"_",NFM3External!$E2109,"_",NFM3External!$G2109)</f>
        <v>Mozambique_HIV_International Organization for Migration (IOM)_2019</v>
      </c>
    </row>
    <row r="2110" spans="1:12">
      <c r="A2110" s="48" t="s">
        <v>1977</v>
      </c>
      <c r="B2110" s="49" t="s">
        <v>1115</v>
      </c>
      <c r="C2110" s="49" t="s">
        <v>1638</v>
      </c>
      <c r="D2110" s="49" t="s">
        <v>1627</v>
      </c>
      <c r="E2110" s="49" t="s">
        <v>813</v>
      </c>
      <c r="F2110" s="49" t="s">
        <v>1980</v>
      </c>
      <c r="G2110" s="49">
        <v>2020</v>
      </c>
      <c r="H2110" s="49" t="s">
        <v>1628</v>
      </c>
      <c r="I2110" s="49" t="s">
        <v>663</v>
      </c>
      <c r="J2110" s="59">
        <v>1483623</v>
      </c>
      <c r="K2110" s="49">
        <v>1483623</v>
      </c>
      <c r="L2110" s="55" t="str">
        <f>_xlfn.CONCAT(NFM3External!$B2110,"_",NFM3External!$C2110,"_",NFM3External!$E2110,"_",NFM3External!$G2110)</f>
        <v>Mozambique_HIV_International Organization for Migration (IOM)_2020</v>
      </c>
    </row>
    <row r="2111" spans="1:12">
      <c r="A2111" s="51" t="s">
        <v>1977</v>
      </c>
      <c r="B2111" s="52" t="s">
        <v>1115</v>
      </c>
      <c r="C2111" s="52" t="s">
        <v>1638</v>
      </c>
      <c r="D2111" s="52" t="s">
        <v>1627</v>
      </c>
      <c r="E2111" s="52" t="s">
        <v>813</v>
      </c>
      <c r="F2111" s="52" t="s">
        <v>1980</v>
      </c>
      <c r="G2111" s="52">
        <v>2021</v>
      </c>
      <c r="H2111" s="52" t="s">
        <v>357</v>
      </c>
      <c r="I2111" s="52" t="s">
        <v>663</v>
      </c>
      <c r="J2111" s="60">
        <v>1483623</v>
      </c>
      <c r="K2111" s="52">
        <v>1483623</v>
      </c>
      <c r="L2111" s="56" t="str">
        <f>_xlfn.CONCAT(NFM3External!$B2111,"_",NFM3External!$C2111,"_",NFM3External!$E2111,"_",NFM3External!$G2111)</f>
        <v>Mozambique_HIV_International Organization for Migration (IOM)_2021</v>
      </c>
    </row>
    <row r="2112" spans="1:12">
      <c r="A2112" s="48" t="s">
        <v>1977</v>
      </c>
      <c r="B2112" s="49" t="s">
        <v>1115</v>
      </c>
      <c r="C2112" s="49" t="s">
        <v>1638</v>
      </c>
      <c r="D2112" s="49" t="s">
        <v>1627</v>
      </c>
      <c r="E2112" s="49" t="s">
        <v>836</v>
      </c>
      <c r="F2112" s="49" t="s">
        <v>1981</v>
      </c>
      <c r="G2112" s="49">
        <v>2018</v>
      </c>
      <c r="H2112" s="49" t="s">
        <v>1628</v>
      </c>
      <c r="I2112" s="49" t="s">
        <v>663</v>
      </c>
      <c r="J2112" s="59">
        <v>572413</v>
      </c>
      <c r="K2112" s="49">
        <v>572413</v>
      </c>
      <c r="L2112" s="55" t="str">
        <f>_xlfn.CONCAT(NFM3External!$B2112,"_",NFM3External!$C2112,"_",NFM3External!$E2112,"_",NFM3External!$G2112)</f>
        <v>Mozambique_HIV_Joint United Nations Programme on HIV/AIDS (UNAIDS)_2018</v>
      </c>
    </row>
    <row r="2113" spans="1:12">
      <c r="A2113" s="51" t="s">
        <v>1977</v>
      </c>
      <c r="B2113" s="52" t="s">
        <v>1115</v>
      </c>
      <c r="C2113" s="52" t="s">
        <v>1638</v>
      </c>
      <c r="D2113" s="52" t="s">
        <v>1627</v>
      </c>
      <c r="E2113" s="52" t="s">
        <v>836</v>
      </c>
      <c r="F2113" s="52" t="s">
        <v>1981</v>
      </c>
      <c r="G2113" s="52">
        <v>2019</v>
      </c>
      <c r="H2113" s="52" t="s">
        <v>1628</v>
      </c>
      <c r="I2113" s="52" t="s">
        <v>663</v>
      </c>
      <c r="J2113" s="60">
        <v>572413</v>
      </c>
      <c r="K2113" s="52">
        <v>572413</v>
      </c>
      <c r="L2113" s="56" t="str">
        <f>_xlfn.CONCAT(NFM3External!$B2113,"_",NFM3External!$C2113,"_",NFM3External!$E2113,"_",NFM3External!$G2113)</f>
        <v>Mozambique_HIV_Joint United Nations Programme on HIV/AIDS (UNAIDS)_2019</v>
      </c>
    </row>
    <row r="2114" spans="1:12">
      <c r="A2114" s="48" t="s">
        <v>1977</v>
      </c>
      <c r="B2114" s="49" t="s">
        <v>1115</v>
      </c>
      <c r="C2114" s="49" t="s">
        <v>1638</v>
      </c>
      <c r="D2114" s="49" t="s">
        <v>1627</v>
      </c>
      <c r="E2114" s="49" t="s">
        <v>836</v>
      </c>
      <c r="F2114" s="49" t="s">
        <v>1981</v>
      </c>
      <c r="G2114" s="49">
        <v>2020</v>
      </c>
      <c r="H2114" s="49" t="s">
        <v>1628</v>
      </c>
      <c r="I2114" s="49" t="s">
        <v>663</v>
      </c>
      <c r="J2114" s="59">
        <v>572413</v>
      </c>
      <c r="K2114" s="49">
        <v>572413</v>
      </c>
      <c r="L2114" s="55" t="str">
        <f>_xlfn.CONCAT(NFM3External!$B2114,"_",NFM3External!$C2114,"_",NFM3External!$E2114,"_",NFM3External!$G2114)</f>
        <v>Mozambique_HIV_Joint United Nations Programme on HIV/AIDS (UNAIDS)_2020</v>
      </c>
    </row>
    <row r="2115" spans="1:12">
      <c r="A2115" s="51" t="s">
        <v>1977</v>
      </c>
      <c r="B2115" s="52" t="s">
        <v>1115</v>
      </c>
      <c r="C2115" s="52" t="s">
        <v>1638</v>
      </c>
      <c r="D2115" s="52" t="s">
        <v>1627</v>
      </c>
      <c r="E2115" s="52" t="s">
        <v>836</v>
      </c>
      <c r="F2115" s="52" t="s">
        <v>1981</v>
      </c>
      <c r="G2115" s="52">
        <v>2021</v>
      </c>
      <c r="H2115" s="52" t="s">
        <v>357</v>
      </c>
      <c r="I2115" s="52" t="s">
        <v>663</v>
      </c>
      <c r="J2115" s="60">
        <v>572413</v>
      </c>
      <c r="K2115" s="52">
        <v>572413</v>
      </c>
      <c r="L2115" s="56" t="str">
        <f>_xlfn.CONCAT(NFM3External!$B2115,"_",NFM3External!$C2115,"_",NFM3External!$E2115,"_",NFM3External!$G2115)</f>
        <v>Mozambique_HIV_Joint United Nations Programme on HIV/AIDS (UNAIDS)_2021</v>
      </c>
    </row>
    <row r="2116" spans="1:12">
      <c r="A2116" s="48" t="s">
        <v>1977</v>
      </c>
      <c r="B2116" s="49" t="s">
        <v>1115</v>
      </c>
      <c r="C2116" s="49" t="s">
        <v>1638</v>
      </c>
      <c r="D2116" s="49" t="s">
        <v>1627</v>
      </c>
      <c r="E2116" s="49" t="s">
        <v>853</v>
      </c>
      <c r="F2116" s="49" t="s">
        <v>1982</v>
      </c>
      <c r="G2116" s="49">
        <v>2019</v>
      </c>
      <c r="H2116" s="49" t="s">
        <v>1628</v>
      </c>
      <c r="I2116" s="49" t="s">
        <v>663</v>
      </c>
      <c r="J2116" s="59">
        <v>2432659</v>
      </c>
      <c r="K2116" s="49">
        <v>2432659</v>
      </c>
      <c r="L2116" s="55" t="str">
        <f>_xlfn.CONCAT(NFM3External!$B2116,"_",NFM3External!$C2116,"_",NFM3External!$E2116,"_",NFM3External!$G2116)</f>
        <v>Mozambique_HIV_Medicins Sans Frontiers (MSF)_2019</v>
      </c>
    </row>
    <row r="2117" spans="1:12">
      <c r="A2117" s="51" t="s">
        <v>1977</v>
      </c>
      <c r="B2117" s="52" t="s">
        <v>1115</v>
      </c>
      <c r="C2117" s="52" t="s">
        <v>1638</v>
      </c>
      <c r="D2117" s="52" t="s">
        <v>1627</v>
      </c>
      <c r="E2117" s="52" t="s">
        <v>853</v>
      </c>
      <c r="F2117" s="52" t="s">
        <v>1982</v>
      </c>
      <c r="G2117" s="52">
        <v>2020</v>
      </c>
      <c r="H2117" s="52" t="s">
        <v>1628</v>
      </c>
      <c r="I2117" s="52" t="s">
        <v>663</v>
      </c>
      <c r="J2117" s="60">
        <v>2099169</v>
      </c>
      <c r="K2117" s="52">
        <v>2099169</v>
      </c>
      <c r="L2117" s="56" t="str">
        <f>_xlfn.CONCAT(NFM3External!$B2117,"_",NFM3External!$C2117,"_",NFM3External!$E2117,"_",NFM3External!$G2117)</f>
        <v>Mozambique_HIV_Medicins Sans Frontiers (MSF)_2020</v>
      </c>
    </row>
    <row r="2118" spans="1:12">
      <c r="A2118" s="48" t="s">
        <v>1977</v>
      </c>
      <c r="B2118" s="49" t="s">
        <v>1115</v>
      </c>
      <c r="C2118" s="49" t="s">
        <v>1638</v>
      </c>
      <c r="D2118" s="49" t="s">
        <v>1627</v>
      </c>
      <c r="E2118" s="49" t="s">
        <v>894</v>
      </c>
      <c r="F2118" s="49" t="s">
        <v>1983</v>
      </c>
      <c r="G2118" s="49">
        <v>2018</v>
      </c>
      <c r="H2118" s="49" t="s">
        <v>1628</v>
      </c>
      <c r="I2118" s="49" t="s">
        <v>663</v>
      </c>
      <c r="J2118" s="59">
        <v>1039311</v>
      </c>
      <c r="K2118" s="49">
        <v>1039311</v>
      </c>
      <c r="L2118" s="55" t="str">
        <f>_xlfn.CONCAT(NFM3External!$B2118,"_",NFM3External!$C2118,"_",NFM3External!$E2118,"_",NFM3External!$G2118)</f>
        <v>Mozambique_HIV_The United Nations Children's Fund (UNICEF)_2018</v>
      </c>
    </row>
    <row r="2119" spans="1:12">
      <c r="A2119" s="51" t="s">
        <v>1977</v>
      </c>
      <c r="B2119" s="52" t="s">
        <v>1115</v>
      </c>
      <c r="C2119" s="52" t="s">
        <v>1638</v>
      </c>
      <c r="D2119" s="52" t="s">
        <v>1627</v>
      </c>
      <c r="E2119" s="52" t="s">
        <v>894</v>
      </c>
      <c r="F2119" s="52" t="s">
        <v>1983</v>
      </c>
      <c r="G2119" s="52">
        <v>2019</v>
      </c>
      <c r="H2119" s="52" t="s">
        <v>1628</v>
      </c>
      <c r="I2119" s="52" t="s">
        <v>663</v>
      </c>
      <c r="J2119" s="60">
        <v>1039311</v>
      </c>
      <c r="K2119" s="52">
        <v>1039311</v>
      </c>
      <c r="L2119" s="56" t="str">
        <f>_xlfn.CONCAT(NFM3External!$B2119,"_",NFM3External!$C2119,"_",NFM3External!$E2119,"_",NFM3External!$G2119)</f>
        <v>Mozambique_HIV_The United Nations Children's Fund (UNICEF)_2019</v>
      </c>
    </row>
    <row r="2120" spans="1:12">
      <c r="A2120" s="48" t="s">
        <v>1977</v>
      </c>
      <c r="B2120" s="49" t="s">
        <v>1115</v>
      </c>
      <c r="C2120" s="49" t="s">
        <v>1638</v>
      </c>
      <c r="D2120" s="49" t="s">
        <v>1627</v>
      </c>
      <c r="E2120" s="49" t="s">
        <v>894</v>
      </c>
      <c r="F2120" s="49" t="s">
        <v>1983</v>
      </c>
      <c r="G2120" s="49">
        <v>2020</v>
      </c>
      <c r="H2120" s="49" t="s">
        <v>1628</v>
      </c>
      <c r="I2120" s="49" t="s">
        <v>663</v>
      </c>
      <c r="J2120" s="59">
        <v>1039311</v>
      </c>
      <c r="K2120" s="49">
        <v>1039311</v>
      </c>
      <c r="L2120" s="55" t="str">
        <f>_xlfn.CONCAT(NFM3External!$B2120,"_",NFM3External!$C2120,"_",NFM3External!$E2120,"_",NFM3External!$G2120)</f>
        <v>Mozambique_HIV_The United Nations Children's Fund (UNICEF)_2020</v>
      </c>
    </row>
    <row r="2121" spans="1:12">
      <c r="A2121" s="51" t="s">
        <v>1977</v>
      </c>
      <c r="B2121" s="52" t="s">
        <v>1115</v>
      </c>
      <c r="C2121" s="52" t="s">
        <v>1638</v>
      </c>
      <c r="D2121" s="52" t="s">
        <v>1627</v>
      </c>
      <c r="E2121" s="52" t="s">
        <v>894</v>
      </c>
      <c r="F2121" s="52" t="s">
        <v>1983</v>
      </c>
      <c r="G2121" s="52">
        <v>2021</v>
      </c>
      <c r="H2121" s="52" t="s">
        <v>357</v>
      </c>
      <c r="I2121" s="52" t="s">
        <v>663</v>
      </c>
      <c r="J2121" s="60">
        <v>1039311</v>
      </c>
      <c r="K2121" s="52">
        <v>1039311</v>
      </c>
      <c r="L2121" s="56" t="str">
        <f>_xlfn.CONCAT(NFM3External!$B2121,"_",NFM3External!$C2121,"_",NFM3External!$E2121,"_",NFM3External!$G2121)</f>
        <v>Mozambique_HIV_The United Nations Children's Fund (UNICEF)_2021</v>
      </c>
    </row>
    <row r="2122" spans="1:12">
      <c r="A2122" s="48" t="s">
        <v>1977</v>
      </c>
      <c r="B2122" s="49" t="s">
        <v>1115</v>
      </c>
      <c r="C2122" s="49" t="s">
        <v>1638</v>
      </c>
      <c r="D2122" s="49" t="s">
        <v>1627</v>
      </c>
      <c r="E2122" s="49" t="s">
        <v>911</v>
      </c>
      <c r="F2122" s="49" t="s">
        <v>1984</v>
      </c>
      <c r="G2122" s="49">
        <v>2018</v>
      </c>
      <c r="H2122" s="49" t="s">
        <v>1628</v>
      </c>
      <c r="I2122" s="49" t="s">
        <v>663</v>
      </c>
      <c r="J2122" s="59">
        <v>870149</v>
      </c>
      <c r="K2122" s="49">
        <v>870149</v>
      </c>
      <c r="L2122" s="55" t="str">
        <f>_xlfn.CONCAT(NFM3External!$B2122,"_",NFM3External!$C2122,"_",NFM3External!$E2122,"_",NFM3External!$G2122)</f>
        <v>Mozambique_HIV_United Nations Development Programme (UNDP)_2018</v>
      </c>
    </row>
    <row r="2123" spans="1:12">
      <c r="A2123" s="51" t="s">
        <v>1977</v>
      </c>
      <c r="B2123" s="52" t="s">
        <v>1115</v>
      </c>
      <c r="C2123" s="52" t="s">
        <v>1638</v>
      </c>
      <c r="D2123" s="52" t="s">
        <v>1627</v>
      </c>
      <c r="E2123" s="52" t="s">
        <v>911</v>
      </c>
      <c r="F2123" s="52" t="s">
        <v>1984</v>
      </c>
      <c r="G2123" s="52">
        <v>2019</v>
      </c>
      <c r="H2123" s="52" t="s">
        <v>1628</v>
      </c>
      <c r="I2123" s="52" t="s">
        <v>663</v>
      </c>
      <c r="J2123" s="60">
        <v>870149</v>
      </c>
      <c r="K2123" s="52">
        <v>870149</v>
      </c>
      <c r="L2123" s="56" t="str">
        <f>_xlfn.CONCAT(NFM3External!$B2123,"_",NFM3External!$C2123,"_",NFM3External!$E2123,"_",NFM3External!$G2123)</f>
        <v>Mozambique_HIV_United Nations Development Programme (UNDP)_2019</v>
      </c>
    </row>
    <row r="2124" spans="1:12">
      <c r="A2124" s="48" t="s">
        <v>1977</v>
      </c>
      <c r="B2124" s="49" t="s">
        <v>1115</v>
      </c>
      <c r="C2124" s="49" t="s">
        <v>1638</v>
      </c>
      <c r="D2124" s="49" t="s">
        <v>1627</v>
      </c>
      <c r="E2124" s="49" t="s">
        <v>911</v>
      </c>
      <c r="F2124" s="49" t="s">
        <v>1984</v>
      </c>
      <c r="G2124" s="49">
        <v>2020</v>
      </c>
      <c r="H2124" s="49" t="s">
        <v>1628</v>
      </c>
      <c r="I2124" s="49" t="s">
        <v>663</v>
      </c>
      <c r="J2124" s="59">
        <v>870149</v>
      </c>
      <c r="K2124" s="49">
        <v>870149</v>
      </c>
      <c r="L2124" s="55" t="str">
        <f>_xlfn.CONCAT(NFM3External!$B2124,"_",NFM3External!$C2124,"_",NFM3External!$E2124,"_",NFM3External!$G2124)</f>
        <v>Mozambique_HIV_United Nations Development Programme (UNDP)_2020</v>
      </c>
    </row>
    <row r="2125" spans="1:12">
      <c r="A2125" s="51" t="s">
        <v>1977</v>
      </c>
      <c r="B2125" s="52" t="s">
        <v>1115</v>
      </c>
      <c r="C2125" s="52" t="s">
        <v>1638</v>
      </c>
      <c r="D2125" s="52" t="s">
        <v>1627</v>
      </c>
      <c r="E2125" s="52" t="s">
        <v>911</v>
      </c>
      <c r="F2125" s="52" t="s">
        <v>1984</v>
      </c>
      <c r="G2125" s="52">
        <v>2021</v>
      </c>
      <c r="H2125" s="52" t="s">
        <v>357</v>
      </c>
      <c r="I2125" s="52" t="s">
        <v>663</v>
      </c>
      <c r="J2125" s="60">
        <v>870149</v>
      </c>
      <c r="K2125" s="52">
        <v>870149</v>
      </c>
      <c r="L2125" s="56" t="str">
        <f>_xlfn.CONCAT(NFM3External!$B2125,"_",NFM3External!$C2125,"_",NFM3External!$E2125,"_",NFM3External!$G2125)</f>
        <v>Mozambique_HIV_United Nations Development Programme (UNDP)_2021</v>
      </c>
    </row>
    <row r="2126" spans="1:12">
      <c r="A2126" s="48" t="s">
        <v>1977</v>
      </c>
      <c r="B2126" s="49" t="s">
        <v>1115</v>
      </c>
      <c r="C2126" s="49" t="s">
        <v>1638</v>
      </c>
      <c r="D2126" s="49" t="s">
        <v>1627</v>
      </c>
      <c r="E2126" s="49" t="s">
        <v>923</v>
      </c>
      <c r="F2126" s="49" t="s">
        <v>1985</v>
      </c>
      <c r="G2126" s="49">
        <v>2018</v>
      </c>
      <c r="H2126" s="49" t="s">
        <v>1628</v>
      </c>
      <c r="I2126" s="49" t="s">
        <v>663</v>
      </c>
      <c r="J2126" s="59">
        <v>1507503</v>
      </c>
      <c r="K2126" s="49">
        <v>1507503</v>
      </c>
      <c r="L2126" s="55" t="str">
        <f>_xlfn.CONCAT(NFM3External!$B2126,"_",NFM3External!$C2126,"_",NFM3External!$E2126,"_",NFM3External!$G2126)</f>
        <v>Mozambique_HIV_United Nations Population Fund (UNFPA)_2018</v>
      </c>
    </row>
    <row r="2127" spans="1:12">
      <c r="A2127" s="51" t="s">
        <v>1977</v>
      </c>
      <c r="B2127" s="52" t="s">
        <v>1115</v>
      </c>
      <c r="C2127" s="52" t="s">
        <v>1638</v>
      </c>
      <c r="D2127" s="52" t="s">
        <v>1627</v>
      </c>
      <c r="E2127" s="52" t="s">
        <v>923</v>
      </c>
      <c r="F2127" s="52" t="s">
        <v>1985</v>
      </c>
      <c r="G2127" s="52">
        <v>2019</v>
      </c>
      <c r="H2127" s="52" t="s">
        <v>1628</v>
      </c>
      <c r="I2127" s="52" t="s">
        <v>663</v>
      </c>
      <c r="J2127" s="60">
        <v>1507503</v>
      </c>
      <c r="K2127" s="52">
        <v>1507503</v>
      </c>
      <c r="L2127" s="56" t="str">
        <f>_xlfn.CONCAT(NFM3External!$B2127,"_",NFM3External!$C2127,"_",NFM3External!$E2127,"_",NFM3External!$G2127)</f>
        <v>Mozambique_HIV_United Nations Population Fund (UNFPA)_2019</v>
      </c>
    </row>
    <row r="2128" spans="1:12">
      <c r="A2128" s="48" t="s">
        <v>1977</v>
      </c>
      <c r="B2128" s="49" t="s">
        <v>1115</v>
      </c>
      <c r="C2128" s="49" t="s">
        <v>1638</v>
      </c>
      <c r="D2128" s="49" t="s">
        <v>1627</v>
      </c>
      <c r="E2128" s="49" t="s">
        <v>923</v>
      </c>
      <c r="F2128" s="49" t="s">
        <v>1985</v>
      </c>
      <c r="G2128" s="49">
        <v>2020</v>
      </c>
      <c r="H2128" s="49" t="s">
        <v>1628</v>
      </c>
      <c r="I2128" s="49" t="s">
        <v>663</v>
      </c>
      <c r="J2128" s="59">
        <v>1507503</v>
      </c>
      <c r="K2128" s="49">
        <v>1507503</v>
      </c>
      <c r="L2128" s="55" t="str">
        <f>_xlfn.CONCAT(NFM3External!$B2128,"_",NFM3External!$C2128,"_",NFM3External!$E2128,"_",NFM3External!$G2128)</f>
        <v>Mozambique_HIV_United Nations Population Fund (UNFPA)_2020</v>
      </c>
    </row>
    <row r="2129" spans="1:12">
      <c r="A2129" s="51" t="s">
        <v>1977</v>
      </c>
      <c r="B2129" s="52" t="s">
        <v>1115</v>
      </c>
      <c r="C2129" s="52" t="s">
        <v>1638</v>
      </c>
      <c r="D2129" s="52" t="s">
        <v>1627</v>
      </c>
      <c r="E2129" s="52" t="s">
        <v>923</v>
      </c>
      <c r="F2129" s="52" t="s">
        <v>1985</v>
      </c>
      <c r="G2129" s="52">
        <v>2021</v>
      </c>
      <c r="H2129" s="52" t="s">
        <v>357</v>
      </c>
      <c r="I2129" s="52" t="s">
        <v>663</v>
      </c>
      <c r="J2129" s="60">
        <v>1507503</v>
      </c>
      <c r="K2129" s="52">
        <v>1507503</v>
      </c>
      <c r="L2129" s="56" t="str">
        <f>_xlfn.CONCAT(NFM3External!$B2129,"_",NFM3External!$C2129,"_",NFM3External!$E2129,"_",NFM3External!$G2129)</f>
        <v>Mozambique_HIV_United Nations Population Fund (UNFPA)_2021</v>
      </c>
    </row>
    <row r="2130" spans="1:12">
      <c r="A2130" s="48" t="s">
        <v>1977</v>
      </c>
      <c r="B2130" s="49" t="s">
        <v>1115</v>
      </c>
      <c r="C2130" s="49" t="s">
        <v>1638</v>
      </c>
      <c r="D2130" s="49" t="s">
        <v>1627</v>
      </c>
      <c r="E2130" s="49" t="s">
        <v>927</v>
      </c>
      <c r="F2130" s="49" t="s">
        <v>1986</v>
      </c>
      <c r="G2130" s="49">
        <v>2018</v>
      </c>
      <c r="H2130" s="49" t="s">
        <v>1628</v>
      </c>
      <c r="I2130" s="49" t="s">
        <v>663</v>
      </c>
      <c r="J2130" s="59">
        <v>398949242</v>
      </c>
      <c r="K2130" s="49">
        <v>398949242</v>
      </c>
      <c r="L2130" s="55" t="str">
        <f>_xlfn.CONCAT(NFM3External!$B2130,"_",NFM3External!$C2130,"_",NFM3External!$E2130,"_",NFM3External!$G2130)</f>
        <v>Mozambique_HIV_United States Government (USG)_2018</v>
      </c>
    </row>
    <row r="2131" spans="1:12">
      <c r="A2131" s="51" t="s">
        <v>1977</v>
      </c>
      <c r="B2131" s="52" t="s">
        <v>1115</v>
      </c>
      <c r="C2131" s="52" t="s">
        <v>1638</v>
      </c>
      <c r="D2131" s="52" t="s">
        <v>1627</v>
      </c>
      <c r="E2131" s="52" t="s">
        <v>927</v>
      </c>
      <c r="F2131" s="52" t="s">
        <v>1986</v>
      </c>
      <c r="G2131" s="52">
        <v>2019</v>
      </c>
      <c r="H2131" s="52" t="s">
        <v>1628</v>
      </c>
      <c r="I2131" s="52" t="s">
        <v>663</v>
      </c>
      <c r="J2131" s="60">
        <v>394185000</v>
      </c>
      <c r="K2131" s="52">
        <v>394185000</v>
      </c>
      <c r="L2131" s="56" t="str">
        <f>_xlfn.CONCAT(NFM3External!$B2131,"_",NFM3External!$C2131,"_",NFM3External!$E2131,"_",NFM3External!$G2131)</f>
        <v>Mozambique_HIV_United States Government (USG)_2019</v>
      </c>
    </row>
    <row r="2132" spans="1:12">
      <c r="A2132" s="48" t="s">
        <v>1977</v>
      </c>
      <c r="B2132" s="49" t="s">
        <v>1115</v>
      </c>
      <c r="C2132" s="49" t="s">
        <v>1638</v>
      </c>
      <c r="D2132" s="49" t="s">
        <v>1627</v>
      </c>
      <c r="E2132" s="49" t="s">
        <v>927</v>
      </c>
      <c r="F2132" s="49" t="s">
        <v>1986</v>
      </c>
      <c r="G2132" s="49">
        <v>2020</v>
      </c>
      <c r="H2132" s="49" t="s">
        <v>1628</v>
      </c>
      <c r="I2132" s="49" t="s">
        <v>663</v>
      </c>
      <c r="J2132" s="59">
        <v>329948867</v>
      </c>
      <c r="K2132" s="49">
        <v>329948867</v>
      </c>
      <c r="L2132" s="55" t="str">
        <f>_xlfn.CONCAT(NFM3External!$B2132,"_",NFM3External!$C2132,"_",NFM3External!$E2132,"_",NFM3External!$G2132)</f>
        <v>Mozambique_HIV_United States Government (USG)_2020</v>
      </c>
    </row>
    <row r="2133" spans="1:12">
      <c r="A2133" s="51" t="s">
        <v>1977</v>
      </c>
      <c r="B2133" s="52" t="s">
        <v>1115</v>
      </c>
      <c r="C2133" s="52" t="s">
        <v>1638</v>
      </c>
      <c r="D2133" s="52" t="s">
        <v>1627</v>
      </c>
      <c r="E2133" s="52" t="s">
        <v>927</v>
      </c>
      <c r="F2133" s="52" t="s">
        <v>1986</v>
      </c>
      <c r="G2133" s="52">
        <v>2021</v>
      </c>
      <c r="H2133" s="52" t="s">
        <v>357</v>
      </c>
      <c r="I2133" s="52" t="s">
        <v>663</v>
      </c>
      <c r="J2133" s="60">
        <v>418863688</v>
      </c>
      <c r="K2133" s="52">
        <v>418863688</v>
      </c>
      <c r="L2133" s="56" t="str">
        <f>_xlfn.CONCAT(NFM3External!$B2133,"_",NFM3External!$C2133,"_",NFM3External!$E2133,"_",NFM3External!$G2133)</f>
        <v>Mozambique_HIV_United States Government (USG)_2021</v>
      </c>
    </row>
    <row r="2134" spans="1:12">
      <c r="A2134" s="48" t="s">
        <v>1977</v>
      </c>
      <c r="B2134" s="49" t="s">
        <v>1115</v>
      </c>
      <c r="C2134" s="49" t="s">
        <v>1638</v>
      </c>
      <c r="D2134" s="49" t="s">
        <v>1627</v>
      </c>
      <c r="E2134" s="49" t="s">
        <v>927</v>
      </c>
      <c r="F2134" s="49" t="s">
        <v>1986</v>
      </c>
      <c r="G2134" s="49">
        <v>2022</v>
      </c>
      <c r="H2134" s="49" t="s">
        <v>357</v>
      </c>
      <c r="I2134" s="49" t="s">
        <v>663</v>
      </c>
      <c r="J2134" s="59">
        <v>418863688</v>
      </c>
      <c r="K2134" s="49">
        <v>418863688</v>
      </c>
      <c r="L2134" s="55" t="str">
        <f>_xlfn.CONCAT(NFM3External!$B2134,"_",NFM3External!$C2134,"_",NFM3External!$E2134,"_",NFM3External!$G2134)</f>
        <v>Mozambique_HIV_United States Government (USG)_2022</v>
      </c>
    </row>
    <row r="2135" spans="1:12">
      <c r="A2135" s="51" t="s">
        <v>1977</v>
      </c>
      <c r="B2135" s="52" t="s">
        <v>1115</v>
      </c>
      <c r="C2135" s="52" t="s">
        <v>1638</v>
      </c>
      <c r="D2135" s="52" t="s">
        <v>1627</v>
      </c>
      <c r="E2135" s="52" t="s">
        <v>927</v>
      </c>
      <c r="F2135" s="52" t="s">
        <v>1986</v>
      </c>
      <c r="G2135" s="52">
        <v>2023</v>
      </c>
      <c r="H2135" s="52" t="s">
        <v>357</v>
      </c>
      <c r="I2135" s="52" t="s">
        <v>663</v>
      </c>
      <c r="J2135" s="60">
        <v>418863688</v>
      </c>
      <c r="K2135" s="52">
        <v>418863688</v>
      </c>
      <c r="L2135" s="56" t="str">
        <f>_xlfn.CONCAT(NFM3External!$B2135,"_",NFM3External!$C2135,"_",NFM3External!$E2135,"_",NFM3External!$G2135)</f>
        <v>Mozambique_HIV_United States Government (USG)_2023</v>
      </c>
    </row>
    <row r="2136" spans="1:12">
      <c r="A2136" s="48" t="s">
        <v>1977</v>
      </c>
      <c r="B2136" s="49" t="s">
        <v>1115</v>
      </c>
      <c r="C2136" s="49" t="s">
        <v>1638</v>
      </c>
      <c r="D2136" s="49" t="s">
        <v>1627</v>
      </c>
      <c r="E2136" s="49" t="s">
        <v>927</v>
      </c>
      <c r="F2136" s="49" t="s">
        <v>1986</v>
      </c>
      <c r="G2136" s="49">
        <v>2024</v>
      </c>
      <c r="H2136" s="49" t="s">
        <v>357</v>
      </c>
      <c r="I2136" s="49" t="s">
        <v>663</v>
      </c>
      <c r="J2136" s="59">
        <v>418863688</v>
      </c>
      <c r="K2136" s="49">
        <v>418863688</v>
      </c>
      <c r="L2136" s="55" t="str">
        <f>_xlfn.CONCAT(NFM3External!$B2136,"_",NFM3External!$C2136,"_",NFM3External!$E2136,"_",NFM3External!$G2136)</f>
        <v>Mozambique_HIV_United States Government (USG)_2024</v>
      </c>
    </row>
    <row r="2137" spans="1:12">
      <c r="A2137" s="51" t="s">
        <v>1977</v>
      </c>
      <c r="B2137" s="52" t="s">
        <v>1115</v>
      </c>
      <c r="C2137" s="52" t="s">
        <v>1638</v>
      </c>
      <c r="D2137" s="52" t="s">
        <v>1627</v>
      </c>
      <c r="E2137" s="52" t="s">
        <v>927</v>
      </c>
      <c r="F2137" s="52" t="s">
        <v>1986</v>
      </c>
      <c r="G2137" s="52">
        <v>2025</v>
      </c>
      <c r="H2137" s="52" t="s">
        <v>357</v>
      </c>
      <c r="I2137" s="52" t="s">
        <v>663</v>
      </c>
      <c r="J2137" s="60">
        <v>418863688</v>
      </c>
      <c r="K2137" s="52">
        <v>418863688</v>
      </c>
      <c r="L2137" s="56" t="str">
        <f>_xlfn.CONCAT(NFM3External!$B2137,"_",NFM3External!$C2137,"_",NFM3External!$E2137,"_",NFM3External!$G2137)</f>
        <v>Mozambique_HIV_United States Government (USG)_2025</v>
      </c>
    </row>
    <row r="2138" spans="1:12">
      <c r="A2138" s="48" t="s">
        <v>1977</v>
      </c>
      <c r="B2138" s="49" t="s">
        <v>1115</v>
      </c>
      <c r="C2138" s="49" t="s">
        <v>1638</v>
      </c>
      <c r="D2138" s="49" t="s">
        <v>1627</v>
      </c>
      <c r="E2138" s="49" t="s">
        <v>947</v>
      </c>
      <c r="F2138" s="49" t="s">
        <v>1987</v>
      </c>
      <c r="G2138" s="49">
        <v>2018</v>
      </c>
      <c r="H2138" s="49" t="s">
        <v>1628</v>
      </c>
      <c r="I2138" s="49" t="s">
        <v>663</v>
      </c>
      <c r="J2138" s="59">
        <v>166330</v>
      </c>
      <c r="K2138" s="49">
        <v>166330</v>
      </c>
      <c r="L2138" s="55" t="str">
        <f>_xlfn.CONCAT(NFM3External!$B2138,"_",NFM3External!$C2138,"_",NFM3External!$E2138,"_",NFM3External!$G2138)</f>
        <v>Mozambique_HIV_Unspecified - not disagregated by sources _2018</v>
      </c>
    </row>
    <row r="2139" spans="1:12">
      <c r="A2139" s="51" t="s">
        <v>1977</v>
      </c>
      <c r="B2139" s="52" t="s">
        <v>1115</v>
      </c>
      <c r="C2139" s="52" t="s">
        <v>1638</v>
      </c>
      <c r="D2139" s="52" t="s">
        <v>1627</v>
      </c>
      <c r="E2139" s="52" t="s">
        <v>947</v>
      </c>
      <c r="F2139" s="52" t="s">
        <v>1987</v>
      </c>
      <c r="G2139" s="52">
        <v>2019</v>
      </c>
      <c r="H2139" s="52" t="s">
        <v>1628</v>
      </c>
      <c r="I2139" s="52" t="s">
        <v>663</v>
      </c>
      <c r="J2139" s="60">
        <v>166330</v>
      </c>
      <c r="K2139" s="52">
        <v>166330</v>
      </c>
      <c r="L2139" s="56" t="str">
        <f>_xlfn.CONCAT(NFM3External!$B2139,"_",NFM3External!$C2139,"_",NFM3External!$E2139,"_",NFM3External!$G2139)</f>
        <v>Mozambique_HIV_Unspecified - not disagregated by sources _2019</v>
      </c>
    </row>
    <row r="2140" spans="1:12">
      <c r="A2140" s="48" t="s">
        <v>1977</v>
      </c>
      <c r="B2140" s="49" t="s">
        <v>1115</v>
      </c>
      <c r="C2140" s="49" t="s">
        <v>1638</v>
      </c>
      <c r="D2140" s="49" t="s">
        <v>1627</v>
      </c>
      <c r="E2140" s="49" t="s">
        <v>947</v>
      </c>
      <c r="F2140" s="49" t="s">
        <v>1987</v>
      </c>
      <c r="G2140" s="49">
        <v>2020</v>
      </c>
      <c r="H2140" s="49" t="s">
        <v>1628</v>
      </c>
      <c r="I2140" s="49" t="s">
        <v>663</v>
      </c>
      <c r="J2140" s="59">
        <v>166330</v>
      </c>
      <c r="K2140" s="49">
        <v>166330</v>
      </c>
      <c r="L2140" s="55" t="str">
        <f>_xlfn.CONCAT(NFM3External!$B2140,"_",NFM3External!$C2140,"_",NFM3External!$E2140,"_",NFM3External!$G2140)</f>
        <v>Mozambique_HIV_Unspecified - not disagregated by sources _2020</v>
      </c>
    </row>
    <row r="2141" spans="1:12">
      <c r="A2141" s="51" t="s">
        <v>1977</v>
      </c>
      <c r="B2141" s="52" t="s">
        <v>1115</v>
      </c>
      <c r="C2141" s="52" t="s">
        <v>1638</v>
      </c>
      <c r="D2141" s="52" t="s">
        <v>1627</v>
      </c>
      <c r="E2141" s="52" t="s">
        <v>947</v>
      </c>
      <c r="F2141" s="52" t="s">
        <v>1987</v>
      </c>
      <c r="G2141" s="52">
        <v>2021</v>
      </c>
      <c r="H2141" s="52" t="s">
        <v>357</v>
      </c>
      <c r="I2141" s="52" t="s">
        <v>663</v>
      </c>
      <c r="J2141" s="60">
        <v>166330</v>
      </c>
      <c r="K2141" s="52">
        <v>166330</v>
      </c>
      <c r="L2141" s="56" t="str">
        <f>_xlfn.CONCAT(NFM3External!$B2141,"_",NFM3External!$C2141,"_",NFM3External!$E2141,"_",NFM3External!$G2141)</f>
        <v>Mozambique_HIV_Unspecified - not disagregated by sources _2021</v>
      </c>
    </row>
    <row r="2142" spans="1:12">
      <c r="A2142" s="48" t="s">
        <v>1977</v>
      </c>
      <c r="B2142" s="49" t="s">
        <v>1115</v>
      </c>
      <c r="C2142" s="49" t="s">
        <v>1638</v>
      </c>
      <c r="D2142" s="49" t="s">
        <v>1627</v>
      </c>
      <c r="E2142" s="49" t="s">
        <v>938</v>
      </c>
      <c r="F2142" s="49" t="s">
        <v>1988</v>
      </c>
      <c r="G2142" s="49">
        <v>2018</v>
      </c>
      <c r="H2142" s="49" t="s">
        <v>1628</v>
      </c>
      <c r="I2142" s="49" t="s">
        <v>663</v>
      </c>
      <c r="J2142" s="59">
        <v>2344809</v>
      </c>
      <c r="K2142" s="49">
        <v>2344809</v>
      </c>
      <c r="L2142" s="55" t="str">
        <f>_xlfn.CONCAT(NFM3External!$B2142,"_",NFM3External!$C2142,"_",NFM3External!$E2142,"_",NFM3External!$G2142)</f>
        <v>Mozambique_HIV_World Food Programme (WFP)_2018</v>
      </c>
    </row>
    <row r="2143" spans="1:12">
      <c r="A2143" s="51" t="s">
        <v>1977</v>
      </c>
      <c r="B2143" s="52" t="s">
        <v>1115</v>
      </c>
      <c r="C2143" s="52" t="s">
        <v>1638</v>
      </c>
      <c r="D2143" s="52" t="s">
        <v>1627</v>
      </c>
      <c r="E2143" s="52" t="s">
        <v>938</v>
      </c>
      <c r="F2143" s="52" t="s">
        <v>1988</v>
      </c>
      <c r="G2143" s="52">
        <v>2019</v>
      </c>
      <c r="H2143" s="52" t="s">
        <v>1628</v>
      </c>
      <c r="I2143" s="52" t="s">
        <v>663</v>
      </c>
      <c r="J2143" s="60">
        <v>2344809</v>
      </c>
      <c r="K2143" s="52">
        <v>2344809</v>
      </c>
      <c r="L2143" s="56" t="str">
        <f>_xlfn.CONCAT(NFM3External!$B2143,"_",NFM3External!$C2143,"_",NFM3External!$E2143,"_",NFM3External!$G2143)</f>
        <v>Mozambique_HIV_World Food Programme (WFP)_2019</v>
      </c>
    </row>
    <row r="2144" spans="1:12">
      <c r="A2144" s="48" t="s">
        <v>1977</v>
      </c>
      <c r="B2144" s="49" t="s">
        <v>1115</v>
      </c>
      <c r="C2144" s="49" t="s">
        <v>1638</v>
      </c>
      <c r="D2144" s="49" t="s">
        <v>1627</v>
      </c>
      <c r="E2144" s="49" t="s">
        <v>938</v>
      </c>
      <c r="F2144" s="49" t="s">
        <v>1988</v>
      </c>
      <c r="G2144" s="49">
        <v>2020</v>
      </c>
      <c r="H2144" s="49" t="s">
        <v>1628</v>
      </c>
      <c r="I2144" s="49" t="s">
        <v>663</v>
      </c>
      <c r="J2144" s="59">
        <v>2344809</v>
      </c>
      <c r="K2144" s="49">
        <v>2344809</v>
      </c>
      <c r="L2144" s="55" t="str">
        <f>_xlfn.CONCAT(NFM3External!$B2144,"_",NFM3External!$C2144,"_",NFM3External!$E2144,"_",NFM3External!$G2144)</f>
        <v>Mozambique_HIV_World Food Programme (WFP)_2020</v>
      </c>
    </row>
    <row r="2145" spans="1:12">
      <c r="A2145" s="51" t="s">
        <v>1977</v>
      </c>
      <c r="B2145" s="52" t="s">
        <v>1115</v>
      </c>
      <c r="C2145" s="52" t="s">
        <v>1638</v>
      </c>
      <c r="D2145" s="52" t="s">
        <v>1627</v>
      </c>
      <c r="E2145" s="52" t="s">
        <v>938</v>
      </c>
      <c r="F2145" s="52" t="s">
        <v>1988</v>
      </c>
      <c r="G2145" s="52">
        <v>2021</v>
      </c>
      <c r="H2145" s="52" t="s">
        <v>357</v>
      </c>
      <c r="I2145" s="52" t="s">
        <v>663</v>
      </c>
      <c r="J2145" s="60">
        <v>2344809</v>
      </c>
      <c r="K2145" s="52">
        <v>2344809</v>
      </c>
      <c r="L2145" s="56" t="str">
        <f>_xlfn.CONCAT(NFM3External!$B2145,"_",NFM3External!$C2145,"_",NFM3External!$E2145,"_",NFM3External!$G2145)</f>
        <v>Mozambique_HIV_World Food Programme (WFP)_2021</v>
      </c>
    </row>
    <row r="2146" spans="1:12">
      <c r="A2146" s="48" t="s">
        <v>1977</v>
      </c>
      <c r="B2146" s="49" t="s">
        <v>1115</v>
      </c>
      <c r="C2146" s="49" t="s">
        <v>1638</v>
      </c>
      <c r="D2146" s="49" t="s">
        <v>1627</v>
      </c>
      <c r="E2146" s="49" t="s">
        <v>942</v>
      </c>
      <c r="F2146" s="49" t="s">
        <v>1989</v>
      </c>
      <c r="G2146" s="49">
        <v>2018</v>
      </c>
      <c r="H2146" s="49" t="s">
        <v>1628</v>
      </c>
      <c r="I2146" s="49" t="s">
        <v>663</v>
      </c>
      <c r="J2146" s="59">
        <v>296984</v>
      </c>
      <c r="K2146" s="49">
        <v>296984</v>
      </c>
      <c r="L2146" s="55" t="str">
        <f>_xlfn.CONCAT(NFM3External!$B2146,"_",NFM3External!$C2146,"_",NFM3External!$E2146,"_",NFM3External!$G2146)</f>
        <v>Mozambique_HIV_World Health Organization (WHO)_2018</v>
      </c>
    </row>
    <row r="2147" spans="1:12">
      <c r="A2147" s="51" t="s">
        <v>1977</v>
      </c>
      <c r="B2147" s="52" t="s">
        <v>1115</v>
      </c>
      <c r="C2147" s="52" t="s">
        <v>1638</v>
      </c>
      <c r="D2147" s="52" t="s">
        <v>1627</v>
      </c>
      <c r="E2147" s="52" t="s">
        <v>942</v>
      </c>
      <c r="F2147" s="52" t="s">
        <v>1989</v>
      </c>
      <c r="G2147" s="52">
        <v>2019</v>
      </c>
      <c r="H2147" s="52" t="s">
        <v>1628</v>
      </c>
      <c r="I2147" s="52" t="s">
        <v>663</v>
      </c>
      <c r="J2147" s="60">
        <v>296984</v>
      </c>
      <c r="K2147" s="52">
        <v>296984</v>
      </c>
      <c r="L2147" s="56" t="str">
        <f>_xlfn.CONCAT(NFM3External!$B2147,"_",NFM3External!$C2147,"_",NFM3External!$E2147,"_",NFM3External!$G2147)</f>
        <v>Mozambique_HIV_World Health Organization (WHO)_2019</v>
      </c>
    </row>
    <row r="2148" spans="1:12">
      <c r="A2148" s="48" t="s">
        <v>1977</v>
      </c>
      <c r="B2148" s="49" t="s">
        <v>1115</v>
      </c>
      <c r="C2148" s="49" t="s">
        <v>1638</v>
      </c>
      <c r="D2148" s="49" t="s">
        <v>1627</v>
      </c>
      <c r="E2148" s="49" t="s">
        <v>942</v>
      </c>
      <c r="F2148" s="49" t="s">
        <v>1989</v>
      </c>
      <c r="G2148" s="49">
        <v>2020</v>
      </c>
      <c r="H2148" s="49" t="s">
        <v>1628</v>
      </c>
      <c r="I2148" s="49" t="s">
        <v>663</v>
      </c>
      <c r="J2148" s="59">
        <v>296984</v>
      </c>
      <c r="K2148" s="49">
        <v>296984</v>
      </c>
      <c r="L2148" s="55" t="str">
        <f>_xlfn.CONCAT(NFM3External!$B2148,"_",NFM3External!$C2148,"_",NFM3External!$E2148,"_",NFM3External!$G2148)</f>
        <v>Mozambique_HIV_World Health Organization (WHO)_2020</v>
      </c>
    </row>
    <row r="2149" spans="1:12">
      <c r="A2149" s="51" t="s">
        <v>1977</v>
      </c>
      <c r="B2149" s="52" t="s">
        <v>1115</v>
      </c>
      <c r="C2149" s="52" t="s">
        <v>1638</v>
      </c>
      <c r="D2149" s="52" t="s">
        <v>1627</v>
      </c>
      <c r="E2149" s="52" t="s">
        <v>942</v>
      </c>
      <c r="F2149" s="52" t="s">
        <v>1989</v>
      </c>
      <c r="G2149" s="52">
        <v>2021</v>
      </c>
      <c r="H2149" s="52" t="s">
        <v>357</v>
      </c>
      <c r="I2149" s="52" t="s">
        <v>663</v>
      </c>
      <c r="J2149" s="60">
        <v>296984</v>
      </c>
      <c r="K2149" s="52">
        <v>296984</v>
      </c>
      <c r="L2149" s="56" t="str">
        <f>_xlfn.CONCAT(NFM3External!$B2149,"_",NFM3External!$C2149,"_",NFM3External!$E2149,"_",NFM3External!$G2149)</f>
        <v>Mozambique_HIV_World Health Organization (WHO)_2021</v>
      </c>
    </row>
    <row r="2150" spans="1:12">
      <c r="A2150" s="48" t="s">
        <v>1977</v>
      </c>
      <c r="B2150" s="49" t="s">
        <v>1115</v>
      </c>
      <c r="C2150" s="49" t="s">
        <v>304</v>
      </c>
      <c r="D2150" s="49" t="s">
        <v>1627</v>
      </c>
      <c r="E2150" s="49" t="s">
        <v>731</v>
      </c>
      <c r="F2150" s="49" t="s">
        <v>1990</v>
      </c>
      <c r="G2150" s="49">
        <v>2018</v>
      </c>
      <c r="H2150" s="49" t="s">
        <v>1628</v>
      </c>
      <c r="I2150" s="49" t="s">
        <v>663</v>
      </c>
      <c r="J2150" s="59">
        <v>61264</v>
      </c>
      <c r="K2150" s="49">
        <v>61264</v>
      </c>
      <c r="L2150" s="55" t="str">
        <f>_xlfn.CONCAT(NFM3External!$B2150,"_",NFM3External!$C2150,"_",NFM3External!$E2150,"_",NFM3External!$G2150)</f>
        <v>Mozambique_Malaria_Clinton Foundation_2018</v>
      </c>
    </row>
    <row r="2151" spans="1:12">
      <c r="A2151" s="51" t="s">
        <v>1977</v>
      </c>
      <c r="B2151" s="52" t="s">
        <v>1115</v>
      </c>
      <c r="C2151" s="52" t="s">
        <v>304</v>
      </c>
      <c r="D2151" s="52" t="s">
        <v>1627</v>
      </c>
      <c r="E2151" s="52" t="s">
        <v>731</v>
      </c>
      <c r="F2151" s="52" t="s">
        <v>1990</v>
      </c>
      <c r="G2151" s="52">
        <v>2019</v>
      </c>
      <c r="H2151" s="52" t="s">
        <v>1628</v>
      </c>
      <c r="I2151" s="52" t="s">
        <v>663</v>
      </c>
      <c r="J2151" s="60">
        <v>100000</v>
      </c>
      <c r="K2151" s="52">
        <v>100000</v>
      </c>
      <c r="L2151" s="56" t="str">
        <f>_xlfn.CONCAT(NFM3External!$B2151,"_",NFM3External!$C2151,"_",NFM3External!$E2151,"_",NFM3External!$G2151)</f>
        <v>Mozambique_Malaria_Clinton Foundation_2019</v>
      </c>
    </row>
    <row r="2152" spans="1:12">
      <c r="A2152" s="48" t="s">
        <v>1977</v>
      </c>
      <c r="B2152" s="49" t="s">
        <v>1115</v>
      </c>
      <c r="C2152" s="49" t="s">
        <v>304</v>
      </c>
      <c r="D2152" s="49" t="s">
        <v>1627</v>
      </c>
      <c r="E2152" s="49" t="s">
        <v>731</v>
      </c>
      <c r="F2152" s="49" t="s">
        <v>1990</v>
      </c>
      <c r="G2152" s="49">
        <v>2020</v>
      </c>
      <c r="H2152" s="49" t="s">
        <v>1628</v>
      </c>
      <c r="I2152" s="49" t="s">
        <v>663</v>
      </c>
      <c r="J2152" s="59">
        <v>605175</v>
      </c>
      <c r="K2152" s="49">
        <v>605175</v>
      </c>
      <c r="L2152" s="55" t="str">
        <f>_xlfn.CONCAT(NFM3External!$B2152,"_",NFM3External!$C2152,"_",NFM3External!$E2152,"_",NFM3External!$G2152)</f>
        <v>Mozambique_Malaria_Clinton Foundation_2020</v>
      </c>
    </row>
    <row r="2153" spans="1:12">
      <c r="A2153" s="51" t="s">
        <v>1977</v>
      </c>
      <c r="B2153" s="52" t="s">
        <v>1115</v>
      </c>
      <c r="C2153" s="52" t="s">
        <v>304</v>
      </c>
      <c r="D2153" s="52" t="s">
        <v>1627</v>
      </c>
      <c r="E2153" s="52" t="s">
        <v>731</v>
      </c>
      <c r="F2153" s="52" t="s">
        <v>1990</v>
      </c>
      <c r="G2153" s="52">
        <v>2021</v>
      </c>
      <c r="H2153" s="52" t="s">
        <v>357</v>
      </c>
      <c r="I2153" s="52" t="s">
        <v>663</v>
      </c>
      <c r="J2153" s="60">
        <v>687906</v>
      </c>
      <c r="K2153" s="52">
        <v>687906</v>
      </c>
      <c r="L2153" s="56" t="str">
        <f>_xlfn.CONCAT(NFM3External!$B2153,"_",NFM3External!$C2153,"_",NFM3External!$E2153,"_",NFM3External!$G2153)</f>
        <v>Mozambique_Malaria_Clinton Foundation_2021</v>
      </c>
    </row>
    <row r="2154" spans="1:12">
      <c r="A2154" s="48" t="s">
        <v>1977</v>
      </c>
      <c r="B2154" s="49" t="s">
        <v>1115</v>
      </c>
      <c r="C2154" s="49" t="s">
        <v>304</v>
      </c>
      <c r="D2154" s="49" t="s">
        <v>1627</v>
      </c>
      <c r="E2154" s="49" t="s">
        <v>731</v>
      </c>
      <c r="F2154" s="49" t="s">
        <v>1990</v>
      </c>
      <c r="G2154" s="49">
        <v>2022</v>
      </c>
      <c r="H2154" s="49" t="s">
        <v>357</v>
      </c>
      <c r="I2154" s="49" t="s">
        <v>663</v>
      </c>
      <c r="J2154" s="59">
        <v>246406</v>
      </c>
      <c r="K2154" s="49">
        <v>246406</v>
      </c>
      <c r="L2154" s="55" t="str">
        <f>_xlfn.CONCAT(NFM3External!$B2154,"_",NFM3External!$C2154,"_",NFM3External!$E2154,"_",NFM3External!$G2154)</f>
        <v>Mozambique_Malaria_Clinton Foundation_2022</v>
      </c>
    </row>
    <row r="2155" spans="1:12">
      <c r="A2155" s="51" t="s">
        <v>1977</v>
      </c>
      <c r="B2155" s="52" t="s">
        <v>1115</v>
      </c>
      <c r="C2155" s="52" t="s">
        <v>304</v>
      </c>
      <c r="D2155" s="52" t="s">
        <v>1627</v>
      </c>
      <c r="E2155" s="52" t="s">
        <v>731</v>
      </c>
      <c r="F2155" s="52" t="s">
        <v>1990</v>
      </c>
      <c r="G2155" s="52">
        <v>2023</v>
      </c>
      <c r="H2155" s="52" t="s">
        <v>357</v>
      </c>
      <c r="I2155" s="52" t="s">
        <v>663</v>
      </c>
      <c r="J2155" s="60">
        <v>160406</v>
      </c>
      <c r="K2155" s="52">
        <v>160406</v>
      </c>
      <c r="L2155" s="56" t="str">
        <f>_xlfn.CONCAT(NFM3External!$B2155,"_",NFM3External!$C2155,"_",NFM3External!$E2155,"_",NFM3External!$G2155)</f>
        <v>Mozambique_Malaria_Clinton Foundation_2023</v>
      </c>
    </row>
    <row r="2156" spans="1:12">
      <c r="A2156" s="48" t="s">
        <v>1977</v>
      </c>
      <c r="B2156" s="49" t="s">
        <v>1115</v>
      </c>
      <c r="C2156" s="49" t="s">
        <v>304</v>
      </c>
      <c r="D2156" s="49" t="s">
        <v>1627</v>
      </c>
      <c r="E2156" s="49" t="s">
        <v>731</v>
      </c>
      <c r="F2156" s="49" t="s">
        <v>1990</v>
      </c>
      <c r="G2156" s="49">
        <v>2024</v>
      </c>
      <c r="H2156" s="49" t="s">
        <v>357</v>
      </c>
      <c r="I2156" s="49" t="s">
        <v>663</v>
      </c>
      <c r="J2156" s="59">
        <v>0</v>
      </c>
      <c r="K2156" s="49">
        <v>0</v>
      </c>
      <c r="L2156" s="55" t="str">
        <f>_xlfn.CONCAT(NFM3External!$B2156,"_",NFM3External!$C2156,"_",NFM3External!$E2156,"_",NFM3External!$G2156)</f>
        <v>Mozambique_Malaria_Clinton Foundation_2024</v>
      </c>
    </row>
    <row r="2157" spans="1:12">
      <c r="A2157" s="51" t="s">
        <v>1977</v>
      </c>
      <c r="B2157" s="52" t="s">
        <v>1115</v>
      </c>
      <c r="C2157" s="52" t="s">
        <v>304</v>
      </c>
      <c r="D2157" s="52" t="s">
        <v>1627</v>
      </c>
      <c r="E2157" s="52" t="s">
        <v>731</v>
      </c>
      <c r="F2157" s="52" t="s">
        <v>1990</v>
      </c>
      <c r="G2157" s="52">
        <v>2025</v>
      </c>
      <c r="H2157" s="52" t="s">
        <v>357</v>
      </c>
      <c r="I2157" s="52" t="s">
        <v>663</v>
      </c>
      <c r="J2157" s="60">
        <v>0</v>
      </c>
      <c r="K2157" s="52">
        <v>0</v>
      </c>
      <c r="L2157" s="56" t="str">
        <f>_xlfn.CONCAT(NFM3External!$B2157,"_",NFM3External!$C2157,"_",NFM3External!$E2157,"_",NFM3External!$G2157)</f>
        <v>Mozambique_Malaria_Clinton Foundation_2025</v>
      </c>
    </row>
    <row r="2158" spans="1:12">
      <c r="A2158" s="48" t="s">
        <v>1977</v>
      </c>
      <c r="B2158" s="49" t="s">
        <v>1115</v>
      </c>
      <c r="C2158" s="49" t="s">
        <v>304</v>
      </c>
      <c r="D2158" s="49" t="s">
        <v>1627</v>
      </c>
      <c r="E2158" s="49" t="s">
        <v>849</v>
      </c>
      <c r="F2158" s="49" t="s">
        <v>1991</v>
      </c>
      <c r="G2158" s="49">
        <v>2018</v>
      </c>
      <c r="H2158" s="49" t="s">
        <v>1628</v>
      </c>
      <c r="I2158" s="49" t="s">
        <v>663</v>
      </c>
      <c r="J2158" s="59">
        <v>0</v>
      </c>
      <c r="K2158" s="49">
        <v>0</v>
      </c>
      <c r="L2158" s="55" t="str">
        <f>_xlfn.CONCAT(NFM3External!$B2158,"_",NFM3External!$C2158,"_",NFM3External!$E2158,"_",NFM3External!$G2158)</f>
        <v>Mozambique_Malaria_Malaria Consortium _2018</v>
      </c>
    </row>
    <row r="2159" spans="1:12">
      <c r="A2159" s="51" t="s">
        <v>1977</v>
      </c>
      <c r="B2159" s="52" t="s">
        <v>1115</v>
      </c>
      <c r="C2159" s="52" t="s">
        <v>304</v>
      </c>
      <c r="D2159" s="52" t="s">
        <v>1627</v>
      </c>
      <c r="E2159" s="52" t="s">
        <v>849</v>
      </c>
      <c r="F2159" s="52" t="s">
        <v>1991</v>
      </c>
      <c r="G2159" s="52">
        <v>2019</v>
      </c>
      <c r="H2159" s="52" t="s">
        <v>1628</v>
      </c>
      <c r="I2159" s="52" t="s">
        <v>663</v>
      </c>
      <c r="J2159" s="60">
        <v>1724228</v>
      </c>
      <c r="K2159" s="52">
        <v>1724228</v>
      </c>
      <c r="L2159" s="56" t="str">
        <f>_xlfn.CONCAT(NFM3External!$B2159,"_",NFM3External!$C2159,"_",NFM3External!$E2159,"_",NFM3External!$G2159)</f>
        <v>Mozambique_Malaria_Malaria Consortium _2019</v>
      </c>
    </row>
    <row r="2160" spans="1:12">
      <c r="A2160" s="48" t="s">
        <v>1977</v>
      </c>
      <c r="B2160" s="49" t="s">
        <v>1115</v>
      </c>
      <c r="C2160" s="49" t="s">
        <v>304</v>
      </c>
      <c r="D2160" s="49" t="s">
        <v>1627</v>
      </c>
      <c r="E2160" s="49" t="s">
        <v>849</v>
      </c>
      <c r="F2160" s="49" t="s">
        <v>1991</v>
      </c>
      <c r="G2160" s="49">
        <v>2020</v>
      </c>
      <c r="H2160" s="49" t="s">
        <v>1628</v>
      </c>
      <c r="I2160" s="49" t="s">
        <v>663</v>
      </c>
      <c r="J2160" s="59">
        <v>2406713</v>
      </c>
      <c r="K2160" s="49">
        <v>2406713</v>
      </c>
      <c r="L2160" s="55" t="str">
        <f>_xlfn.CONCAT(NFM3External!$B2160,"_",NFM3External!$C2160,"_",NFM3External!$E2160,"_",NFM3External!$G2160)</f>
        <v>Mozambique_Malaria_Malaria Consortium _2020</v>
      </c>
    </row>
    <row r="2161" spans="1:12">
      <c r="A2161" s="51" t="s">
        <v>1977</v>
      </c>
      <c r="B2161" s="52" t="s">
        <v>1115</v>
      </c>
      <c r="C2161" s="52" t="s">
        <v>304</v>
      </c>
      <c r="D2161" s="52" t="s">
        <v>1627</v>
      </c>
      <c r="E2161" s="52" t="s">
        <v>849</v>
      </c>
      <c r="F2161" s="52" t="s">
        <v>1991</v>
      </c>
      <c r="G2161" s="52">
        <v>2021</v>
      </c>
      <c r="H2161" s="52" t="s">
        <v>357</v>
      </c>
      <c r="I2161" s="52" t="s">
        <v>663</v>
      </c>
      <c r="J2161" s="60">
        <v>1451048</v>
      </c>
      <c r="K2161" s="52">
        <v>1451048</v>
      </c>
      <c r="L2161" s="56" t="str">
        <f>_xlfn.CONCAT(NFM3External!$B2161,"_",NFM3External!$C2161,"_",NFM3External!$E2161,"_",NFM3External!$G2161)</f>
        <v>Mozambique_Malaria_Malaria Consortium _2021</v>
      </c>
    </row>
    <row r="2162" spans="1:12">
      <c r="A2162" s="48" t="s">
        <v>1977</v>
      </c>
      <c r="B2162" s="49" t="s">
        <v>1115</v>
      </c>
      <c r="C2162" s="49" t="s">
        <v>304</v>
      </c>
      <c r="D2162" s="49" t="s">
        <v>1627</v>
      </c>
      <c r="E2162" s="49" t="s">
        <v>849</v>
      </c>
      <c r="F2162" s="49" t="s">
        <v>1991</v>
      </c>
      <c r="G2162" s="49">
        <v>2022</v>
      </c>
      <c r="H2162" s="49" t="s">
        <v>357</v>
      </c>
      <c r="I2162" s="49" t="s">
        <v>663</v>
      </c>
      <c r="J2162" s="59">
        <v>0</v>
      </c>
      <c r="K2162" s="49">
        <v>0</v>
      </c>
      <c r="L2162" s="55" t="str">
        <f>_xlfn.CONCAT(NFM3External!$B2162,"_",NFM3External!$C2162,"_",NFM3External!$E2162,"_",NFM3External!$G2162)</f>
        <v>Mozambique_Malaria_Malaria Consortium _2022</v>
      </c>
    </row>
    <row r="2163" spans="1:12">
      <c r="A2163" s="51" t="s">
        <v>1977</v>
      </c>
      <c r="B2163" s="52" t="s">
        <v>1115</v>
      </c>
      <c r="C2163" s="52" t="s">
        <v>304</v>
      </c>
      <c r="D2163" s="52" t="s">
        <v>1627</v>
      </c>
      <c r="E2163" s="52" t="s">
        <v>849</v>
      </c>
      <c r="F2163" s="52" t="s">
        <v>1991</v>
      </c>
      <c r="G2163" s="52">
        <v>2023</v>
      </c>
      <c r="H2163" s="52" t="s">
        <v>357</v>
      </c>
      <c r="I2163" s="52" t="s">
        <v>663</v>
      </c>
      <c r="J2163" s="60">
        <v>0</v>
      </c>
      <c r="K2163" s="52">
        <v>0</v>
      </c>
      <c r="L2163" s="56" t="str">
        <f>_xlfn.CONCAT(NFM3External!$B2163,"_",NFM3External!$C2163,"_",NFM3External!$E2163,"_",NFM3External!$G2163)</f>
        <v>Mozambique_Malaria_Malaria Consortium _2023</v>
      </c>
    </row>
    <row r="2164" spans="1:12">
      <c r="A2164" s="48" t="s">
        <v>1977</v>
      </c>
      <c r="B2164" s="49" t="s">
        <v>1115</v>
      </c>
      <c r="C2164" s="49" t="s">
        <v>304</v>
      </c>
      <c r="D2164" s="49" t="s">
        <v>1627</v>
      </c>
      <c r="E2164" s="49" t="s">
        <v>849</v>
      </c>
      <c r="F2164" s="49" t="s">
        <v>1991</v>
      </c>
      <c r="G2164" s="49">
        <v>2024</v>
      </c>
      <c r="H2164" s="49" t="s">
        <v>357</v>
      </c>
      <c r="I2164" s="49" t="s">
        <v>663</v>
      </c>
      <c r="J2164" s="59">
        <v>0</v>
      </c>
      <c r="K2164" s="49">
        <v>0</v>
      </c>
      <c r="L2164" s="55" t="str">
        <f>_xlfn.CONCAT(NFM3External!$B2164,"_",NFM3External!$C2164,"_",NFM3External!$E2164,"_",NFM3External!$G2164)</f>
        <v>Mozambique_Malaria_Malaria Consortium _2024</v>
      </c>
    </row>
    <row r="2165" spans="1:12">
      <c r="A2165" s="51" t="s">
        <v>1977</v>
      </c>
      <c r="B2165" s="52" t="s">
        <v>1115</v>
      </c>
      <c r="C2165" s="52" t="s">
        <v>304</v>
      </c>
      <c r="D2165" s="52" t="s">
        <v>1627</v>
      </c>
      <c r="E2165" s="52" t="s">
        <v>849</v>
      </c>
      <c r="F2165" s="52" t="s">
        <v>1991</v>
      </c>
      <c r="G2165" s="52">
        <v>2025</v>
      </c>
      <c r="H2165" s="52" t="s">
        <v>357</v>
      </c>
      <c r="I2165" s="52" t="s">
        <v>663</v>
      </c>
      <c r="J2165" s="60">
        <v>0</v>
      </c>
      <c r="K2165" s="52">
        <v>0</v>
      </c>
      <c r="L2165" s="56" t="str">
        <f>_xlfn.CONCAT(NFM3External!$B2165,"_",NFM3External!$C2165,"_",NFM3External!$E2165,"_",NFM3External!$G2165)</f>
        <v>Mozambique_Malaria_Malaria Consortium _2025</v>
      </c>
    </row>
    <row r="2166" spans="1:12">
      <c r="A2166" s="48" t="s">
        <v>1977</v>
      </c>
      <c r="B2166" s="49" t="s">
        <v>1115</v>
      </c>
      <c r="C2166" s="49" t="s">
        <v>304</v>
      </c>
      <c r="D2166" s="49" t="s">
        <v>1627</v>
      </c>
      <c r="E2166" s="49" t="s">
        <v>894</v>
      </c>
      <c r="F2166" s="49" t="s">
        <v>1992</v>
      </c>
      <c r="G2166" s="49">
        <v>2018</v>
      </c>
      <c r="H2166" s="49" t="s">
        <v>1628</v>
      </c>
      <c r="I2166" s="49" t="s">
        <v>663</v>
      </c>
      <c r="J2166" s="59">
        <v>1590000</v>
      </c>
      <c r="K2166" s="49">
        <v>1590000</v>
      </c>
      <c r="L2166" s="55" t="str">
        <f>_xlfn.CONCAT(NFM3External!$B2166,"_",NFM3External!$C2166,"_",NFM3External!$E2166,"_",NFM3External!$G2166)</f>
        <v>Mozambique_Malaria_The United Nations Children's Fund (UNICEF)_2018</v>
      </c>
    </row>
    <row r="2167" spans="1:12">
      <c r="A2167" s="51" t="s">
        <v>1977</v>
      </c>
      <c r="B2167" s="52" t="s">
        <v>1115</v>
      </c>
      <c r="C2167" s="52" t="s">
        <v>304</v>
      </c>
      <c r="D2167" s="52" t="s">
        <v>1627</v>
      </c>
      <c r="E2167" s="52" t="s">
        <v>894</v>
      </c>
      <c r="F2167" s="52" t="s">
        <v>1992</v>
      </c>
      <c r="G2167" s="52">
        <v>2019</v>
      </c>
      <c r="H2167" s="52" t="s">
        <v>1628</v>
      </c>
      <c r="I2167" s="52" t="s">
        <v>663</v>
      </c>
      <c r="J2167" s="60">
        <v>0</v>
      </c>
      <c r="K2167" s="52">
        <v>0</v>
      </c>
      <c r="L2167" s="56" t="str">
        <f>_xlfn.CONCAT(NFM3External!$B2167,"_",NFM3External!$C2167,"_",NFM3External!$E2167,"_",NFM3External!$G2167)</f>
        <v>Mozambique_Malaria_The United Nations Children's Fund (UNICEF)_2019</v>
      </c>
    </row>
    <row r="2168" spans="1:12">
      <c r="A2168" s="48" t="s">
        <v>1977</v>
      </c>
      <c r="B2168" s="49" t="s">
        <v>1115</v>
      </c>
      <c r="C2168" s="49" t="s">
        <v>304</v>
      </c>
      <c r="D2168" s="49" t="s">
        <v>1627</v>
      </c>
      <c r="E2168" s="49" t="s">
        <v>894</v>
      </c>
      <c r="F2168" s="49" t="s">
        <v>1992</v>
      </c>
      <c r="G2168" s="49">
        <v>2020</v>
      </c>
      <c r="H2168" s="49" t="s">
        <v>1628</v>
      </c>
      <c r="I2168" s="49" t="s">
        <v>663</v>
      </c>
      <c r="J2168" s="59">
        <v>0</v>
      </c>
      <c r="K2168" s="49">
        <v>0</v>
      </c>
      <c r="L2168" s="55" t="str">
        <f>_xlfn.CONCAT(NFM3External!$B2168,"_",NFM3External!$C2168,"_",NFM3External!$E2168,"_",NFM3External!$G2168)</f>
        <v>Mozambique_Malaria_The United Nations Children's Fund (UNICEF)_2020</v>
      </c>
    </row>
    <row r="2169" spans="1:12">
      <c r="A2169" s="51" t="s">
        <v>1977</v>
      </c>
      <c r="B2169" s="52" t="s">
        <v>1115</v>
      </c>
      <c r="C2169" s="52" t="s">
        <v>304</v>
      </c>
      <c r="D2169" s="52" t="s">
        <v>1627</v>
      </c>
      <c r="E2169" s="52" t="s">
        <v>894</v>
      </c>
      <c r="F2169" s="52" t="s">
        <v>1992</v>
      </c>
      <c r="G2169" s="52">
        <v>2021</v>
      </c>
      <c r="H2169" s="52" t="s">
        <v>357</v>
      </c>
      <c r="I2169" s="52" t="s">
        <v>663</v>
      </c>
      <c r="J2169" s="60">
        <v>0</v>
      </c>
      <c r="K2169" s="52">
        <v>0</v>
      </c>
      <c r="L2169" s="56" t="str">
        <f>_xlfn.CONCAT(NFM3External!$B2169,"_",NFM3External!$C2169,"_",NFM3External!$E2169,"_",NFM3External!$G2169)</f>
        <v>Mozambique_Malaria_The United Nations Children's Fund (UNICEF)_2021</v>
      </c>
    </row>
    <row r="2170" spans="1:12">
      <c r="A2170" s="48" t="s">
        <v>1977</v>
      </c>
      <c r="B2170" s="49" t="s">
        <v>1115</v>
      </c>
      <c r="C2170" s="49" t="s">
        <v>304</v>
      </c>
      <c r="D2170" s="49" t="s">
        <v>1627</v>
      </c>
      <c r="E2170" s="49" t="s">
        <v>894</v>
      </c>
      <c r="F2170" s="49" t="s">
        <v>1992</v>
      </c>
      <c r="G2170" s="49">
        <v>2022</v>
      </c>
      <c r="H2170" s="49" t="s">
        <v>357</v>
      </c>
      <c r="I2170" s="49" t="s">
        <v>663</v>
      </c>
      <c r="J2170" s="59">
        <v>0</v>
      </c>
      <c r="K2170" s="49">
        <v>0</v>
      </c>
      <c r="L2170" s="55" t="str">
        <f>_xlfn.CONCAT(NFM3External!$B2170,"_",NFM3External!$C2170,"_",NFM3External!$E2170,"_",NFM3External!$G2170)</f>
        <v>Mozambique_Malaria_The United Nations Children's Fund (UNICEF)_2022</v>
      </c>
    </row>
    <row r="2171" spans="1:12">
      <c r="A2171" s="51" t="s">
        <v>1977</v>
      </c>
      <c r="B2171" s="52" t="s">
        <v>1115</v>
      </c>
      <c r="C2171" s="52" t="s">
        <v>304</v>
      </c>
      <c r="D2171" s="52" t="s">
        <v>1627</v>
      </c>
      <c r="E2171" s="52" t="s">
        <v>894</v>
      </c>
      <c r="F2171" s="52" t="s">
        <v>1992</v>
      </c>
      <c r="G2171" s="52">
        <v>2023</v>
      </c>
      <c r="H2171" s="52" t="s">
        <v>357</v>
      </c>
      <c r="I2171" s="52" t="s">
        <v>663</v>
      </c>
      <c r="J2171" s="60">
        <v>0</v>
      </c>
      <c r="K2171" s="52">
        <v>0</v>
      </c>
      <c r="L2171" s="56" t="str">
        <f>_xlfn.CONCAT(NFM3External!$B2171,"_",NFM3External!$C2171,"_",NFM3External!$E2171,"_",NFM3External!$G2171)</f>
        <v>Mozambique_Malaria_The United Nations Children's Fund (UNICEF)_2023</v>
      </c>
    </row>
    <row r="2172" spans="1:12">
      <c r="A2172" s="48" t="s">
        <v>1977</v>
      </c>
      <c r="B2172" s="49" t="s">
        <v>1115</v>
      </c>
      <c r="C2172" s="49" t="s">
        <v>304</v>
      </c>
      <c r="D2172" s="49" t="s">
        <v>1627</v>
      </c>
      <c r="E2172" s="49" t="s">
        <v>894</v>
      </c>
      <c r="F2172" s="49" t="s">
        <v>1992</v>
      </c>
      <c r="G2172" s="49">
        <v>2024</v>
      </c>
      <c r="H2172" s="49" t="s">
        <v>357</v>
      </c>
      <c r="I2172" s="49" t="s">
        <v>663</v>
      </c>
      <c r="J2172" s="59">
        <v>0</v>
      </c>
      <c r="K2172" s="49">
        <v>0</v>
      </c>
      <c r="L2172" s="55" t="str">
        <f>_xlfn.CONCAT(NFM3External!$B2172,"_",NFM3External!$C2172,"_",NFM3External!$E2172,"_",NFM3External!$G2172)</f>
        <v>Mozambique_Malaria_The United Nations Children's Fund (UNICEF)_2024</v>
      </c>
    </row>
    <row r="2173" spans="1:12">
      <c r="A2173" s="51" t="s">
        <v>1977</v>
      </c>
      <c r="B2173" s="52" t="s">
        <v>1115</v>
      </c>
      <c r="C2173" s="52" t="s">
        <v>304</v>
      </c>
      <c r="D2173" s="52" t="s">
        <v>1627</v>
      </c>
      <c r="E2173" s="52" t="s">
        <v>894</v>
      </c>
      <c r="F2173" s="52" t="s">
        <v>1992</v>
      </c>
      <c r="G2173" s="52">
        <v>2025</v>
      </c>
      <c r="H2173" s="52" t="s">
        <v>357</v>
      </c>
      <c r="I2173" s="52" t="s">
        <v>663</v>
      </c>
      <c r="J2173" s="60">
        <v>0</v>
      </c>
      <c r="K2173" s="52">
        <v>0</v>
      </c>
      <c r="L2173" s="56" t="str">
        <f>_xlfn.CONCAT(NFM3External!$B2173,"_",NFM3External!$C2173,"_",NFM3External!$E2173,"_",NFM3External!$G2173)</f>
        <v>Mozambique_Malaria_The United Nations Children's Fund (UNICEF)_2025</v>
      </c>
    </row>
    <row r="2174" spans="1:12">
      <c r="A2174" s="48" t="s">
        <v>1977</v>
      </c>
      <c r="B2174" s="49" t="s">
        <v>1115</v>
      </c>
      <c r="C2174" s="49" t="s">
        <v>304</v>
      </c>
      <c r="D2174" s="49" t="s">
        <v>1627</v>
      </c>
      <c r="E2174" s="49" t="s">
        <v>927</v>
      </c>
      <c r="F2174" s="49" t="s">
        <v>1993</v>
      </c>
      <c r="G2174" s="49">
        <v>2018</v>
      </c>
      <c r="H2174" s="49" t="s">
        <v>1628</v>
      </c>
      <c r="I2174" s="49" t="s">
        <v>663</v>
      </c>
      <c r="J2174" s="59">
        <v>29000000</v>
      </c>
      <c r="K2174" s="49">
        <v>29000000</v>
      </c>
      <c r="L2174" s="55" t="str">
        <f>_xlfn.CONCAT(NFM3External!$B2174,"_",NFM3External!$C2174,"_",NFM3External!$E2174,"_",NFM3External!$G2174)</f>
        <v>Mozambique_Malaria_United States Government (USG)_2018</v>
      </c>
    </row>
    <row r="2175" spans="1:12">
      <c r="A2175" s="51" t="s">
        <v>1977</v>
      </c>
      <c r="B2175" s="52" t="s">
        <v>1115</v>
      </c>
      <c r="C2175" s="52" t="s">
        <v>304</v>
      </c>
      <c r="D2175" s="52" t="s">
        <v>1627</v>
      </c>
      <c r="E2175" s="52" t="s">
        <v>927</v>
      </c>
      <c r="F2175" s="52" t="s">
        <v>1993</v>
      </c>
      <c r="G2175" s="52">
        <v>2019</v>
      </c>
      <c r="H2175" s="52" t="s">
        <v>1628</v>
      </c>
      <c r="I2175" s="52" t="s">
        <v>663</v>
      </c>
      <c r="J2175" s="60">
        <v>29000000</v>
      </c>
      <c r="K2175" s="52">
        <v>29000000</v>
      </c>
      <c r="L2175" s="56" t="str">
        <f>_xlfn.CONCAT(NFM3External!$B2175,"_",NFM3External!$C2175,"_",NFM3External!$E2175,"_",NFM3External!$G2175)</f>
        <v>Mozambique_Malaria_United States Government (USG)_2019</v>
      </c>
    </row>
    <row r="2176" spans="1:12">
      <c r="A2176" s="48" t="s">
        <v>1977</v>
      </c>
      <c r="B2176" s="49" t="s">
        <v>1115</v>
      </c>
      <c r="C2176" s="49" t="s">
        <v>304</v>
      </c>
      <c r="D2176" s="49" t="s">
        <v>1627</v>
      </c>
      <c r="E2176" s="49" t="s">
        <v>927</v>
      </c>
      <c r="F2176" s="49" t="s">
        <v>1993</v>
      </c>
      <c r="G2176" s="49">
        <v>2020</v>
      </c>
      <c r="H2176" s="49" t="s">
        <v>1628</v>
      </c>
      <c r="I2176" s="49" t="s">
        <v>663</v>
      </c>
      <c r="J2176" s="59">
        <v>29000000</v>
      </c>
      <c r="K2176" s="49">
        <v>29000000</v>
      </c>
      <c r="L2176" s="55" t="str">
        <f>_xlfn.CONCAT(NFM3External!$B2176,"_",NFM3External!$C2176,"_",NFM3External!$E2176,"_",NFM3External!$G2176)</f>
        <v>Mozambique_Malaria_United States Government (USG)_2020</v>
      </c>
    </row>
    <row r="2177" spans="1:12">
      <c r="A2177" s="51" t="s">
        <v>1977</v>
      </c>
      <c r="B2177" s="52" t="s">
        <v>1115</v>
      </c>
      <c r="C2177" s="52" t="s">
        <v>304</v>
      </c>
      <c r="D2177" s="52" t="s">
        <v>1627</v>
      </c>
      <c r="E2177" s="52" t="s">
        <v>927</v>
      </c>
      <c r="F2177" s="52" t="s">
        <v>1993</v>
      </c>
      <c r="G2177" s="52">
        <v>2021</v>
      </c>
      <c r="H2177" s="52" t="s">
        <v>357</v>
      </c>
      <c r="I2177" s="52" t="s">
        <v>663</v>
      </c>
      <c r="J2177" s="60">
        <v>29000000</v>
      </c>
      <c r="K2177" s="52">
        <v>29000000</v>
      </c>
      <c r="L2177" s="56" t="str">
        <f>_xlfn.CONCAT(NFM3External!$B2177,"_",NFM3External!$C2177,"_",NFM3External!$E2177,"_",NFM3External!$G2177)</f>
        <v>Mozambique_Malaria_United States Government (USG)_2021</v>
      </c>
    </row>
    <row r="2178" spans="1:12">
      <c r="A2178" s="48" t="s">
        <v>1977</v>
      </c>
      <c r="B2178" s="49" t="s">
        <v>1115</v>
      </c>
      <c r="C2178" s="49" t="s">
        <v>304</v>
      </c>
      <c r="D2178" s="49" t="s">
        <v>1627</v>
      </c>
      <c r="E2178" s="49" t="s">
        <v>927</v>
      </c>
      <c r="F2178" s="49" t="s">
        <v>1993</v>
      </c>
      <c r="G2178" s="49">
        <v>2022</v>
      </c>
      <c r="H2178" s="49" t="s">
        <v>357</v>
      </c>
      <c r="I2178" s="49" t="s">
        <v>663</v>
      </c>
      <c r="J2178" s="59">
        <v>29000000</v>
      </c>
      <c r="K2178" s="49">
        <v>29000000</v>
      </c>
      <c r="L2178" s="55" t="str">
        <f>_xlfn.CONCAT(NFM3External!$B2178,"_",NFM3External!$C2178,"_",NFM3External!$E2178,"_",NFM3External!$G2178)</f>
        <v>Mozambique_Malaria_United States Government (USG)_2022</v>
      </c>
    </row>
    <row r="2179" spans="1:12">
      <c r="A2179" s="51" t="s">
        <v>1977</v>
      </c>
      <c r="B2179" s="52" t="s">
        <v>1115</v>
      </c>
      <c r="C2179" s="52" t="s">
        <v>304</v>
      </c>
      <c r="D2179" s="52" t="s">
        <v>1627</v>
      </c>
      <c r="E2179" s="52" t="s">
        <v>927</v>
      </c>
      <c r="F2179" s="52" t="s">
        <v>1993</v>
      </c>
      <c r="G2179" s="52">
        <v>2023</v>
      </c>
      <c r="H2179" s="52" t="s">
        <v>357</v>
      </c>
      <c r="I2179" s="52" t="s">
        <v>663</v>
      </c>
      <c r="J2179" s="60">
        <v>29000000</v>
      </c>
      <c r="K2179" s="52">
        <v>29000000</v>
      </c>
      <c r="L2179" s="56" t="str">
        <f>_xlfn.CONCAT(NFM3External!$B2179,"_",NFM3External!$C2179,"_",NFM3External!$E2179,"_",NFM3External!$G2179)</f>
        <v>Mozambique_Malaria_United States Government (USG)_2023</v>
      </c>
    </row>
    <row r="2180" spans="1:12">
      <c r="A2180" s="48" t="s">
        <v>1977</v>
      </c>
      <c r="B2180" s="49" t="s">
        <v>1115</v>
      </c>
      <c r="C2180" s="49" t="s">
        <v>304</v>
      </c>
      <c r="D2180" s="49" t="s">
        <v>1627</v>
      </c>
      <c r="E2180" s="49" t="s">
        <v>927</v>
      </c>
      <c r="F2180" s="49" t="s">
        <v>1993</v>
      </c>
      <c r="G2180" s="49">
        <v>2024</v>
      </c>
      <c r="H2180" s="49" t="s">
        <v>357</v>
      </c>
      <c r="I2180" s="49" t="s">
        <v>663</v>
      </c>
      <c r="J2180" s="59">
        <v>0</v>
      </c>
      <c r="K2180" s="49">
        <v>0</v>
      </c>
      <c r="L2180" s="55" t="str">
        <f>_xlfn.CONCAT(NFM3External!$B2180,"_",NFM3External!$C2180,"_",NFM3External!$E2180,"_",NFM3External!$G2180)</f>
        <v>Mozambique_Malaria_United States Government (USG)_2024</v>
      </c>
    </row>
    <row r="2181" spans="1:12">
      <c r="A2181" s="51" t="s">
        <v>1977</v>
      </c>
      <c r="B2181" s="52" t="s">
        <v>1115</v>
      </c>
      <c r="C2181" s="52" t="s">
        <v>304</v>
      </c>
      <c r="D2181" s="52" t="s">
        <v>1627</v>
      </c>
      <c r="E2181" s="52" t="s">
        <v>927</v>
      </c>
      <c r="F2181" s="52" t="s">
        <v>1993</v>
      </c>
      <c r="G2181" s="52">
        <v>2025</v>
      </c>
      <c r="H2181" s="52" t="s">
        <v>357</v>
      </c>
      <c r="I2181" s="52" t="s">
        <v>663</v>
      </c>
      <c r="J2181" s="60">
        <v>0</v>
      </c>
      <c r="K2181" s="52">
        <v>0</v>
      </c>
      <c r="L2181" s="56" t="str">
        <f>_xlfn.CONCAT(NFM3External!$B2181,"_",NFM3External!$C2181,"_",NFM3External!$E2181,"_",NFM3External!$G2181)</f>
        <v>Mozambique_Malaria_United States Government (USG)_2025</v>
      </c>
    </row>
    <row r="2182" spans="1:12">
      <c r="A2182" s="48" t="s">
        <v>1977</v>
      </c>
      <c r="B2182" s="49" t="s">
        <v>1115</v>
      </c>
      <c r="C2182" s="49" t="s">
        <v>304</v>
      </c>
      <c r="D2182" s="49" t="s">
        <v>1627</v>
      </c>
      <c r="E2182" s="49" t="s">
        <v>947</v>
      </c>
      <c r="F2182" s="49" t="s">
        <v>1994</v>
      </c>
      <c r="G2182" s="49">
        <v>2018</v>
      </c>
      <c r="H2182" s="49" t="s">
        <v>1628</v>
      </c>
      <c r="I2182" s="49" t="s">
        <v>663</v>
      </c>
      <c r="J2182" s="59">
        <v>0</v>
      </c>
      <c r="K2182" s="49">
        <v>0</v>
      </c>
      <c r="L2182" s="55" t="str">
        <f>_xlfn.CONCAT(NFM3External!$B2182,"_",NFM3External!$C2182,"_",NFM3External!$E2182,"_",NFM3External!$G2182)</f>
        <v>Mozambique_Malaria_Unspecified - not disagregated by sources _2018</v>
      </c>
    </row>
    <row r="2183" spans="1:12">
      <c r="A2183" s="51" t="s">
        <v>1977</v>
      </c>
      <c r="B2183" s="52" t="s">
        <v>1115</v>
      </c>
      <c r="C2183" s="52" t="s">
        <v>304</v>
      </c>
      <c r="D2183" s="52" t="s">
        <v>1627</v>
      </c>
      <c r="E2183" s="52" t="s">
        <v>947</v>
      </c>
      <c r="F2183" s="52" t="s">
        <v>1995</v>
      </c>
      <c r="G2183" s="52">
        <v>2018</v>
      </c>
      <c r="H2183" s="52" t="s">
        <v>1628</v>
      </c>
      <c r="I2183" s="52" t="s">
        <v>663</v>
      </c>
      <c r="J2183" s="60">
        <v>315041</v>
      </c>
      <c r="K2183" s="52">
        <v>315041</v>
      </c>
      <c r="L2183" s="56" t="str">
        <f>_xlfn.CONCAT(NFM3External!$B2183,"_",NFM3External!$C2183,"_",NFM3External!$E2183,"_",NFM3External!$G2183)</f>
        <v>Mozambique_Malaria_Unspecified - not disagregated by sources _2018</v>
      </c>
    </row>
    <row r="2184" spans="1:12">
      <c r="A2184" s="48" t="s">
        <v>1977</v>
      </c>
      <c r="B2184" s="49" t="s">
        <v>1115</v>
      </c>
      <c r="C2184" s="49" t="s">
        <v>304</v>
      </c>
      <c r="D2184" s="49" t="s">
        <v>1627</v>
      </c>
      <c r="E2184" s="49" t="s">
        <v>947</v>
      </c>
      <c r="F2184" s="49" t="s">
        <v>1996</v>
      </c>
      <c r="G2184" s="49">
        <v>2018</v>
      </c>
      <c r="H2184" s="49" t="s">
        <v>1628</v>
      </c>
      <c r="I2184" s="49" t="s">
        <v>663</v>
      </c>
      <c r="J2184" s="59">
        <v>174063</v>
      </c>
      <c r="K2184" s="49">
        <v>174063</v>
      </c>
      <c r="L2184" s="55" t="str">
        <f>_xlfn.CONCAT(NFM3External!$B2184,"_",NFM3External!$C2184,"_",NFM3External!$E2184,"_",NFM3External!$G2184)</f>
        <v>Mozambique_Malaria_Unspecified - not disagregated by sources _2018</v>
      </c>
    </row>
    <row r="2185" spans="1:12">
      <c r="A2185" s="51" t="s">
        <v>1977</v>
      </c>
      <c r="B2185" s="52" t="s">
        <v>1115</v>
      </c>
      <c r="C2185" s="52" t="s">
        <v>304</v>
      </c>
      <c r="D2185" s="52" t="s">
        <v>1627</v>
      </c>
      <c r="E2185" s="52" t="s">
        <v>947</v>
      </c>
      <c r="F2185" s="52" t="s">
        <v>1994</v>
      </c>
      <c r="G2185" s="52">
        <v>2019</v>
      </c>
      <c r="H2185" s="52" t="s">
        <v>1628</v>
      </c>
      <c r="I2185" s="52" t="s">
        <v>663</v>
      </c>
      <c r="J2185" s="60">
        <v>0</v>
      </c>
      <c r="K2185" s="52">
        <v>0</v>
      </c>
      <c r="L2185" s="56" t="str">
        <f>_xlfn.CONCAT(NFM3External!$B2185,"_",NFM3External!$C2185,"_",NFM3External!$E2185,"_",NFM3External!$G2185)</f>
        <v>Mozambique_Malaria_Unspecified - not disagregated by sources _2019</v>
      </c>
    </row>
    <row r="2186" spans="1:12">
      <c r="A2186" s="48" t="s">
        <v>1977</v>
      </c>
      <c r="B2186" s="49" t="s">
        <v>1115</v>
      </c>
      <c r="C2186" s="49" t="s">
        <v>304</v>
      </c>
      <c r="D2186" s="49" t="s">
        <v>1627</v>
      </c>
      <c r="E2186" s="49" t="s">
        <v>947</v>
      </c>
      <c r="F2186" s="49" t="s">
        <v>1995</v>
      </c>
      <c r="G2186" s="49">
        <v>2019</v>
      </c>
      <c r="H2186" s="49" t="s">
        <v>1628</v>
      </c>
      <c r="I2186" s="49" t="s">
        <v>663</v>
      </c>
      <c r="J2186" s="59">
        <v>0</v>
      </c>
      <c r="K2186" s="49">
        <v>0</v>
      </c>
      <c r="L2186" s="55" t="str">
        <f>_xlfn.CONCAT(NFM3External!$B2186,"_",NFM3External!$C2186,"_",NFM3External!$E2186,"_",NFM3External!$G2186)</f>
        <v>Mozambique_Malaria_Unspecified - not disagregated by sources _2019</v>
      </c>
    </row>
    <row r="2187" spans="1:12">
      <c r="A2187" s="51" t="s">
        <v>1977</v>
      </c>
      <c r="B2187" s="52" t="s">
        <v>1115</v>
      </c>
      <c r="C2187" s="52" t="s">
        <v>304</v>
      </c>
      <c r="D2187" s="52" t="s">
        <v>1627</v>
      </c>
      <c r="E2187" s="52" t="s">
        <v>947</v>
      </c>
      <c r="F2187" s="52" t="s">
        <v>1996</v>
      </c>
      <c r="G2187" s="52">
        <v>2019</v>
      </c>
      <c r="H2187" s="52" t="s">
        <v>1628</v>
      </c>
      <c r="I2187" s="52" t="s">
        <v>663</v>
      </c>
      <c r="J2187" s="60">
        <v>615076</v>
      </c>
      <c r="K2187" s="52">
        <v>615076</v>
      </c>
      <c r="L2187" s="56" t="str">
        <f>_xlfn.CONCAT(NFM3External!$B2187,"_",NFM3External!$C2187,"_",NFM3External!$E2187,"_",NFM3External!$G2187)</f>
        <v>Mozambique_Malaria_Unspecified - not disagregated by sources _2019</v>
      </c>
    </row>
    <row r="2188" spans="1:12">
      <c r="A2188" s="48" t="s">
        <v>1977</v>
      </c>
      <c r="B2188" s="49" t="s">
        <v>1115</v>
      </c>
      <c r="C2188" s="49" t="s">
        <v>304</v>
      </c>
      <c r="D2188" s="49" t="s">
        <v>1627</v>
      </c>
      <c r="E2188" s="49" t="s">
        <v>947</v>
      </c>
      <c r="F2188" s="49" t="s">
        <v>1994</v>
      </c>
      <c r="G2188" s="49">
        <v>2020</v>
      </c>
      <c r="H2188" s="49" t="s">
        <v>1628</v>
      </c>
      <c r="I2188" s="49" t="s">
        <v>663</v>
      </c>
      <c r="J2188" s="59">
        <v>2200000</v>
      </c>
      <c r="K2188" s="49">
        <v>2200000</v>
      </c>
      <c r="L2188" s="55" t="str">
        <f>_xlfn.CONCAT(NFM3External!$B2188,"_",NFM3External!$C2188,"_",NFM3External!$E2188,"_",NFM3External!$G2188)</f>
        <v>Mozambique_Malaria_Unspecified - not disagregated by sources _2020</v>
      </c>
    </row>
    <row r="2189" spans="1:12">
      <c r="A2189" s="51" t="s">
        <v>1977</v>
      </c>
      <c r="B2189" s="52" t="s">
        <v>1115</v>
      </c>
      <c r="C2189" s="52" t="s">
        <v>304</v>
      </c>
      <c r="D2189" s="52" t="s">
        <v>1627</v>
      </c>
      <c r="E2189" s="52" t="s">
        <v>947</v>
      </c>
      <c r="F2189" s="52" t="s">
        <v>1995</v>
      </c>
      <c r="G2189" s="52">
        <v>2020</v>
      </c>
      <c r="H2189" s="52" t="s">
        <v>1628</v>
      </c>
      <c r="I2189" s="52" t="s">
        <v>663</v>
      </c>
      <c r="J2189" s="60">
        <v>0</v>
      </c>
      <c r="K2189" s="52">
        <v>0</v>
      </c>
      <c r="L2189" s="56" t="str">
        <f>_xlfn.CONCAT(NFM3External!$B2189,"_",NFM3External!$C2189,"_",NFM3External!$E2189,"_",NFM3External!$G2189)</f>
        <v>Mozambique_Malaria_Unspecified - not disagregated by sources _2020</v>
      </c>
    </row>
    <row r="2190" spans="1:12">
      <c r="A2190" s="48" t="s">
        <v>1977</v>
      </c>
      <c r="B2190" s="49" t="s">
        <v>1115</v>
      </c>
      <c r="C2190" s="49" t="s">
        <v>304</v>
      </c>
      <c r="D2190" s="49" t="s">
        <v>1627</v>
      </c>
      <c r="E2190" s="49" t="s">
        <v>947</v>
      </c>
      <c r="F2190" s="49" t="s">
        <v>1996</v>
      </c>
      <c r="G2190" s="49">
        <v>2020</v>
      </c>
      <c r="H2190" s="49" t="s">
        <v>1628</v>
      </c>
      <c r="I2190" s="49" t="s">
        <v>663</v>
      </c>
      <c r="J2190" s="59">
        <v>536950</v>
      </c>
      <c r="K2190" s="49">
        <v>536950</v>
      </c>
      <c r="L2190" s="55" t="str">
        <f>_xlfn.CONCAT(NFM3External!$B2190,"_",NFM3External!$C2190,"_",NFM3External!$E2190,"_",NFM3External!$G2190)</f>
        <v>Mozambique_Malaria_Unspecified - not disagregated by sources _2020</v>
      </c>
    </row>
    <row r="2191" spans="1:12">
      <c r="A2191" s="51" t="s">
        <v>1977</v>
      </c>
      <c r="B2191" s="52" t="s">
        <v>1115</v>
      </c>
      <c r="C2191" s="52" t="s">
        <v>304</v>
      </c>
      <c r="D2191" s="52" t="s">
        <v>1627</v>
      </c>
      <c r="E2191" s="52" t="s">
        <v>947</v>
      </c>
      <c r="F2191" s="52" t="s">
        <v>1994</v>
      </c>
      <c r="G2191" s="52">
        <v>2021</v>
      </c>
      <c r="H2191" s="52" t="s">
        <v>357</v>
      </c>
      <c r="I2191" s="52" t="s">
        <v>663</v>
      </c>
      <c r="J2191" s="60">
        <v>2200000</v>
      </c>
      <c r="K2191" s="52">
        <v>2200000</v>
      </c>
      <c r="L2191" s="56" t="str">
        <f>_xlfn.CONCAT(NFM3External!$B2191,"_",NFM3External!$C2191,"_",NFM3External!$E2191,"_",NFM3External!$G2191)</f>
        <v>Mozambique_Malaria_Unspecified - not disagregated by sources _2021</v>
      </c>
    </row>
    <row r="2192" spans="1:12">
      <c r="A2192" s="48" t="s">
        <v>1977</v>
      </c>
      <c r="B2192" s="49" t="s">
        <v>1115</v>
      </c>
      <c r="C2192" s="49" t="s">
        <v>304</v>
      </c>
      <c r="D2192" s="49" t="s">
        <v>1627</v>
      </c>
      <c r="E2192" s="49" t="s">
        <v>947</v>
      </c>
      <c r="F2192" s="49" t="s">
        <v>1995</v>
      </c>
      <c r="G2192" s="49">
        <v>2021</v>
      </c>
      <c r="H2192" s="49" t="s">
        <v>357</v>
      </c>
      <c r="I2192" s="49" t="s">
        <v>663</v>
      </c>
      <c r="J2192" s="59">
        <v>0</v>
      </c>
      <c r="K2192" s="49">
        <v>0</v>
      </c>
      <c r="L2192" s="55" t="str">
        <f>_xlfn.CONCAT(NFM3External!$B2192,"_",NFM3External!$C2192,"_",NFM3External!$E2192,"_",NFM3External!$G2192)</f>
        <v>Mozambique_Malaria_Unspecified - not disagregated by sources _2021</v>
      </c>
    </row>
    <row r="2193" spans="1:12">
      <c r="A2193" s="51" t="s">
        <v>1977</v>
      </c>
      <c r="B2193" s="52" t="s">
        <v>1115</v>
      </c>
      <c r="C2193" s="52" t="s">
        <v>304</v>
      </c>
      <c r="D2193" s="52" t="s">
        <v>1627</v>
      </c>
      <c r="E2193" s="52" t="s">
        <v>947</v>
      </c>
      <c r="F2193" s="52" t="s">
        <v>1996</v>
      </c>
      <c r="G2193" s="52">
        <v>2021</v>
      </c>
      <c r="H2193" s="52" t="s">
        <v>357</v>
      </c>
      <c r="I2193" s="52" t="s">
        <v>663</v>
      </c>
      <c r="J2193" s="60">
        <v>0</v>
      </c>
      <c r="K2193" s="52">
        <v>0</v>
      </c>
      <c r="L2193" s="56" t="str">
        <f>_xlfn.CONCAT(NFM3External!$B2193,"_",NFM3External!$C2193,"_",NFM3External!$E2193,"_",NFM3External!$G2193)</f>
        <v>Mozambique_Malaria_Unspecified - not disagregated by sources _2021</v>
      </c>
    </row>
    <row r="2194" spans="1:12">
      <c r="A2194" s="48" t="s">
        <v>1977</v>
      </c>
      <c r="B2194" s="49" t="s">
        <v>1115</v>
      </c>
      <c r="C2194" s="49" t="s">
        <v>304</v>
      </c>
      <c r="D2194" s="49" t="s">
        <v>1627</v>
      </c>
      <c r="E2194" s="49" t="s">
        <v>947</v>
      </c>
      <c r="F2194" s="49" t="s">
        <v>1994</v>
      </c>
      <c r="G2194" s="49">
        <v>2022</v>
      </c>
      <c r="H2194" s="49" t="s">
        <v>357</v>
      </c>
      <c r="I2194" s="49" t="s">
        <v>663</v>
      </c>
      <c r="J2194" s="59">
        <v>0</v>
      </c>
      <c r="K2194" s="49">
        <v>0</v>
      </c>
      <c r="L2194" s="55" t="str">
        <f>_xlfn.CONCAT(NFM3External!$B2194,"_",NFM3External!$C2194,"_",NFM3External!$E2194,"_",NFM3External!$G2194)</f>
        <v>Mozambique_Malaria_Unspecified - not disagregated by sources _2022</v>
      </c>
    </row>
    <row r="2195" spans="1:12">
      <c r="A2195" s="51" t="s">
        <v>1977</v>
      </c>
      <c r="B2195" s="52" t="s">
        <v>1115</v>
      </c>
      <c r="C2195" s="52" t="s">
        <v>304</v>
      </c>
      <c r="D2195" s="52" t="s">
        <v>1627</v>
      </c>
      <c r="E2195" s="52" t="s">
        <v>947</v>
      </c>
      <c r="F2195" s="52" t="s">
        <v>1995</v>
      </c>
      <c r="G2195" s="52">
        <v>2022</v>
      </c>
      <c r="H2195" s="52" t="s">
        <v>357</v>
      </c>
      <c r="I2195" s="52" t="s">
        <v>663</v>
      </c>
      <c r="J2195" s="60">
        <v>0</v>
      </c>
      <c r="K2195" s="52">
        <v>0</v>
      </c>
      <c r="L2195" s="56" t="str">
        <f>_xlfn.CONCAT(NFM3External!$B2195,"_",NFM3External!$C2195,"_",NFM3External!$E2195,"_",NFM3External!$G2195)</f>
        <v>Mozambique_Malaria_Unspecified - not disagregated by sources _2022</v>
      </c>
    </row>
    <row r="2196" spans="1:12">
      <c r="A2196" s="48" t="s">
        <v>1977</v>
      </c>
      <c r="B2196" s="49" t="s">
        <v>1115</v>
      </c>
      <c r="C2196" s="49" t="s">
        <v>304</v>
      </c>
      <c r="D2196" s="49" t="s">
        <v>1627</v>
      </c>
      <c r="E2196" s="49" t="s">
        <v>947</v>
      </c>
      <c r="F2196" s="49" t="s">
        <v>1996</v>
      </c>
      <c r="G2196" s="49">
        <v>2022</v>
      </c>
      <c r="H2196" s="49" t="s">
        <v>357</v>
      </c>
      <c r="I2196" s="49" t="s">
        <v>663</v>
      </c>
      <c r="J2196" s="59">
        <v>0</v>
      </c>
      <c r="K2196" s="49">
        <v>0</v>
      </c>
      <c r="L2196" s="55" t="str">
        <f>_xlfn.CONCAT(NFM3External!$B2196,"_",NFM3External!$C2196,"_",NFM3External!$E2196,"_",NFM3External!$G2196)</f>
        <v>Mozambique_Malaria_Unspecified - not disagregated by sources _2022</v>
      </c>
    </row>
    <row r="2197" spans="1:12">
      <c r="A2197" s="51" t="s">
        <v>1977</v>
      </c>
      <c r="B2197" s="52" t="s">
        <v>1115</v>
      </c>
      <c r="C2197" s="52" t="s">
        <v>304</v>
      </c>
      <c r="D2197" s="52" t="s">
        <v>1627</v>
      </c>
      <c r="E2197" s="52" t="s">
        <v>947</v>
      </c>
      <c r="F2197" s="52" t="s">
        <v>1994</v>
      </c>
      <c r="G2197" s="52">
        <v>2023</v>
      </c>
      <c r="H2197" s="52" t="s">
        <v>357</v>
      </c>
      <c r="I2197" s="52" t="s">
        <v>663</v>
      </c>
      <c r="J2197" s="60">
        <v>0</v>
      </c>
      <c r="K2197" s="52">
        <v>0</v>
      </c>
      <c r="L2197" s="56" t="str">
        <f>_xlfn.CONCAT(NFM3External!$B2197,"_",NFM3External!$C2197,"_",NFM3External!$E2197,"_",NFM3External!$G2197)</f>
        <v>Mozambique_Malaria_Unspecified - not disagregated by sources _2023</v>
      </c>
    </row>
    <row r="2198" spans="1:12">
      <c r="A2198" s="48" t="s">
        <v>1977</v>
      </c>
      <c r="B2198" s="49" t="s">
        <v>1115</v>
      </c>
      <c r="C2198" s="49" t="s">
        <v>304</v>
      </c>
      <c r="D2198" s="49" t="s">
        <v>1627</v>
      </c>
      <c r="E2198" s="49" t="s">
        <v>947</v>
      </c>
      <c r="F2198" s="49" t="s">
        <v>1995</v>
      </c>
      <c r="G2198" s="49">
        <v>2023</v>
      </c>
      <c r="H2198" s="49" t="s">
        <v>357</v>
      </c>
      <c r="I2198" s="49" t="s">
        <v>663</v>
      </c>
      <c r="J2198" s="59">
        <v>0</v>
      </c>
      <c r="K2198" s="49">
        <v>0</v>
      </c>
      <c r="L2198" s="55" t="str">
        <f>_xlfn.CONCAT(NFM3External!$B2198,"_",NFM3External!$C2198,"_",NFM3External!$E2198,"_",NFM3External!$G2198)</f>
        <v>Mozambique_Malaria_Unspecified - not disagregated by sources _2023</v>
      </c>
    </row>
    <row r="2199" spans="1:12">
      <c r="A2199" s="51" t="s">
        <v>1977</v>
      </c>
      <c r="B2199" s="52" t="s">
        <v>1115</v>
      </c>
      <c r="C2199" s="52" t="s">
        <v>304</v>
      </c>
      <c r="D2199" s="52" t="s">
        <v>1627</v>
      </c>
      <c r="E2199" s="52" t="s">
        <v>947</v>
      </c>
      <c r="F2199" s="52" t="s">
        <v>1996</v>
      </c>
      <c r="G2199" s="52">
        <v>2023</v>
      </c>
      <c r="H2199" s="52" t="s">
        <v>357</v>
      </c>
      <c r="I2199" s="52" t="s">
        <v>663</v>
      </c>
      <c r="J2199" s="60">
        <v>0</v>
      </c>
      <c r="K2199" s="52">
        <v>0</v>
      </c>
      <c r="L2199" s="56" t="str">
        <f>_xlfn.CONCAT(NFM3External!$B2199,"_",NFM3External!$C2199,"_",NFM3External!$E2199,"_",NFM3External!$G2199)</f>
        <v>Mozambique_Malaria_Unspecified - not disagregated by sources _2023</v>
      </c>
    </row>
    <row r="2200" spans="1:12">
      <c r="A2200" s="48" t="s">
        <v>1977</v>
      </c>
      <c r="B2200" s="49" t="s">
        <v>1115</v>
      </c>
      <c r="C2200" s="49" t="s">
        <v>304</v>
      </c>
      <c r="D2200" s="49" t="s">
        <v>1627</v>
      </c>
      <c r="E2200" s="49" t="s">
        <v>947</v>
      </c>
      <c r="F2200" s="49" t="s">
        <v>1994</v>
      </c>
      <c r="G2200" s="49">
        <v>2024</v>
      </c>
      <c r="H2200" s="49" t="s">
        <v>357</v>
      </c>
      <c r="I2200" s="49" t="s">
        <v>663</v>
      </c>
      <c r="J2200" s="59">
        <v>0</v>
      </c>
      <c r="K2200" s="49">
        <v>0</v>
      </c>
      <c r="L2200" s="55" t="str">
        <f>_xlfn.CONCAT(NFM3External!$B2200,"_",NFM3External!$C2200,"_",NFM3External!$E2200,"_",NFM3External!$G2200)</f>
        <v>Mozambique_Malaria_Unspecified - not disagregated by sources _2024</v>
      </c>
    </row>
    <row r="2201" spans="1:12">
      <c r="A2201" s="51" t="s">
        <v>1977</v>
      </c>
      <c r="B2201" s="52" t="s">
        <v>1115</v>
      </c>
      <c r="C2201" s="52" t="s">
        <v>304</v>
      </c>
      <c r="D2201" s="52" t="s">
        <v>1627</v>
      </c>
      <c r="E2201" s="52" t="s">
        <v>947</v>
      </c>
      <c r="F2201" s="52" t="s">
        <v>1995</v>
      </c>
      <c r="G2201" s="52">
        <v>2024</v>
      </c>
      <c r="H2201" s="52" t="s">
        <v>357</v>
      </c>
      <c r="I2201" s="52" t="s">
        <v>663</v>
      </c>
      <c r="J2201" s="60">
        <v>0</v>
      </c>
      <c r="K2201" s="52">
        <v>0</v>
      </c>
      <c r="L2201" s="56" t="str">
        <f>_xlfn.CONCAT(NFM3External!$B2201,"_",NFM3External!$C2201,"_",NFM3External!$E2201,"_",NFM3External!$G2201)</f>
        <v>Mozambique_Malaria_Unspecified - not disagregated by sources _2024</v>
      </c>
    </row>
    <row r="2202" spans="1:12">
      <c r="A2202" s="48" t="s">
        <v>1977</v>
      </c>
      <c r="B2202" s="49" t="s">
        <v>1115</v>
      </c>
      <c r="C2202" s="49" t="s">
        <v>304</v>
      </c>
      <c r="D2202" s="49" t="s">
        <v>1627</v>
      </c>
      <c r="E2202" s="49" t="s">
        <v>947</v>
      </c>
      <c r="F2202" s="49" t="s">
        <v>1996</v>
      </c>
      <c r="G2202" s="49">
        <v>2024</v>
      </c>
      <c r="H2202" s="49" t="s">
        <v>357</v>
      </c>
      <c r="I2202" s="49" t="s">
        <v>663</v>
      </c>
      <c r="J2202" s="59">
        <v>0</v>
      </c>
      <c r="K2202" s="49">
        <v>0</v>
      </c>
      <c r="L2202" s="55" t="str">
        <f>_xlfn.CONCAT(NFM3External!$B2202,"_",NFM3External!$C2202,"_",NFM3External!$E2202,"_",NFM3External!$G2202)</f>
        <v>Mozambique_Malaria_Unspecified - not disagregated by sources _2024</v>
      </c>
    </row>
    <row r="2203" spans="1:12">
      <c r="A2203" s="51" t="s">
        <v>1977</v>
      </c>
      <c r="B2203" s="52" t="s">
        <v>1115</v>
      </c>
      <c r="C2203" s="52" t="s">
        <v>304</v>
      </c>
      <c r="D2203" s="52" t="s">
        <v>1627</v>
      </c>
      <c r="E2203" s="52" t="s">
        <v>947</v>
      </c>
      <c r="F2203" s="52" t="s">
        <v>1994</v>
      </c>
      <c r="G2203" s="52">
        <v>2025</v>
      </c>
      <c r="H2203" s="52" t="s">
        <v>357</v>
      </c>
      <c r="I2203" s="52" t="s">
        <v>663</v>
      </c>
      <c r="J2203" s="60">
        <v>0</v>
      </c>
      <c r="K2203" s="52">
        <v>0</v>
      </c>
      <c r="L2203" s="56" t="str">
        <f>_xlfn.CONCAT(NFM3External!$B2203,"_",NFM3External!$C2203,"_",NFM3External!$E2203,"_",NFM3External!$G2203)</f>
        <v>Mozambique_Malaria_Unspecified - not disagregated by sources _2025</v>
      </c>
    </row>
    <row r="2204" spans="1:12">
      <c r="A2204" s="48" t="s">
        <v>1977</v>
      </c>
      <c r="B2204" s="49" t="s">
        <v>1115</v>
      </c>
      <c r="C2204" s="49" t="s">
        <v>304</v>
      </c>
      <c r="D2204" s="49" t="s">
        <v>1627</v>
      </c>
      <c r="E2204" s="49" t="s">
        <v>947</v>
      </c>
      <c r="F2204" s="49" t="s">
        <v>1995</v>
      </c>
      <c r="G2204" s="49">
        <v>2025</v>
      </c>
      <c r="H2204" s="49" t="s">
        <v>357</v>
      </c>
      <c r="I2204" s="49" t="s">
        <v>663</v>
      </c>
      <c r="J2204" s="59">
        <v>0</v>
      </c>
      <c r="K2204" s="49">
        <v>0</v>
      </c>
      <c r="L2204" s="55" t="str">
        <f>_xlfn.CONCAT(NFM3External!$B2204,"_",NFM3External!$C2204,"_",NFM3External!$E2204,"_",NFM3External!$G2204)</f>
        <v>Mozambique_Malaria_Unspecified - not disagregated by sources _2025</v>
      </c>
    </row>
    <row r="2205" spans="1:12">
      <c r="A2205" s="51" t="s">
        <v>1977</v>
      </c>
      <c r="B2205" s="52" t="s">
        <v>1115</v>
      </c>
      <c r="C2205" s="52" t="s">
        <v>304</v>
      </c>
      <c r="D2205" s="52" t="s">
        <v>1627</v>
      </c>
      <c r="E2205" s="52" t="s">
        <v>947</v>
      </c>
      <c r="F2205" s="52" t="s">
        <v>1996</v>
      </c>
      <c r="G2205" s="52">
        <v>2025</v>
      </c>
      <c r="H2205" s="52" t="s">
        <v>357</v>
      </c>
      <c r="I2205" s="52" t="s">
        <v>663</v>
      </c>
      <c r="J2205" s="60">
        <v>0</v>
      </c>
      <c r="K2205" s="52">
        <v>0</v>
      </c>
      <c r="L2205" s="56" t="str">
        <f>_xlfn.CONCAT(NFM3External!$B2205,"_",NFM3External!$C2205,"_",NFM3External!$E2205,"_",NFM3External!$G2205)</f>
        <v>Mozambique_Malaria_Unspecified - not disagregated by sources _2025</v>
      </c>
    </row>
    <row r="2206" spans="1:12">
      <c r="A2206" s="48" t="s">
        <v>1977</v>
      </c>
      <c r="B2206" s="49" t="s">
        <v>1115</v>
      </c>
      <c r="C2206" s="49" t="s">
        <v>304</v>
      </c>
      <c r="D2206" s="49" t="s">
        <v>1627</v>
      </c>
      <c r="E2206" s="49" t="s">
        <v>942</v>
      </c>
      <c r="F2206" s="49" t="s">
        <v>1997</v>
      </c>
      <c r="G2206" s="49">
        <v>2018</v>
      </c>
      <c r="H2206" s="49" t="s">
        <v>1628</v>
      </c>
      <c r="I2206" s="49" t="s">
        <v>663</v>
      </c>
      <c r="J2206" s="59">
        <v>401451</v>
      </c>
      <c r="K2206" s="49">
        <v>401451</v>
      </c>
      <c r="L2206" s="55" t="str">
        <f>_xlfn.CONCAT(NFM3External!$B2206,"_",NFM3External!$C2206,"_",NFM3External!$E2206,"_",NFM3External!$G2206)</f>
        <v>Mozambique_Malaria_World Health Organization (WHO)_2018</v>
      </c>
    </row>
    <row r="2207" spans="1:12">
      <c r="A2207" s="51" t="s">
        <v>1977</v>
      </c>
      <c r="B2207" s="52" t="s">
        <v>1115</v>
      </c>
      <c r="C2207" s="52" t="s">
        <v>304</v>
      </c>
      <c r="D2207" s="52" t="s">
        <v>1627</v>
      </c>
      <c r="E2207" s="52" t="s">
        <v>942</v>
      </c>
      <c r="F2207" s="52" t="s">
        <v>1997</v>
      </c>
      <c r="G2207" s="52">
        <v>2019</v>
      </c>
      <c r="H2207" s="52" t="s">
        <v>1628</v>
      </c>
      <c r="I2207" s="52" t="s">
        <v>663</v>
      </c>
      <c r="J2207" s="60">
        <v>309292</v>
      </c>
      <c r="K2207" s="52">
        <v>309292</v>
      </c>
      <c r="L2207" s="56" t="str">
        <f>_xlfn.CONCAT(NFM3External!$B2207,"_",NFM3External!$C2207,"_",NFM3External!$E2207,"_",NFM3External!$G2207)</f>
        <v>Mozambique_Malaria_World Health Organization (WHO)_2019</v>
      </c>
    </row>
    <row r="2208" spans="1:12">
      <c r="A2208" s="48" t="s">
        <v>1977</v>
      </c>
      <c r="B2208" s="49" t="s">
        <v>1115</v>
      </c>
      <c r="C2208" s="49" t="s">
        <v>304</v>
      </c>
      <c r="D2208" s="49" t="s">
        <v>1627</v>
      </c>
      <c r="E2208" s="49" t="s">
        <v>942</v>
      </c>
      <c r="F2208" s="49" t="s">
        <v>1997</v>
      </c>
      <c r="G2208" s="49">
        <v>2020</v>
      </c>
      <c r="H2208" s="49" t="s">
        <v>1628</v>
      </c>
      <c r="I2208" s="49" t="s">
        <v>663</v>
      </c>
      <c r="J2208" s="59">
        <v>46455</v>
      </c>
      <c r="K2208" s="49">
        <v>46455</v>
      </c>
      <c r="L2208" s="55" t="str">
        <f>_xlfn.CONCAT(NFM3External!$B2208,"_",NFM3External!$C2208,"_",NFM3External!$E2208,"_",NFM3External!$G2208)</f>
        <v>Mozambique_Malaria_World Health Organization (WHO)_2020</v>
      </c>
    </row>
    <row r="2209" spans="1:12">
      <c r="A2209" s="51" t="s">
        <v>1977</v>
      </c>
      <c r="B2209" s="52" t="s">
        <v>1115</v>
      </c>
      <c r="C2209" s="52" t="s">
        <v>304</v>
      </c>
      <c r="D2209" s="52" t="s">
        <v>1627</v>
      </c>
      <c r="E2209" s="52" t="s">
        <v>942</v>
      </c>
      <c r="F2209" s="52" t="s">
        <v>1997</v>
      </c>
      <c r="G2209" s="52">
        <v>2021</v>
      </c>
      <c r="H2209" s="52" t="s">
        <v>357</v>
      </c>
      <c r="I2209" s="52" t="s">
        <v>663</v>
      </c>
      <c r="J2209" s="60">
        <v>50460</v>
      </c>
      <c r="K2209" s="52">
        <v>50460</v>
      </c>
      <c r="L2209" s="56" t="str">
        <f>_xlfn.CONCAT(NFM3External!$B2209,"_",NFM3External!$C2209,"_",NFM3External!$E2209,"_",NFM3External!$G2209)</f>
        <v>Mozambique_Malaria_World Health Organization (WHO)_2021</v>
      </c>
    </row>
    <row r="2210" spans="1:12">
      <c r="A2210" s="48" t="s">
        <v>1977</v>
      </c>
      <c r="B2210" s="49" t="s">
        <v>1115</v>
      </c>
      <c r="C2210" s="49" t="s">
        <v>304</v>
      </c>
      <c r="D2210" s="49" t="s">
        <v>1627</v>
      </c>
      <c r="E2210" s="49" t="s">
        <v>942</v>
      </c>
      <c r="F2210" s="49" t="s">
        <v>1997</v>
      </c>
      <c r="G2210" s="49">
        <v>2022</v>
      </c>
      <c r="H2210" s="49" t="s">
        <v>357</v>
      </c>
      <c r="I2210" s="49" t="s">
        <v>663</v>
      </c>
      <c r="J2210" s="59">
        <v>49074</v>
      </c>
      <c r="K2210" s="49">
        <v>49074</v>
      </c>
      <c r="L2210" s="55" t="str">
        <f>_xlfn.CONCAT(NFM3External!$B2210,"_",NFM3External!$C2210,"_",NFM3External!$E2210,"_",NFM3External!$G2210)</f>
        <v>Mozambique_Malaria_World Health Organization (WHO)_2022</v>
      </c>
    </row>
    <row r="2211" spans="1:12">
      <c r="A2211" s="51" t="s">
        <v>1977</v>
      </c>
      <c r="B2211" s="52" t="s">
        <v>1115</v>
      </c>
      <c r="C2211" s="52" t="s">
        <v>304</v>
      </c>
      <c r="D2211" s="52" t="s">
        <v>1627</v>
      </c>
      <c r="E2211" s="52" t="s">
        <v>942</v>
      </c>
      <c r="F2211" s="52" t="s">
        <v>1997</v>
      </c>
      <c r="G2211" s="52">
        <v>2023</v>
      </c>
      <c r="H2211" s="52" t="s">
        <v>357</v>
      </c>
      <c r="I2211" s="52" t="s">
        <v>663</v>
      </c>
      <c r="J2211" s="60">
        <v>0</v>
      </c>
      <c r="K2211" s="52">
        <v>0</v>
      </c>
      <c r="L2211" s="56" t="str">
        <f>_xlfn.CONCAT(NFM3External!$B2211,"_",NFM3External!$C2211,"_",NFM3External!$E2211,"_",NFM3External!$G2211)</f>
        <v>Mozambique_Malaria_World Health Organization (WHO)_2023</v>
      </c>
    </row>
    <row r="2212" spans="1:12">
      <c r="A2212" s="48" t="s">
        <v>1977</v>
      </c>
      <c r="B2212" s="49" t="s">
        <v>1115</v>
      </c>
      <c r="C2212" s="49" t="s">
        <v>304</v>
      </c>
      <c r="D2212" s="49" t="s">
        <v>1627</v>
      </c>
      <c r="E2212" s="49" t="s">
        <v>942</v>
      </c>
      <c r="F2212" s="49" t="s">
        <v>1997</v>
      </c>
      <c r="G2212" s="49">
        <v>2024</v>
      </c>
      <c r="H2212" s="49" t="s">
        <v>357</v>
      </c>
      <c r="I2212" s="49" t="s">
        <v>663</v>
      </c>
      <c r="J2212" s="59">
        <v>0</v>
      </c>
      <c r="K2212" s="49">
        <v>0</v>
      </c>
      <c r="L2212" s="55" t="str">
        <f>_xlfn.CONCAT(NFM3External!$B2212,"_",NFM3External!$C2212,"_",NFM3External!$E2212,"_",NFM3External!$G2212)</f>
        <v>Mozambique_Malaria_World Health Organization (WHO)_2024</v>
      </c>
    </row>
    <row r="2213" spans="1:12">
      <c r="A2213" s="51" t="s">
        <v>1977</v>
      </c>
      <c r="B2213" s="52" t="s">
        <v>1115</v>
      </c>
      <c r="C2213" s="52" t="s">
        <v>304</v>
      </c>
      <c r="D2213" s="52" t="s">
        <v>1627</v>
      </c>
      <c r="E2213" s="52" t="s">
        <v>942</v>
      </c>
      <c r="F2213" s="52" t="s">
        <v>1997</v>
      </c>
      <c r="G2213" s="52">
        <v>2025</v>
      </c>
      <c r="H2213" s="52" t="s">
        <v>357</v>
      </c>
      <c r="I2213" s="52" t="s">
        <v>663</v>
      </c>
      <c r="J2213" s="60">
        <v>0</v>
      </c>
      <c r="K2213" s="52">
        <v>0</v>
      </c>
      <c r="L2213" s="56" t="str">
        <f>_xlfn.CONCAT(NFM3External!$B2213,"_",NFM3External!$C2213,"_",NFM3External!$E2213,"_",NFM3External!$G2213)</f>
        <v>Mozambique_Malaria_World Health Organization (WHO)_2025</v>
      </c>
    </row>
    <row r="2214" spans="1:12">
      <c r="A2214" s="48" t="s">
        <v>1977</v>
      </c>
      <c r="B2214" s="49" t="s">
        <v>1115</v>
      </c>
      <c r="C2214" s="49" t="s">
        <v>301</v>
      </c>
      <c r="D2214" s="49" t="s">
        <v>1627</v>
      </c>
      <c r="E2214" s="49" t="s">
        <v>853</v>
      </c>
      <c r="F2214" s="49" t="s">
        <v>1998</v>
      </c>
      <c r="G2214" s="49">
        <v>2019</v>
      </c>
      <c r="H2214" s="49" t="s">
        <v>1628</v>
      </c>
      <c r="I2214" s="49" t="s">
        <v>663</v>
      </c>
      <c r="J2214" s="59">
        <v>634965</v>
      </c>
      <c r="K2214" s="49">
        <v>634965</v>
      </c>
      <c r="L2214" s="55" t="str">
        <f>_xlfn.CONCAT(NFM3External!$B2214,"_",NFM3External!$C2214,"_",NFM3External!$E2214,"_",NFM3External!$G2214)</f>
        <v>Mozambique_TB_Medicins Sans Frontiers (MSF)_2019</v>
      </c>
    </row>
    <row r="2215" spans="1:12">
      <c r="A2215" s="51" t="s">
        <v>1977</v>
      </c>
      <c r="B2215" s="52" t="s">
        <v>1115</v>
      </c>
      <c r="C2215" s="52" t="s">
        <v>301</v>
      </c>
      <c r="D2215" s="52" t="s">
        <v>1627</v>
      </c>
      <c r="E2215" s="52" t="s">
        <v>853</v>
      </c>
      <c r="F2215" s="52" t="s">
        <v>1998</v>
      </c>
      <c r="G2215" s="52">
        <v>2020</v>
      </c>
      <c r="H2215" s="52" t="s">
        <v>1628</v>
      </c>
      <c r="I2215" s="52" t="s">
        <v>663</v>
      </c>
      <c r="J2215" s="60">
        <v>829861</v>
      </c>
      <c r="K2215" s="52">
        <v>829861</v>
      </c>
      <c r="L2215" s="56" t="str">
        <f>_xlfn.CONCAT(NFM3External!$B2215,"_",NFM3External!$C2215,"_",NFM3External!$E2215,"_",NFM3External!$G2215)</f>
        <v>Mozambique_TB_Medicins Sans Frontiers (MSF)_2020</v>
      </c>
    </row>
    <row r="2216" spans="1:12">
      <c r="A2216" s="48" t="s">
        <v>1977</v>
      </c>
      <c r="B2216" s="49" t="s">
        <v>1115</v>
      </c>
      <c r="C2216" s="49" t="s">
        <v>301</v>
      </c>
      <c r="D2216" s="49" t="s">
        <v>1627</v>
      </c>
      <c r="E2216" s="49" t="s">
        <v>881</v>
      </c>
      <c r="F2216" s="49" t="s">
        <v>1999</v>
      </c>
      <c r="G2216" s="49">
        <v>2018</v>
      </c>
      <c r="H2216" s="49" t="s">
        <v>1628</v>
      </c>
      <c r="I2216" s="49" t="s">
        <v>663</v>
      </c>
      <c r="J2216" s="59">
        <v>40000</v>
      </c>
      <c r="K2216" s="49">
        <v>40000</v>
      </c>
      <c r="L2216" s="55" t="str">
        <f>_xlfn.CONCAT(NFM3External!$B2216,"_",NFM3External!$C2216,"_",NFM3External!$E2216,"_",NFM3External!$G2216)</f>
        <v>Mozambique_TB_STOP TB Partnership_2018</v>
      </c>
    </row>
    <row r="2217" spans="1:12">
      <c r="A2217" s="51" t="s">
        <v>1977</v>
      </c>
      <c r="B2217" s="52" t="s">
        <v>1115</v>
      </c>
      <c r="C2217" s="52" t="s">
        <v>301</v>
      </c>
      <c r="D2217" s="52" t="s">
        <v>1627</v>
      </c>
      <c r="E2217" s="52" t="s">
        <v>881</v>
      </c>
      <c r="F2217" s="52" t="s">
        <v>1999</v>
      </c>
      <c r="G2217" s="52">
        <v>2019</v>
      </c>
      <c r="H2217" s="52" t="s">
        <v>1628</v>
      </c>
      <c r="I2217" s="52" t="s">
        <v>663</v>
      </c>
      <c r="J2217" s="60">
        <v>40000</v>
      </c>
      <c r="K2217" s="52">
        <v>40000</v>
      </c>
      <c r="L2217" s="56" t="str">
        <f>_xlfn.CONCAT(NFM3External!$B2217,"_",NFM3External!$C2217,"_",NFM3External!$E2217,"_",NFM3External!$G2217)</f>
        <v>Mozambique_TB_STOP TB Partnership_2019</v>
      </c>
    </row>
    <row r="2218" spans="1:12">
      <c r="A2218" s="48" t="s">
        <v>1977</v>
      </c>
      <c r="B2218" s="49" t="s">
        <v>1115</v>
      </c>
      <c r="C2218" s="49" t="s">
        <v>301</v>
      </c>
      <c r="D2218" s="49" t="s">
        <v>1627</v>
      </c>
      <c r="E2218" s="49" t="s">
        <v>881</v>
      </c>
      <c r="F2218" s="49" t="s">
        <v>1999</v>
      </c>
      <c r="G2218" s="49">
        <v>2020</v>
      </c>
      <c r="H2218" s="49" t="s">
        <v>1628</v>
      </c>
      <c r="I2218" s="49" t="s">
        <v>663</v>
      </c>
      <c r="J2218" s="59">
        <v>40000</v>
      </c>
      <c r="K2218" s="49">
        <v>40000</v>
      </c>
      <c r="L2218" s="55" t="str">
        <f>_xlfn.CONCAT(NFM3External!$B2218,"_",NFM3External!$C2218,"_",NFM3External!$E2218,"_",NFM3External!$G2218)</f>
        <v>Mozambique_TB_STOP TB Partnership_2020</v>
      </c>
    </row>
    <row r="2219" spans="1:12">
      <c r="A2219" s="51" t="s">
        <v>1977</v>
      </c>
      <c r="B2219" s="52" t="s">
        <v>1115</v>
      </c>
      <c r="C2219" s="52" t="s">
        <v>301</v>
      </c>
      <c r="D2219" s="52" t="s">
        <v>1627</v>
      </c>
      <c r="E2219" s="52" t="s">
        <v>881</v>
      </c>
      <c r="F2219" s="52" t="s">
        <v>1999</v>
      </c>
      <c r="G2219" s="52">
        <v>2021</v>
      </c>
      <c r="H2219" s="52" t="s">
        <v>357</v>
      </c>
      <c r="I2219" s="52" t="s">
        <v>663</v>
      </c>
      <c r="J2219" s="60">
        <v>40000</v>
      </c>
      <c r="K2219" s="52">
        <v>40000</v>
      </c>
      <c r="L2219" s="56" t="str">
        <f>_xlfn.CONCAT(NFM3External!$B2219,"_",NFM3External!$C2219,"_",NFM3External!$E2219,"_",NFM3External!$G2219)</f>
        <v>Mozambique_TB_STOP TB Partnership_2021</v>
      </c>
    </row>
    <row r="2220" spans="1:12">
      <c r="A2220" s="48" t="s">
        <v>1977</v>
      </c>
      <c r="B2220" s="49" t="s">
        <v>1115</v>
      </c>
      <c r="C2220" s="49" t="s">
        <v>301</v>
      </c>
      <c r="D2220" s="49" t="s">
        <v>1627</v>
      </c>
      <c r="E2220" s="49" t="s">
        <v>881</v>
      </c>
      <c r="F2220" s="49" t="s">
        <v>1999</v>
      </c>
      <c r="G2220" s="49">
        <v>2022</v>
      </c>
      <c r="H2220" s="49" t="s">
        <v>357</v>
      </c>
      <c r="I2220" s="49" t="s">
        <v>663</v>
      </c>
      <c r="J2220" s="59">
        <v>40000</v>
      </c>
      <c r="K2220" s="49">
        <v>40000</v>
      </c>
      <c r="L2220" s="55" t="str">
        <f>_xlfn.CONCAT(NFM3External!$B2220,"_",NFM3External!$C2220,"_",NFM3External!$E2220,"_",NFM3External!$G2220)</f>
        <v>Mozambique_TB_STOP TB Partnership_2022</v>
      </c>
    </row>
    <row r="2221" spans="1:12">
      <c r="A2221" s="51" t="s">
        <v>1977</v>
      </c>
      <c r="B2221" s="52" t="s">
        <v>1115</v>
      </c>
      <c r="C2221" s="52" t="s">
        <v>301</v>
      </c>
      <c r="D2221" s="52" t="s">
        <v>1627</v>
      </c>
      <c r="E2221" s="52" t="s">
        <v>881</v>
      </c>
      <c r="F2221" s="52" t="s">
        <v>1999</v>
      </c>
      <c r="G2221" s="52">
        <v>2023</v>
      </c>
      <c r="H2221" s="52" t="s">
        <v>357</v>
      </c>
      <c r="I2221" s="52" t="s">
        <v>663</v>
      </c>
      <c r="J2221" s="60">
        <v>40000</v>
      </c>
      <c r="K2221" s="52">
        <v>40000</v>
      </c>
      <c r="L2221" s="56" t="str">
        <f>_xlfn.CONCAT(NFM3External!$B2221,"_",NFM3External!$C2221,"_",NFM3External!$E2221,"_",NFM3External!$G2221)</f>
        <v>Mozambique_TB_STOP TB Partnership_2023</v>
      </c>
    </row>
    <row r="2222" spans="1:12">
      <c r="A2222" s="48" t="s">
        <v>1977</v>
      </c>
      <c r="B2222" s="49" t="s">
        <v>1115</v>
      </c>
      <c r="C2222" s="49" t="s">
        <v>301</v>
      </c>
      <c r="D2222" s="49" t="s">
        <v>1627</v>
      </c>
      <c r="E2222" s="49" t="s">
        <v>927</v>
      </c>
      <c r="F2222" s="49" t="s">
        <v>2000</v>
      </c>
      <c r="G2222" s="49">
        <v>2018</v>
      </c>
      <c r="H2222" s="49" t="s">
        <v>1628</v>
      </c>
      <c r="I2222" s="49" t="s">
        <v>663</v>
      </c>
      <c r="J2222" s="59">
        <v>6917867</v>
      </c>
      <c r="K2222" s="49">
        <v>6917867</v>
      </c>
      <c r="L2222" s="55" t="str">
        <f>_xlfn.CONCAT(NFM3External!$B2222,"_",NFM3External!$C2222,"_",NFM3External!$E2222,"_",NFM3External!$G2222)</f>
        <v>Mozambique_TB_United States Government (USG)_2018</v>
      </c>
    </row>
    <row r="2223" spans="1:12">
      <c r="A2223" s="51" t="s">
        <v>1977</v>
      </c>
      <c r="B2223" s="52" t="s">
        <v>1115</v>
      </c>
      <c r="C2223" s="52" t="s">
        <v>301</v>
      </c>
      <c r="D2223" s="52" t="s">
        <v>1627</v>
      </c>
      <c r="E2223" s="52" t="s">
        <v>927</v>
      </c>
      <c r="F2223" s="52" t="s">
        <v>2000</v>
      </c>
      <c r="G2223" s="52">
        <v>2019</v>
      </c>
      <c r="H2223" s="52" t="s">
        <v>1628</v>
      </c>
      <c r="I2223" s="52" t="s">
        <v>663</v>
      </c>
      <c r="J2223" s="60">
        <v>6917867</v>
      </c>
      <c r="K2223" s="52">
        <v>6917867</v>
      </c>
      <c r="L2223" s="56" t="str">
        <f>_xlfn.CONCAT(NFM3External!$B2223,"_",NFM3External!$C2223,"_",NFM3External!$E2223,"_",NFM3External!$G2223)</f>
        <v>Mozambique_TB_United States Government (USG)_2019</v>
      </c>
    </row>
    <row r="2224" spans="1:12">
      <c r="A2224" s="48" t="s">
        <v>1977</v>
      </c>
      <c r="B2224" s="49" t="s">
        <v>1115</v>
      </c>
      <c r="C2224" s="49" t="s">
        <v>301</v>
      </c>
      <c r="D2224" s="49" t="s">
        <v>1627</v>
      </c>
      <c r="E2224" s="49" t="s">
        <v>927</v>
      </c>
      <c r="F2224" s="49" t="s">
        <v>2000</v>
      </c>
      <c r="G2224" s="49">
        <v>2020</v>
      </c>
      <c r="H2224" s="49" t="s">
        <v>1628</v>
      </c>
      <c r="I2224" s="49" t="s">
        <v>663</v>
      </c>
      <c r="J2224" s="59">
        <v>4000000</v>
      </c>
      <c r="K2224" s="49">
        <v>4000000</v>
      </c>
      <c r="L2224" s="55" t="str">
        <f>_xlfn.CONCAT(NFM3External!$B2224,"_",NFM3External!$C2224,"_",NFM3External!$E2224,"_",NFM3External!$G2224)</f>
        <v>Mozambique_TB_United States Government (USG)_2020</v>
      </c>
    </row>
    <row r="2225" spans="1:12">
      <c r="A2225" s="51" t="s">
        <v>1977</v>
      </c>
      <c r="B2225" s="52" t="s">
        <v>1115</v>
      </c>
      <c r="C2225" s="52" t="s">
        <v>301</v>
      </c>
      <c r="D2225" s="52" t="s">
        <v>1627</v>
      </c>
      <c r="E2225" s="52" t="s">
        <v>927</v>
      </c>
      <c r="F2225" s="52" t="s">
        <v>2000</v>
      </c>
      <c r="G2225" s="52">
        <v>2021</v>
      </c>
      <c r="H2225" s="52" t="s">
        <v>357</v>
      </c>
      <c r="I2225" s="52" t="s">
        <v>663</v>
      </c>
      <c r="J2225" s="60">
        <v>4223667</v>
      </c>
      <c r="K2225" s="52">
        <v>4223667</v>
      </c>
      <c r="L2225" s="56" t="str">
        <f>_xlfn.CONCAT(NFM3External!$B2225,"_",NFM3External!$C2225,"_",NFM3External!$E2225,"_",NFM3External!$G2225)</f>
        <v>Mozambique_TB_United States Government (USG)_2021</v>
      </c>
    </row>
    <row r="2226" spans="1:12">
      <c r="A2226" s="48" t="s">
        <v>1977</v>
      </c>
      <c r="B2226" s="49" t="s">
        <v>1115</v>
      </c>
      <c r="C2226" s="49" t="s">
        <v>301</v>
      </c>
      <c r="D2226" s="49" t="s">
        <v>1627</v>
      </c>
      <c r="E2226" s="49" t="s">
        <v>927</v>
      </c>
      <c r="F2226" s="49" t="s">
        <v>2000</v>
      </c>
      <c r="G2226" s="49">
        <v>2022</v>
      </c>
      <c r="H2226" s="49" t="s">
        <v>357</v>
      </c>
      <c r="I2226" s="49" t="s">
        <v>663</v>
      </c>
      <c r="J2226" s="59">
        <v>4660898</v>
      </c>
      <c r="K2226" s="49">
        <v>4660898</v>
      </c>
      <c r="L2226" s="55" t="str">
        <f>_xlfn.CONCAT(NFM3External!$B2226,"_",NFM3External!$C2226,"_",NFM3External!$E2226,"_",NFM3External!$G2226)</f>
        <v>Mozambique_TB_United States Government (USG)_2022</v>
      </c>
    </row>
    <row r="2227" spans="1:12">
      <c r="A2227" s="51" t="s">
        <v>1977</v>
      </c>
      <c r="B2227" s="52" t="s">
        <v>1115</v>
      </c>
      <c r="C2227" s="52" t="s">
        <v>301</v>
      </c>
      <c r="D2227" s="52" t="s">
        <v>1627</v>
      </c>
      <c r="E2227" s="52" t="s">
        <v>927</v>
      </c>
      <c r="F2227" s="52" t="s">
        <v>2000</v>
      </c>
      <c r="G2227" s="52">
        <v>2023</v>
      </c>
      <c r="H2227" s="52" t="s">
        <v>357</v>
      </c>
      <c r="I2227" s="52" t="s">
        <v>663</v>
      </c>
      <c r="J2227" s="60">
        <v>4123266</v>
      </c>
      <c r="K2227" s="52">
        <v>4123266</v>
      </c>
      <c r="L2227" s="56" t="str">
        <f>_xlfn.CONCAT(NFM3External!$B2227,"_",NFM3External!$C2227,"_",NFM3External!$E2227,"_",NFM3External!$G2227)</f>
        <v>Mozambique_TB_United States Government (USG)_2023</v>
      </c>
    </row>
    <row r="2228" spans="1:12">
      <c r="A2228" s="48" t="s">
        <v>1977</v>
      </c>
      <c r="B2228" s="49" t="s">
        <v>1115</v>
      </c>
      <c r="C2228" s="49" t="s">
        <v>301</v>
      </c>
      <c r="D2228" s="49" t="s">
        <v>1627</v>
      </c>
      <c r="E2228" s="49" t="s">
        <v>927</v>
      </c>
      <c r="F2228" s="49" t="s">
        <v>2000</v>
      </c>
      <c r="G2228" s="49">
        <v>2024</v>
      </c>
      <c r="H2228" s="49" t="s">
        <v>357</v>
      </c>
      <c r="I2228" s="49" t="s">
        <v>663</v>
      </c>
      <c r="J2228" s="59">
        <v>4000000</v>
      </c>
      <c r="K2228" s="49">
        <v>4000000</v>
      </c>
      <c r="L2228" s="55" t="str">
        <f>_xlfn.CONCAT(NFM3External!$B2228,"_",NFM3External!$C2228,"_",NFM3External!$E2228,"_",NFM3External!$G2228)</f>
        <v>Mozambique_TB_United States Government (USG)_2024</v>
      </c>
    </row>
    <row r="2229" spans="1:12">
      <c r="A2229" s="51" t="s">
        <v>1977</v>
      </c>
      <c r="B2229" s="52" t="s">
        <v>1115</v>
      </c>
      <c r="C2229" s="52" t="s">
        <v>301</v>
      </c>
      <c r="D2229" s="52" t="s">
        <v>1627</v>
      </c>
      <c r="E2229" s="52" t="s">
        <v>932</v>
      </c>
      <c r="F2229" s="52" t="s">
        <v>2001</v>
      </c>
      <c r="G2229" s="52">
        <v>2018</v>
      </c>
      <c r="H2229" s="52" t="s">
        <v>1628</v>
      </c>
      <c r="I2229" s="52" t="s">
        <v>663</v>
      </c>
      <c r="J2229" s="60">
        <v>6027088</v>
      </c>
      <c r="K2229" s="52">
        <v>6027088</v>
      </c>
      <c r="L2229" s="56" t="str">
        <f>_xlfn.CONCAT(NFM3External!$B2229,"_",NFM3External!$C2229,"_",NFM3External!$E2229,"_",NFM3External!$G2229)</f>
        <v>Mozambique_TB_World Bank (WB)_2018</v>
      </c>
    </row>
    <row r="2230" spans="1:12">
      <c r="A2230" s="48" t="s">
        <v>1977</v>
      </c>
      <c r="B2230" s="49" t="s">
        <v>1115</v>
      </c>
      <c r="C2230" s="49" t="s">
        <v>301</v>
      </c>
      <c r="D2230" s="49" t="s">
        <v>1627</v>
      </c>
      <c r="E2230" s="49" t="s">
        <v>932</v>
      </c>
      <c r="F2230" s="49" t="s">
        <v>2001</v>
      </c>
      <c r="G2230" s="49">
        <v>2019</v>
      </c>
      <c r="H2230" s="49" t="s">
        <v>1628</v>
      </c>
      <c r="I2230" s="49" t="s">
        <v>663</v>
      </c>
      <c r="J2230" s="59">
        <v>10101308</v>
      </c>
      <c r="K2230" s="49">
        <v>10101308</v>
      </c>
      <c r="L2230" s="55" t="str">
        <f>_xlfn.CONCAT(NFM3External!$B2230,"_",NFM3External!$C2230,"_",NFM3External!$E2230,"_",NFM3External!$G2230)</f>
        <v>Mozambique_TB_World Bank (WB)_2019</v>
      </c>
    </row>
    <row r="2231" spans="1:12">
      <c r="A2231" s="51" t="s">
        <v>1977</v>
      </c>
      <c r="B2231" s="52" t="s">
        <v>1115</v>
      </c>
      <c r="C2231" s="52" t="s">
        <v>301</v>
      </c>
      <c r="D2231" s="52" t="s">
        <v>1627</v>
      </c>
      <c r="E2231" s="52" t="s">
        <v>932</v>
      </c>
      <c r="F2231" s="52" t="s">
        <v>2001</v>
      </c>
      <c r="G2231" s="52">
        <v>2020</v>
      </c>
      <c r="H2231" s="52" t="s">
        <v>1628</v>
      </c>
      <c r="I2231" s="52" t="s">
        <v>663</v>
      </c>
      <c r="J2231" s="60">
        <v>8418330</v>
      </c>
      <c r="K2231" s="52">
        <v>8418330</v>
      </c>
      <c r="L2231" s="56" t="str">
        <f>_xlfn.CONCAT(NFM3External!$B2231,"_",NFM3External!$C2231,"_",NFM3External!$E2231,"_",NFM3External!$G2231)</f>
        <v>Mozambique_TB_World Bank (WB)_2020</v>
      </c>
    </row>
    <row r="2232" spans="1:12">
      <c r="A2232" s="48" t="s">
        <v>1977</v>
      </c>
      <c r="B2232" s="49" t="s">
        <v>1115</v>
      </c>
      <c r="C2232" s="49" t="s">
        <v>301</v>
      </c>
      <c r="D2232" s="49" t="s">
        <v>1627</v>
      </c>
      <c r="E2232" s="49" t="s">
        <v>932</v>
      </c>
      <c r="F2232" s="49" t="s">
        <v>2001</v>
      </c>
      <c r="G2232" s="49">
        <v>2021</v>
      </c>
      <c r="H2232" s="49" t="s">
        <v>357</v>
      </c>
      <c r="I2232" s="49" t="s">
        <v>663</v>
      </c>
      <c r="J2232" s="59">
        <v>7443181</v>
      </c>
      <c r="K2232" s="49">
        <v>7443181</v>
      </c>
      <c r="L2232" s="55" t="str">
        <f>_xlfn.CONCAT(NFM3External!$B2232,"_",NFM3External!$C2232,"_",NFM3External!$E2232,"_",NFM3External!$G2232)</f>
        <v>Mozambique_TB_World Bank (WB)_2021</v>
      </c>
    </row>
    <row r="2233" spans="1:12">
      <c r="A2233" s="51" t="s">
        <v>2002</v>
      </c>
      <c r="B2233" s="52" t="s">
        <v>1096</v>
      </c>
      <c r="C2233" s="52" t="s">
        <v>1638</v>
      </c>
      <c r="D2233" s="52" t="s">
        <v>1627</v>
      </c>
      <c r="E2233" s="52" t="s">
        <v>765</v>
      </c>
      <c r="F2233" s="52"/>
      <c r="G2233" s="52">
        <v>2021</v>
      </c>
      <c r="H2233" s="52" t="s">
        <v>357</v>
      </c>
      <c r="I2233" s="52" t="s">
        <v>663</v>
      </c>
      <c r="J2233" s="60">
        <v>0</v>
      </c>
      <c r="K2233" s="52">
        <v>0</v>
      </c>
      <c r="L2233" s="56" t="str">
        <f>_xlfn.CONCAT(NFM3External!$B2233,"_",NFM3External!$C2233,"_",NFM3External!$E2233,"_",NFM3External!$G2233)</f>
        <v>Mauritius_HIV_European Union/European Commision_2021</v>
      </c>
    </row>
    <row r="2234" spans="1:12">
      <c r="A2234" s="48" t="s">
        <v>2002</v>
      </c>
      <c r="B2234" s="49" t="s">
        <v>1096</v>
      </c>
      <c r="C2234" s="49" t="s">
        <v>1638</v>
      </c>
      <c r="D2234" s="49" t="s">
        <v>1627</v>
      </c>
      <c r="E2234" s="49" t="s">
        <v>765</v>
      </c>
      <c r="F2234" s="49"/>
      <c r="G2234" s="49">
        <v>2022</v>
      </c>
      <c r="H2234" s="49" t="s">
        <v>357</v>
      </c>
      <c r="I2234" s="49" t="s">
        <v>663</v>
      </c>
      <c r="J2234" s="59">
        <v>0</v>
      </c>
      <c r="K2234" s="49">
        <v>0</v>
      </c>
      <c r="L2234" s="55" t="str">
        <f>_xlfn.CONCAT(NFM3External!$B2234,"_",NFM3External!$C2234,"_",NFM3External!$E2234,"_",NFM3External!$G2234)</f>
        <v>Mauritius_HIV_European Union/European Commision_2022</v>
      </c>
    </row>
    <row r="2235" spans="1:12">
      <c r="A2235" s="51" t="s">
        <v>2002</v>
      </c>
      <c r="B2235" s="52" t="s">
        <v>1096</v>
      </c>
      <c r="C2235" s="52" t="s">
        <v>1638</v>
      </c>
      <c r="D2235" s="52" t="s">
        <v>1627</v>
      </c>
      <c r="E2235" s="52" t="s">
        <v>765</v>
      </c>
      <c r="F2235" s="52"/>
      <c r="G2235" s="52">
        <v>2023</v>
      </c>
      <c r="H2235" s="52" t="s">
        <v>357</v>
      </c>
      <c r="I2235" s="52" t="s">
        <v>663</v>
      </c>
      <c r="J2235" s="60">
        <v>0</v>
      </c>
      <c r="K2235" s="52">
        <v>0</v>
      </c>
      <c r="L2235" s="56" t="str">
        <f>_xlfn.CONCAT(NFM3External!$B2235,"_",NFM3External!$C2235,"_",NFM3External!$E2235,"_",NFM3External!$G2235)</f>
        <v>Mauritius_HIV_European Union/European Commision_2023</v>
      </c>
    </row>
    <row r="2236" spans="1:12">
      <c r="A2236" s="48" t="s">
        <v>2002</v>
      </c>
      <c r="B2236" s="49" t="s">
        <v>1096</v>
      </c>
      <c r="C2236" s="49" t="s">
        <v>1638</v>
      </c>
      <c r="D2236" s="49" t="s">
        <v>1627</v>
      </c>
      <c r="E2236" s="49" t="s">
        <v>947</v>
      </c>
      <c r="F2236" s="49" t="s">
        <v>2003</v>
      </c>
      <c r="G2236" s="49">
        <v>2018</v>
      </c>
      <c r="H2236" s="49" t="s">
        <v>1628</v>
      </c>
      <c r="I2236" s="49" t="s">
        <v>663</v>
      </c>
      <c r="J2236" s="59">
        <v>73668</v>
      </c>
      <c r="K2236" s="49">
        <v>73668</v>
      </c>
      <c r="L2236" s="55" t="str">
        <f>_xlfn.CONCAT(NFM3External!$B2236,"_",NFM3External!$C2236,"_",NFM3External!$E2236,"_",NFM3External!$G2236)</f>
        <v>Mauritius_HIV_Unspecified - not disagregated by sources _2018</v>
      </c>
    </row>
    <row r="2237" spans="1:12">
      <c r="A2237" s="51" t="s">
        <v>2002</v>
      </c>
      <c r="B2237" s="52" t="s">
        <v>1096</v>
      </c>
      <c r="C2237" s="52" t="s">
        <v>1638</v>
      </c>
      <c r="D2237" s="52" t="s">
        <v>1627</v>
      </c>
      <c r="E2237" s="52" t="s">
        <v>947</v>
      </c>
      <c r="F2237" s="52" t="s">
        <v>2004</v>
      </c>
      <c r="G2237" s="52">
        <v>2018</v>
      </c>
      <c r="H2237" s="52" t="s">
        <v>1628</v>
      </c>
      <c r="I2237" s="52" t="s">
        <v>663</v>
      </c>
      <c r="J2237" s="60">
        <v>122192</v>
      </c>
      <c r="K2237" s="52">
        <v>122192</v>
      </c>
      <c r="L2237" s="56" t="str">
        <f>_xlfn.CONCAT(NFM3External!$B2237,"_",NFM3External!$C2237,"_",NFM3External!$E2237,"_",NFM3External!$G2237)</f>
        <v>Mauritius_HIV_Unspecified - not disagregated by sources _2018</v>
      </c>
    </row>
    <row r="2238" spans="1:12">
      <c r="A2238" s="48" t="s">
        <v>2002</v>
      </c>
      <c r="B2238" s="49" t="s">
        <v>1096</v>
      </c>
      <c r="C2238" s="49" t="s">
        <v>1638</v>
      </c>
      <c r="D2238" s="49" t="s">
        <v>1627</v>
      </c>
      <c r="E2238" s="49" t="s">
        <v>947</v>
      </c>
      <c r="F2238" s="49" t="s">
        <v>2005</v>
      </c>
      <c r="G2238" s="49">
        <v>2018</v>
      </c>
      <c r="H2238" s="49" t="s">
        <v>1628</v>
      </c>
      <c r="I2238" s="49" t="s">
        <v>663</v>
      </c>
      <c r="J2238" s="59">
        <v>30336</v>
      </c>
      <c r="K2238" s="49">
        <v>30336</v>
      </c>
      <c r="L2238" s="55" t="str">
        <f>_xlfn.CONCAT(NFM3External!$B2238,"_",NFM3External!$C2238,"_",NFM3External!$E2238,"_",NFM3External!$G2238)</f>
        <v>Mauritius_HIV_Unspecified - not disagregated by sources _2018</v>
      </c>
    </row>
    <row r="2239" spans="1:12">
      <c r="A2239" s="51" t="s">
        <v>2002</v>
      </c>
      <c r="B2239" s="52" t="s">
        <v>1096</v>
      </c>
      <c r="C2239" s="52" t="s">
        <v>1638</v>
      </c>
      <c r="D2239" s="52" t="s">
        <v>1627</v>
      </c>
      <c r="E2239" s="52" t="s">
        <v>947</v>
      </c>
      <c r="F2239" s="52" t="s">
        <v>2006</v>
      </c>
      <c r="G2239" s="52">
        <v>2018</v>
      </c>
      <c r="H2239" s="52" t="s">
        <v>1628</v>
      </c>
      <c r="I2239" s="52" t="s">
        <v>663</v>
      </c>
      <c r="J2239" s="60">
        <v>22435</v>
      </c>
      <c r="K2239" s="52">
        <v>22435</v>
      </c>
      <c r="L2239" s="56" t="str">
        <f>_xlfn.CONCAT(NFM3External!$B2239,"_",NFM3External!$C2239,"_",NFM3External!$E2239,"_",NFM3External!$G2239)</f>
        <v>Mauritius_HIV_Unspecified - not disagregated by sources _2018</v>
      </c>
    </row>
    <row r="2240" spans="1:12">
      <c r="A2240" s="48" t="s">
        <v>2002</v>
      </c>
      <c r="B2240" s="49" t="s">
        <v>1096</v>
      </c>
      <c r="C2240" s="49" t="s">
        <v>1638</v>
      </c>
      <c r="D2240" s="49" t="s">
        <v>1627</v>
      </c>
      <c r="E2240" s="49" t="s">
        <v>947</v>
      </c>
      <c r="F2240" s="49" t="s">
        <v>2007</v>
      </c>
      <c r="G2240" s="49">
        <v>2018</v>
      </c>
      <c r="H2240" s="49" t="s">
        <v>1628</v>
      </c>
      <c r="I2240" s="49" t="s">
        <v>663</v>
      </c>
      <c r="J2240" s="59">
        <v>53445</v>
      </c>
      <c r="K2240" s="49">
        <v>53445</v>
      </c>
      <c r="L2240" s="55" t="str">
        <f>_xlfn.CONCAT(NFM3External!$B2240,"_",NFM3External!$C2240,"_",NFM3External!$E2240,"_",NFM3External!$G2240)</f>
        <v>Mauritius_HIV_Unspecified - not disagregated by sources _2018</v>
      </c>
    </row>
    <row r="2241" spans="1:12">
      <c r="A2241" s="51" t="s">
        <v>2002</v>
      </c>
      <c r="B2241" s="52" t="s">
        <v>1096</v>
      </c>
      <c r="C2241" s="52" t="s">
        <v>1638</v>
      </c>
      <c r="D2241" s="52" t="s">
        <v>1627</v>
      </c>
      <c r="E2241" s="52" t="s">
        <v>947</v>
      </c>
      <c r="F2241" s="52" t="s">
        <v>2008</v>
      </c>
      <c r="G2241" s="52">
        <v>2018</v>
      </c>
      <c r="H2241" s="52" t="s">
        <v>1628</v>
      </c>
      <c r="I2241" s="52" t="s">
        <v>663</v>
      </c>
      <c r="J2241" s="60">
        <v>4770</v>
      </c>
      <c r="K2241" s="52">
        <v>4770</v>
      </c>
      <c r="L2241" s="56" t="str">
        <f>_xlfn.CONCAT(NFM3External!$B2241,"_",NFM3External!$C2241,"_",NFM3External!$E2241,"_",NFM3External!$G2241)</f>
        <v>Mauritius_HIV_Unspecified - not disagregated by sources _2018</v>
      </c>
    </row>
    <row r="2242" spans="1:12">
      <c r="A2242" s="48" t="s">
        <v>2002</v>
      </c>
      <c r="B2242" s="49" t="s">
        <v>1096</v>
      </c>
      <c r="C2242" s="49" t="s">
        <v>1638</v>
      </c>
      <c r="D2242" s="49" t="s">
        <v>1627</v>
      </c>
      <c r="E2242" s="49" t="s">
        <v>947</v>
      </c>
      <c r="F2242" s="49" t="s">
        <v>2009</v>
      </c>
      <c r="G2242" s="49">
        <v>2018</v>
      </c>
      <c r="H2242" s="49" t="s">
        <v>1628</v>
      </c>
      <c r="I2242" s="49" t="s">
        <v>663</v>
      </c>
      <c r="J2242" s="59">
        <v>28494</v>
      </c>
      <c r="K2242" s="49">
        <v>28494</v>
      </c>
      <c r="L2242" s="55" t="str">
        <f>_xlfn.CONCAT(NFM3External!$B2242,"_",NFM3External!$C2242,"_",NFM3External!$E2242,"_",NFM3External!$G2242)</f>
        <v>Mauritius_HIV_Unspecified - not disagregated by sources _2018</v>
      </c>
    </row>
    <row r="2243" spans="1:12">
      <c r="A2243" s="51" t="s">
        <v>2002</v>
      </c>
      <c r="B2243" s="52" t="s">
        <v>1096</v>
      </c>
      <c r="C2243" s="52" t="s">
        <v>1638</v>
      </c>
      <c r="D2243" s="52" t="s">
        <v>1627</v>
      </c>
      <c r="E2243" s="52" t="s">
        <v>947</v>
      </c>
      <c r="F2243" s="52" t="s">
        <v>2003</v>
      </c>
      <c r="G2243" s="52">
        <v>2019</v>
      </c>
      <c r="H2243" s="52" t="s">
        <v>1628</v>
      </c>
      <c r="I2243" s="52" t="s">
        <v>663</v>
      </c>
      <c r="J2243" s="60">
        <v>0</v>
      </c>
      <c r="K2243" s="52">
        <v>0</v>
      </c>
      <c r="L2243" s="56" t="str">
        <f>_xlfn.CONCAT(NFM3External!$B2243,"_",NFM3External!$C2243,"_",NFM3External!$E2243,"_",NFM3External!$G2243)</f>
        <v>Mauritius_HIV_Unspecified - not disagregated by sources _2019</v>
      </c>
    </row>
    <row r="2244" spans="1:12">
      <c r="A2244" s="48" t="s">
        <v>2002</v>
      </c>
      <c r="B2244" s="49" t="s">
        <v>1096</v>
      </c>
      <c r="C2244" s="49" t="s">
        <v>1638</v>
      </c>
      <c r="D2244" s="49" t="s">
        <v>1627</v>
      </c>
      <c r="E2244" s="49" t="s">
        <v>947</v>
      </c>
      <c r="F2244" s="49" t="s">
        <v>2004</v>
      </c>
      <c r="G2244" s="49">
        <v>2019</v>
      </c>
      <c r="H2244" s="49" t="s">
        <v>1628</v>
      </c>
      <c r="I2244" s="49" t="s">
        <v>663</v>
      </c>
      <c r="J2244" s="59">
        <v>164265</v>
      </c>
      <c r="K2244" s="49">
        <v>164265</v>
      </c>
      <c r="L2244" s="55" t="str">
        <f>_xlfn.CONCAT(NFM3External!$B2244,"_",NFM3External!$C2244,"_",NFM3External!$E2244,"_",NFM3External!$G2244)</f>
        <v>Mauritius_HIV_Unspecified - not disagregated by sources _2019</v>
      </c>
    </row>
    <row r="2245" spans="1:12">
      <c r="A2245" s="51" t="s">
        <v>2002</v>
      </c>
      <c r="B2245" s="52" t="s">
        <v>1096</v>
      </c>
      <c r="C2245" s="52" t="s">
        <v>1638</v>
      </c>
      <c r="D2245" s="52" t="s">
        <v>1627</v>
      </c>
      <c r="E2245" s="52" t="s">
        <v>947</v>
      </c>
      <c r="F2245" s="52" t="s">
        <v>2005</v>
      </c>
      <c r="G2245" s="52">
        <v>2019</v>
      </c>
      <c r="H2245" s="52" t="s">
        <v>1628</v>
      </c>
      <c r="I2245" s="52" t="s">
        <v>663</v>
      </c>
      <c r="J2245" s="60">
        <v>14984</v>
      </c>
      <c r="K2245" s="52">
        <v>14984</v>
      </c>
      <c r="L2245" s="56" t="str">
        <f>_xlfn.CONCAT(NFM3External!$B2245,"_",NFM3External!$C2245,"_",NFM3External!$E2245,"_",NFM3External!$G2245)</f>
        <v>Mauritius_HIV_Unspecified - not disagregated by sources _2019</v>
      </c>
    </row>
    <row r="2246" spans="1:12">
      <c r="A2246" s="48" t="s">
        <v>2002</v>
      </c>
      <c r="B2246" s="49" t="s">
        <v>1096</v>
      </c>
      <c r="C2246" s="49" t="s">
        <v>1638</v>
      </c>
      <c r="D2246" s="49" t="s">
        <v>1627</v>
      </c>
      <c r="E2246" s="49" t="s">
        <v>947</v>
      </c>
      <c r="F2246" s="49" t="s">
        <v>2006</v>
      </c>
      <c r="G2246" s="49">
        <v>2019</v>
      </c>
      <c r="H2246" s="49" t="s">
        <v>1628</v>
      </c>
      <c r="I2246" s="49" t="s">
        <v>663</v>
      </c>
      <c r="J2246" s="59">
        <v>0</v>
      </c>
      <c r="K2246" s="49">
        <v>0</v>
      </c>
      <c r="L2246" s="55" t="str">
        <f>_xlfn.CONCAT(NFM3External!$B2246,"_",NFM3External!$C2246,"_",NFM3External!$E2246,"_",NFM3External!$G2246)</f>
        <v>Mauritius_HIV_Unspecified - not disagregated by sources _2019</v>
      </c>
    </row>
    <row r="2247" spans="1:12">
      <c r="A2247" s="51" t="s">
        <v>2002</v>
      </c>
      <c r="B2247" s="52" t="s">
        <v>1096</v>
      </c>
      <c r="C2247" s="52" t="s">
        <v>1638</v>
      </c>
      <c r="D2247" s="52" t="s">
        <v>1627</v>
      </c>
      <c r="E2247" s="52" t="s">
        <v>947</v>
      </c>
      <c r="F2247" s="52" t="s">
        <v>2007</v>
      </c>
      <c r="G2247" s="52">
        <v>2019</v>
      </c>
      <c r="H2247" s="52" t="s">
        <v>1628</v>
      </c>
      <c r="I2247" s="52" t="s">
        <v>663</v>
      </c>
      <c r="J2247" s="60">
        <v>92836</v>
      </c>
      <c r="K2247" s="52">
        <v>92836</v>
      </c>
      <c r="L2247" s="56" t="str">
        <f>_xlfn.CONCAT(NFM3External!$B2247,"_",NFM3External!$C2247,"_",NFM3External!$E2247,"_",NFM3External!$G2247)</f>
        <v>Mauritius_HIV_Unspecified - not disagregated by sources _2019</v>
      </c>
    </row>
    <row r="2248" spans="1:12">
      <c r="A2248" s="48" t="s">
        <v>2002</v>
      </c>
      <c r="B2248" s="49" t="s">
        <v>1096</v>
      </c>
      <c r="C2248" s="49" t="s">
        <v>1638</v>
      </c>
      <c r="D2248" s="49" t="s">
        <v>1627</v>
      </c>
      <c r="E2248" s="49" t="s">
        <v>947</v>
      </c>
      <c r="F2248" s="49" t="s">
        <v>2008</v>
      </c>
      <c r="G2248" s="49">
        <v>2019</v>
      </c>
      <c r="H2248" s="49" t="s">
        <v>1628</v>
      </c>
      <c r="I2248" s="49" t="s">
        <v>663</v>
      </c>
      <c r="J2248" s="59">
        <v>4450</v>
      </c>
      <c r="K2248" s="49">
        <v>4450</v>
      </c>
      <c r="L2248" s="55" t="str">
        <f>_xlfn.CONCAT(NFM3External!$B2248,"_",NFM3External!$C2248,"_",NFM3External!$E2248,"_",NFM3External!$G2248)</f>
        <v>Mauritius_HIV_Unspecified - not disagregated by sources _2019</v>
      </c>
    </row>
    <row r="2249" spans="1:12">
      <c r="A2249" s="51" t="s">
        <v>2002</v>
      </c>
      <c r="B2249" s="52" t="s">
        <v>1096</v>
      </c>
      <c r="C2249" s="52" t="s">
        <v>1638</v>
      </c>
      <c r="D2249" s="52" t="s">
        <v>1627</v>
      </c>
      <c r="E2249" s="52" t="s">
        <v>947</v>
      </c>
      <c r="F2249" s="52" t="s">
        <v>2009</v>
      </c>
      <c r="G2249" s="52">
        <v>2019</v>
      </c>
      <c r="H2249" s="52" t="s">
        <v>1628</v>
      </c>
      <c r="I2249" s="52" t="s">
        <v>663</v>
      </c>
      <c r="J2249" s="60">
        <v>20407</v>
      </c>
      <c r="K2249" s="52">
        <v>20407</v>
      </c>
      <c r="L2249" s="56" t="str">
        <f>_xlfn.CONCAT(NFM3External!$B2249,"_",NFM3External!$C2249,"_",NFM3External!$E2249,"_",NFM3External!$G2249)</f>
        <v>Mauritius_HIV_Unspecified - not disagregated by sources _2019</v>
      </c>
    </row>
    <row r="2250" spans="1:12">
      <c r="A2250" s="48" t="s">
        <v>2002</v>
      </c>
      <c r="B2250" s="49" t="s">
        <v>1096</v>
      </c>
      <c r="C2250" s="49" t="s">
        <v>1638</v>
      </c>
      <c r="D2250" s="49" t="s">
        <v>1627</v>
      </c>
      <c r="E2250" s="49" t="s">
        <v>947</v>
      </c>
      <c r="F2250" s="49" t="s">
        <v>2010</v>
      </c>
      <c r="G2250" s="49">
        <v>2019</v>
      </c>
      <c r="H2250" s="49" t="s">
        <v>1628</v>
      </c>
      <c r="I2250" s="49" t="s">
        <v>663</v>
      </c>
      <c r="J2250" s="59">
        <v>35815</v>
      </c>
      <c r="K2250" s="49">
        <v>35815</v>
      </c>
      <c r="L2250" s="55" t="str">
        <f>_xlfn.CONCAT(NFM3External!$B2250,"_",NFM3External!$C2250,"_",NFM3External!$E2250,"_",NFM3External!$G2250)</f>
        <v>Mauritius_HIV_Unspecified - not disagregated by sources _2019</v>
      </c>
    </row>
    <row r="2251" spans="1:12">
      <c r="A2251" s="51" t="s">
        <v>2002</v>
      </c>
      <c r="B2251" s="52" t="s">
        <v>1096</v>
      </c>
      <c r="C2251" s="52" t="s">
        <v>1638</v>
      </c>
      <c r="D2251" s="52" t="s">
        <v>1627</v>
      </c>
      <c r="E2251" s="52" t="s">
        <v>947</v>
      </c>
      <c r="F2251" s="52" t="s">
        <v>2011</v>
      </c>
      <c r="G2251" s="52">
        <v>2019</v>
      </c>
      <c r="H2251" s="52" t="s">
        <v>1628</v>
      </c>
      <c r="I2251" s="52" t="s">
        <v>663</v>
      </c>
      <c r="J2251" s="60">
        <v>5130</v>
      </c>
      <c r="K2251" s="52">
        <v>5130</v>
      </c>
      <c r="L2251" s="56" t="str">
        <f>_xlfn.CONCAT(NFM3External!$B2251,"_",NFM3External!$C2251,"_",NFM3External!$E2251,"_",NFM3External!$G2251)</f>
        <v>Mauritius_HIV_Unspecified - not disagregated by sources _2019</v>
      </c>
    </row>
    <row r="2252" spans="1:12">
      <c r="A2252" s="48" t="s">
        <v>2002</v>
      </c>
      <c r="B2252" s="49" t="s">
        <v>1096</v>
      </c>
      <c r="C2252" s="49" t="s">
        <v>1638</v>
      </c>
      <c r="D2252" s="49" t="s">
        <v>1627</v>
      </c>
      <c r="E2252" s="49" t="s">
        <v>947</v>
      </c>
      <c r="F2252" s="49" t="s">
        <v>2012</v>
      </c>
      <c r="G2252" s="49">
        <v>2020</v>
      </c>
      <c r="H2252" s="49" t="s">
        <v>1628</v>
      </c>
      <c r="I2252" s="49" t="s">
        <v>663</v>
      </c>
      <c r="J2252" s="59">
        <v>35323</v>
      </c>
      <c r="K2252" s="49">
        <v>35323</v>
      </c>
      <c r="L2252" s="55" t="str">
        <f>_xlfn.CONCAT(NFM3External!$B2252,"_",NFM3External!$C2252,"_",NFM3External!$E2252,"_",NFM3External!$G2252)</f>
        <v>Mauritius_HIV_Unspecified - not disagregated by sources _2020</v>
      </c>
    </row>
    <row r="2253" spans="1:12">
      <c r="A2253" s="51" t="s">
        <v>2002</v>
      </c>
      <c r="B2253" s="52" t="s">
        <v>1096</v>
      </c>
      <c r="C2253" s="52" t="s">
        <v>1638</v>
      </c>
      <c r="D2253" s="52" t="s">
        <v>1627</v>
      </c>
      <c r="E2253" s="52" t="s">
        <v>947</v>
      </c>
      <c r="F2253" s="52" t="s">
        <v>2013</v>
      </c>
      <c r="G2253" s="52">
        <v>2020</v>
      </c>
      <c r="H2253" s="52" t="s">
        <v>1628</v>
      </c>
      <c r="I2253" s="52" t="s">
        <v>663</v>
      </c>
      <c r="J2253" s="60">
        <v>2275</v>
      </c>
      <c r="K2253" s="52">
        <v>2275</v>
      </c>
      <c r="L2253" s="56" t="str">
        <f>_xlfn.CONCAT(NFM3External!$B2253,"_",NFM3External!$C2253,"_",NFM3External!$E2253,"_",NFM3External!$G2253)</f>
        <v>Mauritius_HIV_Unspecified - not disagregated by sources _2020</v>
      </c>
    </row>
    <row r="2254" spans="1:12">
      <c r="A2254" s="48" t="s">
        <v>2002</v>
      </c>
      <c r="B2254" s="49" t="s">
        <v>1096</v>
      </c>
      <c r="C2254" s="49" t="s">
        <v>1638</v>
      </c>
      <c r="D2254" s="49" t="s">
        <v>1627</v>
      </c>
      <c r="E2254" s="49" t="s">
        <v>947</v>
      </c>
      <c r="F2254" s="49" t="s">
        <v>2003</v>
      </c>
      <c r="G2254" s="49">
        <v>2020</v>
      </c>
      <c r="H2254" s="49" t="s">
        <v>1628</v>
      </c>
      <c r="I2254" s="49" t="s">
        <v>663</v>
      </c>
      <c r="J2254" s="59">
        <v>0</v>
      </c>
      <c r="K2254" s="49">
        <v>0</v>
      </c>
      <c r="L2254" s="55" t="str">
        <f>_xlfn.CONCAT(NFM3External!$B2254,"_",NFM3External!$C2254,"_",NFM3External!$E2254,"_",NFM3External!$G2254)</f>
        <v>Mauritius_HIV_Unspecified - not disagregated by sources _2020</v>
      </c>
    </row>
    <row r="2255" spans="1:12">
      <c r="A2255" s="51" t="s">
        <v>2002</v>
      </c>
      <c r="B2255" s="52" t="s">
        <v>1096</v>
      </c>
      <c r="C2255" s="52" t="s">
        <v>1638</v>
      </c>
      <c r="D2255" s="52" t="s">
        <v>1627</v>
      </c>
      <c r="E2255" s="52" t="s">
        <v>947</v>
      </c>
      <c r="F2255" s="52" t="s">
        <v>2004</v>
      </c>
      <c r="G2255" s="52">
        <v>2020</v>
      </c>
      <c r="H2255" s="52" t="s">
        <v>1628</v>
      </c>
      <c r="I2255" s="52" t="s">
        <v>663</v>
      </c>
      <c r="J2255" s="60">
        <v>150000</v>
      </c>
      <c r="K2255" s="52">
        <v>150000</v>
      </c>
      <c r="L2255" s="56" t="str">
        <f>_xlfn.CONCAT(NFM3External!$B2255,"_",NFM3External!$C2255,"_",NFM3External!$E2255,"_",NFM3External!$G2255)</f>
        <v>Mauritius_HIV_Unspecified - not disagregated by sources _2020</v>
      </c>
    </row>
    <row r="2256" spans="1:12">
      <c r="A2256" s="48" t="s">
        <v>2002</v>
      </c>
      <c r="B2256" s="49" t="s">
        <v>1096</v>
      </c>
      <c r="C2256" s="49" t="s">
        <v>1638</v>
      </c>
      <c r="D2256" s="49" t="s">
        <v>1627</v>
      </c>
      <c r="E2256" s="49" t="s">
        <v>947</v>
      </c>
      <c r="F2256" s="49" t="s">
        <v>2005</v>
      </c>
      <c r="G2256" s="49">
        <v>2020</v>
      </c>
      <c r="H2256" s="49" t="s">
        <v>1628</v>
      </c>
      <c r="I2256" s="49" t="s">
        <v>663</v>
      </c>
      <c r="J2256" s="59">
        <v>46587</v>
      </c>
      <c r="K2256" s="49">
        <v>46587</v>
      </c>
      <c r="L2256" s="55" t="str">
        <f>_xlfn.CONCAT(NFM3External!$B2256,"_",NFM3External!$C2256,"_",NFM3External!$E2256,"_",NFM3External!$G2256)</f>
        <v>Mauritius_HIV_Unspecified - not disagregated by sources _2020</v>
      </c>
    </row>
    <row r="2257" spans="1:12">
      <c r="A2257" s="51" t="s">
        <v>2002</v>
      </c>
      <c r="B2257" s="52" t="s">
        <v>1096</v>
      </c>
      <c r="C2257" s="52" t="s">
        <v>1638</v>
      </c>
      <c r="D2257" s="52" t="s">
        <v>1627</v>
      </c>
      <c r="E2257" s="52" t="s">
        <v>947</v>
      </c>
      <c r="F2257" s="52" t="s">
        <v>2006</v>
      </c>
      <c r="G2257" s="52">
        <v>2020</v>
      </c>
      <c r="H2257" s="52" t="s">
        <v>1628</v>
      </c>
      <c r="I2257" s="52" t="s">
        <v>663</v>
      </c>
      <c r="J2257" s="60">
        <v>0</v>
      </c>
      <c r="K2257" s="52">
        <v>0</v>
      </c>
      <c r="L2257" s="56" t="str">
        <f>_xlfn.CONCAT(NFM3External!$B2257,"_",NFM3External!$C2257,"_",NFM3External!$E2257,"_",NFM3External!$G2257)</f>
        <v>Mauritius_HIV_Unspecified - not disagregated by sources _2020</v>
      </c>
    </row>
    <row r="2258" spans="1:12">
      <c r="A2258" s="48" t="s">
        <v>2002</v>
      </c>
      <c r="B2258" s="49" t="s">
        <v>1096</v>
      </c>
      <c r="C2258" s="49" t="s">
        <v>1638</v>
      </c>
      <c r="D2258" s="49" t="s">
        <v>1627</v>
      </c>
      <c r="E2258" s="49" t="s">
        <v>947</v>
      </c>
      <c r="F2258" s="49" t="s">
        <v>2007</v>
      </c>
      <c r="G2258" s="49">
        <v>2020</v>
      </c>
      <c r="H2258" s="49" t="s">
        <v>1628</v>
      </c>
      <c r="I2258" s="49" t="s">
        <v>663</v>
      </c>
      <c r="J2258" s="59">
        <v>100000</v>
      </c>
      <c r="K2258" s="49">
        <v>100000</v>
      </c>
      <c r="L2258" s="55" t="str">
        <f>_xlfn.CONCAT(NFM3External!$B2258,"_",NFM3External!$C2258,"_",NFM3External!$E2258,"_",NFM3External!$G2258)</f>
        <v>Mauritius_HIV_Unspecified - not disagregated by sources _2020</v>
      </c>
    </row>
    <row r="2259" spans="1:12">
      <c r="A2259" s="51" t="s">
        <v>2002</v>
      </c>
      <c r="B2259" s="52" t="s">
        <v>1096</v>
      </c>
      <c r="C2259" s="52" t="s">
        <v>1638</v>
      </c>
      <c r="D2259" s="52" t="s">
        <v>1627</v>
      </c>
      <c r="E2259" s="52" t="s">
        <v>947</v>
      </c>
      <c r="F2259" s="52" t="s">
        <v>2008</v>
      </c>
      <c r="G2259" s="52">
        <v>2020</v>
      </c>
      <c r="H2259" s="52" t="s">
        <v>1628</v>
      </c>
      <c r="I2259" s="52" t="s">
        <v>663</v>
      </c>
      <c r="J2259" s="60">
        <v>4007</v>
      </c>
      <c r="K2259" s="52">
        <v>4007</v>
      </c>
      <c r="L2259" s="56" t="str">
        <f>_xlfn.CONCAT(NFM3External!$B2259,"_",NFM3External!$C2259,"_",NFM3External!$E2259,"_",NFM3External!$G2259)</f>
        <v>Mauritius_HIV_Unspecified - not disagregated by sources _2020</v>
      </c>
    </row>
    <row r="2260" spans="1:12">
      <c r="A2260" s="48" t="s">
        <v>2002</v>
      </c>
      <c r="B2260" s="49" t="s">
        <v>1096</v>
      </c>
      <c r="C2260" s="49" t="s">
        <v>1638</v>
      </c>
      <c r="D2260" s="49" t="s">
        <v>1627</v>
      </c>
      <c r="E2260" s="49" t="s">
        <v>947</v>
      </c>
      <c r="F2260" s="49" t="s">
        <v>2009</v>
      </c>
      <c r="G2260" s="49">
        <v>2020</v>
      </c>
      <c r="H2260" s="49" t="s">
        <v>1628</v>
      </c>
      <c r="I2260" s="49" t="s">
        <v>663</v>
      </c>
      <c r="J2260" s="59">
        <v>26195</v>
      </c>
      <c r="K2260" s="49">
        <v>26195</v>
      </c>
      <c r="L2260" s="55" t="str">
        <f>_xlfn.CONCAT(NFM3External!$B2260,"_",NFM3External!$C2260,"_",NFM3External!$E2260,"_",NFM3External!$G2260)</f>
        <v>Mauritius_HIV_Unspecified - not disagregated by sources _2020</v>
      </c>
    </row>
    <row r="2261" spans="1:12">
      <c r="A2261" s="51" t="s">
        <v>2002</v>
      </c>
      <c r="B2261" s="52" t="s">
        <v>1096</v>
      </c>
      <c r="C2261" s="52" t="s">
        <v>1638</v>
      </c>
      <c r="D2261" s="52" t="s">
        <v>1627</v>
      </c>
      <c r="E2261" s="52" t="s">
        <v>947</v>
      </c>
      <c r="F2261" s="52" t="s">
        <v>2010</v>
      </c>
      <c r="G2261" s="52">
        <v>2020</v>
      </c>
      <c r="H2261" s="52" t="s">
        <v>1628</v>
      </c>
      <c r="I2261" s="52" t="s">
        <v>663</v>
      </c>
      <c r="J2261" s="60">
        <v>66875</v>
      </c>
      <c r="K2261" s="52">
        <v>66875</v>
      </c>
      <c r="L2261" s="56" t="str">
        <f>_xlfn.CONCAT(NFM3External!$B2261,"_",NFM3External!$C2261,"_",NFM3External!$E2261,"_",NFM3External!$G2261)</f>
        <v>Mauritius_HIV_Unspecified - not disagregated by sources _2020</v>
      </c>
    </row>
    <row r="2262" spans="1:12">
      <c r="A2262" s="48" t="s">
        <v>2002</v>
      </c>
      <c r="B2262" s="49" t="s">
        <v>1096</v>
      </c>
      <c r="C2262" s="49" t="s">
        <v>1638</v>
      </c>
      <c r="D2262" s="49" t="s">
        <v>1627</v>
      </c>
      <c r="E2262" s="49" t="s">
        <v>947</v>
      </c>
      <c r="F2262" s="49" t="s">
        <v>2013</v>
      </c>
      <c r="G2262" s="49">
        <v>2021</v>
      </c>
      <c r="H2262" s="49" t="s">
        <v>357</v>
      </c>
      <c r="I2262" s="49" t="s">
        <v>663</v>
      </c>
      <c r="J2262" s="59">
        <v>9048</v>
      </c>
      <c r="K2262" s="49">
        <v>9048</v>
      </c>
      <c r="L2262" s="55" t="str">
        <f>_xlfn.CONCAT(NFM3External!$B2262,"_",NFM3External!$C2262,"_",NFM3External!$E2262,"_",NFM3External!$G2262)</f>
        <v>Mauritius_HIV_Unspecified - not disagregated by sources _2021</v>
      </c>
    </row>
    <row r="2263" spans="1:12">
      <c r="A2263" s="51" t="s">
        <v>2002</v>
      </c>
      <c r="B2263" s="52" t="s">
        <v>1096</v>
      </c>
      <c r="C2263" s="52" t="s">
        <v>1638</v>
      </c>
      <c r="D2263" s="52" t="s">
        <v>1627</v>
      </c>
      <c r="E2263" s="52" t="s">
        <v>947</v>
      </c>
      <c r="F2263" s="52" t="s">
        <v>2004</v>
      </c>
      <c r="G2263" s="52">
        <v>2021</v>
      </c>
      <c r="H2263" s="52" t="s">
        <v>357</v>
      </c>
      <c r="I2263" s="52" t="s">
        <v>663</v>
      </c>
      <c r="J2263" s="60">
        <v>150000</v>
      </c>
      <c r="K2263" s="52">
        <v>150000</v>
      </c>
      <c r="L2263" s="56" t="str">
        <f>_xlfn.CONCAT(NFM3External!$B2263,"_",NFM3External!$C2263,"_",NFM3External!$E2263,"_",NFM3External!$G2263)</f>
        <v>Mauritius_HIV_Unspecified - not disagregated by sources _2021</v>
      </c>
    </row>
    <row r="2264" spans="1:12">
      <c r="A2264" s="48" t="s">
        <v>2002</v>
      </c>
      <c r="B2264" s="49" t="s">
        <v>1096</v>
      </c>
      <c r="C2264" s="49" t="s">
        <v>1638</v>
      </c>
      <c r="D2264" s="49" t="s">
        <v>1627</v>
      </c>
      <c r="E2264" s="49" t="s">
        <v>947</v>
      </c>
      <c r="F2264" s="49" t="s">
        <v>2005</v>
      </c>
      <c r="G2264" s="49">
        <v>2021</v>
      </c>
      <c r="H2264" s="49" t="s">
        <v>357</v>
      </c>
      <c r="I2264" s="49" t="s">
        <v>663</v>
      </c>
      <c r="J2264" s="59">
        <v>15356</v>
      </c>
      <c r="K2264" s="49">
        <v>15356</v>
      </c>
      <c r="L2264" s="55" t="str">
        <f>_xlfn.CONCAT(NFM3External!$B2264,"_",NFM3External!$C2264,"_",NFM3External!$E2264,"_",NFM3External!$G2264)</f>
        <v>Mauritius_HIV_Unspecified - not disagregated by sources _2021</v>
      </c>
    </row>
    <row r="2265" spans="1:12">
      <c r="A2265" s="51" t="s">
        <v>2002</v>
      </c>
      <c r="B2265" s="52" t="s">
        <v>1096</v>
      </c>
      <c r="C2265" s="52" t="s">
        <v>1638</v>
      </c>
      <c r="D2265" s="52" t="s">
        <v>1627</v>
      </c>
      <c r="E2265" s="52" t="s">
        <v>947</v>
      </c>
      <c r="F2265" s="52" t="s">
        <v>2006</v>
      </c>
      <c r="G2265" s="52">
        <v>2021</v>
      </c>
      <c r="H2265" s="52" t="s">
        <v>357</v>
      </c>
      <c r="I2265" s="52" t="s">
        <v>663</v>
      </c>
      <c r="J2265" s="60">
        <v>0</v>
      </c>
      <c r="K2265" s="52">
        <v>0</v>
      </c>
      <c r="L2265" s="56" t="str">
        <f>_xlfn.CONCAT(NFM3External!$B2265,"_",NFM3External!$C2265,"_",NFM3External!$E2265,"_",NFM3External!$G2265)</f>
        <v>Mauritius_HIV_Unspecified - not disagregated by sources _2021</v>
      </c>
    </row>
    <row r="2266" spans="1:12">
      <c r="A2266" s="48" t="s">
        <v>2002</v>
      </c>
      <c r="B2266" s="49" t="s">
        <v>1096</v>
      </c>
      <c r="C2266" s="49" t="s">
        <v>1638</v>
      </c>
      <c r="D2266" s="49" t="s">
        <v>1627</v>
      </c>
      <c r="E2266" s="49" t="s">
        <v>947</v>
      </c>
      <c r="F2266" s="49" t="s">
        <v>2007</v>
      </c>
      <c r="G2266" s="49">
        <v>2021</v>
      </c>
      <c r="H2266" s="49" t="s">
        <v>357</v>
      </c>
      <c r="I2266" s="49" t="s">
        <v>663</v>
      </c>
      <c r="J2266" s="59">
        <v>200000</v>
      </c>
      <c r="K2266" s="49">
        <v>200000</v>
      </c>
      <c r="L2266" s="55" t="str">
        <f>_xlfn.CONCAT(NFM3External!$B2266,"_",NFM3External!$C2266,"_",NFM3External!$E2266,"_",NFM3External!$G2266)</f>
        <v>Mauritius_HIV_Unspecified - not disagregated by sources _2021</v>
      </c>
    </row>
    <row r="2267" spans="1:12">
      <c r="A2267" s="51" t="s">
        <v>2002</v>
      </c>
      <c r="B2267" s="52" t="s">
        <v>1096</v>
      </c>
      <c r="C2267" s="52" t="s">
        <v>1638</v>
      </c>
      <c r="D2267" s="52" t="s">
        <v>1627</v>
      </c>
      <c r="E2267" s="52" t="s">
        <v>947</v>
      </c>
      <c r="F2267" s="52" t="s">
        <v>2008</v>
      </c>
      <c r="G2267" s="52">
        <v>2021</v>
      </c>
      <c r="H2267" s="52" t="s">
        <v>357</v>
      </c>
      <c r="I2267" s="52" t="s">
        <v>663</v>
      </c>
      <c r="J2267" s="60">
        <v>4000</v>
      </c>
      <c r="K2267" s="52">
        <v>4000</v>
      </c>
      <c r="L2267" s="56" t="str">
        <f>_xlfn.CONCAT(NFM3External!$B2267,"_",NFM3External!$C2267,"_",NFM3External!$E2267,"_",NFM3External!$G2267)</f>
        <v>Mauritius_HIV_Unspecified - not disagregated by sources _2021</v>
      </c>
    </row>
    <row r="2268" spans="1:12">
      <c r="A2268" s="48" t="s">
        <v>2002</v>
      </c>
      <c r="B2268" s="49" t="s">
        <v>1096</v>
      </c>
      <c r="C2268" s="49" t="s">
        <v>1638</v>
      </c>
      <c r="D2268" s="49" t="s">
        <v>1627</v>
      </c>
      <c r="E2268" s="49" t="s">
        <v>947</v>
      </c>
      <c r="F2268" s="49" t="s">
        <v>2009</v>
      </c>
      <c r="G2268" s="49">
        <v>2021</v>
      </c>
      <c r="H2268" s="49" t="s">
        <v>357</v>
      </c>
      <c r="I2268" s="49" t="s">
        <v>663</v>
      </c>
      <c r="J2268" s="59">
        <v>23000</v>
      </c>
      <c r="K2268" s="49">
        <v>23000</v>
      </c>
      <c r="L2268" s="55" t="str">
        <f>_xlfn.CONCAT(NFM3External!$B2268,"_",NFM3External!$C2268,"_",NFM3External!$E2268,"_",NFM3External!$G2268)</f>
        <v>Mauritius_HIV_Unspecified - not disagregated by sources _2021</v>
      </c>
    </row>
    <row r="2269" spans="1:12">
      <c r="A2269" s="51" t="s">
        <v>2002</v>
      </c>
      <c r="B2269" s="52" t="s">
        <v>1096</v>
      </c>
      <c r="C2269" s="52" t="s">
        <v>1638</v>
      </c>
      <c r="D2269" s="52" t="s">
        <v>1627</v>
      </c>
      <c r="E2269" s="52" t="s">
        <v>947</v>
      </c>
      <c r="F2269" s="52" t="s">
        <v>2013</v>
      </c>
      <c r="G2269" s="52">
        <v>2022</v>
      </c>
      <c r="H2269" s="52" t="s">
        <v>357</v>
      </c>
      <c r="I2269" s="52" t="s">
        <v>663</v>
      </c>
      <c r="J2269" s="60">
        <v>9048</v>
      </c>
      <c r="K2269" s="52">
        <v>9048</v>
      </c>
      <c r="L2269" s="56" t="str">
        <f>_xlfn.CONCAT(NFM3External!$B2269,"_",NFM3External!$C2269,"_",NFM3External!$E2269,"_",NFM3External!$G2269)</f>
        <v>Mauritius_HIV_Unspecified - not disagregated by sources _2022</v>
      </c>
    </row>
    <row r="2270" spans="1:12">
      <c r="A2270" s="48" t="s">
        <v>2002</v>
      </c>
      <c r="B2270" s="49" t="s">
        <v>1096</v>
      </c>
      <c r="C2270" s="49" t="s">
        <v>1638</v>
      </c>
      <c r="D2270" s="49" t="s">
        <v>1627</v>
      </c>
      <c r="E2270" s="49" t="s">
        <v>947</v>
      </c>
      <c r="F2270" s="49" t="s">
        <v>2004</v>
      </c>
      <c r="G2270" s="49">
        <v>2022</v>
      </c>
      <c r="H2270" s="49" t="s">
        <v>357</v>
      </c>
      <c r="I2270" s="49" t="s">
        <v>663</v>
      </c>
      <c r="J2270" s="59">
        <v>150000</v>
      </c>
      <c r="K2270" s="49">
        <v>150000</v>
      </c>
      <c r="L2270" s="55" t="str">
        <f>_xlfn.CONCAT(NFM3External!$B2270,"_",NFM3External!$C2270,"_",NFM3External!$E2270,"_",NFM3External!$G2270)</f>
        <v>Mauritius_HIV_Unspecified - not disagregated by sources _2022</v>
      </c>
    </row>
    <row r="2271" spans="1:12">
      <c r="A2271" s="51" t="s">
        <v>2002</v>
      </c>
      <c r="B2271" s="52" t="s">
        <v>1096</v>
      </c>
      <c r="C2271" s="52" t="s">
        <v>1638</v>
      </c>
      <c r="D2271" s="52" t="s">
        <v>1627</v>
      </c>
      <c r="E2271" s="52" t="s">
        <v>947</v>
      </c>
      <c r="F2271" s="52" t="s">
        <v>2006</v>
      </c>
      <c r="G2271" s="52">
        <v>2022</v>
      </c>
      <c r="H2271" s="52" t="s">
        <v>357</v>
      </c>
      <c r="I2271" s="52" t="s">
        <v>663</v>
      </c>
      <c r="J2271" s="60">
        <v>0</v>
      </c>
      <c r="K2271" s="52">
        <v>0</v>
      </c>
      <c r="L2271" s="56" t="str">
        <f>_xlfn.CONCAT(NFM3External!$B2271,"_",NFM3External!$C2271,"_",NFM3External!$E2271,"_",NFM3External!$G2271)</f>
        <v>Mauritius_HIV_Unspecified - not disagregated by sources _2022</v>
      </c>
    </row>
    <row r="2272" spans="1:12">
      <c r="A2272" s="48" t="s">
        <v>2002</v>
      </c>
      <c r="B2272" s="49" t="s">
        <v>1096</v>
      </c>
      <c r="C2272" s="49" t="s">
        <v>1638</v>
      </c>
      <c r="D2272" s="49" t="s">
        <v>1627</v>
      </c>
      <c r="E2272" s="49" t="s">
        <v>947</v>
      </c>
      <c r="F2272" s="49" t="s">
        <v>2007</v>
      </c>
      <c r="G2272" s="49">
        <v>2022</v>
      </c>
      <c r="H2272" s="49" t="s">
        <v>357</v>
      </c>
      <c r="I2272" s="49" t="s">
        <v>663</v>
      </c>
      <c r="J2272" s="59">
        <v>200000</v>
      </c>
      <c r="K2272" s="49">
        <v>200000</v>
      </c>
      <c r="L2272" s="55" t="str">
        <f>_xlfn.CONCAT(NFM3External!$B2272,"_",NFM3External!$C2272,"_",NFM3External!$E2272,"_",NFM3External!$G2272)</f>
        <v>Mauritius_HIV_Unspecified - not disagregated by sources _2022</v>
      </c>
    </row>
    <row r="2273" spans="1:12">
      <c r="A2273" s="51" t="s">
        <v>2002</v>
      </c>
      <c r="B2273" s="52" t="s">
        <v>1096</v>
      </c>
      <c r="C2273" s="52" t="s">
        <v>1638</v>
      </c>
      <c r="D2273" s="52" t="s">
        <v>1627</v>
      </c>
      <c r="E2273" s="52" t="s">
        <v>947</v>
      </c>
      <c r="F2273" s="52" t="s">
        <v>2008</v>
      </c>
      <c r="G2273" s="52">
        <v>2022</v>
      </c>
      <c r="H2273" s="52" t="s">
        <v>357</v>
      </c>
      <c r="I2273" s="52" t="s">
        <v>663</v>
      </c>
      <c r="J2273" s="60">
        <v>4000</v>
      </c>
      <c r="K2273" s="52">
        <v>4000</v>
      </c>
      <c r="L2273" s="56" t="str">
        <f>_xlfn.CONCAT(NFM3External!$B2273,"_",NFM3External!$C2273,"_",NFM3External!$E2273,"_",NFM3External!$G2273)</f>
        <v>Mauritius_HIV_Unspecified - not disagregated by sources _2022</v>
      </c>
    </row>
    <row r="2274" spans="1:12">
      <c r="A2274" s="48" t="s">
        <v>2002</v>
      </c>
      <c r="B2274" s="49" t="s">
        <v>1096</v>
      </c>
      <c r="C2274" s="49" t="s">
        <v>1638</v>
      </c>
      <c r="D2274" s="49" t="s">
        <v>1627</v>
      </c>
      <c r="E2274" s="49" t="s">
        <v>947</v>
      </c>
      <c r="F2274" s="49" t="s">
        <v>2009</v>
      </c>
      <c r="G2274" s="49">
        <v>2022</v>
      </c>
      <c r="H2274" s="49" t="s">
        <v>357</v>
      </c>
      <c r="I2274" s="49" t="s">
        <v>663</v>
      </c>
      <c r="J2274" s="59">
        <v>23000</v>
      </c>
      <c r="K2274" s="49">
        <v>23000</v>
      </c>
      <c r="L2274" s="55" t="str">
        <f>_xlfn.CONCAT(NFM3External!$B2274,"_",NFM3External!$C2274,"_",NFM3External!$E2274,"_",NFM3External!$G2274)</f>
        <v>Mauritius_HIV_Unspecified - not disagregated by sources _2022</v>
      </c>
    </row>
    <row r="2275" spans="1:12">
      <c r="A2275" s="51" t="s">
        <v>2002</v>
      </c>
      <c r="B2275" s="52" t="s">
        <v>1096</v>
      </c>
      <c r="C2275" s="52" t="s">
        <v>1638</v>
      </c>
      <c r="D2275" s="52" t="s">
        <v>1627</v>
      </c>
      <c r="E2275" s="52" t="s">
        <v>947</v>
      </c>
      <c r="F2275" s="52" t="s">
        <v>2004</v>
      </c>
      <c r="G2275" s="52">
        <v>2023</v>
      </c>
      <c r="H2275" s="52" t="s">
        <v>357</v>
      </c>
      <c r="I2275" s="52" t="s">
        <v>663</v>
      </c>
      <c r="J2275" s="60">
        <v>100000</v>
      </c>
      <c r="K2275" s="52">
        <v>100000</v>
      </c>
      <c r="L2275" s="56" t="str">
        <f>_xlfn.CONCAT(NFM3External!$B2275,"_",NFM3External!$C2275,"_",NFM3External!$E2275,"_",NFM3External!$G2275)</f>
        <v>Mauritius_HIV_Unspecified - not disagregated by sources _2023</v>
      </c>
    </row>
    <row r="2276" spans="1:12">
      <c r="A2276" s="48" t="s">
        <v>2002</v>
      </c>
      <c r="B2276" s="49" t="s">
        <v>1096</v>
      </c>
      <c r="C2276" s="49" t="s">
        <v>1638</v>
      </c>
      <c r="D2276" s="49" t="s">
        <v>1627</v>
      </c>
      <c r="E2276" s="49" t="s">
        <v>947</v>
      </c>
      <c r="F2276" s="49" t="s">
        <v>2006</v>
      </c>
      <c r="G2276" s="49">
        <v>2023</v>
      </c>
      <c r="H2276" s="49" t="s">
        <v>357</v>
      </c>
      <c r="I2276" s="49" t="s">
        <v>663</v>
      </c>
      <c r="J2276" s="59">
        <v>0</v>
      </c>
      <c r="K2276" s="49">
        <v>0</v>
      </c>
      <c r="L2276" s="55" t="str">
        <f>_xlfn.CONCAT(NFM3External!$B2276,"_",NFM3External!$C2276,"_",NFM3External!$E2276,"_",NFM3External!$G2276)</f>
        <v>Mauritius_HIV_Unspecified - not disagregated by sources _2023</v>
      </c>
    </row>
    <row r="2277" spans="1:12">
      <c r="A2277" s="51" t="s">
        <v>2002</v>
      </c>
      <c r="B2277" s="52" t="s">
        <v>1096</v>
      </c>
      <c r="C2277" s="52" t="s">
        <v>1638</v>
      </c>
      <c r="D2277" s="52" t="s">
        <v>1627</v>
      </c>
      <c r="E2277" s="52" t="s">
        <v>947</v>
      </c>
      <c r="F2277" s="52" t="s">
        <v>2007</v>
      </c>
      <c r="G2277" s="52">
        <v>2023</v>
      </c>
      <c r="H2277" s="52" t="s">
        <v>357</v>
      </c>
      <c r="I2277" s="52" t="s">
        <v>663</v>
      </c>
      <c r="J2277" s="60">
        <v>171582</v>
      </c>
      <c r="K2277" s="52">
        <v>171582</v>
      </c>
      <c r="L2277" s="56" t="str">
        <f>_xlfn.CONCAT(NFM3External!$B2277,"_",NFM3External!$C2277,"_",NFM3External!$E2277,"_",NFM3External!$G2277)</f>
        <v>Mauritius_HIV_Unspecified - not disagregated by sources _2023</v>
      </c>
    </row>
    <row r="2278" spans="1:12">
      <c r="A2278" s="48" t="s">
        <v>2002</v>
      </c>
      <c r="B2278" s="49" t="s">
        <v>1096</v>
      </c>
      <c r="C2278" s="49" t="s">
        <v>1638</v>
      </c>
      <c r="D2278" s="49" t="s">
        <v>1627</v>
      </c>
      <c r="E2278" s="49" t="s">
        <v>947</v>
      </c>
      <c r="F2278" s="49" t="s">
        <v>2008</v>
      </c>
      <c r="G2278" s="49">
        <v>2023</v>
      </c>
      <c r="H2278" s="49" t="s">
        <v>357</v>
      </c>
      <c r="I2278" s="49" t="s">
        <v>663</v>
      </c>
      <c r="J2278" s="59">
        <v>4000</v>
      </c>
      <c r="K2278" s="49">
        <v>4000</v>
      </c>
      <c r="L2278" s="55" t="str">
        <f>_xlfn.CONCAT(NFM3External!$B2278,"_",NFM3External!$C2278,"_",NFM3External!$E2278,"_",NFM3External!$G2278)</f>
        <v>Mauritius_HIV_Unspecified - not disagregated by sources _2023</v>
      </c>
    </row>
    <row r="2279" spans="1:12">
      <c r="A2279" s="51" t="s">
        <v>2002</v>
      </c>
      <c r="B2279" s="52" t="s">
        <v>1096</v>
      </c>
      <c r="C2279" s="52" t="s">
        <v>1638</v>
      </c>
      <c r="D2279" s="52" t="s">
        <v>1627</v>
      </c>
      <c r="E2279" s="52" t="s">
        <v>947</v>
      </c>
      <c r="F2279" s="52" t="s">
        <v>2009</v>
      </c>
      <c r="G2279" s="52">
        <v>2023</v>
      </c>
      <c r="H2279" s="52" t="s">
        <v>357</v>
      </c>
      <c r="I2279" s="52" t="s">
        <v>663</v>
      </c>
      <c r="J2279" s="60">
        <v>23000</v>
      </c>
      <c r="K2279" s="52">
        <v>23000</v>
      </c>
      <c r="L2279" s="56" t="str">
        <f>_xlfn.CONCAT(NFM3External!$B2279,"_",NFM3External!$C2279,"_",NFM3External!$E2279,"_",NFM3External!$G2279)</f>
        <v>Mauritius_HIV_Unspecified - not disagregated by sources _2023</v>
      </c>
    </row>
    <row r="2280" spans="1:12">
      <c r="A2280" s="48" t="s">
        <v>2014</v>
      </c>
      <c r="B2280" s="49" t="s">
        <v>1081</v>
      </c>
      <c r="C2280" s="49" t="s">
        <v>1638</v>
      </c>
      <c r="D2280" s="49" t="s">
        <v>1627</v>
      </c>
      <c r="E2280" s="49" t="s">
        <v>679</v>
      </c>
      <c r="F2280" s="49" t="s">
        <v>2015</v>
      </c>
      <c r="G2280" s="49">
        <v>2018</v>
      </c>
      <c r="H2280" s="49" t="s">
        <v>1628</v>
      </c>
      <c r="I2280" s="49" t="s">
        <v>663</v>
      </c>
      <c r="J2280" s="59">
        <v>3237822</v>
      </c>
      <c r="K2280" s="49">
        <v>3237822</v>
      </c>
      <c r="L2280" s="55" t="str">
        <f>_xlfn.CONCAT(NFM3External!$B2280,"_",NFM3External!$C2280,"_",NFM3External!$E2280,"_",NFM3External!$G2280)</f>
        <v>Malawi_HIV_Bill and Melinda Gates Foundation _2018</v>
      </c>
    </row>
    <row r="2281" spans="1:12">
      <c r="A2281" s="51" t="s">
        <v>2014</v>
      </c>
      <c r="B2281" s="52" t="s">
        <v>1081</v>
      </c>
      <c r="C2281" s="52" t="s">
        <v>1638</v>
      </c>
      <c r="D2281" s="52" t="s">
        <v>1627</v>
      </c>
      <c r="E2281" s="52" t="s">
        <v>679</v>
      </c>
      <c r="F2281" s="52" t="s">
        <v>2015</v>
      </c>
      <c r="G2281" s="52">
        <v>2019</v>
      </c>
      <c r="H2281" s="52" t="s">
        <v>1628</v>
      </c>
      <c r="I2281" s="52" t="s">
        <v>663</v>
      </c>
      <c r="J2281" s="60">
        <v>3829795</v>
      </c>
      <c r="K2281" s="52">
        <v>3829795</v>
      </c>
      <c r="L2281" s="56" t="str">
        <f>_xlfn.CONCAT(NFM3External!$B2281,"_",NFM3External!$C2281,"_",NFM3External!$E2281,"_",NFM3External!$G2281)</f>
        <v>Malawi_HIV_Bill and Melinda Gates Foundation _2019</v>
      </c>
    </row>
    <row r="2282" spans="1:12">
      <c r="A2282" s="48" t="s">
        <v>2014</v>
      </c>
      <c r="B2282" s="49" t="s">
        <v>1081</v>
      </c>
      <c r="C2282" s="49" t="s">
        <v>1638</v>
      </c>
      <c r="D2282" s="49" t="s">
        <v>1627</v>
      </c>
      <c r="E2282" s="49" t="s">
        <v>679</v>
      </c>
      <c r="F2282" s="49" t="s">
        <v>2015</v>
      </c>
      <c r="G2282" s="49">
        <v>2020</v>
      </c>
      <c r="H2282" s="49" t="s">
        <v>1628</v>
      </c>
      <c r="I2282" s="49" t="s">
        <v>663</v>
      </c>
      <c r="J2282" s="59">
        <v>3224651</v>
      </c>
      <c r="K2282" s="49">
        <v>3224651</v>
      </c>
      <c r="L2282" s="55" t="str">
        <f>_xlfn.CONCAT(NFM3External!$B2282,"_",NFM3External!$C2282,"_",NFM3External!$E2282,"_",NFM3External!$G2282)</f>
        <v>Malawi_HIV_Bill and Melinda Gates Foundation _2020</v>
      </c>
    </row>
    <row r="2283" spans="1:12">
      <c r="A2283" s="51" t="s">
        <v>2014</v>
      </c>
      <c r="B2283" s="52" t="s">
        <v>1081</v>
      </c>
      <c r="C2283" s="52" t="s">
        <v>1638</v>
      </c>
      <c r="D2283" s="52" t="s">
        <v>1627</v>
      </c>
      <c r="E2283" s="52" t="s">
        <v>679</v>
      </c>
      <c r="F2283" s="52" t="s">
        <v>2015</v>
      </c>
      <c r="G2283" s="52">
        <v>2021</v>
      </c>
      <c r="H2283" s="52" t="s">
        <v>357</v>
      </c>
      <c r="I2283" s="52" t="s">
        <v>663</v>
      </c>
      <c r="J2283" s="60">
        <v>3224651</v>
      </c>
      <c r="K2283" s="52">
        <v>3224651</v>
      </c>
      <c r="L2283" s="56" t="str">
        <f>_xlfn.CONCAT(NFM3External!$B2283,"_",NFM3External!$C2283,"_",NFM3External!$E2283,"_",NFM3External!$G2283)</f>
        <v>Malawi_HIV_Bill and Melinda Gates Foundation _2021</v>
      </c>
    </row>
    <row r="2284" spans="1:12">
      <c r="A2284" s="48" t="s">
        <v>2014</v>
      </c>
      <c r="B2284" s="49" t="s">
        <v>1081</v>
      </c>
      <c r="C2284" s="49" t="s">
        <v>1638</v>
      </c>
      <c r="D2284" s="49" t="s">
        <v>1627</v>
      </c>
      <c r="E2284" s="49" t="s">
        <v>679</v>
      </c>
      <c r="F2284" s="49" t="s">
        <v>2015</v>
      </c>
      <c r="G2284" s="49">
        <v>2022</v>
      </c>
      <c r="H2284" s="49" t="s">
        <v>357</v>
      </c>
      <c r="I2284" s="49" t="s">
        <v>663</v>
      </c>
      <c r="J2284" s="59">
        <v>3224651</v>
      </c>
      <c r="K2284" s="49">
        <v>3224651</v>
      </c>
      <c r="L2284" s="55" t="str">
        <f>_xlfn.CONCAT(NFM3External!$B2284,"_",NFM3External!$C2284,"_",NFM3External!$E2284,"_",NFM3External!$G2284)</f>
        <v>Malawi_HIV_Bill and Melinda Gates Foundation _2022</v>
      </c>
    </row>
    <row r="2285" spans="1:12">
      <c r="A2285" s="51" t="s">
        <v>2014</v>
      </c>
      <c r="B2285" s="52" t="s">
        <v>1081</v>
      </c>
      <c r="C2285" s="52" t="s">
        <v>1638</v>
      </c>
      <c r="D2285" s="52" t="s">
        <v>1627</v>
      </c>
      <c r="E2285" s="52" t="s">
        <v>679</v>
      </c>
      <c r="F2285" s="52" t="s">
        <v>2015</v>
      </c>
      <c r="G2285" s="52">
        <v>2023</v>
      </c>
      <c r="H2285" s="52" t="s">
        <v>357</v>
      </c>
      <c r="I2285" s="52" t="s">
        <v>663</v>
      </c>
      <c r="J2285" s="60">
        <v>3224651</v>
      </c>
      <c r="K2285" s="52">
        <v>3224651</v>
      </c>
      <c r="L2285" s="56" t="str">
        <f>_xlfn.CONCAT(NFM3External!$B2285,"_",NFM3External!$C2285,"_",NFM3External!$E2285,"_",NFM3External!$G2285)</f>
        <v>Malawi_HIV_Bill and Melinda Gates Foundation _2023</v>
      </c>
    </row>
    <row r="2286" spans="1:12">
      <c r="A2286" s="48" t="s">
        <v>2014</v>
      </c>
      <c r="B2286" s="49" t="s">
        <v>1081</v>
      </c>
      <c r="C2286" s="49" t="s">
        <v>1638</v>
      </c>
      <c r="D2286" s="49" t="s">
        <v>1627</v>
      </c>
      <c r="E2286" s="49" t="s">
        <v>679</v>
      </c>
      <c r="F2286" s="49" t="s">
        <v>2015</v>
      </c>
      <c r="G2286" s="49">
        <v>2024</v>
      </c>
      <c r="H2286" s="49" t="s">
        <v>357</v>
      </c>
      <c r="I2286" s="49" t="s">
        <v>663</v>
      </c>
      <c r="J2286" s="59">
        <v>3224651</v>
      </c>
      <c r="K2286" s="49">
        <v>3224651</v>
      </c>
      <c r="L2286" s="55" t="str">
        <f>_xlfn.CONCAT(NFM3External!$B2286,"_",NFM3External!$C2286,"_",NFM3External!$E2286,"_",NFM3External!$G2286)</f>
        <v>Malawi_HIV_Bill and Melinda Gates Foundation _2024</v>
      </c>
    </row>
    <row r="2287" spans="1:12">
      <c r="A2287" s="51" t="s">
        <v>2014</v>
      </c>
      <c r="B2287" s="52" t="s">
        <v>1081</v>
      </c>
      <c r="C2287" s="52" t="s">
        <v>1638</v>
      </c>
      <c r="D2287" s="52" t="s">
        <v>1627</v>
      </c>
      <c r="E2287" s="52" t="s">
        <v>679</v>
      </c>
      <c r="F2287" s="52" t="s">
        <v>2015</v>
      </c>
      <c r="G2287" s="52">
        <v>2025</v>
      </c>
      <c r="H2287" s="52" t="s">
        <v>357</v>
      </c>
      <c r="I2287" s="52" t="s">
        <v>663</v>
      </c>
      <c r="J2287" s="60">
        <v>3224651</v>
      </c>
      <c r="K2287" s="52">
        <v>3224651</v>
      </c>
      <c r="L2287" s="56" t="str">
        <f>_xlfn.CONCAT(NFM3External!$B2287,"_",NFM3External!$C2287,"_",NFM3External!$E2287,"_",NFM3External!$G2287)</f>
        <v>Malawi_HIV_Bill and Melinda Gates Foundation _2025</v>
      </c>
    </row>
    <row r="2288" spans="1:12">
      <c r="A2288" s="48" t="s">
        <v>2014</v>
      </c>
      <c r="B2288" s="49" t="s">
        <v>1081</v>
      </c>
      <c r="C2288" s="49" t="s">
        <v>1638</v>
      </c>
      <c r="D2288" s="49" t="s">
        <v>1627</v>
      </c>
      <c r="E2288" s="49" t="s">
        <v>791</v>
      </c>
      <c r="F2288" s="49" t="s">
        <v>2015</v>
      </c>
      <c r="G2288" s="49">
        <v>2018</v>
      </c>
      <c r="H2288" s="49" t="s">
        <v>1628</v>
      </c>
      <c r="I2288" s="49" t="s">
        <v>663</v>
      </c>
      <c r="J2288" s="59">
        <v>119494</v>
      </c>
      <c r="K2288" s="49">
        <v>119494</v>
      </c>
      <c r="L2288" s="55" t="str">
        <f>_xlfn.CONCAT(NFM3External!$B2288,"_",NFM3External!$C2288,"_",NFM3External!$E2288,"_",NFM3External!$G2288)</f>
        <v>Malawi_HIV_Germany_2018</v>
      </c>
    </row>
    <row r="2289" spans="1:12">
      <c r="A2289" s="51" t="s">
        <v>2014</v>
      </c>
      <c r="B2289" s="52" t="s">
        <v>1081</v>
      </c>
      <c r="C2289" s="52" t="s">
        <v>1638</v>
      </c>
      <c r="D2289" s="52" t="s">
        <v>1627</v>
      </c>
      <c r="E2289" s="52" t="s">
        <v>791</v>
      </c>
      <c r="F2289" s="52" t="s">
        <v>2015</v>
      </c>
      <c r="G2289" s="52">
        <v>2019</v>
      </c>
      <c r="H2289" s="52" t="s">
        <v>1628</v>
      </c>
      <c r="I2289" s="52" t="s">
        <v>663</v>
      </c>
      <c r="J2289" s="60">
        <v>143259</v>
      </c>
      <c r="K2289" s="52">
        <v>143259</v>
      </c>
      <c r="L2289" s="56" t="str">
        <f>_xlfn.CONCAT(NFM3External!$B2289,"_",NFM3External!$C2289,"_",NFM3External!$E2289,"_",NFM3External!$G2289)</f>
        <v>Malawi_HIV_Germany_2019</v>
      </c>
    </row>
    <row r="2290" spans="1:12">
      <c r="A2290" s="48" t="s">
        <v>2014</v>
      </c>
      <c r="B2290" s="49" t="s">
        <v>1081</v>
      </c>
      <c r="C2290" s="49" t="s">
        <v>1638</v>
      </c>
      <c r="D2290" s="49" t="s">
        <v>1627</v>
      </c>
      <c r="E2290" s="49" t="s">
        <v>791</v>
      </c>
      <c r="F2290" s="49" t="s">
        <v>2015</v>
      </c>
      <c r="G2290" s="49">
        <v>2020</v>
      </c>
      <c r="H2290" s="49" t="s">
        <v>1628</v>
      </c>
      <c r="I2290" s="49" t="s">
        <v>663</v>
      </c>
      <c r="J2290" s="59">
        <v>183485</v>
      </c>
      <c r="K2290" s="49">
        <v>183485</v>
      </c>
      <c r="L2290" s="55" t="str">
        <f>_xlfn.CONCAT(NFM3External!$B2290,"_",NFM3External!$C2290,"_",NFM3External!$E2290,"_",NFM3External!$G2290)</f>
        <v>Malawi_HIV_Germany_2020</v>
      </c>
    </row>
    <row r="2291" spans="1:12">
      <c r="A2291" s="51" t="s">
        <v>2014</v>
      </c>
      <c r="B2291" s="52" t="s">
        <v>1081</v>
      </c>
      <c r="C2291" s="52" t="s">
        <v>1638</v>
      </c>
      <c r="D2291" s="52" t="s">
        <v>1627</v>
      </c>
      <c r="E2291" s="52" t="s">
        <v>791</v>
      </c>
      <c r="F2291" s="52" t="s">
        <v>2015</v>
      </c>
      <c r="G2291" s="52">
        <v>2021</v>
      </c>
      <c r="H2291" s="52" t="s">
        <v>357</v>
      </c>
      <c r="I2291" s="52" t="s">
        <v>663</v>
      </c>
      <c r="J2291" s="60">
        <v>183485</v>
      </c>
      <c r="K2291" s="52">
        <v>183485</v>
      </c>
      <c r="L2291" s="56" t="str">
        <f>_xlfn.CONCAT(NFM3External!$B2291,"_",NFM3External!$C2291,"_",NFM3External!$E2291,"_",NFM3External!$G2291)</f>
        <v>Malawi_HIV_Germany_2021</v>
      </c>
    </row>
    <row r="2292" spans="1:12">
      <c r="A2292" s="48" t="s">
        <v>2014</v>
      </c>
      <c r="B2292" s="49" t="s">
        <v>1081</v>
      </c>
      <c r="C2292" s="49" t="s">
        <v>1638</v>
      </c>
      <c r="D2292" s="49" t="s">
        <v>1627</v>
      </c>
      <c r="E2292" s="49" t="s">
        <v>791</v>
      </c>
      <c r="F2292" s="49" t="s">
        <v>2015</v>
      </c>
      <c r="G2292" s="49">
        <v>2022</v>
      </c>
      <c r="H2292" s="49" t="s">
        <v>357</v>
      </c>
      <c r="I2292" s="49" t="s">
        <v>663</v>
      </c>
      <c r="J2292" s="59">
        <v>183485</v>
      </c>
      <c r="K2292" s="49">
        <v>183485</v>
      </c>
      <c r="L2292" s="55" t="str">
        <f>_xlfn.CONCAT(NFM3External!$B2292,"_",NFM3External!$C2292,"_",NFM3External!$E2292,"_",NFM3External!$G2292)</f>
        <v>Malawi_HIV_Germany_2022</v>
      </c>
    </row>
    <row r="2293" spans="1:12">
      <c r="A2293" s="51" t="s">
        <v>2014</v>
      </c>
      <c r="B2293" s="52" t="s">
        <v>1081</v>
      </c>
      <c r="C2293" s="52" t="s">
        <v>1638</v>
      </c>
      <c r="D2293" s="52" t="s">
        <v>1627</v>
      </c>
      <c r="E2293" s="52" t="s">
        <v>791</v>
      </c>
      <c r="F2293" s="52" t="s">
        <v>2015</v>
      </c>
      <c r="G2293" s="52">
        <v>2023</v>
      </c>
      <c r="H2293" s="52" t="s">
        <v>357</v>
      </c>
      <c r="I2293" s="52" t="s">
        <v>663</v>
      </c>
      <c r="J2293" s="60">
        <v>183485</v>
      </c>
      <c r="K2293" s="52">
        <v>183485</v>
      </c>
      <c r="L2293" s="56" t="str">
        <f>_xlfn.CONCAT(NFM3External!$B2293,"_",NFM3External!$C2293,"_",NFM3External!$E2293,"_",NFM3External!$G2293)</f>
        <v>Malawi_HIV_Germany_2023</v>
      </c>
    </row>
    <row r="2294" spans="1:12">
      <c r="A2294" s="48" t="s">
        <v>2014</v>
      </c>
      <c r="B2294" s="49" t="s">
        <v>1081</v>
      </c>
      <c r="C2294" s="49" t="s">
        <v>1638</v>
      </c>
      <c r="D2294" s="49" t="s">
        <v>1627</v>
      </c>
      <c r="E2294" s="49" t="s">
        <v>791</v>
      </c>
      <c r="F2294" s="49" t="s">
        <v>2015</v>
      </c>
      <c r="G2294" s="49">
        <v>2024</v>
      </c>
      <c r="H2294" s="49" t="s">
        <v>357</v>
      </c>
      <c r="I2294" s="49" t="s">
        <v>663</v>
      </c>
      <c r="J2294" s="59">
        <v>183485</v>
      </c>
      <c r="K2294" s="49">
        <v>183485</v>
      </c>
      <c r="L2294" s="55" t="str">
        <f>_xlfn.CONCAT(NFM3External!$B2294,"_",NFM3External!$C2294,"_",NFM3External!$E2294,"_",NFM3External!$G2294)</f>
        <v>Malawi_HIV_Germany_2024</v>
      </c>
    </row>
    <row r="2295" spans="1:12">
      <c r="A2295" s="51" t="s">
        <v>2014</v>
      </c>
      <c r="B2295" s="52" t="s">
        <v>1081</v>
      </c>
      <c r="C2295" s="52" t="s">
        <v>1638</v>
      </c>
      <c r="D2295" s="52" t="s">
        <v>1627</v>
      </c>
      <c r="E2295" s="52" t="s">
        <v>791</v>
      </c>
      <c r="F2295" s="52" t="s">
        <v>2015</v>
      </c>
      <c r="G2295" s="52">
        <v>2025</v>
      </c>
      <c r="H2295" s="52" t="s">
        <v>357</v>
      </c>
      <c r="I2295" s="52" t="s">
        <v>663</v>
      </c>
      <c r="J2295" s="60">
        <v>183485</v>
      </c>
      <c r="K2295" s="52">
        <v>183485</v>
      </c>
      <c r="L2295" s="56" t="str">
        <f>_xlfn.CONCAT(NFM3External!$B2295,"_",NFM3External!$C2295,"_",NFM3External!$E2295,"_",NFM3External!$G2295)</f>
        <v>Malawi_HIV_Germany_2025</v>
      </c>
    </row>
    <row r="2296" spans="1:12">
      <c r="A2296" s="48" t="s">
        <v>2014</v>
      </c>
      <c r="B2296" s="49" t="s">
        <v>1081</v>
      </c>
      <c r="C2296" s="49" t="s">
        <v>1638</v>
      </c>
      <c r="D2296" s="49" t="s">
        <v>1627</v>
      </c>
      <c r="E2296" s="49" t="s">
        <v>802</v>
      </c>
      <c r="F2296" s="49" t="s">
        <v>2015</v>
      </c>
      <c r="G2296" s="49">
        <v>2018</v>
      </c>
      <c r="H2296" s="49" t="s">
        <v>1628</v>
      </c>
      <c r="I2296" s="49" t="s">
        <v>663</v>
      </c>
      <c r="J2296" s="59">
        <v>4062964</v>
      </c>
      <c r="K2296" s="49">
        <v>4062964</v>
      </c>
      <c r="L2296" s="55" t="str">
        <f>_xlfn.CONCAT(NFM3External!$B2296,"_",NFM3External!$C2296,"_",NFM3External!$E2296,"_",NFM3External!$G2296)</f>
        <v>Malawi_HIV_International Drug Purchase Facility (UNITAID)_2018</v>
      </c>
    </row>
    <row r="2297" spans="1:12">
      <c r="A2297" s="51" t="s">
        <v>2014</v>
      </c>
      <c r="B2297" s="52" t="s">
        <v>1081</v>
      </c>
      <c r="C2297" s="52" t="s">
        <v>1638</v>
      </c>
      <c r="D2297" s="52" t="s">
        <v>1627</v>
      </c>
      <c r="E2297" s="52" t="s">
        <v>802</v>
      </c>
      <c r="F2297" s="52" t="s">
        <v>2015</v>
      </c>
      <c r="G2297" s="52">
        <v>2019</v>
      </c>
      <c r="H2297" s="52" t="s">
        <v>1628</v>
      </c>
      <c r="I2297" s="52" t="s">
        <v>663</v>
      </c>
      <c r="J2297" s="60">
        <v>4163149</v>
      </c>
      <c r="K2297" s="52">
        <v>4163149</v>
      </c>
      <c r="L2297" s="56" t="str">
        <f>_xlfn.CONCAT(NFM3External!$B2297,"_",NFM3External!$C2297,"_",NFM3External!$E2297,"_",NFM3External!$G2297)</f>
        <v>Malawi_HIV_International Drug Purchase Facility (UNITAID)_2019</v>
      </c>
    </row>
    <row r="2298" spans="1:12">
      <c r="A2298" s="48" t="s">
        <v>2014</v>
      </c>
      <c r="B2298" s="49" t="s">
        <v>1081</v>
      </c>
      <c r="C2298" s="49" t="s">
        <v>1638</v>
      </c>
      <c r="D2298" s="49" t="s">
        <v>1627</v>
      </c>
      <c r="E2298" s="49" t="s">
        <v>802</v>
      </c>
      <c r="F2298" s="49" t="s">
        <v>2015</v>
      </c>
      <c r="G2298" s="49">
        <v>2020</v>
      </c>
      <c r="H2298" s="49" t="s">
        <v>1628</v>
      </c>
      <c r="I2298" s="49" t="s">
        <v>663</v>
      </c>
      <c r="J2298" s="59">
        <v>1160364</v>
      </c>
      <c r="K2298" s="49">
        <v>1160364</v>
      </c>
      <c r="L2298" s="55" t="str">
        <f>_xlfn.CONCAT(NFM3External!$B2298,"_",NFM3External!$C2298,"_",NFM3External!$E2298,"_",NFM3External!$G2298)</f>
        <v>Malawi_HIV_International Drug Purchase Facility (UNITAID)_2020</v>
      </c>
    </row>
    <row r="2299" spans="1:12">
      <c r="A2299" s="51" t="s">
        <v>2014</v>
      </c>
      <c r="B2299" s="52" t="s">
        <v>1081</v>
      </c>
      <c r="C2299" s="52" t="s">
        <v>1638</v>
      </c>
      <c r="D2299" s="52" t="s">
        <v>1627</v>
      </c>
      <c r="E2299" s="52" t="s">
        <v>802</v>
      </c>
      <c r="F2299" s="52" t="s">
        <v>2015</v>
      </c>
      <c r="G2299" s="52">
        <v>2021</v>
      </c>
      <c r="H2299" s="52" t="s">
        <v>357</v>
      </c>
      <c r="I2299" s="52" t="s">
        <v>663</v>
      </c>
      <c r="J2299" s="60">
        <v>1160364</v>
      </c>
      <c r="K2299" s="52">
        <v>1160364</v>
      </c>
      <c r="L2299" s="56" t="str">
        <f>_xlfn.CONCAT(NFM3External!$B2299,"_",NFM3External!$C2299,"_",NFM3External!$E2299,"_",NFM3External!$G2299)</f>
        <v>Malawi_HIV_International Drug Purchase Facility (UNITAID)_2021</v>
      </c>
    </row>
    <row r="2300" spans="1:12">
      <c r="A2300" s="48" t="s">
        <v>2014</v>
      </c>
      <c r="B2300" s="49" t="s">
        <v>1081</v>
      </c>
      <c r="C2300" s="49" t="s">
        <v>1638</v>
      </c>
      <c r="D2300" s="49" t="s">
        <v>1627</v>
      </c>
      <c r="E2300" s="49" t="s">
        <v>802</v>
      </c>
      <c r="F2300" s="49" t="s">
        <v>2015</v>
      </c>
      <c r="G2300" s="49">
        <v>2022</v>
      </c>
      <c r="H2300" s="49" t="s">
        <v>357</v>
      </c>
      <c r="I2300" s="49" t="s">
        <v>663</v>
      </c>
      <c r="J2300" s="59">
        <v>1160364</v>
      </c>
      <c r="K2300" s="49">
        <v>1160364</v>
      </c>
      <c r="L2300" s="55" t="str">
        <f>_xlfn.CONCAT(NFM3External!$B2300,"_",NFM3External!$C2300,"_",NFM3External!$E2300,"_",NFM3External!$G2300)</f>
        <v>Malawi_HIV_International Drug Purchase Facility (UNITAID)_2022</v>
      </c>
    </row>
    <row r="2301" spans="1:12">
      <c r="A2301" s="51" t="s">
        <v>2014</v>
      </c>
      <c r="B2301" s="52" t="s">
        <v>1081</v>
      </c>
      <c r="C2301" s="52" t="s">
        <v>1638</v>
      </c>
      <c r="D2301" s="52" t="s">
        <v>1627</v>
      </c>
      <c r="E2301" s="52" t="s">
        <v>802</v>
      </c>
      <c r="F2301" s="52" t="s">
        <v>2015</v>
      </c>
      <c r="G2301" s="52">
        <v>2023</v>
      </c>
      <c r="H2301" s="52" t="s">
        <v>357</v>
      </c>
      <c r="I2301" s="52" t="s">
        <v>663</v>
      </c>
      <c r="J2301" s="60">
        <v>1160364</v>
      </c>
      <c r="K2301" s="52">
        <v>1160364</v>
      </c>
      <c r="L2301" s="56" t="str">
        <f>_xlfn.CONCAT(NFM3External!$B2301,"_",NFM3External!$C2301,"_",NFM3External!$E2301,"_",NFM3External!$G2301)</f>
        <v>Malawi_HIV_International Drug Purchase Facility (UNITAID)_2023</v>
      </c>
    </row>
    <row r="2302" spans="1:12">
      <c r="A2302" s="48" t="s">
        <v>2014</v>
      </c>
      <c r="B2302" s="49" t="s">
        <v>1081</v>
      </c>
      <c r="C2302" s="49" t="s">
        <v>1638</v>
      </c>
      <c r="D2302" s="49" t="s">
        <v>1627</v>
      </c>
      <c r="E2302" s="49" t="s">
        <v>802</v>
      </c>
      <c r="F2302" s="49" t="s">
        <v>2015</v>
      </c>
      <c r="G2302" s="49">
        <v>2024</v>
      </c>
      <c r="H2302" s="49" t="s">
        <v>357</v>
      </c>
      <c r="I2302" s="49" t="s">
        <v>663</v>
      </c>
      <c r="J2302" s="59">
        <v>1160364</v>
      </c>
      <c r="K2302" s="49">
        <v>1160364</v>
      </c>
      <c r="L2302" s="55" t="str">
        <f>_xlfn.CONCAT(NFM3External!$B2302,"_",NFM3External!$C2302,"_",NFM3External!$E2302,"_",NFM3External!$G2302)</f>
        <v>Malawi_HIV_International Drug Purchase Facility (UNITAID)_2024</v>
      </c>
    </row>
    <row r="2303" spans="1:12">
      <c r="A2303" s="51" t="s">
        <v>2014</v>
      </c>
      <c r="B2303" s="52" t="s">
        <v>1081</v>
      </c>
      <c r="C2303" s="52" t="s">
        <v>1638</v>
      </c>
      <c r="D2303" s="52" t="s">
        <v>1627</v>
      </c>
      <c r="E2303" s="52" t="s">
        <v>802</v>
      </c>
      <c r="F2303" s="52" t="s">
        <v>2015</v>
      </c>
      <c r="G2303" s="52">
        <v>2025</v>
      </c>
      <c r="H2303" s="52" t="s">
        <v>357</v>
      </c>
      <c r="I2303" s="52" t="s">
        <v>663</v>
      </c>
      <c r="J2303" s="60">
        <v>1160364</v>
      </c>
      <c r="K2303" s="52">
        <v>1160364</v>
      </c>
      <c r="L2303" s="56" t="str">
        <f>_xlfn.CONCAT(NFM3External!$B2303,"_",NFM3External!$C2303,"_",NFM3External!$E2303,"_",NFM3External!$G2303)</f>
        <v>Malawi_HIV_International Drug Purchase Facility (UNITAID)_2025</v>
      </c>
    </row>
    <row r="2304" spans="1:12">
      <c r="A2304" s="48" t="s">
        <v>2014</v>
      </c>
      <c r="B2304" s="49" t="s">
        <v>1081</v>
      </c>
      <c r="C2304" s="49" t="s">
        <v>1638</v>
      </c>
      <c r="D2304" s="49" t="s">
        <v>1627</v>
      </c>
      <c r="E2304" s="49" t="s">
        <v>813</v>
      </c>
      <c r="F2304" s="49" t="s">
        <v>2015</v>
      </c>
      <c r="G2304" s="49">
        <v>2018</v>
      </c>
      <c r="H2304" s="49" t="s">
        <v>1628</v>
      </c>
      <c r="I2304" s="49" t="s">
        <v>663</v>
      </c>
      <c r="J2304" s="59">
        <v>6191</v>
      </c>
      <c r="K2304" s="49">
        <v>6191</v>
      </c>
      <c r="L2304" s="55" t="str">
        <f>_xlfn.CONCAT(NFM3External!$B2304,"_",NFM3External!$C2304,"_",NFM3External!$E2304,"_",NFM3External!$G2304)</f>
        <v>Malawi_HIV_International Organization for Migration (IOM)_2018</v>
      </c>
    </row>
    <row r="2305" spans="1:12">
      <c r="A2305" s="51" t="s">
        <v>2014</v>
      </c>
      <c r="B2305" s="52" t="s">
        <v>1081</v>
      </c>
      <c r="C2305" s="52" t="s">
        <v>1638</v>
      </c>
      <c r="D2305" s="52" t="s">
        <v>1627</v>
      </c>
      <c r="E2305" s="52" t="s">
        <v>813</v>
      </c>
      <c r="F2305" s="52" t="s">
        <v>2015</v>
      </c>
      <c r="G2305" s="52">
        <v>2019</v>
      </c>
      <c r="H2305" s="52" t="s">
        <v>1628</v>
      </c>
      <c r="I2305" s="52" t="s">
        <v>663</v>
      </c>
      <c r="J2305" s="60">
        <v>60336</v>
      </c>
      <c r="K2305" s="52">
        <v>60336</v>
      </c>
      <c r="L2305" s="56" t="str">
        <f>_xlfn.CONCAT(NFM3External!$B2305,"_",NFM3External!$C2305,"_",NFM3External!$E2305,"_",NFM3External!$G2305)</f>
        <v>Malawi_HIV_International Organization for Migration (IOM)_2019</v>
      </c>
    </row>
    <row r="2306" spans="1:12">
      <c r="A2306" s="48" t="s">
        <v>2014</v>
      </c>
      <c r="B2306" s="49" t="s">
        <v>1081</v>
      </c>
      <c r="C2306" s="49" t="s">
        <v>1638</v>
      </c>
      <c r="D2306" s="49" t="s">
        <v>1627</v>
      </c>
      <c r="E2306" s="49" t="s">
        <v>813</v>
      </c>
      <c r="F2306" s="49" t="s">
        <v>2015</v>
      </c>
      <c r="G2306" s="49">
        <v>2020</v>
      </c>
      <c r="H2306" s="49" t="s">
        <v>1628</v>
      </c>
      <c r="I2306" s="49" t="s">
        <v>663</v>
      </c>
      <c r="J2306" s="59">
        <v>0</v>
      </c>
      <c r="K2306" s="49">
        <v>0</v>
      </c>
      <c r="L2306" s="55" t="str">
        <f>_xlfn.CONCAT(NFM3External!$B2306,"_",NFM3External!$C2306,"_",NFM3External!$E2306,"_",NFM3External!$G2306)</f>
        <v>Malawi_HIV_International Organization for Migration (IOM)_2020</v>
      </c>
    </row>
    <row r="2307" spans="1:12">
      <c r="A2307" s="51" t="s">
        <v>2014</v>
      </c>
      <c r="B2307" s="52" t="s">
        <v>1081</v>
      </c>
      <c r="C2307" s="52" t="s">
        <v>1638</v>
      </c>
      <c r="D2307" s="52" t="s">
        <v>1627</v>
      </c>
      <c r="E2307" s="52" t="s">
        <v>813</v>
      </c>
      <c r="F2307" s="52" t="s">
        <v>2015</v>
      </c>
      <c r="G2307" s="52">
        <v>2021</v>
      </c>
      <c r="H2307" s="52" t="s">
        <v>357</v>
      </c>
      <c r="I2307" s="52" t="s">
        <v>663</v>
      </c>
      <c r="J2307" s="60">
        <v>0</v>
      </c>
      <c r="K2307" s="52">
        <v>0</v>
      </c>
      <c r="L2307" s="56" t="str">
        <f>_xlfn.CONCAT(NFM3External!$B2307,"_",NFM3External!$C2307,"_",NFM3External!$E2307,"_",NFM3External!$G2307)</f>
        <v>Malawi_HIV_International Organization for Migration (IOM)_2021</v>
      </c>
    </row>
    <row r="2308" spans="1:12">
      <c r="A2308" s="48" t="s">
        <v>2014</v>
      </c>
      <c r="B2308" s="49" t="s">
        <v>1081</v>
      </c>
      <c r="C2308" s="49" t="s">
        <v>1638</v>
      </c>
      <c r="D2308" s="49" t="s">
        <v>1627</v>
      </c>
      <c r="E2308" s="49" t="s">
        <v>813</v>
      </c>
      <c r="F2308" s="49" t="s">
        <v>2015</v>
      </c>
      <c r="G2308" s="49">
        <v>2022</v>
      </c>
      <c r="H2308" s="49" t="s">
        <v>357</v>
      </c>
      <c r="I2308" s="49" t="s">
        <v>663</v>
      </c>
      <c r="J2308" s="59">
        <v>0</v>
      </c>
      <c r="K2308" s="49">
        <v>0</v>
      </c>
      <c r="L2308" s="55" t="str">
        <f>_xlfn.CONCAT(NFM3External!$B2308,"_",NFM3External!$C2308,"_",NFM3External!$E2308,"_",NFM3External!$G2308)</f>
        <v>Malawi_HIV_International Organization for Migration (IOM)_2022</v>
      </c>
    </row>
    <row r="2309" spans="1:12">
      <c r="A2309" s="51" t="s">
        <v>2014</v>
      </c>
      <c r="B2309" s="52" t="s">
        <v>1081</v>
      </c>
      <c r="C2309" s="52" t="s">
        <v>1638</v>
      </c>
      <c r="D2309" s="52" t="s">
        <v>1627</v>
      </c>
      <c r="E2309" s="52" t="s">
        <v>813</v>
      </c>
      <c r="F2309" s="52" t="s">
        <v>2015</v>
      </c>
      <c r="G2309" s="52">
        <v>2023</v>
      </c>
      <c r="H2309" s="52" t="s">
        <v>357</v>
      </c>
      <c r="I2309" s="52" t="s">
        <v>663</v>
      </c>
      <c r="J2309" s="60">
        <v>0</v>
      </c>
      <c r="K2309" s="52">
        <v>0</v>
      </c>
      <c r="L2309" s="56" t="str">
        <f>_xlfn.CONCAT(NFM3External!$B2309,"_",NFM3External!$C2309,"_",NFM3External!$E2309,"_",NFM3External!$G2309)</f>
        <v>Malawi_HIV_International Organization for Migration (IOM)_2023</v>
      </c>
    </row>
    <row r="2310" spans="1:12">
      <c r="A2310" s="48" t="s">
        <v>2014</v>
      </c>
      <c r="B2310" s="49" t="s">
        <v>1081</v>
      </c>
      <c r="C2310" s="49" t="s">
        <v>1638</v>
      </c>
      <c r="D2310" s="49" t="s">
        <v>1627</v>
      </c>
      <c r="E2310" s="49" t="s">
        <v>813</v>
      </c>
      <c r="F2310" s="49" t="s">
        <v>2015</v>
      </c>
      <c r="G2310" s="49">
        <v>2024</v>
      </c>
      <c r="H2310" s="49" t="s">
        <v>357</v>
      </c>
      <c r="I2310" s="49" t="s">
        <v>663</v>
      </c>
      <c r="J2310" s="59">
        <v>0</v>
      </c>
      <c r="K2310" s="49">
        <v>0</v>
      </c>
      <c r="L2310" s="55" t="str">
        <f>_xlfn.CONCAT(NFM3External!$B2310,"_",NFM3External!$C2310,"_",NFM3External!$E2310,"_",NFM3External!$G2310)</f>
        <v>Malawi_HIV_International Organization for Migration (IOM)_2024</v>
      </c>
    </row>
    <row r="2311" spans="1:12">
      <c r="A2311" s="51" t="s">
        <v>2014</v>
      </c>
      <c r="B2311" s="52" t="s">
        <v>1081</v>
      </c>
      <c r="C2311" s="52" t="s">
        <v>1638</v>
      </c>
      <c r="D2311" s="52" t="s">
        <v>1627</v>
      </c>
      <c r="E2311" s="52" t="s">
        <v>813</v>
      </c>
      <c r="F2311" s="52" t="s">
        <v>2015</v>
      </c>
      <c r="G2311" s="52">
        <v>2025</v>
      </c>
      <c r="H2311" s="52" t="s">
        <v>357</v>
      </c>
      <c r="I2311" s="52" t="s">
        <v>663</v>
      </c>
      <c r="J2311" s="60">
        <v>0</v>
      </c>
      <c r="K2311" s="52">
        <v>0</v>
      </c>
      <c r="L2311" s="56" t="str">
        <f>_xlfn.CONCAT(NFM3External!$B2311,"_",NFM3External!$C2311,"_",NFM3External!$E2311,"_",NFM3External!$G2311)</f>
        <v>Malawi_HIV_International Organization for Migration (IOM)_2025</v>
      </c>
    </row>
    <row r="2312" spans="1:12">
      <c r="A2312" s="48" t="s">
        <v>2014</v>
      </c>
      <c r="B2312" s="49" t="s">
        <v>1081</v>
      </c>
      <c r="C2312" s="49" t="s">
        <v>1638</v>
      </c>
      <c r="D2312" s="49" t="s">
        <v>1627</v>
      </c>
      <c r="E2312" s="49" t="s">
        <v>836</v>
      </c>
      <c r="F2312" s="49" t="s">
        <v>2015</v>
      </c>
      <c r="G2312" s="49">
        <v>2018</v>
      </c>
      <c r="H2312" s="49" t="s">
        <v>1628</v>
      </c>
      <c r="I2312" s="49" t="s">
        <v>663</v>
      </c>
      <c r="J2312" s="59">
        <v>20970</v>
      </c>
      <c r="K2312" s="49">
        <v>20970</v>
      </c>
      <c r="L2312" s="55" t="str">
        <f>_xlfn.CONCAT(NFM3External!$B2312,"_",NFM3External!$C2312,"_",NFM3External!$E2312,"_",NFM3External!$G2312)</f>
        <v>Malawi_HIV_Joint United Nations Programme on HIV/AIDS (UNAIDS)_2018</v>
      </c>
    </row>
    <row r="2313" spans="1:12">
      <c r="A2313" s="51" t="s">
        <v>2014</v>
      </c>
      <c r="B2313" s="52" t="s">
        <v>1081</v>
      </c>
      <c r="C2313" s="52" t="s">
        <v>1638</v>
      </c>
      <c r="D2313" s="52" t="s">
        <v>1627</v>
      </c>
      <c r="E2313" s="52" t="s">
        <v>836</v>
      </c>
      <c r="F2313" s="52" t="s">
        <v>2015</v>
      </c>
      <c r="G2313" s="52">
        <v>2019</v>
      </c>
      <c r="H2313" s="52" t="s">
        <v>1628</v>
      </c>
      <c r="I2313" s="52" t="s">
        <v>663</v>
      </c>
      <c r="J2313" s="60">
        <v>122269</v>
      </c>
      <c r="K2313" s="52">
        <v>122269</v>
      </c>
      <c r="L2313" s="56" t="str">
        <f>_xlfn.CONCAT(NFM3External!$B2313,"_",NFM3External!$C2313,"_",NFM3External!$E2313,"_",NFM3External!$G2313)</f>
        <v>Malawi_HIV_Joint United Nations Programme on HIV/AIDS (UNAIDS)_2019</v>
      </c>
    </row>
    <row r="2314" spans="1:12">
      <c r="A2314" s="48" t="s">
        <v>2014</v>
      </c>
      <c r="B2314" s="49" t="s">
        <v>1081</v>
      </c>
      <c r="C2314" s="49" t="s">
        <v>1638</v>
      </c>
      <c r="D2314" s="49" t="s">
        <v>1627</v>
      </c>
      <c r="E2314" s="49" t="s">
        <v>836</v>
      </c>
      <c r="F2314" s="49" t="s">
        <v>2015</v>
      </c>
      <c r="G2314" s="49">
        <v>2020</v>
      </c>
      <c r="H2314" s="49" t="s">
        <v>1628</v>
      </c>
      <c r="I2314" s="49" t="s">
        <v>663</v>
      </c>
      <c r="J2314" s="59">
        <v>126948</v>
      </c>
      <c r="K2314" s="49">
        <v>126948</v>
      </c>
      <c r="L2314" s="55" t="str">
        <f>_xlfn.CONCAT(NFM3External!$B2314,"_",NFM3External!$C2314,"_",NFM3External!$E2314,"_",NFM3External!$G2314)</f>
        <v>Malawi_HIV_Joint United Nations Programme on HIV/AIDS (UNAIDS)_2020</v>
      </c>
    </row>
    <row r="2315" spans="1:12">
      <c r="A2315" s="51" t="s">
        <v>2014</v>
      </c>
      <c r="B2315" s="52" t="s">
        <v>1081</v>
      </c>
      <c r="C2315" s="52" t="s">
        <v>1638</v>
      </c>
      <c r="D2315" s="52" t="s">
        <v>1627</v>
      </c>
      <c r="E2315" s="52" t="s">
        <v>836</v>
      </c>
      <c r="F2315" s="52" t="s">
        <v>2015</v>
      </c>
      <c r="G2315" s="52">
        <v>2021</v>
      </c>
      <c r="H2315" s="52" t="s">
        <v>357</v>
      </c>
      <c r="I2315" s="52" t="s">
        <v>663</v>
      </c>
      <c r="J2315" s="60">
        <v>126948</v>
      </c>
      <c r="K2315" s="52">
        <v>126948</v>
      </c>
      <c r="L2315" s="56" t="str">
        <f>_xlfn.CONCAT(NFM3External!$B2315,"_",NFM3External!$C2315,"_",NFM3External!$E2315,"_",NFM3External!$G2315)</f>
        <v>Malawi_HIV_Joint United Nations Programme on HIV/AIDS (UNAIDS)_2021</v>
      </c>
    </row>
    <row r="2316" spans="1:12">
      <c r="A2316" s="48" t="s">
        <v>2014</v>
      </c>
      <c r="B2316" s="49" t="s">
        <v>1081</v>
      </c>
      <c r="C2316" s="49" t="s">
        <v>1638</v>
      </c>
      <c r="D2316" s="49" t="s">
        <v>1627</v>
      </c>
      <c r="E2316" s="49" t="s">
        <v>836</v>
      </c>
      <c r="F2316" s="49" t="s">
        <v>2015</v>
      </c>
      <c r="G2316" s="49">
        <v>2022</v>
      </c>
      <c r="H2316" s="49" t="s">
        <v>357</v>
      </c>
      <c r="I2316" s="49" t="s">
        <v>663</v>
      </c>
      <c r="J2316" s="59">
        <v>126948</v>
      </c>
      <c r="K2316" s="49">
        <v>126948</v>
      </c>
      <c r="L2316" s="55" t="str">
        <f>_xlfn.CONCAT(NFM3External!$B2316,"_",NFM3External!$C2316,"_",NFM3External!$E2316,"_",NFM3External!$G2316)</f>
        <v>Malawi_HIV_Joint United Nations Programme on HIV/AIDS (UNAIDS)_2022</v>
      </c>
    </row>
    <row r="2317" spans="1:12">
      <c r="A2317" s="51" t="s">
        <v>2014</v>
      </c>
      <c r="B2317" s="52" t="s">
        <v>1081</v>
      </c>
      <c r="C2317" s="52" t="s">
        <v>1638</v>
      </c>
      <c r="D2317" s="52" t="s">
        <v>1627</v>
      </c>
      <c r="E2317" s="52" t="s">
        <v>836</v>
      </c>
      <c r="F2317" s="52" t="s">
        <v>2015</v>
      </c>
      <c r="G2317" s="52">
        <v>2023</v>
      </c>
      <c r="H2317" s="52" t="s">
        <v>357</v>
      </c>
      <c r="I2317" s="52" t="s">
        <v>663</v>
      </c>
      <c r="J2317" s="60">
        <v>126948</v>
      </c>
      <c r="K2317" s="52">
        <v>126948</v>
      </c>
      <c r="L2317" s="56" t="str">
        <f>_xlfn.CONCAT(NFM3External!$B2317,"_",NFM3External!$C2317,"_",NFM3External!$E2317,"_",NFM3External!$G2317)</f>
        <v>Malawi_HIV_Joint United Nations Programme on HIV/AIDS (UNAIDS)_2023</v>
      </c>
    </row>
    <row r="2318" spans="1:12">
      <c r="A2318" s="48" t="s">
        <v>2014</v>
      </c>
      <c r="B2318" s="49" t="s">
        <v>1081</v>
      </c>
      <c r="C2318" s="49" t="s">
        <v>1638</v>
      </c>
      <c r="D2318" s="49" t="s">
        <v>1627</v>
      </c>
      <c r="E2318" s="49" t="s">
        <v>836</v>
      </c>
      <c r="F2318" s="49" t="s">
        <v>2015</v>
      </c>
      <c r="G2318" s="49">
        <v>2024</v>
      </c>
      <c r="H2318" s="49" t="s">
        <v>357</v>
      </c>
      <c r="I2318" s="49" t="s">
        <v>663</v>
      </c>
      <c r="J2318" s="59">
        <v>126948</v>
      </c>
      <c r="K2318" s="49">
        <v>126948</v>
      </c>
      <c r="L2318" s="55" t="str">
        <f>_xlfn.CONCAT(NFM3External!$B2318,"_",NFM3External!$C2318,"_",NFM3External!$E2318,"_",NFM3External!$G2318)</f>
        <v>Malawi_HIV_Joint United Nations Programme on HIV/AIDS (UNAIDS)_2024</v>
      </c>
    </row>
    <row r="2319" spans="1:12">
      <c r="A2319" s="51" t="s">
        <v>2014</v>
      </c>
      <c r="B2319" s="52" t="s">
        <v>1081</v>
      </c>
      <c r="C2319" s="52" t="s">
        <v>1638</v>
      </c>
      <c r="D2319" s="52" t="s">
        <v>1627</v>
      </c>
      <c r="E2319" s="52" t="s">
        <v>836</v>
      </c>
      <c r="F2319" s="52" t="s">
        <v>2015</v>
      </c>
      <c r="G2319" s="52">
        <v>2025</v>
      </c>
      <c r="H2319" s="52" t="s">
        <v>357</v>
      </c>
      <c r="I2319" s="52" t="s">
        <v>663</v>
      </c>
      <c r="J2319" s="60">
        <v>126948</v>
      </c>
      <c r="K2319" s="52">
        <v>126948</v>
      </c>
      <c r="L2319" s="56" t="str">
        <f>_xlfn.CONCAT(NFM3External!$B2319,"_",NFM3External!$C2319,"_",NFM3External!$E2319,"_",NFM3External!$G2319)</f>
        <v>Malawi_HIV_Joint United Nations Programme on HIV/AIDS (UNAIDS)_2025</v>
      </c>
    </row>
    <row r="2320" spans="1:12">
      <c r="A2320" s="48" t="s">
        <v>2014</v>
      </c>
      <c r="B2320" s="49" t="s">
        <v>1081</v>
      </c>
      <c r="C2320" s="49" t="s">
        <v>1638</v>
      </c>
      <c r="D2320" s="49" t="s">
        <v>1627</v>
      </c>
      <c r="E2320" s="49" t="s">
        <v>886</v>
      </c>
      <c r="F2320" s="49" t="s">
        <v>2015</v>
      </c>
      <c r="G2320" s="49">
        <v>2018</v>
      </c>
      <c r="H2320" s="49" t="s">
        <v>1628</v>
      </c>
      <c r="I2320" s="49" t="s">
        <v>663</v>
      </c>
      <c r="J2320" s="59">
        <v>685800</v>
      </c>
      <c r="K2320" s="49">
        <v>685800</v>
      </c>
      <c r="L2320" s="55" t="str">
        <f>_xlfn.CONCAT(NFM3External!$B2320,"_",NFM3External!$C2320,"_",NFM3External!$E2320,"_",NFM3External!$G2320)</f>
        <v>Malawi_HIV_Sweden_2018</v>
      </c>
    </row>
    <row r="2321" spans="1:12">
      <c r="A2321" s="51" t="s">
        <v>2014</v>
      </c>
      <c r="B2321" s="52" t="s">
        <v>1081</v>
      </c>
      <c r="C2321" s="52" t="s">
        <v>1638</v>
      </c>
      <c r="D2321" s="52" t="s">
        <v>1627</v>
      </c>
      <c r="E2321" s="52" t="s">
        <v>886</v>
      </c>
      <c r="F2321" s="52" t="s">
        <v>2015</v>
      </c>
      <c r="G2321" s="52">
        <v>2019</v>
      </c>
      <c r="H2321" s="52" t="s">
        <v>1628</v>
      </c>
      <c r="I2321" s="52" t="s">
        <v>663</v>
      </c>
      <c r="J2321" s="60">
        <v>0</v>
      </c>
      <c r="K2321" s="52">
        <v>0</v>
      </c>
      <c r="L2321" s="56" t="str">
        <f>_xlfn.CONCAT(NFM3External!$B2321,"_",NFM3External!$C2321,"_",NFM3External!$E2321,"_",NFM3External!$G2321)</f>
        <v>Malawi_HIV_Sweden_2019</v>
      </c>
    </row>
    <row r="2322" spans="1:12">
      <c r="A2322" s="48" t="s">
        <v>2014</v>
      </c>
      <c r="B2322" s="49" t="s">
        <v>1081</v>
      </c>
      <c r="C2322" s="49" t="s">
        <v>1638</v>
      </c>
      <c r="D2322" s="49" t="s">
        <v>1627</v>
      </c>
      <c r="E2322" s="49" t="s">
        <v>886</v>
      </c>
      <c r="F2322" s="49" t="s">
        <v>2015</v>
      </c>
      <c r="G2322" s="49">
        <v>2020</v>
      </c>
      <c r="H2322" s="49" t="s">
        <v>1628</v>
      </c>
      <c r="I2322" s="49" t="s">
        <v>663</v>
      </c>
      <c r="J2322" s="59">
        <v>0</v>
      </c>
      <c r="K2322" s="49">
        <v>0</v>
      </c>
      <c r="L2322" s="55" t="str">
        <f>_xlfn.CONCAT(NFM3External!$B2322,"_",NFM3External!$C2322,"_",NFM3External!$E2322,"_",NFM3External!$G2322)</f>
        <v>Malawi_HIV_Sweden_2020</v>
      </c>
    </row>
    <row r="2323" spans="1:12">
      <c r="A2323" s="51" t="s">
        <v>2014</v>
      </c>
      <c r="B2323" s="52" t="s">
        <v>1081</v>
      </c>
      <c r="C2323" s="52" t="s">
        <v>1638</v>
      </c>
      <c r="D2323" s="52" t="s">
        <v>1627</v>
      </c>
      <c r="E2323" s="52" t="s">
        <v>886</v>
      </c>
      <c r="F2323" s="52" t="s">
        <v>2015</v>
      </c>
      <c r="G2323" s="52">
        <v>2021</v>
      </c>
      <c r="H2323" s="52" t="s">
        <v>357</v>
      </c>
      <c r="I2323" s="52" t="s">
        <v>663</v>
      </c>
      <c r="J2323" s="60">
        <v>0</v>
      </c>
      <c r="K2323" s="52">
        <v>0</v>
      </c>
      <c r="L2323" s="56" t="str">
        <f>_xlfn.CONCAT(NFM3External!$B2323,"_",NFM3External!$C2323,"_",NFM3External!$E2323,"_",NFM3External!$G2323)</f>
        <v>Malawi_HIV_Sweden_2021</v>
      </c>
    </row>
    <row r="2324" spans="1:12">
      <c r="A2324" s="48" t="s">
        <v>2014</v>
      </c>
      <c r="B2324" s="49" t="s">
        <v>1081</v>
      </c>
      <c r="C2324" s="49" t="s">
        <v>1638</v>
      </c>
      <c r="D2324" s="49" t="s">
        <v>1627</v>
      </c>
      <c r="E2324" s="49" t="s">
        <v>886</v>
      </c>
      <c r="F2324" s="49" t="s">
        <v>2015</v>
      </c>
      <c r="G2324" s="49">
        <v>2022</v>
      </c>
      <c r="H2324" s="49" t="s">
        <v>357</v>
      </c>
      <c r="I2324" s="49" t="s">
        <v>663</v>
      </c>
      <c r="J2324" s="59">
        <v>0</v>
      </c>
      <c r="K2324" s="49">
        <v>0</v>
      </c>
      <c r="L2324" s="55" t="str">
        <f>_xlfn.CONCAT(NFM3External!$B2324,"_",NFM3External!$C2324,"_",NFM3External!$E2324,"_",NFM3External!$G2324)</f>
        <v>Malawi_HIV_Sweden_2022</v>
      </c>
    </row>
    <row r="2325" spans="1:12">
      <c r="A2325" s="51" t="s">
        <v>2014</v>
      </c>
      <c r="B2325" s="52" t="s">
        <v>1081</v>
      </c>
      <c r="C2325" s="52" t="s">
        <v>1638</v>
      </c>
      <c r="D2325" s="52" t="s">
        <v>1627</v>
      </c>
      <c r="E2325" s="52" t="s">
        <v>886</v>
      </c>
      <c r="F2325" s="52" t="s">
        <v>2015</v>
      </c>
      <c r="G2325" s="52">
        <v>2023</v>
      </c>
      <c r="H2325" s="52" t="s">
        <v>357</v>
      </c>
      <c r="I2325" s="52" t="s">
        <v>663</v>
      </c>
      <c r="J2325" s="60">
        <v>0</v>
      </c>
      <c r="K2325" s="52">
        <v>0</v>
      </c>
      <c r="L2325" s="56" t="str">
        <f>_xlfn.CONCAT(NFM3External!$B2325,"_",NFM3External!$C2325,"_",NFM3External!$E2325,"_",NFM3External!$G2325)</f>
        <v>Malawi_HIV_Sweden_2023</v>
      </c>
    </row>
    <row r="2326" spans="1:12">
      <c r="A2326" s="48" t="s">
        <v>2014</v>
      </c>
      <c r="B2326" s="49" t="s">
        <v>1081</v>
      </c>
      <c r="C2326" s="49" t="s">
        <v>1638</v>
      </c>
      <c r="D2326" s="49" t="s">
        <v>1627</v>
      </c>
      <c r="E2326" s="49" t="s">
        <v>886</v>
      </c>
      <c r="F2326" s="49" t="s">
        <v>2015</v>
      </c>
      <c r="G2326" s="49">
        <v>2024</v>
      </c>
      <c r="H2326" s="49" t="s">
        <v>357</v>
      </c>
      <c r="I2326" s="49" t="s">
        <v>663</v>
      </c>
      <c r="J2326" s="59">
        <v>0</v>
      </c>
      <c r="K2326" s="49">
        <v>0</v>
      </c>
      <c r="L2326" s="55" t="str">
        <f>_xlfn.CONCAT(NFM3External!$B2326,"_",NFM3External!$C2326,"_",NFM3External!$E2326,"_",NFM3External!$G2326)</f>
        <v>Malawi_HIV_Sweden_2024</v>
      </c>
    </row>
    <row r="2327" spans="1:12">
      <c r="A2327" s="51" t="s">
        <v>2014</v>
      </c>
      <c r="B2327" s="52" t="s">
        <v>1081</v>
      </c>
      <c r="C2327" s="52" t="s">
        <v>1638</v>
      </c>
      <c r="D2327" s="52" t="s">
        <v>1627</v>
      </c>
      <c r="E2327" s="52" t="s">
        <v>886</v>
      </c>
      <c r="F2327" s="52" t="s">
        <v>2015</v>
      </c>
      <c r="G2327" s="52">
        <v>2025</v>
      </c>
      <c r="H2327" s="52" t="s">
        <v>357</v>
      </c>
      <c r="I2327" s="52" t="s">
        <v>663</v>
      </c>
      <c r="J2327" s="60">
        <v>0</v>
      </c>
      <c r="K2327" s="52">
        <v>0</v>
      </c>
      <c r="L2327" s="56" t="str">
        <f>_xlfn.CONCAT(NFM3External!$B2327,"_",NFM3External!$C2327,"_",NFM3External!$E2327,"_",NFM3External!$G2327)</f>
        <v>Malawi_HIV_Sweden_2025</v>
      </c>
    </row>
    <row r="2328" spans="1:12">
      <c r="A2328" s="48" t="s">
        <v>2014</v>
      </c>
      <c r="B2328" s="49" t="s">
        <v>1081</v>
      </c>
      <c r="C2328" s="49" t="s">
        <v>1638</v>
      </c>
      <c r="D2328" s="49" t="s">
        <v>1627</v>
      </c>
      <c r="E2328" s="49" t="s">
        <v>891</v>
      </c>
      <c r="F2328" s="49" t="s">
        <v>2015</v>
      </c>
      <c r="G2328" s="49">
        <v>2018</v>
      </c>
      <c r="H2328" s="49" t="s">
        <v>1628</v>
      </c>
      <c r="I2328" s="49" t="s">
        <v>663</v>
      </c>
      <c r="J2328" s="59">
        <v>61235</v>
      </c>
      <c r="K2328" s="49">
        <v>61235</v>
      </c>
      <c r="L2328" s="55" t="str">
        <f>_xlfn.CONCAT(NFM3External!$B2328,"_",NFM3External!$C2328,"_",NFM3External!$E2328,"_",NFM3External!$G2328)</f>
        <v>Malawi_HIV_Switzerland_2018</v>
      </c>
    </row>
    <row r="2329" spans="1:12">
      <c r="A2329" s="51" t="s">
        <v>2014</v>
      </c>
      <c r="B2329" s="52" t="s">
        <v>1081</v>
      </c>
      <c r="C2329" s="52" t="s">
        <v>1638</v>
      </c>
      <c r="D2329" s="52" t="s">
        <v>1627</v>
      </c>
      <c r="E2329" s="52" t="s">
        <v>891</v>
      </c>
      <c r="F2329" s="52" t="s">
        <v>2015</v>
      </c>
      <c r="G2329" s="52">
        <v>2019</v>
      </c>
      <c r="H2329" s="52" t="s">
        <v>1628</v>
      </c>
      <c r="I2329" s="52" t="s">
        <v>663</v>
      </c>
      <c r="J2329" s="60">
        <v>25062</v>
      </c>
      <c r="K2329" s="52">
        <v>25062</v>
      </c>
      <c r="L2329" s="56" t="str">
        <f>_xlfn.CONCAT(NFM3External!$B2329,"_",NFM3External!$C2329,"_",NFM3External!$E2329,"_",NFM3External!$G2329)</f>
        <v>Malawi_HIV_Switzerland_2019</v>
      </c>
    </row>
    <row r="2330" spans="1:12">
      <c r="A2330" s="48" t="s">
        <v>2014</v>
      </c>
      <c r="B2330" s="49" t="s">
        <v>1081</v>
      </c>
      <c r="C2330" s="49" t="s">
        <v>1638</v>
      </c>
      <c r="D2330" s="49" t="s">
        <v>1627</v>
      </c>
      <c r="E2330" s="49" t="s">
        <v>891</v>
      </c>
      <c r="F2330" s="49" t="s">
        <v>2015</v>
      </c>
      <c r="G2330" s="49">
        <v>2020</v>
      </c>
      <c r="H2330" s="49" t="s">
        <v>1628</v>
      </c>
      <c r="I2330" s="49" t="s">
        <v>663</v>
      </c>
      <c r="J2330" s="59">
        <v>1768</v>
      </c>
      <c r="K2330" s="49">
        <v>1768</v>
      </c>
      <c r="L2330" s="55" t="str">
        <f>_xlfn.CONCAT(NFM3External!$B2330,"_",NFM3External!$C2330,"_",NFM3External!$E2330,"_",NFM3External!$G2330)</f>
        <v>Malawi_HIV_Switzerland_2020</v>
      </c>
    </row>
    <row r="2331" spans="1:12">
      <c r="A2331" s="51" t="s">
        <v>2014</v>
      </c>
      <c r="B2331" s="52" t="s">
        <v>1081</v>
      </c>
      <c r="C2331" s="52" t="s">
        <v>1638</v>
      </c>
      <c r="D2331" s="52" t="s">
        <v>1627</v>
      </c>
      <c r="E2331" s="52" t="s">
        <v>891</v>
      </c>
      <c r="F2331" s="52" t="s">
        <v>2015</v>
      </c>
      <c r="G2331" s="52">
        <v>2021</v>
      </c>
      <c r="H2331" s="52" t="s">
        <v>357</v>
      </c>
      <c r="I2331" s="52" t="s">
        <v>663</v>
      </c>
      <c r="J2331" s="60">
        <v>1768</v>
      </c>
      <c r="K2331" s="52">
        <v>1768</v>
      </c>
      <c r="L2331" s="56" t="str">
        <f>_xlfn.CONCAT(NFM3External!$B2331,"_",NFM3External!$C2331,"_",NFM3External!$E2331,"_",NFM3External!$G2331)</f>
        <v>Malawi_HIV_Switzerland_2021</v>
      </c>
    </row>
    <row r="2332" spans="1:12">
      <c r="A2332" s="48" t="s">
        <v>2014</v>
      </c>
      <c r="B2332" s="49" t="s">
        <v>1081</v>
      </c>
      <c r="C2332" s="49" t="s">
        <v>1638</v>
      </c>
      <c r="D2332" s="49" t="s">
        <v>1627</v>
      </c>
      <c r="E2332" s="49" t="s">
        <v>891</v>
      </c>
      <c r="F2332" s="49" t="s">
        <v>2015</v>
      </c>
      <c r="G2332" s="49">
        <v>2022</v>
      </c>
      <c r="H2332" s="49" t="s">
        <v>357</v>
      </c>
      <c r="I2332" s="49" t="s">
        <v>663</v>
      </c>
      <c r="J2332" s="59">
        <v>1768</v>
      </c>
      <c r="K2332" s="49">
        <v>1768</v>
      </c>
      <c r="L2332" s="55" t="str">
        <f>_xlfn.CONCAT(NFM3External!$B2332,"_",NFM3External!$C2332,"_",NFM3External!$E2332,"_",NFM3External!$G2332)</f>
        <v>Malawi_HIV_Switzerland_2022</v>
      </c>
    </row>
    <row r="2333" spans="1:12">
      <c r="A2333" s="51" t="s">
        <v>2014</v>
      </c>
      <c r="B2333" s="52" t="s">
        <v>1081</v>
      </c>
      <c r="C2333" s="52" t="s">
        <v>1638</v>
      </c>
      <c r="D2333" s="52" t="s">
        <v>1627</v>
      </c>
      <c r="E2333" s="52" t="s">
        <v>891</v>
      </c>
      <c r="F2333" s="52" t="s">
        <v>2015</v>
      </c>
      <c r="G2333" s="52">
        <v>2023</v>
      </c>
      <c r="H2333" s="52" t="s">
        <v>357</v>
      </c>
      <c r="I2333" s="52" t="s">
        <v>663</v>
      </c>
      <c r="J2333" s="60">
        <v>1768</v>
      </c>
      <c r="K2333" s="52">
        <v>1768</v>
      </c>
      <c r="L2333" s="56" t="str">
        <f>_xlfn.CONCAT(NFM3External!$B2333,"_",NFM3External!$C2333,"_",NFM3External!$E2333,"_",NFM3External!$G2333)</f>
        <v>Malawi_HIV_Switzerland_2023</v>
      </c>
    </row>
    <row r="2334" spans="1:12">
      <c r="A2334" s="48" t="s">
        <v>2014</v>
      </c>
      <c r="B2334" s="49" t="s">
        <v>1081</v>
      </c>
      <c r="C2334" s="49" t="s">
        <v>1638</v>
      </c>
      <c r="D2334" s="49" t="s">
        <v>1627</v>
      </c>
      <c r="E2334" s="49" t="s">
        <v>891</v>
      </c>
      <c r="F2334" s="49" t="s">
        <v>2015</v>
      </c>
      <c r="G2334" s="49">
        <v>2024</v>
      </c>
      <c r="H2334" s="49" t="s">
        <v>357</v>
      </c>
      <c r="I2334" s="49" t="s">
        <v>663</v>
      </c>
      <c r="J2334" s="59">
        <v>1768</v>
      </c>
      <c r="K2334" s="49">
        <v>1768</v>
      </c>
      <c r="L2334" s="55" t="str">
        <f>_xlfn.CONCAT(NFM3External!$B2334,"_",NFM3External!$C2334,"_",NFM3External!$E2334,"_",NFM3External!$G2334)</f>
        <v>Malawi_HIV_Switzerland_2024</v>
      </c>
    </row>
    <row r="2335" spans="1:12">
      <c r="A2335" s="51" t="s">
        <v>2014</v>
      </c>
      <c r="B2335" s="52" t="s">
        <v>1081</v>
      </c>
      <c r="C2335" s="52" t="s">
        <v>1638</v>
      </c>
      <c r="D2335" s="52" t="s">
        <v>1627</v>
      </c>
      <c r="E2335" s="52" t="s">
        <v>891</v>
      </c>
      <c r="F2335" s="52" t="s">
        <v>2015</v>
      </c>
      <c r="G2335" s="52">
        <v>2025</v>
      </c>
      <c r="H2335" s="52" t="s">
        <v>357</v>
      </c>
      <c r="I2335" s="52" t="s">
        <v>663</v>
      </c>
      <c r="J2335" s="60">
        <v>1768</v>
      </c>
      <c r="K2335" s="52">
        <v>1768</v>
      </c>
      <c r="L2335" s="56" t="str">
        <f>_xlfn.CONCAT(NFM3External!$B2335,"_",NFM3External!$C2335,"_",NFM3External!$E2335,"_",NFM3External!$G2335)</f>
        <v>Malawi_HIV_Switzerland_2025</v>
      </c>
    </row>
    <row r="2336" spans="1:12">
      <c r="A2336" s="48" t="s">
        <v>2014</v>
      </c>
      <c r="B2336" s="49" t="s">
        <v>1081</v>
      </c>
      <c r="C2336" s="49" t="s">
        <v>1638</v>
      </c>
      <c r="D2336" s="49" t="s">
        <v>1627</v>
      </c>
      <c r="E2336" s="49" t="s">
        <v>894</v>
      </c>
      <c r="F2336" s="49" t="s">
        <v>2015</v>
      </c>
      <c r="G2336" s="49">
        <v>2018</v>
      </c>
      <c r="H2336" s="49" t="s">
        <v>1628</v>
      </c>
      <c r="I2336" s="49" t="s">
        <v>663</v>
      </c>
      <c r="J2336" s="59">
        <v>1050782</v>
      </c>
      <c r="K2336" s="49">
        <v>1050782</v>
      </c>
      <c r="L2336" s="55" t="str">
        <f>_xlfn.CONCAT(NFM3External!$B2336,"_",NFM3External!$C2336,"_",NFM3External!$E2336,"_",NFM3External!$G2336)</f>
        <v>Malawi_HIV_The United Nations Children's Fund (UNICEF)_2018</v>
      </c>
    </row>
    <row r="2337" spans="1:12">
      <c r="A2337" s="51" t="s">
        <v>2014</v>
      </c>
      <c r="B2337" s="52" t="s">
        <v>1081</v>
      </c>
      <c r="C2337" s="52" t="s">
        <v>1638</v>
      </c>
      <c r="D2337" s="52" t="s">
        <v>1627</v>
      </c>
      <c r="E2337" s="52" t="s">
        <v>894</v>
      </c>
      <c r="F2337" s="52" t="s">
        <v>2015</v>
      </c>
      <c r="G2337" s="52">
        <v>2019</v>
      </c>
      <c r="H2337" s="52" t="s">
        <v>1628</v>
      </c>
      <c r="I2337" s="52" t="s">
        <v>663</v>
      </c>
      <c r="J2337" s="60">
        <v>95631</v>
      </c>
      <c r="K2337" s="52">
        <v>95631</v>
      </c>
      <c r="L2337" s="56" t="str">
        <f>_xlfn.CONCAT(NFM3External!$B2337,"_",NFM3External!$C2337,"_",NFM3External!$E2337,"_",NFM3External!$G2337)</f>
        <v>Malawi_HIV_The United Nations Children's Fund (UNICEF)_2019</v>
      </c>
    </row>
    <row r="2338" spans="1:12">
      <c r="A2338" s="48" t="s">
        <v>2014</v>
      </c>
      <c r="B2338" s="49" t="s">
        <v>1081</v>
      </c>
      <c r="C2338" s="49" t="s">
        <v>1638</v>
      </c>
      <c r="D2338" s="49" t="s">
        <v>1627</v>
      </c>
      <c r="E2338" s="49" t="s">
        <v>894</v>
      </c>
      <c r="F2338" s="49" t="s">
        <v>2015</v>
      </c>
      <c r="G2338" s="49">
        <v>2020</v>
      </c>
      <c r="H2338" s="49" t="s">
        <v>1628</v>
      </c>
      <c r="I2338" s="49" t="s">
        <v>663</v>
      </c>
      <c r="J2338" s="59">
        <v>75605</v>
      </c>
      <c r="K2338" s="49">
        <v>75605</v>
      </c>
      <c r="L2338" s="55" t="str">
        <f>_xlfn.CONCAT(NFM3External!$B2338,"_",NFM3External!$C2338,"_",NFM3External!$E2338,"_",NFM3External!$G2338)</f>
        <v>Malawi_HIV_The United Nations Children's Fund (UNICEF)_2020</v>
      </c>
    </row>
    <row r="2339" spans="1:12">
      <c r="A2339" s="51" t="s">
        <v>2014</v>
      </c>
      <c r="B2339" s="52" t="s">
        <v>1081</v>
      </c>
      <c r="C2339" s="52" t="s">
        <v>1638</v>
      </c>
      <c r="D2339" s="52" t="s">
        <v>1627</v>
      </c>
      <c r="E2339" s="52" t="s">
        <v>894</v>
      </c>
      <c r="F2339" s="52" t="s">
        <v>2015</v>
      </c>
      <c r="G2339" s="52">
        <v>2021</v>
      </c>
      <c r="H2339" s="52" t="s">
        <v>357</v>
      </c>
      <c r="I2339" s="52" t="s">
        <v>663</v>
      </c>
      <c r="J2339" s="60">
        <v>75605</v>
      </c>
      <c r="K2339" s="52">
        <v>75605</v>
      </c>
      <c r="L2339" s="56" t="str">
        <f>_xlfn.CONCAT(NFM3External!$B2339,"_",NFM3External!$C2339,"_",NFM3External!$E2339,"_",NFM3External!$G2339)</f>
        <v>Malawi_HIV_The United Nations Children's Fund (UNICEF)_2021</v>
      </c>
    </row>
    <row r="2340" spans="1:12">
      <c r="A2340" s="48" t="s">
        <v>2014</v>
      </c>
      <c r="B2340" s="49" t="s">
        <v>1081</v>
      </c>
      <c r="C2340" s="49" t="s">
        <v>1638</v>
      </c>
      <c r="D2340" s="49" t="s">
        <v>1627</v>
      </c>
      <c r="E2340" s="49" t="s">
        <v>894</v>
      </c>
      <c r="F2340" s="49" t="s">
        <v>2015</v>
      </c>
      <c r="G2340" s="49">
        <v>2022</v>
      </c>
      <c r="H2340" s="49" t="s">
        <v>357</v>
      </c>
      <c r="I2340" s="49" t="s">
        <v>663</v>
      </c>
      <c r="J2340" s="59">
        <v>75605</v>
      </c>
      <c r="K2340" s="49">
        <v>75605</v>
      </c>
      <c r="L2340" s="55" t="str">
        <f>_xlfn.CONCAT(NFM3External!$B2340,"_",NFM3External!$C2340,"_",NFM3External!$E2340,"_",NFM3External!$G2340)</f>
        <v>Malawi_HIV_The United Nations Children's Fund (UNICEF)_2022</v>
      </c>
    </row>
    <row r="2341" spans="1:12">
      <c r="A2341" s="51" t="s">
        <v>2014</v>
      </c>
      <c r="B2341" s="52" t="s">
        <v>1081</v>
      </c>
      <c r="C2341" s="52" t="s">
        <v>1638</v>
      </c>
      <c r="D2341" s="52" t="s">
        <v>1627</v>
      </c>
      <c r="E2341" s="52" t="s">
        <v>894</v>
      </c>
      <c r="F2341" s="52" t="s">
        <v>2015</v>
      </c>
      <c r="G2341" s="52">
        <v>2023</v>
      </c>
      <c r="H2341" s="52" t="s">
        <v>357</v>
      </c>
      <c r="I2341" s="52" t="s">
        <v>663</v>
      </c>
      <c r="J2341" s="60">
        <v>75605</v>
      </c>
      <c r="K2341" s="52">
        <v>75605</v>
      </c>
      <c r="L2341" s="56" t="str">
        <f>_xlfn.CONCAT(NFM3External!$B2341,"_",NFM3External!$C2341,"_",NFM3External!$E2341,"_",NFM3External!$G2341)</f>
        <v>Malawi_HIV_The United Nations Children's Fund (UNICEF)_2023</v>
      </c>
    </row>
    <row r="2342" spans="1:12">
      <c r="A2342" s="48" t="s">
        <v>2014</v>
      </c>
      <c r="B2342" s="49" t="s">
        <v>1081</v>
      </c>
      <c r="C2342" s="49" t="s">
        <v>1638</v>
      </c>
      <c r="D2342" s="49" t="s">
        <v>1627</v>
      </c>
      <c r="E2342" s="49" t="s">
        <v>894</v>
      </c>
      <c r="F2342" s="49" t="s">
        <v>2015</v>
      </c>
      <c r="G2342" s="49">
        <v>2024</v>
      </c>
      <c r="H2342" s="49" t="s">
        <v>357</v>
      </c>
      <c r="I2342" s="49" t="s">
        <v>663</v>
      </c>
      <c r="J2342" s="59">
        <v>75605</v>
      </c>
      <c r="K2342" s="49">
        <v>75605</v>
      </c>
      <c r="L2342" s="55" t="str">
        <f>_xlfn.CONCAT(NFM3External!$B2342,"_",NFM3External!$C2342,"_",NFM3External!$E2342,"_",NFM3External!$G2342)</f>
        <v>Malawi_HIV_The United Nations Children's Fund (UNICEF)_2024</v>
      </c>
    </row>
    <row r="2343" spans="1:12">
      <c r="A2343" s="51" t="s">
        <v>2014</v>
      </c>
      <c r="B2343" s="52" t="s">
        <v>1081</v>
      </c>
      <c r="C2343" s="52" t="s">
        <v>1638</v>
      </c>
      <c r="D2343" s="52" t="s">
        <v>1627</v>
      </c>
      <c r="E2343" s="52" t="s">
        <v>894</v>
      </c>
      <c r="F2343" s="52" t="s">
        <v>2015</v>
      </c>
      <c r="G2343" s="52">
        <v>2025</v>
      </c>
      <c r="H2343" s="52" t="s">
        <v>357</v>
      </c>
      <c r="I2343" s="52" t="s">
        <v>663</v>
      </c>
      <c r="J2343" s="60">
        <v>75605</v>
      </c>
      <c r="K2343" s="52">
        <v>75605</v>
      </c>
      <c r="L2343" s="56" t="str">
        <f>_xlfn.CONCAT(NFM3External!$B2343,"_",NFM3External!$C2343,"_",NFM3External!$E2343,"_",NFM3External!$G2343)</f>
        <v>Malawi_HIV_The United Nations Children's Fund (UNICEF)_2025</v>
      </c>
    </row>
    <row r="2344" spans="1:12">
      <c r="A2344" s="48" t="s">
        <v>2014</v>
      </c>
      <c r="B2344" s="49" t="s">
        <v>1081</v>
      </c>
      <c r="C2344" s="49" t="s">
        <v>1638</v>
      </c>
      <c r="D2344" s="49" t="s">
        <v>1627</v>
      </c>
      <c r="E2344" s="49" t="s">
        <v>911</v>
      </c>
      <c r="F2344" s="49" t="s">
        <v>2015</v>
      </c>
      <c r="G2344" s="49">
        <v>2018</v>
      </c>
      <c r="H2344" s="49" t="s">
        <v>1628</v>
      </c>
      <c r="I2344" s="49" t="s">
        <v>663</v>
      </c>
      <c r="J2344" s="59">
        <v>25294</v>
      </c>
      <c r="K2344" s="49">
        <v>25294</v>
      </c>
      <c r="L2344" s="55" t="str">
        <f>_xlfn.CONCAT(NFM3External!$B2344,"_",NFM3External!$C2344,"_",NFM3External!$E2344,"_",NFM3External!$G2344)</f>
        <v>Malawi_HIV_United Nations Development Programme (UNDP)_2018</v>
      </c>
    </row>
    <row r="2345" spans="1:12">
      <c r="A2345" s="51" t="s">
        <v>2014</v>
      </c>
      <c r="B2345" s="52" t="s">
        <v>1081</v>
      </c>
      <c r="C2345" s="52" t="s">
        <v>1638</v>
      </c>
      <c r="D2345" s="52" t="s">
        <v>1627</v>
      </c>
      <c r="E2345" s="52" t="s">
        <v>911</v>
      </c>
      <c r="F2345" s="52" t="s">
        <v>2015</v>
      </c>
      <c r="G2345" s="52">
        <v>2019</v>
      </c>
      <c r="H2345" s="52" t="s">
        <v>1628</v>
      </c>
      <c r="I2345" s="52" t="s">
        <v>663</v>
      </c>
      <c r="J2345" s="60">
        <v>0</v>
      </c>
      <c r="K2345" s="52">
        <v>0</v>
      </c>
      <c r="L2345" s="56" t="str">
        <f>_xlfn.CONCAT(NFM3External!$B2345,"_",NFM3External!$C2345,"_",NFM3External!$E2345,"_",NFM3External!$G2345)</f>
        <v>Malawi_HIV_United Nations Development Programme (UNDP)_2019</v>
      </c>
    </row>
    <row r="2346" spans="1:12">
      <c r="A2346" s="48" t="s">
        <v>2014</v>
      </c>
      <c r="B2346" s="49" t="s">
        <v>1081</v>
      </c>
      <c r="C2346" s="49" t="s">
        <v>1638</v>
      </c>
      <c r="D2346" s="49" t="s">
        <v>1627</v>
      </c>
      <c r="E2346" s="49" t="s">
        <v>911</v>
      </c>
      <c r="F2346" s="49" t="s">
        <v>2015</v>
      </c>
      <c r="G2346" s="49">
        <v>2020</v>
      </c>
      <c r="H2346" s="49" t="s">
        <v>1628</v>
      </c>
      <c r="I2346" s="49" t="s">
        <v>663</v>
      </c>
      <c r="J2346" s="59">
        <v>0</v>
      </c>
      <c r="K2346" s="49">
        <v>0</v>
      </c>
      <c r="L2346" s="55" t="str">
        <f>_xlfn.CONCAT(NFM3External!$B2346,"_",NFM3External!$C2346,"_",NFM3External!$E2346,"_",NFM3External!$G2346)</f>
        <v>Malawi_HIV_United Nations Development Programme (UNDP)_2020</v>
      </c>
    </row>
    <row r="2347" spans="1:12">
      <c r="A2347" s="51" t="s">
        <v>2014</v>
      </c>
      <c r="B2347" s="52" t="s">
        <v>1081</v>
      </c>
      <c r="C2347" s="52" t="s">
        <v>1638</v>
      </c>
      <c r="D2347" s="52" t="s">
        <v>1627</v>
      </c>
      <c r="E2347" s="52" t="s">
        <v>911</v>
      </c>
      <c r="F2347" s="52" t="s">
        <v>2015</v>
      </c>
      <c r="G2347" s="52">
        <v>2021</v>
      </c>
      <c r="H2347" s="52" t="s">
        <v>357</v>
      </c>
      <c r="I2347" s="52" t="s">
        <v>663</v>
      </c>
      <c r="J2347" s="60">
        <v>0</v>
      </c>
      <c r="K2347" s="52">
        <v>0</v>
      </c>
      <c r="L2347" s="56" t="str">
        <f>_xlfn.CONCAT(NFM3External!$B2347,"_",NFM3External!$C2347,"_",NFM3External!$E2347,"_",NFM3External!$G2347)</f>
        <v>Malawi_HIV_United Nations Development Programme (UNDP)_2021</v>
      </c>
    </row>
    <row r="2348" spans="1:12">
      <c r="A2348" s="48" t="s">
        <v>2014</v>
      </c>
      <c r="B2348" s="49" t="s">
        <v>1081</v>
      </c>
      <c r="C2348" s="49" t="s">
        <v>1638</v>
      </c>
      <c r="D2348" s="49" t="s">
        <v>1627</v>
      </c>
      <c r="E2348" s="49" t="s">
        <v>911</v>
      </c>
      <c r="F2348" s="49" t="s">
        <v>2015</v>
      </c>
      <c r="G2348" s="49">
        <v>2022</v>
      </c>
      <c r="H2348" s="49" t="s">
        <v>357</v>
      </c>
      <c r="I2348" s="49" t="s">
        <v>663</v>
      </c>
      <c r="J2348" s="59">
        <v>0</v>
      </c>
      <c r="K2348" s="49">
        <v>0</v>
      </c>
      <c r="L2348" s="55" t="str">
        <f>_xlfn.CONCAT(NFM3External!$B2348,"_",NFM3External!$C2348,"_",NFM3External!$E2348,"_",NFM3External!$G2348)</f>
        <v>Malawi_HIV_United Nations Development Programme (UNDP)_2022</v>
      </c>
    </row>
    <row r="2349" spans="1:12">
      <c r="A2349" s="51" t="s">
        <v>2014</v>
      </c>
      <c r="B2349" s="52" t="s">
        <v>1081</v>
      </c>
      <c r="C2349" s="52" t="s">
        <v>1638</v>
      </c>
      <c r="D2349" s="52" t="s">
        <v>1627</v>
      </c>
      <c r="E2349" s="52" t="s">
        <v>911</v>
      </c>
      <c r="F2349" s="52" t="s">
        <v>2015</v>
      </c>
      <c r="G2349" s="52">
        <v>2023</v>
      </c>
      <c r="H2349" s="52" t="s">
        <v>357</v>
      </c>
      <c r="I2349" s="52" t="s">
        <v>663</v>
      </c>
      <c r="J2349" s="60">
        <v>0</v>
      </c>
      <c r="K2349" s="52">
        <v>0</v>
      </c>
      <c r="L2349" s="56" t="str">
        <f>_xlfn.CONCAT(NFM3External!$B2349,"_",NFM3External!$C2349,"_",NFM3External!$E2349,"_",NFM3External!$G2349)</f>
        <v>Malawi_HIV_United Nations Development Programme (UNDP)_2023</v>
      </c>
    </row>
    <row r="2350" spans="1:12">
      <c r="A2350" s="48" t="s">
        <v>2014</v>
      </c>
      <c r="B2350" s="49" t="s">
        <v>1081</v>
      </c>
      <c r="C2350" s="49" t="s">
        <v>1638</v>
      </c>
      <c r="D2350" s="49" t="s">
        <v>1627</v>
      </c>
      <c r="E2350" s="49" t="s">
        <v>911</v>
      </c>
      <c r="F2350" s="49" t="s">
        <v>2015</v>
      </c>
      <c r="G2350" s="49">
        <v>2024</v>
      </c>
      <c r="H2350" s="49" t="s">
        <v>357</v>
      </c>
      <c r="I2350" s="49" t="s">
        <v>663</v>
      </c>
      <c r="J2350" s="59">
        <v>0</v>
      </c>
      <c r="K2350" s="49">
        <v>0</v>
      </c>
      <c r="L2350" s="55" t="str">
        <f>_xlfn.CONCAT(NFM3External!$B2350,"_",NFM3External!$C2350,"_",NFM3External!$E2350,"_",NFM3External!$G2350)</f>
        <v>Malawi_HIV_United Nations Development Programme (UNDP)_2024</v>
      </c>
    </row>
    <row r="2351" spans="1:12">
      <c r="A2351" s="51" t="s">
        <v>2014</v>
      </c>
      <c r="B2351" s="52" t="s">
        <v>1081</v>
      </c>
      <c r="C2351" s="52" t="s">
        <v>1638</v>
      </c>
      <c r="D2351" s="52" t="s">
        <v>1627</v>
      </c>
      <c r="E2351" s="52" t="s">
        <v>911</v>
      </c>
      <c r="F2351" s="52" t="s">
        <v>2015</v>
      </c>
      <c r="G2351" s="52">
        <v>2025</v>
      </c>
      <c r="H2351" s="52" t="s">
        <v>357</v>
      </c>
      <c r="I2351" s="52" t="s">
        <v>663</v>
      </c>
      <c r="J2351" s="60">
        <v>0</v>
      </c>
      <c r="K2351" s="52">
        <v>0</v>
      </c>
      <c r="L2351" s="56" t="str">
        <f>_xlfn.CONCAT(NFM3External!$B2351,"_",NFM3External!$C2351,"_",NFM3External!$E2351,"_",NFM3External!$G2351)</f>
        <v>Malawi_HIV_United Nations Development Programme (UNDP)_2025</v>
      </c>
    </row>
    <row r="2352" spans="1:12">
      <c r="A2352" s="48" t="s">
        <v>2014</v>
      </c>
      <c r="B2352" s="49" t="s">
        <v>1081</v>
      </c>
      <c r="C2352" s="49" t="s">
        <v>1638</v>
      </c>
      <c r="D2352" s="49" t="s">
        <v>1627</v>
      </c>
      <c r="E2352" s="49" t="s">
        <v>927</v>
      </c>
      <c r="F2352" s="49" t="s">
        <v>2015</v>
      </c>
      <c r="G2352" s="49">
        <v>2018</v>
      </c>
      <c r="H2352" s="49" t="s">
        <v>1628</v>
      </c>
      <c r="I2352" s="49" t="s">
        <v>663</v>
      </c>
      <c r="J2352" s="59">
        <v>64644064</v>
      </c>
      <c r="K2352" s="49">
        <v>64644064</v>
      </c>
      <c r="L2352" s="55" t="str">
        <f>_xlfn.CONCAT(NFM3External!$B2352,"_",NFM3External!$C2352,"_",NFM3External!$E2352,"_",NFM3External!$G2352)</f>
        <v>Malawi_HIV_United States Government (USG)_2018</v>
      </c>
    </row>
    <row r="2353" spans="1:12">
      <c r="A2353" s="51" t="s">
        <v>2014</v>
      </c>
      <c r="B2353" s="52" t="s">
        <v>1081</v>
      </c>
      <c r="C2353" s="52" t="s">
        <v>1638</v>
      </c>
      <c r="D2353" s="52" t="s">
        <v>1627</v>
      </c>
      <c r="E2353" s="52" t="s">
        <v>927</v>
      </c>
      <c r="F2353" s="52" t="s">
        <v>2015</v>
      </c>
      <c r="G2353" s="52">
        <v>2019</v>
      </c>
      <c r="H2353" s="52" t="s">
        <v>1628</v>
      </c>
      <c r="I2353" s="52" t="s">
        <v>663</v>
      </c>
      <c r="J2353" s="60">
        <v>78884337</v>
      </c>
      <c r="K2353" s="52">
        <v>78884337</v>
      </c>
      <c r="L2353" s="56" t="str">
        <f>_xlfn.CONCAT(NFM3External!$B2353,"_",NFM3External!$C2353,"_",NFM3External!$E2353,"_",NFM3External!$G2353)</f>
        <v>Malawi_HIV_United States Government (USG)_2019</v>
      </c>
    </row>
    <row r="2354" spans="1:12">
      <c r="A2354" s="48" t="s">
        <v>2014</v>
      </c>
      <c r="B2354" s="49" t="s">
        <v>1081</v>
      </c>
      <c r="C2354" s="49" t="s">
        <v>1638</v>
      </c>
      <c r="D2354" s="49" t="s">
        <v>1627</v>
      </c>
      <c r="E2354" s="49" t="s">
        <v>927</v>
      </c>
      <c r="F2354" s="49" t="s">
        <v>2015</v>
      </c>
      <c r="G2354" s="49">
        <v>2020</v>
      </c>
      <c r="H2354" s="49" t="s">
        <v>1628</v>
      </c>
      <c r="I2354" s="49" t="s">
        <v>663</v>
      </c>
      <c r="J2354" s="59">
        <v>50122710</v>
      </c>
      <c r="K2354" s="49">
        <v>50122710</v>
      </c>
      <c r="L2354" s="55" t="str">
        <f>_xlfn.CONCAT(NFM3External!$B2354,"_",NFM3External!$C2354,"_",NFM3External!$E2354,"_",NFM3External!$G2354)</f>
        <v>Malawi_HIV_United States Government (USG)_2020</v>
      </c>
    </row>
    <row r="2355" spans="1:12">
      <c r="A2355" s="51" t="s">
        <v>2014</v>
      </c>
      <c r="B2355" s="52" t="s">
        <v>1081</v>
      </c>
      <c r="C2355" s="52" t="s">
        <v>1638</v>
      </c>
      <c r="D2355" s="52" t="s">
        <v>1627</v>
      </c>
      <c r="E2355" s="52" t="s">
        <v>927</v>
      </c>
      <c r="F2355" s="52" t="s">
        <v>2015</v>
      </c>
      <c r="G2355" s="52">
        <v>2021</v>
      </c>
      <c r="H2355" s="52" t="s">
        <v>357</v>
      </c>
      <c r="I2355" s="52" t="s">
        <v>663</v>
      </c>
      <c r="J2355" s="60">
        <v>50122710</v>
      </c>
      <c r="K2355" s="52">
        <v>50122710</v>
      </c>
      <c r="L2355" s="56" t="str">
        <f>_xlfn.CONCAT(NFM3External!$B2355,"_",NFM3External!$C2355,"_",NFM3External!$E2355,"_",NFM3External!$G2355)</f>
        <v>Malawi_HIV_United States Government (USG)_2021</v>
      </c>
    </row>
    <row r="2356" spans="1:12">
      <c r="A2356" s="48" t="s">
        <v>2014</v>
      </c>
      <c r="B2356" s="49" t="s">
        <v>1081</v>
      </c>
      <c r="C2356" s="49" t="s">
        <v>1638</v>
      </c>
      <c r="D2356" s="49" t="s">
        <v>1627</v>
      </c>
      <c r="E2356" s="49" t="s">
        <v>927</v>
      </c>
      <c r="F2356" s="49" t="s">
        <v>2015</v>
      </c>
      <c r="G2356" s="49">
        <v>2022</v>
      </c>
      <c r="H2356" s="49" t="s">
        <v>357</v>
      </c>
      <c r="I2356" s="49" t="s">
        <v>663</v>
      </c>
      <c r="J2356" s="59">
        <v>50122710</v>
      </c>
      <c r="K2356" s="49">
        <v>50122710</v>
      </c>
      <c r="L2356" s="55" t="str">
        <f>_xlfn.CONCAT(NFM3External!$B2356,"_",NFM3External!$C2356,"_",NFM3External!$E2356,"_",NFM3External!$G2356)</f>
        <v>Malawi_HIV_United States Government (USG)_2022</v>
      </c>
    </row>
    <row r="2357" spans="1:12">
      <c r="A2357" s="51" t="s">
        <v>2014</v>
      </c>
      <c r="B2357" s="52" t="s">
        <v>1081</v>
      </c>
      <c r="C2357" s="52" t="s">
        <v>1638</v>
      </c>
      <c r="D2357" s="52" t="s">
        <v>1627</v>
      </c>
      <c r="E2357" s="52" t="s">
        <v>927</v>
      </c>
      <c r="F2357" s="52" t="s">
        <v>2015</v>
      </c>
      <c r="G2357" s="52">
        <v>2023</v>
      </c>
      <c r="H2357" s="52" t="s">
        <v>357</v>
      </c>
      <c r="I2357" s="52" t="s">
        <v>663</v>
      </c>
      <c r="J2357" s="60">
        <v>50122710</v>
      </c>
      <c r="K2357" s="52">
        <v>50122710</v>
      </c>
      <c r="L2357" s="56" t="str">
        <f>_xlfn.CONCAT(NFM3External!$B2357,"_",NFM3External!$C2357,"_",NFM3External!$E2357,"_",NFM3External!$G2357)</f>
        <v>Malawi_HIV_United States Government (USG)_2023</v>
      </c>
    </row>
    <row r="2358" spans="1:12">
      <c r="A2358" s="48" t="s">
        <v>2014</v>
      </c>
      <c r="B2358" s="49" t="s">
        <v>1081</v>
      </c>
      <c r="C2358" s="49" t="s">
        <v>1638</v>
      </c>
      <c r="D2358" s="49" t="s">
        <v>1627</v>
      </c>
      <c r="E2358" s="49" t="s">
        <v>927</v>
      </c>
      <c r="F2358" s="49" t="s">
        <v>2015</v>
      </c>
      <c r="G2358" s="49">
        <v>2024</v>
      </c>
      <c r="H2358" s="49" t="s">
        <v>357</v>
      </c>
      <c r="I2358" s="49" t="s">
        <v>663</v>
      </c>
      <c r="J2358" s="59">
        <v>50122710</v>
      </c>
      <c r="K2358" s="49">
        <v>50122710</v>
      </c>
      <c r="L2358" s="55" t="str">
        <f>_xlfn.CONCAT(NFM3External!$B2358,"_",NFM3External!$C2358,"_",NFM3External!$E2358,"_",NFM3External!$G2358)</f>
        <v>Malawi_HIV_United States Government (USG)_2024</v>
      </c>
    </row>
    <row r="2359" spans="1:12">
      <c r="A2359" s="51" t="s">
        <v>2014</v>
      </c>
      <c r="B2359" s="52" t="s">
        <v>1081</v>
      </c>
      <c r="C2359" s="52" t="s">
        <v>1638</v>
      </c>
      <c r="D2359" s="52" t="s">
        <v>1627</v>
      </c>
      <c r="E2359" s="52" t="s">
        <v>927</v>
      </c>
      <c r="F2359" s="52" t="s">
        <v>2015</v>
      </c>
      <c r="G2359" s="52">
        <v>2025</v>
      </c>
      <c r="H2359" s="52" t="s">
        <v>357</v>
      </c>
      <c r="I2359" s="52" t="s">
        <v>663</v>
      </c>
      <c r="J2359" s="60">
        <v>50122710</v>
      </c>
      <c r="K2359" s="52">
        <v>50122710</v>
      </c>
      <c r="L2359" s="56" t="str">
        <f>_xlfn.CONCAT(NFM3External!$B2359,"_",NFM3External!$C2359,"_",NFM3External!$E2359,"_",NFM3External!$G2359)</f>
        <v>Malawi_HIV_United States Government (USG)_2025</v>
      </c>
    </row>
    <row r="2360" spans="1:12">
      <c r="A2360" s="48" t="s">
        <v>2014</v>
      </c>
      <c r="B2360" s="49" t="s">
        <v>1081</v>
      </c>
      <c r="C2360" s="49" t="s">
        <v>1638</v>
      </c>
      <c r="D2360" s="49" t="s">
        <v>1627</v>
      </c>
      <c r="E2360" s="49" t="s">
        <v>947</v>
      </c>
      <c r="F2360" s="49" t="s">
        <v>2015</v>
      </c>
      <c r="G2360" s="49">
        <v>2018</v>
      </c>
      <c r="H2360" s="49" t="s">
        <v>1628</v>
      </c>
      <c r="I2360" s="49" t="s">
        <v>663</v>
      </c>
      <c r="J2360" s="59">
        <v>2736835</v>
      </c>
      <c r="K2360" s="49">
        <v>2736835</v>
      </c>
      <c r="L2360" s="55" t="str">
        <f>_xlfn.CONCAT(NFM3External!$B2360,"_",NFM3External!$C2360,"_",NFM3External!$E2360,"_",NFM3External!$G2360)</f>
        <v>Malawi_HIV_Unspecified - not disagregated by sources _2018</v>
      </c>
    </row>
    <row r="2361" spans="1:12">
      <c r="A2361" s="51" t="s">
        <v>2014</v>
      </c>
      <c r="B2361" s="52" t="s">
        <v>1081</v>
      </c>
      <c r="C2361" s="52" t="s">
        <v>1638</v>
      </c>
      <c r="D2361" s="52" t="s">
        <v>1627</v>
      </c>
      <c r="E2361" s="52" t="s">
        <v>947</v>
      </c>
      <c r="F2361" s="52" t="s">
        <v>2015</v>
      </c>
      <c r="G2361" s="52">
        <v>2019</v>
      </c>
      <c r="H2361" s="52" t="s">
        <v>1628</v>
      </c>
      <c r="I2361" s="52" t="s">
        <v>663</v>
      </c>
      <c r="J2361" s="60">
        <v>2920094</v>
      </c>
      <c r="K2361" s="52">
        <v>2920094</v>
      </c>
      <c r="L2361" s="56" t="str">
        <f>_xlfn.CONCAT(NFM3External!$B2361,"_",NFM3External!$C2361,"_",NFM3External!$E2361,"_",NFM3External!$G2361)</f>
        <v>Malawi_HIV_Unspecified - not disagregated by sources _2019</v>
      </c>
    </row>
    <row r="2362" spans="1:12">
      <c r="A2362" s="48" t="s">
        <v>2014</v>
      </c>
      <c r="B2362" s="49" t="s">
        <v>1081</v>
      </c>
      <c r="C2362" s="49" t="s">
        <v>1638</v>
      </c>
      <c r="D2362" s="49" t="s">
        <v>1627</v>
      </c>
      <c r="E2362" s="49" t="s">
        <v>947</v>
      </c>
      <c r="F2362" s="49" t="s">
        <v>2015</v>
      </c>
      <c r="G2362" s="49">
        <v>2020</v>
      </c>
      <c r="H2362" s="49" t="s">
        <v>1628</v>
      </c>
      <c r="I2362" s="49" t="s">
        <v>663</v>
      </c>
      <c r="J2362" s="59">
        <v>2838151</v>
      </c>
      <c r="K2362" s="49">
        <v>2838151</v>
      </c>
      <c r="L2362" s="55" t="str">
        <f>_xlfn.CONCAT(NFM3External!$B2362,"_",NFM3External!$C2362,"_",NFM3External!$E2362,"_",NFM3External!$G2362)</f>
        <v>Malawi_HIV_Unspecified - not disagregated by sources _2020</v>
      </c>
    </row>
    <row r="2363" spans="1:12">
      <c r="A2363" s="51" t="s">
        <v>2014</v>
      </c>
      <c r="B2363" s="52" t="s">
        <v>1081</v>
      </c>
      <c r="C2363" s="52" t="s">
        <v>1638</v>
      </c>
      <c r="D2363" s="52" t="s">
        <v>1627</v>
      </c>
      <c r="E2363" s="52" t="s">
        <v>947</v>
      </c>
      <c r="F2363" s="52" t="s">
        <v>2015</v>
      </c>
      <c r="G2363" s="52">
        <v>2021</v>
      </c>
      <c r="H2363" s="52" t="s">
        <v>357</v>
      </c>
      <c r="I2363" s="52" t="s">
        <v>663</v>
      </c>
      <c r="J2363" s="60">
        <v>2838151</v>
      </c>
      <c r="K2363" s="52">
        <v>2838151</v>
      </c>
      <c r="L2363" s="56" t="str">
        <f>_xlfn.CONCAT(NFM3External!$B2363,"_",NFM3External!$C2363,"_",NFM3External!$E2363,"_",NFM3External!$G2363)</f>
        <v>Malawi_HIV_Unspecified - not disagregated by sources _2021</v>
      </c>
    </row>
    <row r="2364" spans="1:12">
      <c r="A2364" s="48" t="s">
        <v>2014</v>
      </c>
      <c r="B2364" s="49" t="s">
        <v>1081</v>
      </c>
      <c r="C2364" s="49" t="s">
        <v>1638</v>
      </c>
      <c r="D2364" s="49" t="s">
        <v>1627</v>
      </c>
      <c r="E2364" s="49" t="s">
        <v>947</v>
      </c>
      <c r="F2364" s="49" t="s">
        <v>2015</v>
      </c>
      <c r="G2364" s="49">
        <v>2022</v>
      </c>
      <c r="H2364" s="49" t="s">
        <v>357</v>
      </c>
      <c r="I2364" s="49" t="s">
        <v>663</v>
      </c>
      <c r="J2364" s="59">
        <v>2838151</v>
      </c>
      <c r="K2364" s="49">
        <v>2838151</v>
      </c>
      <c r="L2364" s="55" t="str">
        <f>_xlfn.CONCAT(NFM3External!$B2364,"_",NFM3External!$C2364,"_",NFM3External!$E2364,"_",NFM3External!$G2364)</f>
        <v>Malawi_HIV_Unspecified - not disagregated by sources _2022</v>
      </c>
    </row>
    <row r="2365" spans="1:12">
      <c r="A2365" s="51" t="s">
        <v>2014</v>
      </c>
      <c r="B2365" s="52" t="s">
        <v>1081</v>
      </c>
      <c r="C2365" s="52" t="s">
        <v>1638</v>
      </c>
      <c r="D2365" s="52" t="s">
        <v>1627</v>
      </c>
      <c r="E2365" s="52" t="s">
        <v>947</v>
      </c>
      <c r="F2365" s="52" t="s">
        <v>2015</v>
      </c>
      <c r="G2365" s="52">
        <v>2023</v>
      </c>
      <c r="H2365" s="52" t="s">
        <v>357</v>
      </c>
      <c r="I2365" s="52" t="s">
        <v>663</v>
      </c>
      <c r="J2365" s="60">
        <v>2838151</v>
      </c>
      <c r="K2365" s="52">
        <v>2838151</v>
      </c>
      <c r="L2365" s="56" t="str">
        <f>_xlfn.CONCAT(NFM3External!$B2365,"_",NFM3External!$C2365,"_",NFM3External!$E2365,"_",NFM3External!$G2365)</f>
        <v>Malawi_HIV_Unspecified - not disagregated by sources _2023</v>
      </c>
    </row>
    <row r="2366" spans="1:12">
      <c r="A2366" s="48" t="s">
        <v>2014</v>
      </c>
      <c r="B2366" s="49" t="s">
        <v>1081</v>
      </c>
      <c r="C2366" s="49" t="s">
        <v>1638</v>
      </c>
      <c r="D2366" s="49" t="s">
        <v>1627</v>
      </c>
      <c r="E2366" s="49" t="s">
        <v>947</v>
      </c>
      <c r="F2366" s="49" t="s">
        <v>2015</v>
      </c>
      <c r="G2366" s="49">
        <v>2024</v>
      </c>
      <c r="H2366" s="49" t="s">
        <v>357</v>
      </c>
      <c r="I2366" s="49" t="s">
        <v>663</v>
      </c>
      <c r="J2366" s="59">
        <v>2838151</v>
      </c>
      <c r="K2366" s="49">
        <v>2838151</v>
      </c>
      <c r="L2366" s="55" t="str">
        <f>_xlfn.CONCAT(NFM3External!$B2366,"_",NFM3External!$C2366,"_",NFM3External!$E2366,"_",NFM3External!$G2366)</f>
        <v>Malawi_HIV_Unspecified - not disagregated by sources _2024</v>
      </c>
    </row>
    <row r="2367" spans="1:12">
      <c r="A2367" s="51" t="s">
        <v>2014</v>
      </c>
      <c r="B2367" s="52" t="s">
        <v>1081</v>
      </c>
      <c r="C2367" s="52" t="s">
        <v>1638</v>
      </c>
      <c r="D2367" s="52" t="s">
        <v>1627</v>
      </c>
      <c r="E2367" s="52" t="s">
        <v>947</v>
      </c>
      <c r="F2367" s="52" t="s">
        <v>2015</v>
      </c>
      <c r="G2367" s="52">
        <v>2025</v>
      </c>
      <c r="H2367" s="52" t="s">
        <v>357</v>
      </c>
      <c r="I2367" s="52" t="s">
        <v>663</v>
      </c>
      <c r="J2367" s="60">
        <v>2838151</v>
      </c>
      <c r="K2367" s="52">
        <v>2838151</v>
      </c>
      <c r="L2367" s="56" t="str">
        <f>_xlfn.CONCAT(NFM3External!$B2367,"_",NFM3External!$C2367,"_",NFM3External!$E2367,"_",NFM3External!$G2367)</f>
        <v>Malawi_HIV_Unspecified - not disagregated by sources _2025</v>
      </c>
    </row>
    <row r="2368" spans="1:12">
      <c r="A2368" s="48" t="s">
        <v>2014</v>
      </c>
      <c r="B2368" s="49" t="s">
        <v>1081</v>
      </c>
      <c r="C2368" s="49" t="s">
        <v>1638</v>
      </c>
      <c r="D2368" s="49" t="s">
        <v>1627</v>
      </c>
      <c r="E2368" s="49" t="s">
        <v>932</v>
      </c>
      <c r="F2368" s="49" t="s">
        <v>2015</v>
      </c>
      <c r="G2368" s="49">
        <v>2018</v>
      </c>
      <c r="H2368" s="49" t="s">
        <v>1628</v>
      </c>
      <c r="I2368" s="49" t="s">
        <v>663</v>
      </c>
      <c r="J2368" s="59">
        <v>4884202</v>
      </c>
      <c r="K2368" s="49">
        <v>4884202</v>
      </c>
      <c r="L2368" s="55" t="str">
        <f>_xlfn.CONCAT(NFM3External!$B2368,"_",NFM3External!$C2368,"_",NFM3External!$E2368,"_",NFM3External!$G2368)</f>
        <v>Malawi_HIV_World Bank (WB)_2018</v>
      </c>
    </row>
    <row r="2369" spans="1:12">
      <c r="A2369" s="51" t="s">
        <v>2014</v>
      </c>
      <c r="B2369" s="52" t="s">
        <v>1081</v>
      </c>
      <c r="C2369" s="52" t="s">
        <v>1638</v>
      </c>
      <c r="D2369" s="52" t="s">
        <v>1627</v>
      </c>
      <c r="E2369" s="52" t="s">
        <v>932</v>
      </c>
      <c r="F2369" s="52" t="s">
        <v>2015</v>
      </c>
      <c r="G2369" s="52">
        <v>2019</v>
      </c>
      <c r="H2369" s="52" t="s">
        <v>1628</v>
      </c>
      <c r="I2369" s="52" t="s">
        <v>663</v>
      </c>
      <c r="J2369" s="60">
        <v>3909709</v>
      </c>
      <c r="K2369" s="52">
        <v>3909709</v>
      </c>
      <c r="L2369" s="56" t="str">
        <f>_xlfn.CONCAT(NFM3External!$B2369,"_",NFM3External!$C2369,"_",NFM3External!$E2369,"_",NFM3External!$G2369)</f>
        <v>Malawi_HIV_World Bank (WB)_2019</v>
      </c>
    </row>
    <row r="2370" spans="1:12">
      <c r="A2370" s="48" t="s">
        <v>2014</v>
      </c>
      <c r="B2370" s="49" t="s">
        <v>1081</v>
      </c>
      <c r="C2370" s="49" t="s">
        <v>1638</v>
      </c>
      <c r="D2370" s="49" t="s">
        <v>1627</v>
      </c>
      <c r="E2370" s="49" t="s">
        <v>932</v>
      </c>
      <c r="F2370" s="49" t="s">
        <v>2015</v>
      </c>
      <c r="G2370" s="49">
        <v>2020</v>
      </c>
      <c r="H2370" s="49" t="s">
        <v>1628</v>
      </c>
      <c r="I2370" s="49" t="s">
        <v>663</v>
      </c>
      <c r="J2370" s="59">
        <v>4141308</v>
      </c>
      <c r="K2370" s="49">
        <v>4141308</v>
      </c>
      <c r="L2370" s="55" t="str">
        <f>_xlfn.CONCAT(NFM3External!$B2370,"_",NFM3External!$C2370,"_",NFM3External!$E2370,"_",NFM3External!$G2370)</f>
        <v>Malawi_HIV_World Bank (WB)_2020</v>
      </c>
    </row>
    <row r="2371" spans="1:12">
      <c r="A2371" s="51" t="s">
        <v>2014</v>
      </c>
      <c r="B2371" s="52" t="s">
        <v>1081</v>
      </c>
      <c r="C2371" s="52" t="s">
        <v>1638</v>
      </c>
      <c r="D2371" s="52" t="s">
        <v>1627</v>
      </c>
      <c r="E2371" s="52" t="s">
        <v>932</v>
      </c>
      <c r="F2371" s="52" t="s">
        <v>2015</v>
      </c>
      <c r="G2371" s="52">
        <v>2021</v>
      </c>
      <c r="H2371" s="52" t="s">
        <v>357</v>
      </c>
      <c r="I2371" s="52" t="s">
        <v>663</v>
      </c>
      <c r="J2371" s="60">
        <v>4141308</v>
      </c>
      <c r="K2371" s="52">
        <v>4141308</v>
      </c>
      <c r="L2371" s="56" t="str">
        <f>_xlfn.CONCAT(NFM3External!$B2371,"_",NFM3External!$C2371,"_",NFM3External!$E2371,"_",NFM3External!$G2371)</f>
        <v>Malawi_HIV_World Bank (WB)_2021</v>
      </c>
    </row>
    <row r="2372" spans="1:12">
      <c r="A2372" s="48" t="s">
        <v>2014</v>
      </c>
      <c r="B2372" s="49" t="s">
        <v>1081</v>
      </c>
      <c r="C2372" s="49" t="s">
        <v>1638</v>
      </c>
      <c r="D2372" s="49" t="s">
        <v>1627</v>
      </c>
      <c r="E2372" s="49" t="s">
        <v>932</v>
      </c>
      <c r="F2372" s="49" t="s">
        <v>2015</v>
      </c>
      <c r="G2372" s="49">
        <v>2022</v>
      </c>
      <c r="H2372" s="49" t="s">
        <v>357</v>
      </c>
      <c r="I2372" s="49" t="s">
        <v>663</v>
      </c>
      <c r="J2372" s="59">
        <v>4141308</v>
      </c>
      <c r="K2372" s="49">
        <v>4141308</v>
      </c>
      <c r="L2372" s="55" t="str">
        <f>_xlfn.CONCAT(NFM3External!$B2372,"_",NFM3External!$C2372,"_",NFM3External!$E2372,"_",NFM3External!$G2372)</f>
        <v>Malawi_HIV_World Bank (WB)_2022</v>
      </c>
    </row>
    <row r="2373" spans="1:12">
      <c r="A2373" s="51" t="s">
        <v>2014</v>
      </c>
      <c r="B2373" s="52" t="s">
        <v>1081</v>
      </c>
      <c r="C2373" s="52" t="s">
        <v>1638</v>
      </c>
      <c r="D2373" s="52" t="s">
        <v>1627</v>
      </c>
      <c r="E2373" s="52" t="s">
        <v>932</v>
      </c>
      <c r="F2373" s="52" t="s">
        <v>2015</v>
      </c>
      <c r="G2373" s="52">
        <v>2023</v>
      </c>
      <c r="H2373" s="52" t="s">
        <v>357</v>
      </c>
      <c r="I2373" s="52" t="s">
        <v>663</v>
      </c>
      <c r="J2373" s="60">
        <v>4141308</v>
      </c>
      <c r="K2373" s="52">
        <v>4141308</v>
      </c>
      <c r="L2373" s="56" t="str">
        <f>_xlfn.CONCAT(NFM3External!$B2373,"_",NFM3External!$C2373,"_",NFM3External!$E2373,"_",NFM3External!$G2373)</f>
        <v>Malawi_HIV_World Bank (WB)_2023</v>
      </c>
    </row>
    <row r="2374" spans="1:12">
      <c r="A2374" s="48" t="s">
        <v>2014</v>
      </c>
      <c r="B2374" s="49" t="s">
        <v>1081</v>
      </c>
      <c r="C2374" s="49" t="s">
        <v>1638</v>
      </c>
      <c r="D2374" s="49" t="s">
        <v>1627</v>
      </c>
      <c r="E2374" s="49" t="s">
        <v>932</v>
      </c>
      <c r="F2374" s="49" t="s">
        <v>2015</v>
      </c>
      <c r="G2374" s="49">
        <v>2024</v>
      </c>
      <c r="H2374" s="49" t="s">
        <v>357</v>
      </c>
      <c r="I2374" s="49" t="s">
        <v>663</v>
      </c>
      <c r="J2374" s="59">
        <v>4141308</v>
      </c>
      <c r="K2374" s="49">
        <v>4141308</v>
      </c>
      <c r="L2374" s="55" t="str">
        <f>_xlfn.CONCAT(NFM3External!$B2374,"_",NFM3External!$C2374,"_",NFM3External!$E2374,"_",NFM3External!$G2374)</f>
        <v>Malawi_HIV_World Bank (WB)_2024</v>
      </c>
    </row>
    <row r="2375" spans="1:12">
      <c r="A2375" s="51" t="s">
        <v>2014</v>
      </c>
      <c r="B2375" s="52" t="s">
        <v>1081</v>
      </c>
      <c r="C2375" s="52" t="s">
        <v>1638</v>
      </c>
      <c r="D2375" s="52" t="s">
        <v>1627</v>
      </c>
      <c r="E2375" s="52" t="s">
        <v>932</v>
      </c>
      <c r="F2375" s="52" t="s">
        <v>2015</v>
      </c>
      <c r="G2375" s="52">
        <v>2025</v>
      </c>
      <c r="H2375" s="52" t="s">
        <v>357</v>
      </c>
      <c r="I2375" s="52" t="s">
        <v>663</v>
      </c>
      <c r="J2375" s="60">
        <v>4141308</v>
      </c>
      <c r="K2375" s="52">
        <v>4141308</v>
      </c>
      <c r="L2375" s="56" t="str">
        <f>_xlfn.CONCAT(NFM3External!$B2375,"_",NFM3External!$C2375,"_",NFM3External!$E2375,"_",NFM3External!$G2375)</f>
        <v>Malawi_HIV_World Bank (WB)_2025</v>
      </c>
    </row>
    <row r="2376" spans="1:12">
      <c r="A2376" s="48" t="s">
        <v>2014</v>
      </c>
      <c r="B2376" s="49" t="s">
        <v>1081</v>
      </c>
      <c r="C2376" s="49" t="s">
        <v>1638</v>
      </c>
      <c r="D2376" s="49" t="s">
        <v>1627</v>
      </c>
      <c r="E2376" s="49" t="s">
        <v>942</v>
      </c>
      <c r="F2376" s="49" t="s">
        <v>2015</v>
      </c>
      <c r="G2376" s="49">
        <v>2018</v>
      </c>
      <c r="H2376" s="49" t="s">
        <v>1628</v>
      </c>
      <c r="I2376" s="49" t="s">
        <v>663</v>
      </c>
      <c r="J2376" s="59">
        <v>19940</v>
      </c>
      <c r="K2376" s="49">
        <v>19940</v>
      </c>
      <c r="L2376" s="55" t="str">
        <f>_xlfn.CONCAT(NFM3External!$B2376,"_",NFM3External!$C2376,"_",NFM3External!$E2376,"_",NFM3External!$G2376)</f>
        <v>Malawi_HIV_World Health Organization (WHO)_2018</v>
      </c>
    </row>
    <row r="2377" spans="1:12">
      <c r="A2377" s="51" t="s">
        <v>2014</v>
      </c>
      <c r="B2377" s="52" t="s">
        <v>1081</v>
      </c>
      <c r="C2377" s="52" t="s">
        <v>1638</v>
      </c>
      <c r="D2377" s="52" t="s">
        <v>1627</v>
      </c>
      <c r="E2377" s="52" t="s">
        <v>942</v>
      </c>
      <c r="F2377" s="52" t="s">
        <v>2015</v>
      </c>
      <c r="G2377" s="52">
        <v>2019</v>
      </c>
      <c r="H2377" s="52" t="s">
        <v>1628</v>
      </c>
      <c r="I2377" s="52" t="s">
        <v>663</v>
      </c>
      <c r="J2377" s="60">
        <v>232987</v>
      </c>
      <c r="K2377" s="52">
        <v>232987</v>
      </c>
      <c r="L2377" s="56" t="str">
        <f>_xlfn.CONCAT(NFM3External!$B2377,"_",NFM3External!$C2377,"_",NFM3External!$E2377,"_",NFM3External!$G2377)</f>
        <v>Malawi_HIV_World Health Organization (WHO)_2019</v>
      </c>
    </row>
    <row r="2378" spans="1:12">
      <c r="A2378" s="48" t="s">
        <v>2014</v>
      </c>
      <c r="B2378" s="49" t="s">
        <v>1081</v>
      </c>
      <c r="C2378" s="49" t="s">
        <v>1638</v>
      </c>
      <c r="D2378" s="49" t="s">
        <v>1627</v>
      </c>
      <c r="E2378" s="49" t="s">
        <v>942</v>
      </c>
      <c r="F2378" s="49" t="s">
        <v>2015</v>
      </c>
      <c r="G2378" s="49">
        <v>2020</v>
      </c>
      <c r="H2378" s="49" t="s">
        <v>1628</v>
      </c>
      <c r="I2378" s="49" t="s">
        <v>663</v>
      </c>
      <c r="J2378" s="59">
        <v>232987</v>
      </c>
      <c r="K2378" s="49">
        <v>232987</v>
      </c>
      <c r="L2378" s="55" t="str">
        <f>_xlfn.CONCAT(NFM3External!$B2378,"_",NFM3External!$C2378,"_",NFM3External!$E2378,"_",NFM3External!$G2378)</f>
        <v>Malawi_HIV_World Health Organization (WHO)_2020</v>
      </c>
    </row>
    <row r="2379" spans="1:12">
      <c r="A2379" s="51" t="s">
        <v>2014</v>
      </c>
      <c r="B2379" s="52" t="s">
        <v>1081</v>
      </c>
      <c r="C2379" s="52" t="s">
        <v>1638</v>
      </c>
      <c r="D2379" s="52" t="s">
        <v>1627</v>
      </c>
      <c r="E2379" s="52" t="s">
        <v>942</v>
      </c>
      <c r="F2379" s="52" t="s">
        <v>2015</v>
      </c>
      <c r="G2379" s="52">
        <v>2021</v>
      </c>
      <c r="H2379" s="52" t="s">
        <v>357</v>
      </c>
      <c r="I2379" s="52" t="s">
        <v>663</v>
      </c>
      <c r="J2379" s="60">
        <v>232987</v>
      </c>
      <c r="K2379" s="52">
        <v>232987</v>
      </c>
      <c r="L2379" s="56" t="str">
        <f>_xlfn.CONCAT(NFM3External!$B2379,"_",NFM3External!$C2379,"_",NFM3External!$E2379,"_",NFM3External!$G2379)</f>
        <v>Malawi_HIV_World Health Organization (WHO)_2021</v>
      </c>
    </row>
    <row r="2380" spans="1:12">
      <c r="A2380" s="48" t="s">
        <v>2014</v>
      </c>
      <c r="B2380" s="49" t="s">
        <v>1081</v>
      </c>
      <c r="C2380" s="49" t="s">
        <v>1638</v>
      </c>
      <c r="D2380" s="49" t="s">
        <v>1627</v>
      </c>
      <c r="E2380" s="49" t="s">
        <v>942</v>
      </c>
      <c r="F2380" s="49" t="s">
        <v>2015</v>
      </c>
      <c r="G2380" s="49">
        <v>2022</v>
      </c>
      <c r="H2380" s="49" t="s">
        <v>357</v>
      </c>
      <c r="I2380" s="49" t="s">
        <v>663</v>
      </c>
      <c r="J2380" s="59">
        <v>232987</v>
      </c>
      <c r="K2380" s="49">
        <v>232987</v>
      </c>
      <c r="L2380" s="55" t="str">
        <f>_xlfn.CONCAT(NFM3External!$B2380,"_",NFM3External!$C2380,"_",NFM3External!$E2380,"_",NFM3External!$G2380)</f>
        <v>Malawi_HIV_World Health Organization (WHO)_2022</v>
      </c>
    </row>
    <row r="2381" spans="1:12">
      <c r="A2381" s="51" t="s">
        <v>2014</v>
      </c>
      <c r="B2381" s="52" t="s">
        <v>1081</v>
      </c>
      <c r="C2381" s="52" t="s">
        <v>1638</v>
      </c>
      <c r="D2381" s="52" t="s">
        <v>1627</v>
      </c>
      <c r="E2381" s="52" t="s">
        <v>942</v>
      </c>
      <c r="F2381" s="52" t="s">
        <v>2015</v>
      </c>
      <c r="G2381" s="52">
        <v>2023</v>
      </c>
      <c r="H2381" s="52" t="s">
        <v>357</v>
      </c>
      <c r="I2381" s="52" t="s">
        <v>663</v>
      </c>
      <c r="J2381" s="60">
        <v>232987</v>
      </c>
      <c r="K2381" s="52">
        <v>232987</v>
      </c>
      <c r="L2381" s="56" t="str">
        <f>_xlfn.CONCAT(NFM3External!$B2381,"_",NFM3External!$C2381,"_",NFM3External!$E2381,"_",NFM3External!$G2381)</f>
        <v>Malawi_HIV_World Health Organization (WHO)_2023</v>
      </c>
    </row>
    <row r="2382" spans="1:12">
      <c r="A2382" s="48" t="s">
        <v>2014</v>
      </c>
      <c r="B2382" s="49" t="s">
        <v>1081</v>
      </c>
      <c r="C2382" s="49" t="s">
        <v>1638</v>
      </c>
      <c r="D2382" s="49" t="s">
        <v>1627</v>
      </c>
      <c r="E2382" s="49" t="s">
        <v>942</v>
      </c>
      <c r="F2382" s="49" t="s">
        <v>2015</v>
      </c>
      <c r="G2382" s="49">
        <v>2024</v>
      </c>
      <c r="H2382" s="49" t="s">
        <v>357</v>
      </c>
      <c r="I2382" s="49" t="s">
        <v>663</v>
      </c>
      <c r="J2382" s="59">
        <v>232987</v>
      </c>
      <c r="K2382" s="49">
        <v>232987</v>
      </c>
      <c r="L2382" s="55" t="str">
        <f>_xlfn.CONCAT(NFM3External!$B2382,"_",NFM3External!$C2382,"_",NFM3External!$E2382,"_",NFM3External!$G2382)</f>
        <v>Malawi_HIV_World Health Organization (WHO)_2024</v>
      </c>
    </row>
    <row r="2383" spans="1:12">
      <c r="A2383" s="51" t="s">
        <v>2014</v>
      </c>
      <c r="B2383" s="52" t="s">
        <v>1081</v>
      </c>
      <c r="C2383" s="52" t="s">
        <v>1638</v>
      </c>
      <c r="D2383" s="52" t="s">
        <v>1627</v>
      </c>
      <c r="E2383" s="52" t="s">
        <v>942</v>
      </c>
      <c r="F2383" s="52" t="s">
        <v>2015</v>
      </c>
      <c r="G2383" s="52">
        <v>2025</v>
      </c>
      <c r="H2383" s="52" t="s">
        <v>357</v>
      </c>
      <c r="I2383" s="52" t="s">
        <v>663</v>
      </c>
      <c r="J2383" s="60">
        <v>232987</v>
      </c>
      <c r="K2383" s="52">
        <v>232987</v>
      </c>
      <c r="L2383" s="56" t="str">
        <f>_xlfn.CONCAT(NFM3External!$B2383,"_",NFM3External!$C2383,"_",NFM3External!$E2383,"_",NFM3External!$G2383)</f>
        <v>Malawi_HIV_World Health Organization (WHO)_2025</v>
      </c>
    </row>
    <row r="2384" spans="1:12">
      <c r="A2384" s="48" t="s">
        <v>2014</v>
      </c>
      <c r="B2384" s="49" t="s">
        <v>1081</v>
      </c>
      <c r="C2384" s="49" t="s">
        <v>304</v>
      </c>
      <c r="D2384" s="49" t="s">
        <v>1627</v>
      </c>
      <c r="E2384" s="49" t="s">
        <v>927</v>
      </c>
      <c r="F2384" s="49" t="s">
        <v>2016</v>
      </c>
      <c r="G2384" s="49">
        <v>2018</v>
      </c>
      <c r="H2384" s="49" t="s">
        <v>1628</v>
      </c>
      <c r="I2384" s="49" t="s">
        <v>663</v>
      </c>
      <c r="J2384" s="59">
        <v>22000000</v>
      </c>
      <c r="K2384" s="49">
        <v>22000000</v>
      </c>
      <c r="L2384" s="55" t="str">
        <f>_xlfn.CONCAT(NFM3External!$B2384,"_",NFM3External!$C2384,"_",NFM3External!$E2384,"_",NFM3External!$G2384)</f>
        <v>Malawi_Malaria_United States Government (USG)_2018</v>
      </c>
    </row>
    <row r="2385" spans="1:12">
      <c r="A2385" s="51" t="s">
        <v>2014</v>
      </c>
      <c r="B2385" s="52" t="s">
        <v>1081</v>
      </c>
      <c r="C2385" s="52" t="s">
        <v>304</v>
      </c>
      <c r="D2385" s="52" t="s">
        <v>1627</v>
      </c>
      <c r="E2385" s="52" t="s">
        <v>927</v>
      </c>
      <c r="F2385" s="52" t="s">
        <v>2016</v>
      </c>
      <c r="G2385" s="52">
        <v>2019</v>
      </c>
      <c r="H2385" s="52" t="s">
        <v>1628</v>
      </c>
      <c r="I2385" s="52" t="s">
        <v>663</v>
      </c>
      <c r="J2385" s="60">
        <v>23000000</v>
      </c>
      <c r="K2385" s="52">
        <v>23000000</v>
      </c>
      <c r="L2385" s="56" t="str">
        <f>_xlfn.CONCAT(NFM3External!$B2385,"_",NFM3External!$C2385,"_",NFM3External!$E2385,"_",NFM3External!$G2385)</f>
        <v>Malawi_Malaria_United States Government (USG)_2019</v>
      </c>
    </row>
    <row r="2386" spans="1:12">
      <c r="A2386" s="48" t="s">
        <v>2014</v>
      </c>
      <c r="B2386" s="49" t="s">
        <v>1081</v>
      </c>
      <c r="C2386" s="49" t="s">
        <v>304</v>
      </c>
      <c r="D2386" s="49" t="s">
        <v>1627</v>
      </c>
      <c r="E2386" s="49" t="s">
        <v>927</v>
      </c>
      <c r="F2386" s="49" t="s">
        <v>2016</v>
      </c>
      <c r="G2386" s="49">
        <v>2020</v>
      </c>
      <c r="H2386" s="49" t="s">
        <v>1628</v>
      </c>
      <c r="I2386" s="49" t="s">
        <v>663</v>
      </c>
      <c r="J2386" s="59">
        <v>24000000</v>
      </c>
      <c r="K2386" s="49">
        <v>24000000</v>
      </c>
      <c r="L2386" s="55" t="str">
        <f>_xlfn.CONCAT(NFM3External!$B2386,"_",NFM3External!$C2386,"_",NFM3External!$E2386,"_",NFM3External!$G2386)</f>
        <v>Malawi_Malaria_United States Government (USG)_2020</v>
      </c>
    </row>
    <row r="2387" spans="1:12">
      <c r="A2387" s="51" t="s">
        <v>2014</v>
      </c>
      <c r="B2387" s="52" t="s">
        <v>1081</v>
      </c>
      <c r="C2387" s="52" t="s">
        <v>304</v>
      </c>
      <c r="D2387" s="52" t="s">
        <v>1627</v>
      </c>
      <c r="E2387" s="52" t="s">
        <v>927</v>
      </c>
      <c r="F2387" s="52" t="s">
        <v>2016</v>
      </c>
      <c r="G2387" s="52">
        <v>2021</v>
      </c>
      <c r="H2387" s="52" t="s">
        <v>357</v>
      </c>
      <c r="I2387" s="52" t="s">
        <v>663</v>
      </c>
      <c r="J2387" s="60">
        <v>23000000</v>
      </c>
      <c r="K2387" s="52">
        <v>23000000</v>
      </c>
      <c r="L2387" s="56" t="str">
        <f>_xlfn.CONCAT(NFM3External!$B2387,"_",NFM3External!$C2387,"_",NFM3External!$E2387,"_",NFM3External!$G2387)</f>
        <v>Malawi_Malaria_United States Government (USG)_2021</v>
      </c>
    </row>
    <row r="2388" spans="1:12">
      <c r="A2388" s="48" t="s">
        <v>2014</v>
      </c>
      <c r="B2388" s="49" t="s">
        <v>1081</v>
      </c>
      <c r="C2388" s="49" t="s">
        <v>304</v>
      </c>
      <c r="D2388" s="49" t="s">
        <v>1627</v>
      </c>
      <c r="E2388" s="49" t="s">
        <v>927</v>
      </c>
      <c r="F2388" s="49" t="s">
        <v>2016</v>
      </c>
      <c r="G2388" s="49">
        <v>2022</v>
      </c>
      <c r="H2388" s="49" t="s">
        <v>357</v>
      </c>
      <c r="I2388" s="49" t="s">
        <v>663</v>
      </c>
      <c r="J2388" s="59">
        <v>23000000</v>
      </c>
      <c r="K2388" s="49">
        <v>23000000</v>
      </c>
      <c r="L2388" s="55" t="str">
        <f>_xlfn.CONCAT(NFM3External!$B2388,"_",NFM3External!$C2388,"_",NFM3External!$E2388,"_",NFM3External!$G2388)</f>
        <v>Malawi_Malaria_United States Government (USG)_2022</v>
      </c>
    </row>
    <row r="2389" spans="1:12">
      <c r="A2389" s="51" t="s">
        <v>2014</v>
      </c>
      <c r="B2389" s="52" t="s">
        <v>1081</v>
      </c>
      <c r="C2389" s="52" t="s">
        <v>304</v>
      </c>
      <c r="D2389" s="52" t="s">
        <v>1627</v>
      </c>
      <c r="E2389" s="52" t="s">
        <v>927</v>
      </c>
      <c r="F2389" s="52" t="s">
        <v>2016</v>
      </c>
      <c r="G2389" s="52">
        <v>2023</v>
      </c>
      <c r="H2389" s="52" t="s">
        <v>357</v>
      </c>
      <c r="I2389" s="52" t="s">
        <v>663</v>
      </c>
      <c r="J2389" s="60">
        <v>23000000</v>
      </c>
      <c r="K2389" s="52">
        <v>23000000</v>
      </c>
      <c r="L2389" s="56" t="str">
        <f>_xlfn.CONCAT(NFM3External!$B2389,"_",NFM3External!$C2389,"_",NFM3External!$E2389,"_",NFM3External!$G2389)</f>
        <v>Malawi_Malaria_United States Government (USG)_2023</v>
      </c>
    </row>
    <row r="2390" spans="1:12">
      <c r="A2390" s="48" t="s">
        <v>2014</v>
      </c>
      <c r="B2390" s="49" t="s">
        <v>1081</v>
      </c>
      <c r="C2390" s="49" t="s">
        <v>304</v>
      </c>
      <c r="D2390" s="49" t="s">
        <v>1627</v>
      </c>
      <c r="E2390" s="49" t="s">
        <v>927</v>
      </c>
      <c r="F2390" s="49" t="s">
        <v>2016</v>
      </c>
      <c r="G2390" s="49">
        <v>2024</v>
      </c>
      <c r="H2390" s="49" t="s">
        <v>357</v>
      </c>
      <c r="I2390" s="49" t="s">
        <v>663</v>
      </c>
      <c r="J2390" s="59">
        <v>23000000</v>
      </c>
      <c r="K2390" s="49">
        <v>23000000</v>
      </c>
      <c r="L2390" s="55" t="str">
        <f>_xlfn.CONCAT(NFM3External!$B2390,"_",NFM3External!$C2390,"_",NFM3External!$E2390,"_",NFM3External!$G2390)</f>
        <v>Malawi_Malaria_United States Government (USG)_2024</v>
      </c>
    </row>
    <row r="2391" spans="1:12">
      <c r="A2391" s="51" t="s">
        <v>2014</v>
      </c>
      <c r="B2391" s="52" t="s">
        <v>1081</v>
      </c>
      <c r="C2391" s="52" t="s">
        <v>304</v>
      </c>
      <c r="D2391" s="52" t="s">
        <v>1627</v>
      </c>
      <c r="E2391" s="52" t="s">
        <v>927</v>
      </c>
      <c r="F2391" s="52" t="s">
        <v>2016</v>
      </c>
      <c r="G2391" s="52">
        <v>2025</v>
      </c>
      <c r="H2391" s="52" t="s">
        <v>357</v>
      </c>
      <c r="I2391" s="52" t="s">
        <v>663</v>
      </c>
      <c r="J2391" s="60">
        <v>23000000</v>
      </c>
      <c r="K2391" s="52">
        <v>23000000</v>
      </c>
      <c r="L2391" s="56" t="str">
        <f>_xlfn.CONCAT(NFM3External!$B2391,"_",NFM3External!$C2391,"_",NFM3External!$E2391,"_",NFM3External!$G2391)</f>
        <v>Malawi_Malaria_United States Government (USG)_2025</v>
      </c>
    </row>
    <row r="2392" spans="1:12">
      <c r="A2392" s="48" t="s">
        <v>2014</v>
      </c>
      <c r="B2392" s="49" t="s">
        <v>1081</v>
      </c>
      <c r="C2392" s="49" t="s">
        <v>304</v>
      </c>
      <c r="D2392" s="49" t="s">
        <v>1627</v>
      </c>
      <c r="E2392" s="49" t="s">
        <v>942</v>
      </c>
      <c r="F2392" s="49" t="s">
        <v>2016</v>
      </c>
      <c r="G2392" s="49">
        <v>2018</v>
      </c>
      <c r="H2392" s="49" t="s">
        <v>1628</v>
      </c>
      <c r="I2392" s="49" t="s">
        <v>663</v>
      </c>
      <c r="J2392" s="59">
        <v>0</v>
      </c>
      <c r="K2392" s="49">
        <v>0</v>
      </c>
      <c r="L2392" s="55" t="str">
        <f>_xlfn.CONCAT(NFM3External!$B2392,"_",NFM3External!$C2392,"_",NFM3External!$E2392,"_",NFM3External!$G2392)</f>
        <v>Malawi_Malaria_World Health Organization (WHO)_2018</v>
      </c>
    </row>
    <row r="2393" spans="1:12">
      <c r="A2393" s="51" t="s">
        <v>2014</v>
      </c>
      <c r="B2393" s="52" t="s">
        <v>1081</v>
      </c>
      <c r="C2393" s="52" t="s">
        <v>304</v>
      </c>
      <c r="D2393" s="52" t="s">
        <v>1627</v>
      </c>
      <c r="E2393" s="52" t="s">
        <v>942</v>
      </c>
      <c r="F2393" s="52" t="s">
        <v>2016</v>
      </c>
      <c r="G2393" s="52">
        <v>2021</v>
      </c>
      <c r="H2393" s="52" t="s">
        <v>357</v>
      </c>
      <c r="I2393" s="52" t="s">
        <v>663</v>
      </c>
      <c r="J2393" s="60">
        <v>100000</v>
      </c>
      <c r="K2393" s="52">
        <v>100000</v>
      </c>
      <c r="L2393" s="56" t="str">
        <f>_xlfn.CONCAT(NFM3External!$B2393,"_",NFM3External!$C2393,"_",NFM3External!$E2393,"_",NFM3External!$G2393)</f>
        <v>Malawi_Malaria_World Health Organization (WHO)_2021</v>
      </c>
    </row>
    <row r="2394" spans="1:12">
      <c r="A2394" s="48" t="s">
        <v>2014</v>
      </c>
      <c r="B2394" s="49" t="s">
        <v>1081</v>
      </c>
      <c r="C2394" s="49" t="s">
        <v>304</v>
      </c>
      <c r="D2394" s="49" t="s">
        <v>1627</v>
      </c>
      <c r="E2394" s="49" t="s">
        <v>942</v>
      </c>
      <c r="F2394" s="49" t="s">
        <v>2016</v>
      </c>
      <c r="G2394" s="49">
        <v>2022</v>
      </c>
      <c r="H2394" s="49" t="s">
        <v>357</v>
      </c>
      <c r="I2394" s="49" t="s">
        <v>663</v>
      </c>
      <c r="J2394" s="59">
        <v>100000</v>
      </c>
      <c r="K2394" s="49">
        <v>100000</v>
      </c>
      <c r="L2394" s="55" t="str">
        <f>_xlfn.CONCAT(NFM3External!$B2394,"_",NFM3External!$C2394,"_",NFM3External!$E2394,"_",NFM3External!$G2394)</f>
        <v>Malawi_Malaria_World Health Organization (WHO)_2022</v>
      </c>
    </row>
    <row r="2395" spans="1:12">
      <c r="A2395" s="51" t="s">
        <v>2014</v>
      </c>
      <c r="B2395" s="52" t="s">
        <v>1081</v>
      </c>
      <c r="C2395" s="52" t="s">
        <v>304</v>
      </c>
      <c r="D2395" s="52" t="s">
        <v>1627</v>
      </c>
      <c r="E2395" s="52" t="s">
        <v>942</v>
      </c>
      <c r="F2395" s="52" t="s">
        <v>2016</v>
      </c>
      <c r="G2395" s="52">
        <v>2023</v>
      </c>
      <c r="H2395" s="52" t="s">
        <v>357</v>
      </c>
      <c r="I2395" s="52" t="s">
        <v>663</v>
      </c>
      <c r="J2395" s="60">
        <v>100000</v>
      </c>
      <c r="K2395" s="52">
        <v>100000</v>
      </c>
      <c r="L2395" s="56" t="str">
        <f>_xlfn.CONCAT(NFM3External!$B2395,"_",NFM3External!$C2395,"_",NFM3External!$E2395,"_",NFM3External!$G2395)</f>
        <v>Malawi_Malaria_World Health Organization (WHO)_2023</v>
      </c>
    </row>
    <row r="2396" spans="1:12">
      <c r="A2396" s="48" t="s">
        <v>2014</v>
      </c>
      <c r="B2396" s="49" t="s">
        <v>1081</v>
      </c>
      <c r="C2396" s="49" t="s">
        <v>304</v>
      </c>
      <c r="D2396" s="49" t="s">
        <v>1627</v>
      </c>
      <c r="E2396" s="49" t="s">
        <v>942</v>
      </c>
      <c r="F2396" s="49" t="s">
        <v>2016</v>
      </c>
      <c r="G2396" s="49">
        <v>2024</v>
      </c>
      <c r="H2396" s="49" t="s">
        <v>357</v>
      </c>
      <c r="I2396" s="49" t="s">
        <v>663</v>
      </c>
      <c r="J2396" s="59">
        <v>100000</v>
      </c>
      <c r="K2396" s="49">
        <v>100000</v>
      </c>
      <c r="L2396" s="55" t="str">
        <f>_xlfn.CONCAT(NFM3External!$B2396,"_",NFM3External!$C2396,"_",NFM3External!$E2396,"_",NFM3External!$G2396)</f>
        <v>Malawi_Malaria_World Health Organization (WHO)_2024</v>
      </c>
    </row>
    <row r="2397" spans="1:12">
      <c r="A2397" s="51" t="s">
        <v>2014</v>
      </c>
      <c r="B2397" s="52" t="s">
        <v>1081</v>
      </c>
      <c r="C2397" s="52" t="s">
        <v>304</v>
      </c>
      <c r="D2397" s="52" t="s">
        <v>1627</v>
      </c>
      <c r="E2397" s="52" t="s">
        <v>942</v>
      </c>
      <c r="F2397" s="52" t="s">
        <v>2016</v>
      </c>
      <c r="G2397" s="52">
        <v>2025</v>
      </c>
      <c r="H2397" s="52" t="s">
        <v>357</v>
      </c>
      <c r="I2397" s="52" t="s">
        <v>663</v>
      </c>
      <c r="J2397" s="60">
        <v>100000</v>
      </c>
      <c r="K2397" s="52">
        <v>100000</v>
      </c>
      <c r="L2397" s="56" t="str">
        <f>_xlfn.CONCAT(NFM3External!$B2397,"_",NFM3External!$C2397,"_",NFM3External!$E2397,"_",NFM3External!$G2397)</f>
        <v>Malawi_Malaria_World Health Organization (WHO)_2025</v>
      </c>
    </row>
    <row r="2398" spans="1:12">
      <c r="A2398" s="48" t="s">
        <v>2014</v>
      </c>
      <c r="B2398" s="49" t="s">
        <v>1081</v>
      </c>
      <c r="C2398" s="49" t="s">
        <v>301</v>
      </c>
      <c r="D2398" s="49" t="s">
        <v>1627</v>
      </c>
      <c r="E2398" s="49" t="s">
        <v>679</v>
      </c>
      <c r="F2398" s="49" t="s">
        <v>2015</v>
      </c>
      <c r="G2398" s="49">
        <v>2018</v>
      </c>
      <c r="H2398" s="49" t="s">
        <v>1628</v>
      </c>
      <c r="I2398" s="49" t="s">
        <v>663</v>
      </c>
      <c r="J2398" s="59">
        <v>0</v>
      </c>
      <c r="K2398" s="49">
        <v>0</v>
      </c>
      <c r="L2398" s="55" t="str">
        <f>_xlfn.CONCAT(NFM3External!$B2398,"_",NFM3External!$C2398,"_",NFM3External!$E2398,"_",NFM3External!$G2398)</f>
        <v>Malawi_TB_Bill and Melinda Gates Foundation _2018</v>
      </c>
    </row>
    <row r="2399" spans="1:12">
      <c r="A2399" s="51" t="s">
        <v>2014</v>
      </c>
      <c r="B2399" s="52" t="s">
        <v>1081</v>
      </c>
      <c r="C2399" s="52" t="s">
        <v>301</v>
      </c>
      <c r="D2399" s="52" t="s">
        <v>1627</v>
      </c>
      <c r="E2399" s="52" t="s">
        <v>679</v>
      </c>
      <c r="F2399" s="52" t="s">
        <v>2015</v>
      </c>
      <c r="G2399" s="52">
        <v>2019</v>
      </c>
      <c r="H2399" s="52" t="s">
        <v>1628</v>
      </c>
      <c r="I2399" s="52" t="s">
        <v>663</v>
      </c>
      <c r="J2399" s="60">
        <v>49980</v>
      </c>
      <c r="K2399" s="52">
        <v>49980</v>
      </c>
      <c r="L2399" s="56" t="str">
        <f>_xlfn.CONCAT(NFM3External!$B2399,"_",NFM3External!$C2399,"_",NFM3External!$E2399,"_",NFM3External!$G2399)</f>
        <v>Malawi_TB_Bill and Melinda Gates Foundation _2019</v>
      </c>
    </row>
    <row r="2400" spans="1:12">
      <c r="A2400" s="48" t="s">
        <v>2014</v>
      </c>
      <c r="B2400" s="49" t="s">
        <v>1081</v>
      </c>
      <c r="C2400" s="49" t="s">
        <v>301</v>
      </c>
      <c r="D2400" s="49" t="s">
        <v>1627</v>
      </c>
      <c r="E2400" s="49" t="s">
        <v>679</v>
      </c>
      <c r="F2400" s="49" t="s">
        <v>2015</v>
      </c>
      <c r="G2400" s="49">
        <v>2020</v>
      </c>
      <c r="H2400" s="49" t="s">
        <v>1628</v>
      </c>
      <c r="I2400" s="49" t="s">
        <v>663</v>
      </c>
      <c r="J2400" s="59">
        <v>0</v>
      </c>
      <c r="K2400" s="49">
        <v>0</v>
      </c>
      <c r="L2400" s="55" t="str">
        <f>_xlfn.CONCAT(NFM3External!$B2400,"_",NFM3External!$C2400,"_",NFM3External!$E2400,"_",NFM3External!$G2400)</f>
        <v>Malawi_TB_Bill and Melinda Gates Foundation _2020</v>
      </c>
    </row>
    <row r="2401" spans="1:12">
      <c r="A2401" s="51" t="s">
        <v>2014</v>
      </c>
      <c r="B2401" s="52" t="s">
        <v>1081</v>
      </c>
      <c r="C2401" s="52" t="s">
        <v>301</v>
      </c>
      <c r="D2401" s="52" t="s">
        <v>1627</v>
      </c>
      <c r="E2401" s="52" t="s">
        <v>679</v>
      </c>
      <c r="F2401" s="52" t="s">
        <v>2015</v>
      </c>
      <c r="G2401" s="52">
        <v>2021</v>
      </c>
      <c r="H2401" s="52" t="s">
        <v>357</v>
      </c>
      <c r="I2401" s="52" t="s">
        <v>663</v>
      </c>
      <c r="J2401" s="60">
        <v>0</v>
      </c>
      <c r="K2401" s="52">
        <v>0</v>
      </c>
      <c r="L2401" s="56" t="str">
        <f>_xlfn.CONCAT(NFM3External!$B2401,"_",NFM3External!$C2401,"_",NFM3External!$E2401,"_",NFM3External!$G2401)</f>
        <v>Malawi_TB_Bill and Melinda Gates Foundation _2021</v>
      </c>
    </row>
    <row r="2402" spans="1:12">
      <c r="A2402" s="48" t="s">
        <v>2014</v>
      </c>
      <c r="B2402" s="49" t="s">
        <v>1081</v>
      </c>
      <c r="C2402" s="49" t="s">
        <v>301</v>
      </c>
      <c r="D2402" s="49" t="s">
        <v>1627</v>
      </c>
      <c r="E2402" s="49" t="s">
        <v>679</v>
      </c>
      <c r="F2402" s="49" t="s">
        <v>2015</v>
      </c>
      <c r="G2402" s="49">
        <v>2022</v>
      </c>
      <c r="H2402" s="49" t="s">
        <v>357</v>
      </c>
      <c r="I2402" s="49" t="s">
        <v>663</v>
      </c>
      <c r="J2402" s="59">
        <v>0</v>
      </c>
      <c r="K2402" s="49">
        <v>0</v>
      </c>
      <c r="L2402" s="55" t="str">
        <f>_xlfn.CONCAT(NFM3External!$B2402,"_",NFM3External!$C2402,"_",NFM3External!$E2402,"_",NFM3External!$G2402)</f>
        <v>Malawi_TB_Bill and Melinda Gates Foundation _2022</v>
      </c>
    </row>
    <row r="2403" spans="1:12">
      <c r="A2403" s="51" t="s">
        <v>2014</v>
      </c>
      <c r="B2403" s="52" t="s">
        <v>1081</v>
      </c>
      <c r="C2403" s="52" t="s">
        <v>301</v>
      </c>
      <c r="D2403" s="52" t="s">
        <v>1627</v>
      </c>
      <c r="E2403" s="52" t="s">
        <v>679</v>
      </c>
      <c r="F2403" s="52" t="s">
        <v>2015</v>
      </c>
      <c r="G2403" s="52">
        <v>2023</v>
      </c>
      <c r="H2403" s="52" t="s">
        <v>357</v>
      </c>
      <c r="I2403" s="52" t="s">
        <v>663</v>
      </c>
      <c r="J2403" s="60">
        <v>0</v>
      </c>
      <c r="K2403" s="52">
        <v>0</v>
      </c>
      <c r="L2403" s="56" t="str">
        <f>_xlfn.CONCAT(NFM3External!$B2403,"_",NFM3External!$C2403,"_",NFM3External!$E2403,"_",NFM3External!$G2403)</f>
        <v>Malawi_TB_Bill and Melinda Gates Foundation _2023</v>
      </c>
    </row>
    <row r="2404" spans="1:12">
      <c r="A2404" s="48" t="s">
        <v>2014</v>
      </c>
      <c r="B2404" s="49" t="s">
        <v>1081</v>
      </c>
      <c r="C2404" s="49" t="s">
        <v>301</v>
      </c>
      <c r="D2404" s="49" t="s">
        <v>1627</v>
      </c>
      <c r="E2404" s="49" t="s">
        <v>679</v>
      </c>
      <c r="F2404" s="49" t="s">
        <v>2015</v>
      </c>
      <c r="G2404" s="49">
        <v>2024</v>
      </c>
      <c r="H2404" s="49" t="s">
        <v>357</v>
      </c>
      <c r="I2404" s="49" t="s">
        <v>663</v>
      </c>
      <c r="J2404" s="59">
        <v>0</v>
      </c>
      <c r="K2404" s="49">
        <v>0</v>
      </c>
      <c r="L2404" s="55" t="str">
        <f>_xlfn.CONCAT(NFM3External!$B2404,"_",NFM3External!$C2404,"_",NFM3External!$E2404,"_",NFM3External!$G2404)</f>
        <v>Malawi_TB_Bill and Melinda Gates Foundation _2024</v>
      </c>
    </row>
    <row r="2405" spans="1:12">
      <c r="A2405" s="51" t="s">
        <v>2014</v>
      </c>
      <c r="B2405" s="52" t="s">
        <v>1081</v>
      </c>
      <c r="C2405" s="52" t="s">
        <v>301</v>
      </c>
      <c r="D2405" s="52" t="s">
        <v>1627</v>
      </c>
      <c r="E2405" s="52" t="s">
        <v>679</v>
      </c>
      <c r="F2405" s="52" t="s">
        <v>2015</v>
      </c>
      <c r="G2405" s="52">
        <v>2025</v>
      </c>
      <c r="H2405" s="52" t="s">
        <v>357</v>
      </c>
      <c r="I2405" s="52" t="s">
        <v>663</v>
      </c>
      <c r="J2405" s="60">
        <v>0</v>
      </c>
      <c r="K2405" s="52">
        <v>0</v>
      </c>
      <c r="L2405" s="56" t="str">
        <f>_xlfn.CONCAT(NFM3External!$B2405,"_",NFM3External!$C2405,"_",NFM3External!$E2405,"_",NFM3External!$G2405)</f>
        <v>Malawi_TB_Bill and Melinda Gates Foundation _2025</v>
      </c>
    </row>
    <row r="2406" spans="1:12">
      <c r="A2406" s="48" t="s">
        <v>2014</v>
      </c>
      <c r="B2406" s="49" t="s">
        <v>1081</v>
      </c>
      <c r="C2406" s="49" t="s">
        <v>301</v>
      </c>
      <c r="D2406" s="49" t="s">
        <v>1627</v>
      </c>
      <c r="E2406" s="49" t="s">
        <v>802</v>
      </c>
      <c r="F2406" s="49" t="s">
        <v>2015</v>
      </c>
      <c r="G2406" s="49">
        <v>2018</v>
      </c>
      <c r="H2406" s="49" t="s">
        <v>1628</v>
      </c>
      <c r="I2406" s="49" t="s">
        <v>663</v>
      </c>
      <c r="J2406" s="59">
        <v>89386</v>
      </c>
      <c r="K2406" s="49">
        <v>89386</v>
      </c>
      <c r="L2406" s="55" t="str">
        <f>_xlfn.CONCAT(NFM3External!$B2406,"_",NFM3External!$C2406,"_",NFM3External!$E2406,"_",NFM3External!$G2406)</f>
        <v>Malawi_TB_International Drug Purchase Facility (UNITAID)_2018</v>
      </c>
    </row>
    <row r="2407" spans="1:12">
      <c r="A2407" s="51" t="s">
        <v>2014</v>
      </c>
      <c r="B2407" s="52" t="s">
        <v>1081</v>
      </c>
      <c r="C2407" s="52" t="s">
        <v>301</v>
      </c>
      <c r="D2407" s="52" t="s">
        <v>1627</v>
      </c>
      <c r="E2407" s="52" t="s">
        <v>802</v>
      </c>
      <c r="F2407" s="52" t="s">
        <v>2015</v>
      </c>
      <c r="G2407" s="52">
        <v>2019</v>
      </c>
      <c r="H2407" s="52" t="s">
        <v>1628</v>
      </c>
      <c r="I2407" s="52" t="s">
        <v>663</v>
      </c>
      <c r="J2407" s="60">
        <v>103730</v>
      </c>
      <c r="K2407" s="52">
        <v>103730</v>
      </c>
      <c r="L2407" s="56" t="str">
        <f>_xlfn.CONCAT(NFM3External!$B2407,"_",NFM3External!$C2407,"_",NFM3External!$E2407,"_",NFM3External!$G2407)</f>
        <v>Malawi_TB_International Drug Purchase Facility (UNITAID)_2019</v>
      </c>
    </row>
    <row r="2408" spans="1:12">
      <c r="A2408" s="48" t="s">
        <v>2014</v>
      </c>
      <c r="B2408" s="49" t="s">
        <v>1081</v>
      </c>
      <c r="C2408" s="49" t="s">
        <v>301</v>
      </c>
      <c r="D2408" s="49" t="s">
        <v>1627</v>
      </c>
      <c r="E2408" s="49" t="s">
        <v>802</v>
      </c>
      <c r="F2408" s="49" t="s">
        <v>2015</v>
      </c>
      <c r="G2408" s="49">
        <v>2020</v>
      </c>
      <c r="H2408" s="49" t="s">
        <v>1628</v>
      </c>
      <c r="I2408" s="49" t="s">
        <v>663</v>
      </c>
      <c r="J2408" s="59">
        <v>103230</v>
      </c>
      <c r="K2408" s="49">
        <v>103230</v>
      </c>
      <c r="L2408" s="55" t="str">
        <f>_xlfn.CONCAT(NFM3External!$B2408,"_",NFM3External!$C2408,"_",NFM3External!$E2408,"_",NFM3External!$G2408)</f>
        <v>Malawi_TB_International Drug Purchase Facility (UNITAID)_2020</v>
      </c>
    </row>
    <row r="2409" spans="1:12">
      <c r="A2409" s="51" t="s">
        <v>2014</v>
      </c>
      <c r="B2409" s="52" t="s">
        <v>1081</v>
      </c>
      <c r="C2409" s="52" t="s">
        <v>301</v>
      </c>
      <c r="D2409" s="52" t="s">
        <v>1627</v>
      </c>
      <c r="E2409" s="52" t="s">
        <v>802</v>
      </c>
      <c r="F2409" s="52" t="s">
        <v>2015</v>
      </c>
      <c r="G2409" s="52">
        <v>2021</v>
      </c>
      <c r="H2409" s="52" t="s">
        <v>357</v>
      </c>
      <c r="I2409" s="52" t="s">
        <v>663</v>
      </c>
      <c r="J2409" s="60">
        <v>103230</v>
      </c>
      <c r="K2409" s="52">
        <v>103230</v>
      </c>
      <c r="L2409" s="56" t="str">
        <f>_xlfn.CONCAT(NFM3External!$B2409,"_",NFM3External!$C2409,"_",NFM3External!$E2409,"_",NFM3External!$G2409)</f>
        <v>Malawi_TB_International Drug Purchase Facility (UNITAID)_2021</v>
      </c>
    </row>
    <row r="2410" spans="1:12">
      <c r="A2410" s="48" t="s">
        <v>2014</v>
      </c>
      <c r="B2410" s="49" t="s">
        <v>1081</v>
      </c>
      <c r="C2410" s="49" t="s">
        <v>301</v>
      </c>
      <c r="D2410" s="49" t="s">
        <v>1627</v>
      </c>
      <c r="E2410" s="49" t="s">
        <v>802</v>
      </c>
      <c r="F2410" s="49" t="s">
        <v>2015</v>
      </c>
      <c r="G2410" s="49">
        <v>2022</v>
      </c>
      <c r="H2410" s="49" t="s">
        <v>357</v>
      </c>
      <c r="I2410" s="49" t="s">
        <v>663</v>
      </c>
      <c r="J2410" s="59">
        <v>103230</v>
      </c>
      <c r="K2410" s="49">
        <v>103230</v>
      </c>
      <c r="L2410" s="55" t="str">
        <f>_xlfn.CONCAT(NFM3External!$B2410,"_",NFM3External!$C2410,"_",NFM3External!$E2410,"_",NFM3External!$G2410)</f>
        <v>Malawi_TB_International Drug Purchase Facility (UNITAID)_2022</v>
      </c>
    </row>
    <row r="2411" spans="1:12">
      <c r="A2411" s="51" t="s">
        <v>2014</v>
      </c>
      <c r="B2411" s="52" t="s">
        <v>1081</v>
      </c>
      <c r="C2411" s="52" t="s">
        <v>301</v>
      </c>
      <c r="D2411" s="52" t="s">
        <v>1627</v>
      </c>
      <c r="E2411" s="52" t="s">
        <v>802</v>
      </c>
      <c r="F2411" s="52" t="s">
        <v>2015</v>
      </c>
      <c r="G2411" s="52">
        <v>2023</v>
      </c>
      <c r="H2411" s="52" t="s">
        <v>357</v>
      </c>
      <c r="I2411" s="52" t="s">
        <v>663</v>
      </c>
      <c r="J2411" s="60">
        <v>103230</v>
      </c>
      <c r="K2411" s="52">
        <v>103230</v>
      </c>
      <c r="L2411" s="56" t="str">
        <f>_xlfn.CONCAT(NFM3External!$B2411,"_",NFM3External!$C2411,"_",NFM3External!$E2411,"_",NFM3External!$G2411)</f>
        <v>Malawi_TB_International Drug Purchase Facility (UNITAID)_2023</v>
      </c>
    </row>
    <row r="2412" spans="1:12">
      <c r="A2412" s="48" t="s">
        <v>2014</v>
      </c>
      <c r="B2412" s="49" t="s">
        <v>1081</v>
      </c>
      <c r="C2412" s="49" t="s">
        <v>301</v>
      </c>
      <c r="D2412" s="49" t="s">
        <v>1627</v>
      </c>
      <c r="E2412" s="49" t="s">
        <v>802</v>
      </c>
      <c r="F2412" s="49" t="s">
        <v>2015</v>
      </c>
      <c r="G2412" s="49">
        <v>2024</v>
      </c>
      <c r="H2412" s="49" t="s">
        <v>357</v>
      </c>
      <c r="I2412" s="49" t="s">
        <v>663</v>
      </c>
      <c r="J2412" s="59">
        <v>103230</v>
      </c>
      <c r="K2412" s="49">
        <v>103230</v>
      </c>
      <c r="L2412" s="55" t="str">
        <f>_xlfn.CONCAT(NFM3External!$B2412,"_",NFM3External!$C2412,"_",NFM3External!$E2412,"_",NFM3External!$G2412)</f>
        <v>Malawi_TB_International Drug Purchase Facility (UNITAID)_2024</v>
      </c>
    </row>
    <row r="2413" spans="1:12">
      <c r="A2413" s="51" t="s">
        <v>2014</v>
      </c>
      <c r="B2413" s="52" t="s">
        <v>1081</v>
      </c>
      <c r="C2413" s="52" t="s">
        <v>301</v>
      </c>
      <c r="D2413" s="52" t="s">
        <v>1627</v>
      </c>
      <c r="E2413" s="52" t="s">
        <v>802</v>
      </c>
      <c r="F2413" s="52" t="s">
        <v>2015</v>
      </c>
      <c r="G2413" s="52">
        <v>2025</v>
      </c>
      <c r="H2413" s="52" t="s">
        <v>357</v>
      </c>
      <c r="I2413" s="52" t="s">
        <v>663</v>
      </c>
      <c r="J2413" s="60">
        <v>103230</v>
      </c>
      <c r="K2413" s="52">
        <v>103230</v>
      </c>
      <c r="L2413" s="56" t="str">
        <f>_xlfn.CONCAT(NFM3External!$B2413,"_",NFM3External!$C2413,"_",NFM3External!$E2413,"_",NFM3External!$G2413)</f>
        <v>Malawi_TB_International Drug Purchase Facility (UNITAID)_2025</v>
      </c>
    </row>
    <row r="2414" spans="1:12">
      <c r="A2414" s="48" t="s">
        <v>2014</v>
      </c>
      <c r="B2414" s="49" t="s">
        <v>1081</v>
      </c>
      <c r="C2414" s="49" t="s">
        <v>301</v>
      </c>
      <c r="D2414" s="49" t="s">
        <v>1627</v>
      </c>
      <c r="E2414" s="49" t="s">
        <v>868</v>
      </c>
      <c r="F2414" s="49" t="s">
        <v>2015</v>
      </c>
      <c r="G2414" s="49">
        <v>2018</v>
      </c>
      <c r="H2414" s="49" t="s">
        <v>1628</v>
      </c>
      <c r="I2414" s="49" t="s">
        <v>663</v>
      </c>
      <c r="J2414" s="59">
        <v>453548</v>
      </c>
      <c r="K2414" s="49">
        <v>453548</v>
      </c>
      <c r="L2414" s="55" t="str">
        <f>_xlfn.CONCAT(NFM3External!$B2414,"_",NFM3External!$C2414,"_",NFM3External!$E2414,"_",NFM3External!$G2414)</f>
        <v>Malawi_TB_Norway_2018</v>
      </c>
    </row>
    <row r="2415" spans="1:12">
      <c r="A2415" s="51" t="s">
        <v>2014</v>
      </c>
      <c r="B2415" s="52" t="s">
        <v>1081</v>
      </c>
      <c r="C2415" s="52" t="s">
        <v>301</v>
      </c>
      <c r="D2415" s="52" t="s">
        <v>1627</v>
      </c>
      <c r="E2415" s="52" t="s">
        <v>868</v>
      </c>
      <c r="F2415" s="52" t="s">
        <v>2015</v>
      </c>
      <c r="G2415" s="52">
        <v>2019</v>
      </c>
      <c r="H2415" s="52" t="s">
        <v>1628</v>
      </c>
      <c r="I2415" s="52" t="s">
        <v>663</v>
      </c>
      <c r="J2415" s="60">
        <v>348498</v>
      </c>
      <c r="K2415" s="52">
        <v>348498</v>
      </c>
      <c r="L2415" s="56" t="str">
        <f>_xlfn.CONCAT(NFM3External!$B2415,"_",NFM3External!$C2415,"_",NFM3External!$E2415,"_",NFM3External!$G2415)</f>
        <v>Malawi_TB_Norway_2019</v>
      </c>
    </row>
    <row r="2416" spans="1:12">
      <c r="A2416" s="48" t="s">
        <v>2014</v>
      </c>
      <c r="B2416" s="49" t="s">
        <v>1081</v>
      </c>
      <c r="C2416" s="49" t="s">
        <v>301</v>
      </c>
      <c r="D2416" s="49" t="s">
        <v>1627</v>
      </c>
      <c r="E2416" s="49" t="s">
        <v>868</v>
      </c>
      <c r="F2416" s="49" t="s">
        <v>2015</v>
      </c>
      <c r="G2416" s="49">
        <v>2020</v>
      </c>
      <c r="H2416" s="49" t="s">
        <v>1628</v>
      </c>
      <c r="I2416" s="49" t="s">
        <v>663</v>
      </c>
      <c r="J2416" s="59">
        <v>348498</v>
      </c>
      <c r="K2416" s="49">
        <v>348498</v>
      </c>
      <c r="L2416" s="55" t="str">
        <f>_xlfn.CONCAT(NFM3External!$B2416,"_",NFM3External!$C2416,"_",NFM3External!$E2416,"_",NFM3External!$G2416)</f>
        <v>Malawi_TB_Norway_2020</v>
      </c>
    </row>
    <row r="2417" spans="1:12">
      <c r="A2417" s="51" t="s">
        <v>2014</v>
      </c>
      <c r="B2417" s="52" t="s">
        <v>1081</v>
      </c>
      <c r="C2417" s="52" t="s">
        <v>301</v>
      </c>
      <c r="D2417" s="52" t="s">
        <v>1627</v>
      </c>
      <c r="E2417" s="52" t="s">
        <v>868</v>
      </c>
      <c r="F2417" s="52" t="s">
        <v>2015</v>
      </c>
      <c r="G2417" s="52">
        <v>2021</v>
      </c>
      <c r="H2417" s="52" t="s">
        <v>357</v>
      </c>
      <c r="I2417" s="52" t="s">
        <v>663</v>
      </c>
      <c r="J2417" s="60">
        <v>348498</v>
      </c>
      <c r="K2417" s="52">
        <v>348498</v>
      </c>
      <c r="L2417" s="56" t="str">
        <f>_xlfn.CONCAT(NFM3External!$B2417,"_",NFM3External!$C2417,"_",NFM3External!$E2417,"_",NFM3External!$G2417)</f>
        <v>Malawi_TB_Norway_2021</v>
      </c>
    </row>
    <row r="2418" spans="1:12">
      <c r="A2418" s="48" t="s">
        <v>2014</v>
      </c>
      <c r="B2418" s="49" t="s">
        <v>1081</v>
      </c>
      <c r="C2418" s="49" t="s">
        <v>301</v>
      </c>
      <c r="D2418" s="49" t="s">
        <v>1627</v>
      </c>
      <c r="E2418" s="49" t="s">
        <v>868</v>
      </c>
      <c r="F2418" s="49" t="s">
        <v>2015</v>
      </c>
      <c r="G2418" s="49">
        <v>2022</v>
      </c>
      <c r="H2418" s="49" t="s">
        <v>357</v>
      </c>
      <c r="I2418" s="49" t="s">
        <v>663</v>
      </c>
      <c r="J2418" s="59">
        <v>348498</v>
      </c>
      <c r="K2418" s="49">
        <v>348498</v>
      </c>
      <c r="L2418" s="55" t="str">
        <f>_xlfn.CONCAT(NFM3External!$B2418,"_",NFM3External!$C2418,"_",NFM3External!$E2418,"_",NFM3External!$G2418)</f>
        <v>Malawi_TB_Norway_2022</v>
      </c>
    </row>
    <row r="2419" spans="1:12">
      <c r="A2419" s="51" t="s">
        <v>2014</v>
      </c>
      <c r="B2419" s="52" t="s">
        <v>1081</v>
      </c>
      <c r="C2419" s="52" t="s">
        <v>301</v>
      </c>
      <c r="D2419" s="52" t="s">
        <v>1627</v>
      </c>
      <c r="E2419" s="52" t="s">
        <v>868</v>
      </c>
      <c r="F2419" s="52" t="s">
        <v>2015</v>
      </c>
      <c r="G2419" s="52">
        <v>2023</v>
      </c>
      <c r="H2419" s="52" t="s">
        <v>357</v>
      </c>
      <c r="I2419" s="52" t="s">
        <v>663</v>
      </c>
      <c r="J2419" s="60">
        <v>348498</v>
      </c>
      <c r="K2419" s="52">
        <v>348498</v>
      </c>
      <c r="L2419" s="56" t="str">
        <f>_xlfn.CONCAT(NFM3External!$B2419,"_",NFM3External!$C2419,"_",NFM3External!$E2419,"_",NFM3External!$G2419)</f>
        <v>Malawi_TB_Norway_2023</v>
      </c>
    </row>
    <row r="2420" spans="1:12">
      <c r="A2420" s="48" t="s">
        <v>2014</v>
      </c>
      <c r="B2420" s="49" t="s">
        <v>1081</v>
      </c>
      <c r="C2420" s="49" t="s">
        <v>301</v>
      </c>
      <c r="D2420" s="49" t="s">
        <v>1627</v>
      </c>
      <c r="E2420" s="49" t="s">
        <v>868</v>
      </c>
      <c r="F2420" s="49" t="s">
        <v>2015</v>
      </c>
      <c r="G2420" s="49">
        <v>2024</v>
      </c>
      <c r="H2420" s="49" t="s">
        <v>357</v>
      </c>
      <c r="I2420" s="49" t="s">
        <v>663</v>
      </c>
      <c r="J2420" s="59">
        <v>348498</v>
      </c>
      <c r="K2420" s="49">
        <v>348498</v>
      </c>
      <c r="L2420" s="55" t="str">
        <f>_xlfn.CONCAT(NFM3External!$B2420,"_",NFM3External!$C2420,"_",NFM3External!$E2420,"_",NFM3External!$G2420)</f>
        <v>Malawi_TB_Norway_2024</v>
      </c>
    </row>
    <row r="2421" spans="1:12">
      <c r="A2421" s="51" t="s">
        <v>2014</v>
      </c>
      <c r="B2421" s="52" t="s">
        <v>1081</v>
      </c>
      <c r="C2421" s="52" t="s">
        <v>301</v>
      </c>
      <c r="D2421" s="52" t="s">
        <v>1627</v>
      </c>
      <c r="E2421" s="52" t="s">
        <v>868</v>
      </c>
      <c r="F2421" s="52" t="s">
        <v>2015</v>
      </c>
      <c r="G2421" s="52">
        <v>2025</v>
      </c>
      <c r="H2421" s="52" t="s">
        <v>357</v>
      </c>
      <c r="I2421" s="52" t="s">
        <v>663</v>
      </c>
      <c r="J2421" s="60">
        <v>348498</v>
      </c>
      <c r="K2421" s="52">
        <v>348498</v>
      </c>
      <c r="L2421" s="56" t="str">
        <f>_xlfn.CONCAT(NFM3External!$B2421,"_",NFM3External!$C2421,"_",NFM3External!$E2421,"_",NFM3External!$G2421)</f>
        <v>Malawi_TB_Norway_2025</v>
      </c>
    </row>
    <row r="2422" spans="1:12">
      <c r="A2422" s="48" t="s">
        <v>2014</v>
      </c>
      <c r="B2422" s="49" t="s">
        <v>1081</v>
      </c>
      <c r="C2422" s="49" t="s">
        <v>301</v>
      </c>
      <c r="D2422" s="49" t="s">
        <v>1627</v>
      </c>
      <c r="E2422" s="49" t="s">
        <v>881</v>
      </c>
      <c r="F2422" s="49" t="s">
        <v>2015</v>
      </c>
      <c r="G2422" s="49">
        <v>2018</v>
      </c>
      <c r="H2422" s="49" t="s">
        <v>1628</v>
      </c>
      <c r="I2422" s="49" t="s">
        <v>663</v>
      </c>
      <c r="J2422" s="59">
        <v>76739</v>
      </c>
      <c r="K2422" s="49">
        <v>76739</v>
      </c>
      <c r="L2422" s="55" t="str">
        <f>_xlfn.CONCAT(NFM3External!$B2422,"_",NFM3External!$C2422,"_",NFM3External!$E2422,"_",NFM3External!$G2422)</f>
        <v>Malawi_TB_STOP TB Partnership_2018</v>
      </c>
    </row>
    <row r="2423" spans="1:12">
      <c r="A2423" s="51" t="s">
        <v>2014</v>
      </c>
      <c r="B2423" s="52" t="s">
        <v>1081</v>
      </c>
      <c r="C2423" s="52" t="s">
        <v>301</v>
      </c>
      <c r="D2423" s="52" t="s">
        <v>1627</v>
      </c>
      <c r="E2423" s="52" t="s">
        <v>881</v>
      </c>
      <c r="F2423" s="52" t="s">
        <v>2015</v>
      </c>
      <c r="G2423" s="52">
        <v>2019</v>
      </c>
      <c r="H2423" s="52" t="s">
        <v>1628</v>
      </c>
      <c r="I2423" s="52" t="s">
        <v>663</v>
      </c>
      <c r="J2423" s="60">
        <v>246190</v>
      </c>
      <c r="K2423" s="52">
        <v>246190</v>
      </c>
      <c r="L2423" s="56" t="str">
        <f>_xlfn.CONCAT(NFM3External!$B2423,"_",NFM3External!$C2423,"_",NFM3External!$E2423,"_",NFM3External!$G2423)</f>
        <v>Malawi_TB_STOP TB Partnership_2019</v>
      </c>
    </row>
    <row r="2424" spans="1:12">
      <c r="A2424" s="48" t="s">
        <v>2014</v>
      </c>
      <c r="B2424" s="49" t="s">
        <v>1081</v>
      </c>
      <c r="C2424" s="49" t="s">
        <v>301</v>
      </c>
      <c r="D2424" s="49" t="s">
        <v>1627</v>
      </c>
      <c r="E2424" s="49" t="s">
        <v>881</v>
      </c>
      <c r="F2424" s="49" t="s">
        <v>2015</v>
      </c>
      <c r="G2424" s="49">
        <v>2020</v>
      </c>
      <c r="H2424" s="49" t="s">
        <v>1628</v>
      </c>
      <c r="I2424" s="49" t="s">
        <v>663</v>
      </c>
      <c r="J2424" s="59">
        <v>11837</v>
      </c>
      <c r="K2424" s="49">
        <v>11837</v>
      </c>
      <c r="L2424" s="55" t="str">
        <f>_xlfn.CONCAT(NFM3External!$B2424,"_",NFM3External!$C2424,"_",NFM3External!$E2424,"_",NFM3External!$G2424)</f>
        <v>Malawi_TB_STOP TB Partnership_2020</v>
      </c>
    </row>
    <row r="2425" spans="1:12">
      <c r="A2425" s="51" t="s">
        <v>2014</v>
      </c>
      <c r="B2425" s="52" t="s">
        <v>1081</v>
      </c>
      <c r="C2425" s="52" t="s">
        <v>301</v>
      </c>
      <c r="D2425" s="52" t="s">
        <v>1627</v>
      </c>
      <c r="E2425" s="52" t="s">
        <v>881</v>
      </c>
      <c r="F2425" s="52" t="s">
        <v>2015</v>
      </c>
      <c r="G2425" s="52">
        <v>2021</v>
      </c>
      <c r="H2425" s="52" t="s">
        <v>357</v>
      </c>
      <c r="I2425" s="52" t="s">
        <v>663</v>
      </c>
      <c r="J2425" s="60">
        <v>11837</v>
      </c>
      <c r="K2425" s="52">
        <v>11837</v>
      </c>
      <c r="L2425" s="56" t="str">
        <f>_xlfn.CONCAT(NFM3External!$B2425,"_",NFM3External!$C2425,"_",NFM3External!$E2425,"_",NFM3External!$G2425)</f>
        <v>Malawi_TB_STOP TB Partnership_2021</v>
      </c>
    </row>
    <row r="2426" spans="1:12">
      <c r="A2426" s="48" t="s">
        <v>2014</v>
      </c>
      <c r="B2426" s="49" t="s">
        <v>1081</v>
      </c>
      <c r="C2426" s="49" t="s">
        <v>301</v>
      </c>
      <c r="D2426" s="49" t="s">
        <v>1627</v>
      </c>
      <c r="E2426" s="49" t="s">
        <v>881</v>
      </c>
      <c r="F2426" s="49" t="s">
        <v>2015</v>
      </c>
      <c r="G2426" s="49">
        <v>2022</v>
      </c>
      <c r="H2426" s="49" t="s">
        <v>357</v>
      </c>
      <c r="I2426" s="49" t="s">
        <v>663</v>
      </c>
      <c r="J2426" s="59">
        <v>11837</v>
      </c>
      <c r="K2426" s="49">
        <v>11837</v>
      </c>
      <c r="L2426" s="55" t="str">
        <f>_xlfn.CONCAT(NFM3External!$B2426,"_",NFM3External!$C2426,"_",NFM3External!$E2426,"_",NFM3External!$G2426)</f>
        <v>Malawi_TB_STOP TB Partnership_2022</v>
      </c>
    </row>
    <row r="2427" spans="1:12">
      <c r="A2427" s="51" t="s">
        <v>2014</v>
      </c>
      <c r="B2427" s="52" t="s">
        <v>1081</v>
      </c>
      <c r="C2427" s="52" t="s">
        <v>301</v>
      </c>
      <c r="D2427" s="52" t="s">
        <v>1627</v>
      </c>
      <c r="E2427" s="52" t="s">
        <v>881</v>
      </c>
      <c r="F2427" s="52" t="s">
        <v>2015</v>
      </c>
      <c r="G2427" s="52">
        <v>2023</v>
      </c>
      <c r="H2427" s="52" t="s">
        <v>357</v>
      </c>
      <c r="I2427" s="52" t="s">
        <v>663</v>
      </c>
      <c r="J2427" s="60">
        <v>11837</v>
      </c>
      <c r="K2427" s="52">
        <v>11837</v>
      </c>
      <c r="L2427" s="56" t="str">
        <f>_xlfn.CONCAT(NFM3External!$B2427,"_",NFM3External!$C2427,"_",NFM3External!$E2427,"_",NFM3External!$G2427)</f>
        <v>Malawi_TB_STOP TB Partnership_2023</v>
      </c>
    </row>
    <row r="2428" spans="1:12">
      <c r="A2428" s="48" t="s">
        <v>2014</v>
      </c>
      <c r="B2428" s="49" t="s">
        <v>1081</v>
      </c>
      <c r="C2428" s="49" t="s">
        <v>301</v>
      </c>
      <c r="D2428" s="49" t="s">
        <v>1627</v>
      </c>
      <c r="E2428" s="49" t="s">
        <v>881</v>
      </c>
      <c r="F2428" s="49" t="s">
        <v>2015</v>
      </c>
      <c r="G2428" s="49">
        <v>2024</v>
      </c>
      <c r="H2428" s="49" t="s">
        <v>357</v>
      </c>
      <c r="I2428" s="49" t="s">
        <v>663</v>
      </c>
      <c r="J2428" s="59">
        <v>11837</v>
      </c>
      <c r="K2428" s="49">
        <v>11837</v>
      </c>
      <c r="L2428" s="55" t="str">
        <f>_xlfn.CONCAT(NFM3External!$B2428,"_",NFM3External!$C2428,"_",NFM3External!$E2428,"_",NFM3External!$G2428)</f>
        <v>Malawi_TB_STOP TB Partnership_2024</v>
      </c>
    </row>
    <row r="2429" spans="1:12">
      <c r="A2429" s="51" t="s">
        <v>2014</v>
      </c>
      <c r="B2429" s="52" t="s">
        <v>1081</v>
      </c>
      <c r="C2429" s="52" t="s">
        <v>301</v>
      </c>
      <c r="D2429" s="52" t="s">
        <v>1627</v>
      </c>
      <c r="E2429" s="52" t="s">
        <v>881</v>
      </c>
      <c r="F2429" s="52" t="s">
        <v>2015</v>
      </c>
      <c r="G2429" s="52">
        <v>2025</v>
      </c>
      <c r="H2429" s="52" t="s">
        <v>357</v>
      </c>
      <c r="I2429" s="52" t="s">
        <v>663</v>
      </c>
      <c r="J2429" s="60">
        <v>11837</v>
      </c>
      <c r="K2429" s="52">
        <v>11837</v>
      </c>
      <c r="L2429" s="56" t="str">
        <f>_xlfn.CONCAT(NFM3External!$B2429,"_",NFM3External!$C2429,"_",NFM3External!$E2429,"_",NFM3External!$G2429)</f>
        <v>Malawi_TB_STOP TB Partnership_2025</v>
      </c>
    </row>
    <row r="2430" spans="1:12">
      <c r="A2430" s="48" t="s">
        <v>2014</v>
      </c>
      <c r="B2430" s="49" t="s">
        <v>1081</v>
      </c>
      <c r="C2430" s="49" t="s">
        <v>301</v>
      </c>
      <c r="D2430" s="49" t="s">
        <v>1627</v>
      </c>
      <c r="E2430" s="49" t="s">
        <v>927</v>
      </c>
      <c r="F2430" s="49" t="s">
        <v>2017</v>
      </c>
      <c r="G2430" s="49">
        <v>2018</v>
      </c>
      <c r="H2430" s="49" t="s">
        <v>1628</v>
      </c>
      <c r="I2430" s="49" t="s">
        <v>663</v>
      </c>
      <c r="J2430" s="59">
        <v>4565790</v>
      </c>
      <c r="K2430" s="49">
        <v>4565790</v>
      </c>
      <c r="L2430" s="55" t="str">
        <f>_xlfn.CONCAT(NFM3External!$B2430,"_",NFM3External!$C2430,"_",NFM3External!$E2430,"_",NFM3External!$G2430)</f>
        <v>Malawi_TB_United States Government (USG)_2018</v>
      </c>
    </row>
    <row r="2431" spans="1:12">
      <c r="A2431" s="51" t="s">
        <v>2014</v>
      </c>
      <c r="B2431" s="52" t="s">
        <v>1081</v>
      </c>
      <c r="C2431" s="52" t="s">
        <v>301</v>
      </c>
      <c r="D2431" s="52" t="s">
        <v>1627</v>
      </c>
      <c r="E2431" s="52" t="s">
        <v>927</v>
      </c>
      <c r="F2431" s="52" t="s">
        <v>2017</v>
      </c>
      <c r="G2431" s="52">
        <v>2019</v>
      </c>
      <c r="H2431" s="52" t="s">
        <v>1628</v>
      </c>
      <c r="I2431" s="52" t="s">
        <v>663</v>
      </c>
      <c r="J2431" s="60">
        <v>3655778</v>
      </c>
      <c r="K2431" s="52">
        <v>3655778</v>
      </c>
      <c r="L2431" s="56" t="str">
        <f>_xlfn.CONCAT(NFM3External!$B2431,"_",NFM3External!$C2431,"_",NFM3External!$E2431,"_",NFM3External!$G2431)</f>
        <v>Malawi_TB_United States Government (USG)_2019</v>
      </c>
    </row>
    <row r="2432" spans="1:12">
      <c r="A2432" s="48" t="s">
        <v>2014</v>
      </c>
      <c r="B2432" s="49" t="s">
        <v>1081</v>
      </c>
      <c r="C2432" s="49" t="s">
        <v>301</v>
      </c>
      <c r="D2432" s="49" t="s">
        <v>1627</v>
      </c>
      <c r="E2432" s="49" t="s">
        <v>927</v>
      </c>
      <c r="F2432" s="49" t="s">
        <v>2017</v>
      </c>
      <c r="G2432" s="49">
        <v>2020</v>
      </c>
      <c r="H2432" s="49" t="s">
        <v>1628</v>
      </c>
      <c r="I2432" s="49" t="s">
        <v>663</v>
      </c>
      <c r="J2432" s="59">
        <v>275000</v>
      </c>
      <c r="K2432" s="49">
        <v>275000</v>
      </c>
      <c r="L2432" s="55" t="str">
        <f>_xlfn.CONCAT(NFM3External!$B2432,"_",NFM3External!$C2432,"_",NFM3External!$E2432,"_",NFM3External!$G2432)</f>
        <v>Malawi_TB_United States Government (USG)_2020</v>
      </c>
    </row>
    <row r="2433" spans="1:12">
      <c r="A2433" s="51" t="s">
        <v>2014</v>
      </c>
      <c r="B2433" s="52" t="s">
        <v>1081</v>
      </c>
      <c r="C2433" s="52" t="s">
        <v>301</v>
      </c>
      <c r="D2433" s="52" t="s">
        <v>1627</v>
      </c>
      <c r="E2433" s="52" t="s">
        <v>927</v>
      </c>
      <c r="F2433" s="52" t="s">
        <v>2017</v>
      </c>
      <c r="G2433" s="52">
        <v>2021</v>
      </c>
      <c r="H2433" s="52" t="s">
        <v>357</v>
      </c>
      <c r="I2433" s="52" t="s">
        <v>663</v>
      </c>
      <c r="J2433" s="60">
        <v>2500000</v>
      </c>
      <c r="K2433" s="52">
        <v>2500000</v>
      </c>
      <c r="L2433" s="56" t="str">
        <f>_xlfn.CONCAT(NFM3External!$B2433,"_",NFM3External!$C2433,"_",NFM3External!$E2433,"_",NFM3External!$G2433)</f>
        <v>Malawi_TB_United States Government (USG)_2021</v>
      </c>
    </row>
    <row r="2434" spans="1:12">
      <c r="A2434" s="48" t="s">
        <v>2014</v>
      </c>
      <c r="B2434" s="49" t="s">
        <v>1081</v>
      </c>
      <c r="C2434" s="49" t="s">
        <v>301</v>
      </c>
      <c r="D2434" s="49" t="s">
        <v>1627</v>
      </c>
      <c r="E2434" s="49" t="s">
        <v>927</v>
      </c>
      <c r="F2434" s="49" t="s">
        <v>2017</v>
      </c>
      <c r="G2434" s="49">
        <v>2022</v>
      </c>
      <c r="H2434" s="49" t="s">
        <v>357</v>
      </c>
      <c r="I2434" s="49" t="s">
        <v>663</v>
      </c>
      <c r="J2434" s="59">
        <v>2500000</v>
      </c>
      <c r="K2434" s="49">
        <v>2500000</v>
      </c>
      <c r="L2434" s="55" t="str">
        <f>_xlfn.CONCAT(NFM3External!$B2434,"_",NFM3External!$C2434,"_",NFM3External!$E2434,"_",NFM3External!$G2434)</f>
        <v>Malawi_TB_United States Government (USG)_2022</v>
      </c>
    </row>
    <row r="2435" spans="1:12">
      <c r="A2435" s="51" t="s">
        <v>2014</v>
      </c>
      <c r="B2435" s="52" t="s">
        <v>1081</v>
      </c>
      <c r="C2435" s="52" t="s">
        <v>301</v>
      </c>
      <c r="D2435" s="52" t="s">
        <v>1627</v>
      </c>
      <c r="E2435" s="52" t="s">
        <v>927</v>
      </c>
      <c r="F2435" s="52" t="s">
        <v>2017</v>
      </c>
      <c r="G2435" s="52">
        <v>2023</v>
      </c>
      <c r="H2435" s="52" t="s">
        <v>357</v>
      </c>
      <c r="I2435" s="52" t="s">
        <v>663</v>
      </c>
      <c r="J2435" s="60">
        <v>2500000</v>
      </c>
      <c r="K2435" s="52">
        <v>2500000</v>
      </c>
      <c r="L2435" s="56" t="str">
        <f>_xlfn.CONCAT(NFM3External!$B2435,"_",NFM3External!$C2435,"_",NFM3External!$E2435,"_",NFM3External!$G2435)</f>
        <v>Malawi_TB_United States Government (USG)_2023</v>
      </c>
    </row>
    <row r="2436" spans="1:12">
      <c r="A2436" s="48" t="s">
        <v>2014</v>
      </c>
      <c r="B2436" s="49" t="s">
        <v>1081</v>
      </c>
      <c r="C2436" s="49" t="s">
        <v>301</v>
      </c>
      <c r="D2436" s="49" t="s">
        <v>1627</v>
      </c>
      <c r="E2436" s="49" t="s">
        <v>927</v>
      </c>
      <c r="F2436" s="49" t="s">
        <v>2017</v>
      </c>
      <c r="G2436" s="49">
        <v>2024</v>
      </c>
      <c r="H2436" s="49" t="s">
        <v>357</v>
      </c>
      <c r="I2436" s="49" t="s">
        <v>663</v>
      </c>
      <c r="J2436" s="59">
        <v>2500000</v>
      </c>
      <c r="K2436" s="49">
        <v>2500000</v>
      </c>
      <c r="L2436" s="55" t="str">
        <f>_xlfn.CONCAT(NFM3External!$B2436,"_",NFM3External!$C2436,"_",NFM3External!$E2436,"_",NFM3External!$G2436)</f>
        <v>Malawi_TB_United States Government (USG)_2024</v>
      </c>
    </row>
    <row r="2437" spans="1:12">
      <c r="A2437" s="51" t="s">
        <v>2014</v>
      </c>
      <c r="B2437" s="52" t="s">
        <v>1081</v>
      </c>
      <c r="C2437" s="52" t="s">
        <v>301</v>
      </c>
      <c r="D2437" s="52" t="s">
        <v>1627</v>
      </c>
      <c r="E2437" s="52" t="s">
        <v>927</v>
      </c>
      <c r="F2437" s="52" t="s">
        <v>2017</v>
      </c>
      <c r="G2437" s="52">
        <v>2025</v>
      </c>
      <c r="H2437" s="52" t="s">
        <v>357</v>
      </c>
      <c r="I2437" s="52" t="s">
        <v>663</v>
      </c>
      <c r="J2437" s="60">
        <v>2500000</v>
      </c>
      <c r="K2437" s="52">
        <v>2500000</v>
      </c>
      <c r="L2437" s="56" t="str">
        <f>_xlfn.CONCAT(NFM3External!$B2437,"_",NFM3External!$C2437,"_",NFM3External!$E2437,"_",NFM3External!$G2437)</f>
        <v>Malawi_TB_United States Government (USG)_2025</v>
      </c>
    </row>
    <row r="2438" spans="1:12">
      <c r="A2438" s="48" t="s">
        <v>2014</v>
      </c>
      <c r="B2438" s="49" t="s">
        <v>1081</v>
      </c>
      <c r="C2438" s="49" t="s">
        <v>301</v>
      </c>
      <c r="D2438" s="49" t="s">
        <v>1627</v>
      </c>
      <c r="E2438" s="49" t="s">
        <v>947</v>
      </c>
      <c r="F2438" s="49" t="s">
        <v>2015</v>
      </c>
      <c r="G2438" s="49">
        <v>2018</v>
      </c>
      <c r="H2438" s="49" t="s">
        <v>1628</v>
      </c>
      <c r="I2438" s="49" t="s">
        <v>663</v>
      </c>
      <c r="J2438" s="59">
        <v>288323</v>
      </c>
      <c r="K2438" s="49">
        <v>288323</v>
      </c>
      <c r="L2438" s="55" t="str">
        <f>_xlfn.CONCAT(NFM3External!$B2438,"_",NFM3External!$C2438,"_",NFM3External!$E2438,"_",NFM3External!$G2438)</f>
        <v>Malawi_TB_Unspecified - not disagregated by sources _2018</v>
      </c>
    </row>
    <row r="2439" spans="1:12">
      <c r="A2439" s="51" t="s">
        <v>2014</v>
      </c>
      <c r="B2439" s="52" t="s">
        <v>1081</v>
      </c>
      <c r="C2439" s="52" t="s">
        <v>301</v>
      </c>
      <c r="D2439" s="52" t="s">
        <v>1627</v>
      </c>
      <c r="E2439" s="52" t="s">
        <v>947</v>
      </c>
      <c r="F2439" s="52" t="s">
        <v>2015</v>
      </c>
      <c r="G2439" s="52">
        <v>2019</v>
      </c>
      <c r="H2439" s="52" t="s">
        <v>1628</v>
      </c>
      <c r="I2439" s="52" t="s">
        <v>663</v>
      </c>
      <c r="J2439" s="60">
        <v>266084</v>
      </c>
      <c r="K2439" s="52">
        <v>266084</v>
      </c>
      <c r="L2439" s="56" t="str">
        <f>_xlfn.CONCAT(NFM3External!$B2439,"_",NFM3External!$C2439,"_",NFM3External!$E2439,"_",NFM3External!$G2439)</f>
        <v>Malawi_TB_Unspecified - not disagregated by sources _2019</v>
      </c>
    </row>
    <row r="2440" spans="1:12">
      <c r="A2440" s="48" t="s">
        <v>2014</v>
      </c>
      <c r="B2440" s="49" t="s">
        <v>1081</v>
      </c>
      <c r="C2440" s="49" t="s">
        <v>301</v>
      </c>
      <c r="D2440" s="49" t="s">
        <v>1627</v>
      </c>
      <c r="E2440" s="49" t="s">
        <v>947</v>
      </c>
      <c r="F2440" s="49" t="s">
        <v>2015</v>
      </c>
      <c r="G2440" s="49">
        <v>2020</v>
      </c>
      <c r="H2440" s="49" t="s">
        <v>1628</v>
      </c>
      <c r="I2440" s="49" t="s">
        <v>663</v>
      </c>
      <c r="J2440" s="59">
        <v>293974</v>
      </c>
      <c r="K2440" s="49">
        <v>293974</v>
      </c>
      <c r="L2440" s="55" t="str">
        <f>_xlfn.CONCAT(NFM3External!$B2440,"_",NFM3External!$C2440,"_",NFM3External!$E2440,"_",NFM3External!$G2440)</f>
        <v>Malawi_TB_Unspecified - not disagregated by sources _2020</v>
      </c>
    </row>
    <row r="2441" spans="1:12">
      <c r="A2441" s="51" t="s">
        <v>2014</v>
      </c>
      <c r="B2441" s="52" t="s">
        <v>1081</v>
      </c>
      <c r="C2441" s="52" t="s">
        <v>301</v>
      </c>
      <c r="D2441" s="52" t="s">
        <v>1627</v>
      </c>
      <c r="E2441" s="52" t="s">
        <v>947</v>
      </c>
      <c r="F2441" s="52" t="s">
        <v>2015</v>
      </c>
      <c r="G2441" s="52">
        <v>2021</v>
      </c>
      <c r="H2441" s="52" t="s">
        <v>357</v>
      </c>
      <c r="I2441" s="52" t="s">
        <v>663</v>
      </c>
      <c r="J2441" s="60">
        <v>293974</v>
      </c>
      <c r="K2441" s="52">
        <v>293974</v>
      </c>
      <c r="L2441" s="56" t="str">
        <f>_xlfn.CONCAT(NFM3External!$B2441,"_",NFM3External!$C2441,"_",NFM3External!$E2441,"_",NFM3External!$G2441)</f>
        <v>Malawi_TB_Unspecified - not disagregated by sources _2021</v>
      </c>
    </row>
    <row r="2442" spans="1:12">
      <c r="A2442" s="48" t="s">
        <v>2014</v>
      </c>
      <c r="B2442" s="49" t="s">
        <v>1081</v>
      </c>
      <c r="C2442" s="49" t="s">
        <v>301</v>
      </c>
      <c r="D2442" s="49" t="s">
        <v>1627</v>
      </c>
      <c r="E2442" s="49" t="s">
        <v>947</v>
      </c>
      <c r="F2442" s="49" t="s">
        <v>2015</v>
      </c>
      <c r="G2442" s="49">
        <v>2022</v>
      </c>
      <c r="H2442" s="49" t="s">
        <v>357</v>
      </c>
      <c r="I2442" s="49" t="s">
        <v>663</v>
      </c>
      <c r="J2442" s="59">
        <v>293974</v>
      </c>
      <c r="K2442" s="49">
        <v>293974</v>
      </c>
      <c r="L2442" s="55" t="str">
        <f>_xlfn.CONCAT(NFM3External!$B2442,"_",NFM3External!$C2442,"_",NFM3External!$E2442,"_",NFM3External!$G2442)</f>
        <v>Malawi_TB_Unspecified - not disagregated by sources _2022</v>
      </c>
    </row>
    <row r="2443" spans="1:12">
      <c r="A2443" s="51" t="s">
        <v>2014</v>
      </c>
      <c r="B2443" s="52" t="s">
        <v>1081</v>
      </c>
      <c r="C2443" s="52" t="s">
        <v>301</v>
      </c>
      <c r="D2443" s="52" t="s">
        <v>1627</v>
      </c>
      <c r="E2443" s="52" t="s">
        <v>947</v>
      </c>
      <c r="F2443" s="52" t="s">
        <v>2015</v>
      </c>
      <c r="G2443" s="52">
        <v>2023</v>
      </c>
      <c r="H2443" s="52" t="s">
        <v>357</v>
      </c>
      <c r="I2443" s="52" t="s">
        <v>663</v>
      </c>
      <c r="J2443" s="60">
        <v>293974</v>
      </c>
      <c r="K2443" s="52">
        <v>293974</v>
      </c>
      <c r="L2443" s="56" t="str">
        <f>_xlfn.CONCAT(NFM3External!$B2443,"_",NFM3External!$C2443,"_",NFM3External!$E2443,"_",NFM3External!$G2443)</f>
        <v>Malawi_TB_Unspecified - not disagregated by sources _2023</v>
      </c>
    </row>
    <row r="2444" spans="1:12">
      <c r="A2444" s="48" t="s">
        <v>2014</v>
      </c>
      <c r="B2444" s="49" t="s">
        <v>1081</v>
      </c>
      <c r="C2444" s="49" t="s">
        <v>301</v>
      </c>
      <c r="D2444" s="49" t="s">
        <v>1627</v>
      </c>
      <c r="E2444" s="49" t="s">
        <v>947</v>
      </c>
      <c r="F2444" s="49" t="s">
        <v>2015</v>
      </c>
      <c r="G2444" s="49">
        <v>2024</v>
      </c>
      <c r="H2444" s="49" t="s">
        <v>357</v>
      </c>
      <c r="I2444" s="49" t="s">
        <v>663</v>
      </c>
      <c r="J2444" s="59">
        <v>293974</v>
      </c>
      <c r="K2444" s="49">
        <v>293974</v>
      </c>
      <c r="L2444" s="55" t="str">
        <f>_xlfn.CONCAT(NFM3External!$B2444,"_",NFM3External!$C2444,"_",NFM3External!$E2444,"_",NFM3External!$G2444)</f>
        <v>Malawi_TB_Unspecified - not disagregated by sources _2024</v>
      </c>
    </row>
    <row r="2445" spans="1:12">
      <c r="A2445" s="51" t="s">
        <v>2014</v>
      </c>
      <c r="B2445" s="52" t="s">
        <v>1081</v>
      </c>
      <c r="C2445" s="52" t="s">
        <v>301</v>
      </c>
      <c r="D2445" s="52" t="s">
        <v>1627</v>
      </c>
      <c r="E2445" s="52" t="s">
        <v>947</v>
      </c>
      <c r="F2445" s="52" t="s">
        <v>2015</v>
      </c>
      <c r="G2445" s="52">
        <v>2025</v>
      </c>
      <c r="H2445" s="52" t="s">
        <v>357</v>
      </c>
      <c r="I2445" s="52" t="s">
        <v>663</v>
      </c>
      <c r="J2445" s="60">
        <v>293974</v>
      </c>
      <c r="K2445" s="52">
        <v>293974</v>
      </c>
      <c r="L2445" s="56" t="str">
        <f>_xlfn.CONCAT(NFM3External!$B2445,"_",NFM3External!$C2445,"_",NFM3External!$E2445,"_",NFM3External!$G2445)</f>
        <v>Malawi_TB_Unspecified - not disagregated by sources _2025</v>
      </c>
    </row>
    <row r="2446" spans="1:12">
      <c r="A2446" s="48" t="s">
        <v>2014</v>
      </c>
      <c r="B2446" s="49" t="s">
        <v>1081</v>
      </c>
      <c r="C2446" s="49" t="s">
        <v>301</v>
      </c>
      <c r="D2446" s="49" t="s">
        <v>1627</v>
      </c>
      <c r="E2446" s="49" t="s">
        <v>932</v>
      </c>
      <c r="F2446" s="49" t="s">
        <v>2015</v>
      </c>
      <c r="G2446" s="49">
        <v>2018</v>
      </c>
      <c r="H2446" s="49" t="s">
        <v>1628</v>
      </c>
      <c r="I2446" s="49" t="s">
        <v>663</v>
      </c>
      <c r="J2446" s="59">
        <v>1397577</v>
      </c>
      <c r="K2446" s="49">
        <v>1397577</v>
      </c>
      <c r="L2446" s="55" t="str">
        <f>_xlfn.CONCAT(NFM3External!$B2446,"_",NFM3External!$C2446,"_",NFM3External!$E2446,"_",NFM3External!$G2446)</f>
        <v>Malawi_TB_World Bank (WB)_2018</v>
      </c>
    </row>
    <row r="2447" spans="1:12">
      <c r="A2447" s="51" t="s">
        <v>2014</v>
      </c>
      <c r="B2447" s="52" t="s">
        <v>1081</v>
      </c>
      <c r="C2447" s="52" t="s">
        <v>301</v>
      </c>
      <c r="D2447" s="52" t="s">
        <v>1627</v>
      </c>
      <c r="E2447" s="52" t="s">
        <v>932</v>
      </c>
      <c r="F2447" s="52" t="s">
        <v>2015</v>
      </c>
      <c r="G2447" s="52">
        <v>2019</v>
      </c>
      <c r="H2447" s="52" t="s">
        <v>1628</v>
      </c>
      <c r="I2447" s="52" t="s">
        <v>663</v>
      </c>
      <c r="J2447" s="60">
        <v>1425098</v>
      </c>
      <c r="K2447" s="52">
        <v>1425098</v>
      </c>
      <c r="L2447" s="56" t="str">
        <f>_xlfn.CONCAT(NFM3External!$B2447,"_",NFM3External!$C2447,"_",NFM3External!$E2447,"_",NFM3External!$G2447)</f>
        <v>Malawi_TB_World Bank (WB)_2019</v>
      </c>
    </row>
    <row r="2448" spans="1:12">
      <c r="A2448" s="48" t="s">
        <v>2014</v>
      </c>
      <c r="B2448" s="49" t="s">
        <v>1081</v>
      </c>
      <c r="C2448" s="49" t="s">
        <v>301</v>
      </c>
      <c r="D2448" s="49" t="s">
        <v>1627</v>
      </c>
      <c r="E2448" s="49" t="s">
        <v>932</v>
      </c>
      <c r="F2448" s="49" t="s">
        <v>2015</v>
      </c>
      <c r="G2448" s="49">
        <v>2020</v>
      </c>
      <c r="H2448" s="49" t="s">
        <v>1628</v>
      </c>
      <c r="I2448" s="49" t="s">
        <v>663</v>
      </c>
      <c r="J2448" s="59">
        <v>2555936</v>
      </c>
      <c r="K2448" s="49">
        <v>2555936</v>
      </c>
      <c r="L2448" s="55" t="str">
        <f>_xlfn.CONCAT(NFM3External!$B2448,"_",NFM3External!$C2448,"_",NFM3External!$E2448,"_",NFM3External!$G2448)</f>
        <v>Malawi_TB_World Bank (WB)_2020</v>
      </c>
    </row>
    <row r="2449" spans="1:12">
      <c r="A2449" s="51" t="s">
        <v>2014</v>
      </c>
      <c r="B2449" s="52" t="s">
        <v>1081</v>
      </c>
      <c r="C2449" s="52" t="s">
        <v>301</v>
      </c>
      <c r="D2449" s="52" t="s">
        <v>1627</v>
      </c>
      <c r="E2449" s="52" t="s">
        <v>932</v>
      </c>
      <c r="F2449" s="52" t="s">
        <v>2015</v>
      </c>
      <c r="G2449" s="52">
        <v>2021</v>
      </c>
      <c r="H2449" s="52" t="s">
        <v>357</v>
      </c>
      <c r="I2449" s="52" t="s">
        <v>663</v>
      </c>
      <c r="J2449" s="60">
        <v>2555936</v>
      </c>
      <c r="K2449" s="52">
        <v>2555936</v>
      </c>
      <c r="L2449" s="56" t="str">
        <f>_xlfn.CONCAT(NFM3External!$B2449,"_",NFM3External!$C2449,"_",NFM3External!$E2449,"_",NFM3External!$G2449)</f>
        <v>Malawi_TB_World Bank (WB)_2021</v>
      </c>
    </row>
    <row r="2450" spans="1:12">
      <c r="A2450" s="48" t="s">
        <v>2014</v>
      </c>
      <c r="B2450" s="49" t="s">
        <v>1081</v>
      </c>
      <c r="C2450" s="49" t="s">
        <v>301</v>
      </c>
      <c r="D2450" s="49" t="s">
        <v>1627</v>
      </c>
      <c r="E2450" s="49" t="s">
        <v>932</v>
      </c>
      <c r="F2450" s="49" t="s">
        <v>2015</v>
      </c>
      <c r="G2450" s="49">
        <v>2022</v>
      </c>
      <c r="H2450" s="49" t="s">
        <v>357</v>
      </c>
      <c r="I2450" s="49" t="s">
        <v>663</v>
      </c>
      <c r="J2450" s="59">
        <v>2555936</v>
      </c>
      <c r="K2450" s="49">
        <v>2555936</v>
      </c>
      <c r="L2450" s="55" t="str">
        <f>_xlfn.CONCAT(NFM3External!$B2450,"_",NFM3External!$C2450,"_",NFM3External!$E2450,"_",NFM3External!$G2450)</f>
        <v>Malawi_TB_World Bank (WB)_2022</v>
      </c>
    </row>
    <row r="2451" spans="1:12">
      <c r="A2451" s="51" t="s">
        <v>2014</v>
      </c>
      <c r="B2451" s="52" t="s">
        <v>1081</v>
      </c>
      <c r="C2451" s="52" t="s">
        <v>301</v>
      </c>
      <c r="D2451" s="52" t="s">
        <v>1627</v>
      </c>
      <c r="E2451" s="52" t="s">
        <v>932</v>
      </c>
      <c r="F2451" s="52" t="s">
        <v>2015</v>
      </c>
      <c r="G2451" s="52">
        <v>2023</v>
      </c>
      <c r="H2451" s="52" t="s">
        <v>357</v>
      </c>
      <c r="I2451" s="52" t="s">
        <v>663</v>
      </c>
      <c r="J2451" s="60">
        <v>2555936</v>
      </c>
      <c r="K2451" s="52">
        <v>2555936</v>
      </c>
      <c r="L2451" s="56" t="str">
        <f>_xlfn.CONCAT(NFM3External!$B2451,"_",NFM3External!$C2451,"_",NFM3External!$E2451,"_",NFM3External!$G2451)</f>
        <v>Malawi_TB_World Bank (WB)_2023</v>
      </c>
    </row>
    <row r="2452" spans="1:12">
      <c r="A2452" s="48" t="s">
        <v>2014</v>
      </c>
      <c r="B2452" s="49" t="s">
        <v>1081</v>
      </c>
      <c r="C2452" s="49" t="s">
        <v>301</v>
      </c>
      <c r="D2452" s="49" t="s">
        <v>1627</v>
      </c>
      <c r="E2452" s="49" t="s">
        <v>932</v>
      </c>
      <c r="F2452" s="49" t="s">
        <v>2015</v>
      </c>
      <c r="G2452" s="49">
        <v>2024</v>
      </c>
      <c r="H2452" s="49" t="s">
        <v>357</v>
      </c>
      <c r="I2452" s="49" t="s">
        <v>663</v>
      </c>
      <c r="J2452" s="59">
        <v>2555936</v>
      </c>
      <c r="K2452" s="49">
        <v>2555936</v>
      </c>
      <c r="L2452" s="55" t="str">
        <f>_xlfn.CONCAT(NFM3External!$B2452,"_",NFM3External!$C2452,"_",NFM3External!$E2452,"_",NFM3External!$G2452)</f>
        <v>Malawi_TB_World Bank (WB)_2024</v>
      </c>
    </row>
    <row r="2453" spans="1:12">
      <c r="A2453" s="51" t="s">
        <v>2014</v>
      </c>
      <c r="B2453" s="52" t="s">
        <v>1081</v>
      </c>
      <c r="C2453" s="52" t="s">
        <v>301</v>
      </c>
      <c r="D2453" s="52" t="s">
        <v>1627</v>
      </c>
      <c r="E2453" s="52" t="s">
        <v>932</v>
      </c>
      <c r="F2453" s="52" t="s">
        <v>2015</v>
      </c>
      <c r="G2453" s="52">
        <v>2025</v>
      </c>
      <c r="H2453" s="52" t="s">
        <v>357</v>
      </c>
      <c r="I2453" s="52" t="s">
        <v>663</v>
      </c>
      <c r="J2453" s="60">
        <v>2555936</v>
      </c>
      <c r="K2453" s="52">
        <v>2555936</v>
      </c>
      <c r="L2453" s="56" t="str">
        <f>_xlfn.CONCAT(NFM3External!$B2453,"_",NFM3External!$C2453,"_",NFM3External!$E2453,"_",NFM3External!$G2453)</f>
        <v>Malawi_TB_World Bank (WB)_2025</v>
      </c>
    </row>
    <row r="2454" spans="1:12">
      <c r="A2454" s="48" t="s">
        <v>2014</v>
      </c>
      <c r="B2454" s="49" t="s">
        <v>1081</v>
      </c>
      <c r="C2454" s="49" t="s">
        <v>301</v>
      </c>
      <c r="D2454" s="49" t="s">
        <v>1627</v>
      </c>
      <c r="E2454" s="49" t="s">
        <v>942</v>
      </c>
      <c r="F2454" s="49" t="s">
        <v>2015</v>
      </c>
      <c r="G2454" s="49">
        <v>2019</v>
      </c>
      <c r="H2454" s="49" t="s">
        <v>1628</v>
      </c>
      <c r="I2454" s="49" t="s">
        <v>663</v>
      </c>
      <c r="J2454" s="59">
        <v>45944</v>
      </c>
      <c r="K2454" s="49">
        <v>45944</v>
      </c>
      <c r="L2454" s="55" t="str">
        <f>_xlfn.CONCAT(NFM3External!$B2454,"_",NFM3External!$C2454,"_",NFM3External!$E2454,"_",NFM3External!$G2454)</f>
        <v>Malawi_TB_World Health Organization (WHO)_2019</v>
      </c>
    </row>
    <row r="2455" spans="1:12">
      <c r="A2455" s="51" t="s">
        <v>2014</v>
      </c>
      <c r="B2455" s="52" t="s">
        <v>1081</v>
      </c>
      <c r="C2455" s="52" t="s">
        <v>301</v>
      </c>
      <c r="D2455" s="52" t="s">
        <v>1627</v>
      </c>
      <c r="E2455" s="52" t="s">
        <v>942</v>
      </c>
      <c r="F2455" s="52" t="s">
        <v>2015</v>
      </c>
      <c r="G2455" s="52">
        <v>2020</v>
      </c>
      <c r="H2455" s="52" t="s">
        <v>1628</v>
      </c>
      <c r="I2455" s="52" t="s">
        <v>663</v>
      </c>
      <c r="J2455" s="60">
        <v>45944</v>
      </c>
      <c r="K2455" s="52">
        <v>45944</v>
      </c>
      <c r="L2455" s="56" t="str">
        <f>_xlfn.CONCAT(NFM3External!$B2455,"_",NFM3External!$C2455,"_",NFM3External!$E2455,"_",NFM3External!$G2455)</f>
        <v>Malawi_TB_World Health Organization (WHO)_2020</v>
      </c>
    </row>
    <row r="2456" spans="1:12">
      <c r="A2456" s="48" t="s">
        <v>2014</v>
      </c>
      <c r="B2456" s="49" t="s">
        <v>1081</v>
      </c>
      <c r="C2456" s="49" t="s">
        <v>301</v>
      </c>
      <c r="D2456" s="49" t="s">
        <v>1627</v>
      </c>
      <c r="E2456" s="49" t="s">
        <v>942</v>
      </c>
      <c r="F2456" s="49" t="s">
        <v>2015</v>
      </c>
      <c r="G2456" s="49">
        <v>2021</v>
      </c>
      <c r="H2456" s="49" t="s">
        <v>357</v>
      </c>
      <c r="I2456" s="49" t="s">
        <v>663</v>
      </c>
      <c r="J2456" s="59">
        <v>45944</v>
      </c>
      <c r="K2456" s="49">
        <v>45944</v>
      </c>
      <c r="L2456" s="55" t="str">
        <f>_xlfn.CONCAT(NFM3External!$B2456,"_",NFM3External!$C2456,"_",NFM3External!$E2456,"_",NFM3External!$G2456)</f>
        <v>Malawi_TB_World Health Organization (WHO)_2021</v>
      </c>
    </row>
    <row r="2457" spans="1:12">
      <c r="A2457" s="51" t="s">
        <v>2014</v>
      </c>
      <c r="B2457" s="52" t="s">
        <v>1081</v>
      </c>
      <c r="C2457" s="52" t="s">
        <v>301</v>
      </c>
      <c r="D2457" s="52" t="s">
        <v>1627</v>
      </c>
      <c r="E2457" s="52" t="s">
        <v>942</v>
      </c>
      <c r="F2457" s="52" t="s">
        <v>2015</v>
      </c>
      <c r="G2457" s="52">
        <v>2022</v>
      </c>
      <c r="H2457" s="52" t="s">
        <v>357</v>
      </c>
      <c r="I2457" s="52" t="s">
        <v>663</v>
      </c>
      <c r="J2457" s="60">
        <v>45944</v>
      </c>
      <c r="K2457" s="52">
        <v>45944</v>
      </c>
      <c r="L2457" s="56" t="str">
        <f>_xlfn.CONCAT(NFM3External!$B2457,"_",NFM3External!$C2457,"_",NFM3External!$E2457,"_",NFM3External!$G2457)</f>
        <v>Malawi_TB_World Health Organization (WHO)_2022</v>
      </c>
    </row>
    <row r="2458" spans="1:12">
      <c r="A2458" s="48" t="s">
        <v>2014</v>
      </c>
      <c r="B2458" s="49" t="s">
        <v>1081</v>
      </c>
      <c r="C2458" s="49" t="s">
        <v>301</v>
      </c>
      <c r="D2458" s="49" t="s">
        <v>1627</v>
      </c>
      <c r="E2458" s="49" t="s">
        <v>942</v>
      </c>
      <c r="F2458" s="49" t="s">
        <v>2015</v>
      </c>
      <c r="G2458" s="49">
        <v>2023</v>
      </c>
      <c r="H2458" s="49" t="s">
        <v>357</v>
      </c>
      <c r="I2458" s="49" t="s">
        <v>663</v>
      </c>
      <c r="J2458" s="59">
        <v>45944</v>
      </c>
      <c r="K2458" s="49">
        <v>45944</v>
      </c>
      <c r="L2458" s="55" t="str">
        <f>_xlfn.CONCAT(NFM3External!$B2458,"_",NFM3External!$C2458,"_",NFM3External!$E2458,"_",NFM3External!$G2458)</f>
        <v>Malawi_TB_World Health Organization (WHO)_2023</v>
      </c>
    </row>
    <row r="2459" spans="1:12">
      <c r="A2459" s="51" t="s">
        <v>2014</v>
      </c>
      <c r="B2459" s="52" t="s">
        <v>1081</v>
      </c>
      <c r="C2459" s="52" t="s">
        <v>301</v>
      </c>
      <c r="D2459" s="52" t="s">
        <v>1627</v>
      </c>
      <c r="E2459" s="52" t="s">
        <v>942</v>
      </c>
      <c r="F2459" s="52" t="s">
        <v>2015</v>
      </c>
      <c r="G2459" s="52">
        <v>2024</v>
      </c>
      <c r="H2459" s="52" t="s">
        <v>357</v>
      </c>
      <c r="I2459" s="52" t="s">
        <v>663</v>
      </c>
      <c r="J2459" s="60">
        <v>45944</v>
      </c>
      <c r="K2459" s="52">
        <v>45944</v>
      </c>
      <c r="L2459" s="56" t="str">
        <f>_xlfn.CONCAT(NFM3External!$B2459,"_",NFM3External!$C2459,"_",NFM3External!$E2459,"_",NFM3External!$G2459)</f>
        <v>Malawi_TB_World Health Organization (WHO)_2024</v>
      </c>
    </row>
    <row r="2460" spans="1:12">
      <c r="A2460" s="48" t="s">
        <v>2014</v>
      </c>
      <c r="B2460" s="49" t="s">
        <v>1081</v>
      </c>
      <c r="C2460" s="49" t="s">
        <v>301</v>
      </c>
      <c r="D2460" s="49" t="s">
        <v>1627</v>
      </c>
      <c r="E2460" s="49" t="s">
        <v>942</v>
      </c>
      <c r="F2460" s="49" t="s">
        <v>2015</v>
      </c>
      <c r="G2460" s="49">
        <v>2025</v>
      </c>
      <c r="H2460" s="49" t="s">
        <v>357</v>
      </c>
      <c r="I2460" s="49" t="s">
        <v>663</v>
      </c>
      <c r="J2460" s="59">
        <v>45944</v>
      </c>
      <c r="K2460" s="49">
        <v>45944</v>
      </c>
      <c r="L2460" s="55" t="str">
        <f>_xlfn.CONCAT(NFM3External!$B2460,"_",NFM3External!$C2460,"_",NFM3External!$E2460,"_",NFM3External!$G2460)</f>
        <v>Malawi_TB_World Health Organization (WHO)_2025</v>
      </c>
    </row>
    <row r="2461" spans="1:12">
      <c r="A2461" s="51" t="s">
        <v>2018</v>
      </c>
      <c r="B2461" s="52" t="s">
        <v>1118</v>
      </c>
      <c r="C2461" s="52" t="s">
        <v>1638</v>
      </c>
      <c r="D2461" s="52" t="s">
        <v>1627</v>
      </c>
      <c r="E2461" s="52" t="s">
        <v>927</v>
      </c>
      <c r="F2461" s="52" t="s">
        <v>2019</v>
      </c>
      <c r="G2461" s="52">
        <v>2018</v>
      </c>
      <c r="H2461" s="52" t="s">
        <v>1628</v>
      </c>
      <c r="I2461" s="52" t="s">
        <v>663</v>
      </c>
      <c r="J2461" s="60">
        <v>68691743</v>
      </c>
      <c r="K2461" s="52">
        <v>68691743</v>
      </c>
      <c r="L2461" s="56" t="str">
        <f>_xlfn.CONCAT(NFM3External!$B2461,"_",NFM3External!$C2461,"_",NFM3External!$E2461,"_",NFM3External!$G2461)</f>
        <v>Namibia_HIV_United States Government (USG)_2018</v>
      </c>
    </row>
    <row r="2462" spans="1:12">
      <c r="A2462" s="48" t="s">
        <v>2018</v>
      </c>
      <c r="B2462" s="49" t="s">
        <v>1118</v>
      </c>
      <c r="C2462" s="49" t="s">
        <v>1638</v>
      </c>
      <c r="D2462" s="49" t="s">
        <v>1627</v>
      </c>
      <c r="E2462" s="49" t="s">
        <v>927</v>
      </c>
      <c r="F2462" s="49" t="s">
        <v>2019</v>
      </c>
      <c r="G2462" s="49">
        <v>2019</v>
      </c>
      <c r="H2462" s="49" t="s">
        <v>1628</v>
      </c>
      <c r="I2462" s="49" t="s">
        <v>663</v>
      </c>
      <c r="J2462" s="59">
        <v>71589000</v>
      </c>
      <c r="K2462" s="49">
        <v>71589000</v>
      </c>
      <c r="L2462" s="55" t="str">
        <f>_xlfn.CONCAT(NFM3External!$B2462,"_",NFM3External!$C2462,"_",NFM3External!$E2462,"_",NFM3External!$G2462)</f>
        <v>Namibia_HIV_United States Government (USG)_2019</v>
      </c>
    </row>
    <row r="2463" spans="1:12">
      <c r="A2463" s="51" t="s">
        <v>2018</v>
      </c>
      <c r="B2463" s="52" t="s">
        <v>1118</v>
      </c>
      <c r="C2463" s="52" t="s">
        <v>1638</v>
      </c>
      <c r="D2463" s="52" t="s">
        <v>1627</v>
      </c>
      <c r="E2463" s="52" t="s">
        <v>927</v>
      </c>
      <c r="F2463" s="52" t="s">
        <v>2019</v>
      </c>
      <c r="G2463" s="52">
        <v>2020</v>
      </c>
      <c r="H2463" s="52" t="s">
        <v>1628</v>
      </c>
      <c r="I2463" s="52" t="s">
        <v>663</v>
      </c>
      <c r="J2463" s="60">
        <v>81477205</v>
      </c>
      <c r="K2463" s="52">
        <v>81477205</v>
      </c>
      <c r="L2463" s="56" t="str">
        <f>_xlfn.CONCAT(NFM3External!$B2463,"_",NFM3External!$C2463,"_",NFM3External!$E2463,"_",NFM3External!$G2463)</f>
        <v>Namibia_HIV_United States Government (USG)_2020</v>
      </c>
    </row>
    <row r="2464" spans="1:12">
      <c r="A2464" s="48" t="s">
        <v>2018</v>
      </c>
      <c r="B2464" s="49" t="s">
        <v>1118</v>
      </c>
      <c r="C2464" s="49" t="s">
        <v>1638</v>
      </c>
      <c r="D2464" s="49" t="s">
        <v>1627</v>
      </c>
      <c r="E2464" s="49" t="s">
        <v>927</v>
      </c>
      <c r="F2464" s="49" t="s">
        <v>2019</v>
      </c>
      <c r="G2464" s="49">
        <v>2021</v>
      </c>
      <c r="H2464" s="49" t="s">
        <v>357</v>
      </c>
      <c r="I2464" s="49" t="s">
        <v>663</v>
      </c>
      <c r="J2464" s="59">
        <v>89684406</v>
      </c>
      <c r="K2464" s="49">
        <v>89684406</v>
      </c>
      <c r="L2464" s="55" t="str">
        <f>_xlfn.CONCAT(NFM3External!$B2464,"_",NFM3External!$C2464,"_",NFM3External!$E2464,"_",NFM3External!$G2464)</f>
        <v>Namibia_HIV_United States Government (USG)_2021</v>
      </c>
    </row>
    <row r="2465" spans="1:12">
      <c r="A2465" s="51" t="s">
        <v>2018</v>
      </c>
      <c r="B2465" s="52" t="s">
        <v>1118</v>
      </c>
      <c r="C2465" s="52" t="s">
        <v>1638</v>
      </c>
      <c r="D2465" s="52" t="s">
        <v>1627</v>
      </c>
      <c r="E2465" s="52" t="s">
        <v>927</v>
      </c>
      <c r="F2465" s="52" t="s">
        <v>2019</v>
      </c>
      <c r="G2465" s="52">
        <v>2022</v>
      </c>
      <c r="H2465" s="52" t="s">
        <v>357</v>
      </c>
      <c r="I2465" s="52" t="s">
        <v>663</v>
      </c>
      <c r="J2465" s="60">
        <v>82504681</v>
      </c>
      <c r="K2465" s="52">
        <v>82504681</v>
      </c>
      <c r="L2465" s="56" t="str">
        <f>_xlfn.CONCAT(NFM3External!$B2465,"_",NFM3External!$C2465,"_",NFM3External!$E2465,"_",NFM3External!$G2465)</f>
        <v>Namibia_HIV_United States Government (USG)_2022</v>
      </c>
    </row>
    <row r="2466" spans="1:12">
      <c r="A2466" s="48" t="s">
        <v>2018</v>
      </c>
      <c r="B2466" s="49" t="s">
        <v>1118</v>
      </c>
      <c r="C2466" s="49" t="s">
        <v>1638</v>
      </c>
      <c r="D2466" s="49" t="s">
        <v>1627</v>
      </c>
      <c r="E2466" s="49" t="s">
        <v>927</v>
      </c>
      <c r="F2466" s="49" t="s">
        <v>2019</v>
      </c>
      <c r="G2466" s="49">
        <v>2023</v>
      </c>
      <c r="H2466" s="49" t="s">
        <v>357</v>
      </c>
      <c r="I2466" s="49" t="s">
        <v>663</v>
      </c>
      <c r="J2466" s="59">
        <v>74921553</v>
      </c>
      <c r="K2466" s="49">
        <v>74921553</v>
      </c>
      <c r="L2466" s="55" t="str">
        <f>_xlfn.CONCAT(NFM3External!$B2466,"_",NFM3External!$C2466,"_",NFM3External!$E2466,"_",NFM3External!$G2466)</f>
        <v>Namibia_HIV_United States Government (USG)_2023</v>
      </c>
    </row>
    <row r="2467" spans="1:12">
      <c r="A2467" s="51" t="s">
        <v>2018</v>
      </c>
      <c r="B2467" s="52" t="s">
        <v>1118</v>
      </c>
      <c r="C2467" s="52" t="s">
        <v>304</v>
      </c>
      <c r="D2467" s="52" t="s">
        <v>1627</v>
      </c>
      <c r="E2467" s="52" t="s">
        <v>947</v>
      </c>
      <c r="F2467" s="52" t="s">
        <v>2020</v>
      </c>
      <c r="G2467" s="52">
        <v>2018</v>
      </c>
      <c r="H2467" s="52" t="s">
        <v>1628</v>
      </c>
      <c r="I2467" s="52" t="s">
        <v>663</v>
      </c>
      <c r="J2467" s="60">
        <v>46376</v>
      </c>
      <c r="K2467" s="52">
        <v>46376</v>
      </c>
      <c r="L2467" s="56" t="str">
        <f>_xlfn.CONCAT(NFM3External!$B2467,"_",NFM3External!$C2467,"_",NFM3External!$E2467,"_",NFM3External!$G2467)</f>
        <v>Namibia_Malaria_Unspecified - not disagregated by sources _2018</v>
      </c>
    </row>
    <row r="2468" spans="1:12">
      <c r="A2468" s="48" t="s">
        <v>2018</v>
      </c>
      <c r="B2468" s="49" t="s">
        <v>1118</v>
      </c>
      <c r="C2468" s="49" t="s">
        <v>304</v>
      </c>
      <c r="D2468" s="49" t="s">
        <v>1627</v>
      </c>
      <c r="E2468" s="49" t="s">
        <v>947</v>
      </c>
      <c r="F2468" s="49" t="s">
        <v>2020</v>
      </c>
      <c r="G2468" s="49">
        <v>2019</v>
      </c>
      <c r="H2468" s="49" t="s">
        <v>1628</v>
      </c>
      <c r="I2468" s="49" t="s">
        <v>663</v>
      </c>
      <c r="J2468" s="59">
        <v>168807</v>
      </c>
      <c r="K2468" s="49">
        <v>168807</v>
      </c>
      <c r="L2468" s="55" t="str">
        <f>_xlfn.CONCAT(NFM3External!$B2468,"_",NFM3External!$C2468,"_",NFM3External!$E2468,"_",NFM3External!$G2468)</f>
        <v>Namibia_Malaria_Unspecified - not disagregated by sources _2019</v>
      </c>
    </row>
    <row r="2469" spans="1:12">
      <c r="A2469" s="51" t="s">
        <v>2018</v>
      </c>
      <c r="B2469" s="52" t="s">
        <v>1118</v>
      </c>
      <c r="C2469" s="52" t="s">
        <v>304</v>
      </c>
      <c r="D2469" s="52" t="s">
        <v>1627</v>
      </c>
      <c r="E2469" s="52" t="s">
        <v>947</v>
      </c>
      <c r="F2469" s="52" t="s">
        <v>2020</v>
      </c>
      <c r="G2469" s="52">
        <v>2020</v>
      </c>
      <c r="H2469" s="52" t="s">
        <v>1628</v>
      </c>
      <c r="I2469" s="52" t="s">
        <v>663</v>
      </c>
      <c r="J2469" s="60">
        <v>131769</v>
      </c>
      <c r="K2469" s="52">
        <v>131769</v>
      </c>
      <c r="L2469" s="56" t="str">
        <f>_xlfn.CONCAT(NFM3External!$B2469,"_",NFM3External!$C2469,"_",NFM3External!$E2469,"_",NFM3External!$G2469)</f>
        <v>Namibia_Malaria_Unspecified - not disagregated by sources _2020</v>
      </c>
    </row>
    <row r="2470" spans="1:12">
      <c r="A2470" s="48" t="s">
        <v>2018</v>
      </c>
      <c r="B2470" s="49" t="s">
        <v>1118</v>
      </c>
      <c r="C2470" s="49" t="s">
        <v>304</v>
      </c>
      <c r="D2470" s="49" t="s">
        <v>1627</v>
      </c>
      <c r="E2470" s="49" t="s">
        <v>947</v>
      </c>
      <c r="F2470" s="49" t="s">
        <v>2020</v>
      </c>
      <c r="G2470" s="49">
        <v>2021</v>
      </c>
      <c r="H2470" s="49" t="s">
        <v>357</v>
      </c>
      <c r="I2470" s="49" t="s">
        <v>663</v>
      </c>
      <c r="J2470" s="59">
        <v>157028</v>
      </c>
      <c r="K2470" s="49">
        <v>157028</v>
      </c>
      <c r="L2470" s="55" t="str">
        <f>_xlfn.CONCAT(NFM3External!$B2470,"_",NFM3External!$C2470,"_",NFM3External!$E2470,"_",NFM3External!$G2470)</f>
        <v>Namibia_Malaria_Unspecified - not disagregated by sources _2021</v>
      </c>
    </row>
    <row r="2471" spans="1:12">
      <c r="A2471" s="51" t="s">
        <v>2018</v>
      </c>
      <c r="B2471" s="52" t="s">
        <v>1118</v>
      </c>
      <c r="C2471" s="52" t="s">
        <v>304</v>
      </c>
      <c r="D2471" s="52" t="s">
        <v>1627</v>
      </c>
      <c r="E2471" s="52" t="s">
        <v>947</v>
      </c>
      <c r="F2471" s="52" t="s">
        <v>2020</v>
      </c>
      <c r="G2471" s="52">
        <v>2022</v>
      </c>
      <c r="H2471" s="52" t="s">
        <v>357</v>
      </c>
      <c r="I2471" s="52" t="s">
        <v>663</v>
      </c>
      <c r="J2471" s="60">
        <v>14931</v>
      </c>
      <c r="K2471" s="52">
        <v>14931</v>
      </c>
      <c r="L2471" s="56" t="str">
        <f>_xlfn.CONCAT(NFM3External!$B2471,"_",NFM3External!$C2471,"_",NFM3External!$E2471,"_",NFM3External!$G2471)</f>
        <v>Namibia_Malaria_Unspecified - not disagregated by sources _2022</v>
      </c>
    </row>
    <row r="2472" spans="1:12">
      <c r="A2472" s="48" t="s">
        <v>2018</v>
      </c>
      <c r="B2472" s="49" t="s">
        <v>1118</v>
      </c>
      <c r="C2472" s="49" t="s">
        <v>304</v>
      </c>
      <c r="D2472" s="49" t="s">
        <v>1627</v>
      </c>
      <c r="E2472" s="49" t="s">
        <v>947</v>
      </c>
      <c r="F2472" s="49" t="s">
        <v>2020</v>
      </c>
      <c r="G2472" s="49">
        <v>2023</v>
      </c>
      <c r="H2472" s="49" t="s">
        <v>357</v>
      </c>
      <c r="I2472" s="49" t="s">
        <v>663</v>
      </c>
      <c r="J2472" s="59">
        <v>15827</v>
      </c>
      <c r="K2472" s="49">
        <v>15827</v>
      </c>
      <c r="L2472" s="55" t="str">
        <f>_xlfn.CONCAT(NFM3External!$B2472,"_",NFM3External!$C2472,"_",NFM3External!$E2472,"_",NFM3External!$G2472)</f>
        <v>Namibia_Malaria_Unspecified - not disagregated by sources _2023</v>
      </c>
    </row>
    <row r="2473" spans="1:12">
      <c r="A2473" s="51" t="s">
        <v>2018</v>
      </c>
      <c r="B2473" s="52" t="s">
        <v>1118</v>
      </c>
      <c r="C2473" s="52" t="s">
        <v>304</v>
      </c>
      <c r="D2473" s="52" t="s">
        <v>1627</v>
      </c>
      <c r="E2473" s="52" t="s">
        <v>947</v>
      </c>
      <c r="F2473" s="52" t="s">
        <v>2020</v>
      </c>
      <c r="G2473" s="52">
        <v>2024</v>
      </c>
      <c r="H2473" s="52" t="s">
        <v>357</v>
      </c>
      <c r="I2473" s="52" t="s">
        <v>663</v>
      </c>
      <c r="J2473" s="60">
        <v>16776</v>
      </c>
      <c r="K2473" s="52">
        <v>16776</v>
      </c>
      <c r="L2473" s="56" t="str">
        <f>_xlfn.CONCAT(NFM3External!$B2473,"_",NFM3External!$C2473,"_",NFM3External!$E2473,"_",NFM3External!$G2473)</f>
        <v>Namibia_Malaria_Unspecified - not disagregated by sources _2024</v>
      </c>
    </row>
    <row r="2474" spans="1:12">
      <c r="A2474" s="48" t="s">
        <v>2018</v>
      </c>
      <c r="B2474" s="49" t="s">
        <v>1118</v>
      </c>
      <c r="C2474" s="49" t="s">
        <v>304</v>
      </c>
      <c r="D2474" s="49" t="s">
        <v>1627</v>
      </c>
      <c r="E2474" s="49" t="s">
        <v>947</v>
      </c>
      <c r="F2474" s="49" t="s">
        <v>2020</v>
      </c>
      <c r="G2474" s="49">
        <v>2025</v>
      </c>
      <c r="H2474" s="49" t="s">
        <v>357</v>
      </c>
      <c r="I2474" s="49" t="s">
        <v>663</v>
      </c>
      <c r="J2474" s="59">
        <v>17783</v>
      </c>
      <c r="K2474" s="49">
        <v>17783</v>
      </c>
      <c r="L2474" s="55" t="str">
        <f>_xlfn.CONCAT(NFM3External!$B2474,"_",NFM3External!$C2474,"_",NFM3External!$E2474,"_",NFM3External!$G2474)</f>
        <v>Namibia_Malaria_Unspecified - not disagregated by sources _2025</v>
      </c>
    </row>
    <row r="2475" spans="1:12">
      <c r="A2475" s="51" t="s">
        <v>2018</v>
      </c>
      <c r="B2475" s="52" t="s">
        <v>1118</v>
      </c>
      <c r="C2475" s="52" t="s">
        <v>301</v>
      </c>
      <c r="D2475" s="52" t="s">
        <v>1627</v>
      </c>
      <c r="E2475" s="52" t="s">
        <v>861</v>
      </c>
      <c r="F2475" s="52"/>
      <c r="G2475" s="52">
        <v>2018</v>
      </c>
      <c r="H2475" s="52" t="s">
        <v>1628</v>
      </c>
      <c r="I2475" s="52" t="s">
        <v>663</v>
      </c>
      <c r="J2475" s="60">
        <v>1400000</v>
      </c>
      <c r="K2475" s="52">
        <v>1400000</v>
      </c>
      <c r="L2475" s="56" t="str">
        <f>_xlfn.CONCAT(NFM3External!$B2475,"_",NFM3External!$C2475,"_",NFM3External!$E2475,"_",NFM3External!$G2475)</f>
        <v>Namibia_TB_Netherlands_2018</v>
      </c>
    </row>
    <row r="2476" spans="1:12">
      <c r="A2476" s="48" t="s">
        <v>2021</v>
      </c>
      <c r="B2476" s="49" t="s">
        <v>1127</v>
      </c>
      <c r="C2476" s="49" t="s">
        <v>1638</v>
      </c>
      <c r="D2476" s="49" t="s">
        <v>1627</v>
      </c>
      <c r="E2476" s="49" t="s">
        <v>786</v>
      </c>
      <c r="F2476" s="49" t="s">
        <v>2022</v>
      </c>
      <c r="G2476" s="49">
        <v>2018</v>
      </c>
      <c r="H2476" s="49" t="s">
        <v>1628</v>
      </c>
      <c r="I2476" s="49" t="s">
        <v>675</v>
      </c>
      <c r="J2476" s="59">
        <v>92637</v>
      </c>
      <c r="K2476" s="49">
        <v>109350</v>
      </c>
      <c r="L2476" s="55" t="str">
        <f>_xlfn.CONCAT(NFM3External!$B2476,"_",NFM3External!$C2476,"_",NFM3External!$E2476,"_",NFM3External!$G2476)</f>
        <v>Niger_HIV_France_2018</v>
      </c>
    </row>
    <row r="2477" spans="1:12">
      <c r="A2477" s="51" t="s">
        <v>2021</v>
      </c>
      <c r="B2477" s="52" t="s">
        <v>1127</v>
      </c>
      <c r="C2477" s="52" t="s">
        <v>1638</v>
      </c>
      <c r="D2477" s="52" t="s">
        <v>1627</v>
      </c>
      <c r="E2477" s="52" t="s">
        <v>786</v>
      </c>
      <c r="F2477" s="52" t="s">
        <v>2022</v>
      </c>
      <c r="G2477" s="52">
        <v>2019</v>
      </c>
      <c r="H2477" s="52" t="s">
        <v>1628</v>
      </c>
      <c r="I2477" s="52" t="s">
        <v>675</v>
      </c>
      <c r="J2477" s="60">
        <v>0</v>
      </c>
      <c r="K2477" s="52">
        <v>0</v>
      </c>
      <c r="L2477" s="56" t="str">
        <f>_xlfn.CONCAT(NFM3External!$B2477,"_",NFM3External!$C2477,"_",NFM3External!$E2477,"_",NFM3External!$G2477)</f>
        <v>Niger_HIV_France_2019</v>
      </c>
    </row>
    <row r="2478" spans="1:12">
      <c r="A2478" s="48" t="s">
        <v>2021</v>
      </c>
      <c r="B2478" s="49" t="s">
        <v>1127</v>
      </c>
      <c r="C2478" s="49" t="s">
        <v>1638</v>
      </c>
      <c r="D2478" s="49" t="s">
        <v>1627</v>
      </c>
      <c r="E2478" s="49" t="s">
        <v>786</v>
      </c>
      <c r="F2478" s="49" t="s">
        <v>2022</v>
      </c>
      <c r="G2478" s="49">
        <v>2020</v>
      </c>
      <c r="H2478" s="49" t="s">
        <v>1628</v>
      </c>
      <c r="I2478" s="49" t="s">
        <v>675</v>
      </c>
      <c r="J2478" s="59">
        <v>0</v>
      </c>
      <c r="K2478" s="49">
        <v>0</v>
      </c>
      <c r="L2478" s="55" t="str">
        <f>_xlfn.CONCAT(NFM3External!$B2478,"_",NFM3External!$C2478,"_",NFM3External!$E2478,"_",NFM3External!$G2478)</f>
        <v>Niger_HIV_France_2020</v>
      </c>
    </row>
    <row r="2479" spans="1:12">
      <c r="A2479" s="51" t="s">
        <v>2021</v>
      </c>
      <c r="B2479" s="52" t="s">
        <v>1127</v>
      </c>
      <c r="C2479" s="52" t="s">
        <v>1638</v>
      </c>
      <c r="D2479" s="52" t="s">
        <v>1627</v>
      </c>
      <c r="E2479" s="52" t="s">
        <v>786</v>
      </c>
      <c r="F2479" s="52" t="s">
        <v>2022</v>
      </c>
      <c r="G2479" s="52">
        <v>2021</v>
      </c>
      <c r="H2479" s="52" t="s">
        <v>357</v>
      </c>
      <c r="I2479" s="52" t="s">
        <v>675</v>
      </c>
      <c r="J2479" s="60">
        <v>0</v>
      </c>
      <c r="K2479" s="52">
        <v>0</v>
      </c>
      <c r="L2479" s="56" t="str">
        <f>_xlfn.CONCAT(NFM3External!$B2479,"_",NFM3External!$C2479,"_",NFM3External!$E2479,"_",NFM3External!$G2479)</f>
        <v>Niger_HIV_France_2021</v>
      </c>
    </row>
    <row r="2480" spans="1:12">
      <c r="A2480" s="48" t="s">
        <v>2021</v>
      </c>
      <c r="B2480" s="49" t="s">
        <v>1127</v>
      </c>
      <c r="C2480" s="49" t="s">
        <v>1638</v>
      </c>
      <c r="D2480" s="49" t="s">
        <v>1627</v>
      </c>
      <c r="E2480" s="49" t="s">
        <v>791</v>
      </c>
      <c r="F2480" s="49" t="s">
        <v>2022</v>
      </c>
      <c r="G2480" s="49">
        <v>2018</v>
      </c>
      <c r="H2480" s="49" t="s">
        <v>1628</v>
      </c>
      <c r="I2480" s="49" t="s">
        <v>675</v>
      </c>
      <c r="J2480" s="59">
        <v>2061948</v>
      </c>
      <c r="K2480" s="49">
        <v>2433952</v>
      </c>
      <c r="L2480" s="55" t="str">
        <f>_xlfn.CONCAT(NFM3External!$B2480,"_",NFM3External!$C2480,"_",NFM3External!$E2480,"_",NFM3External!$G2480)</f>
        <v>Niger_HIV_Germany_2018</v>
      </c>
    </row>
    <row r="2481" spans="1:12">
      <c r="A2481" s="51" t="s">
        <v>2021</v>
      </c>
      <c r="B2481" s="52" t="s">
        <v>1127</v>
      </c>
      <c r="C2481" s="52" t="s">
        <v>1638</v>
      </c>
      <c r="D2481" s="52" t="s">
        <v>1627</v>
      </c>
      <c r="E2481" s="52" t="s">
        <v>791</v>
      </c>
      <c r="F2481" s="52" t="s">
        <v>2022</v>
      </c>
      <c r="G2481" s="52">
        <v>2019</v>
      </c>
      <c r="H2481" s="52" t="s">
        <v>1628</v>
      </c>
      <c r="I2481" s="52" t="s">
        <v>675</v>
      </c>
      <c r="J2481" s="60">
        <v>2441016</v>
      </c>
      <c r="K2481" s="52">
        <v>2732619</v>
      </c>
      <c r="L2481" s="56" t="str">
        <f>_xlfn.CONCAT(NFM3External!$B2481,"_",NFM3External!$C2481,"_",NFM3External!$E2481,"_",NFM3External!$G2481)</f>
        <v>Niger_HIV_Germany_2019</v>
      </c>
    </row>
    <row r="2482" spans="1:12">
      <c r="A2482" s="48" t="s">
        <v>2021</v>
      </c>
      <c r="B2482" s="49" t="s">
        <v>1127</v>
      </c>
      <c r="C2482" s="49" t="s">
        <v>1638</v>
      </c>
      <c r="D2482" s="49" t="s">
        <v>1627</v>
      </c>
      <c r="E2482" s="49" t="s">
        <v>791</v>
      </c>
      <c r="F2482" s="49" t="s">
        <v>2022</v>
      </c>
      <c r="G2482" s="49">
        <v>2020</v>
      </c>
      <c r="H2482" s="49" t="s">
        <v>1628</v>
      </c>
      <c r="I2482" s="49" t="s">
        <v>675</v>
      </c>
      <c r="J2482" s="59">
        <v>2669057</v>
      </c>
      <c r="K2482" s="49">
        <v>3041746</v>
      </c>
      <c r="L2482" s="55" t="str">
        <f>_xlfn.CONCAT(NFM3External!$B2482,"_",NFM3External!$C2482,"_",NFM3External!$E2482,"_",NFM3External!$G2482)</f>
        <v>Niger_HIV_Germany_2020</v>
      </c>
    </row>
    <row r="2483" spans="1:12">
      <c r="A2483" s="51" t="s">
        <v>2021</v>
      </c>
      <c r="B2483" s="52" t="s">
        <v>1127</v>
      </c>
      <c r="C2483" s="52" t="s">
        <v>1638</v>
      </c>
      <c r="D2483" s="52" t="s">
        <v>1627</v>
      </c>
      <c r="E2483" s="52" t="s">
        <v>791</v>
      </c>
      <c r="F2483" s="52" t="s">
        <v>2022</v>
      </c>
      <c r="G2483" s="52">
        <v>2021</v>
      </c>
      <c r="H2483" s="52" t="s">
        <v>357</v>
      </c>
      <c r="I2483" s="52" t="s">
        <v>675</v>
      </c>
      <c r="J2483" s="60">
        <v>609230</v>
      </c>
      <c r="K2483" s="52">
        <v>727536</v>
      </c>
      <c r="L2483" s="56" t="str">
        <f>_xlfn.CONCAT(NFM3External!$B2483,"_",NFM3External!$C2483,"_",NFM3External!$E2483,"_",NFM3External!$G2483)</f>
        <v>Niger_HIV_Germany_2021</v>
      </c>
    </row>
    <row r="2484" spans="1:12">
      <c r="A2484" s="48" t="s">
        <v>2021</v>
      </c>
      <c r="B2484" s="49" t="s">
        <v>1127</v>
      </c>
      <c r="C2484" s="49" t="s">
        <v>1638</v>
      </c>
      <c r="D2484" s="49" t="s">
        <v>1627</v>
      </c>
      <c r="E2484" s="49" t="s">
        <v>844</v>
      </c>
      <c r="F2484" s="49" t="s">
        <v>2022</v>
      </c>
      <c r="G2484" s="49">
        <v>2018</v>
      </c>
      <c r="H2484" s="49" t="s">
        <v>1628</v>
      </c>
      <c r="I2484" s="49" t="s">
        <v>675</v>
      </c>
      <c r="J2484" s="59">
        <v>128006</v>
      </c>
      <c r="K2484" s="49">
        <v>151100</v>
      </c>
      <c r="L2484" s="55" t="str">
        <f>_xlfn.CONCAT(NFM3External!$B2484,"_",NFM3External!$C2484,"_",NFM3External!$E2484,"_",NFM3External!$G2484)</f>
        <v>Niger_HIV_Luxembourg_2018</v>
      </c>
    </row>
    <row r="2485" spans="1:12">
      <c r="A2485" s="51" t="s">
        <v>2021</v>
      </c>
      <c r="B2485" s="52" t="s">
        <v>1127</v>
      </c>
      <c r="C2485" s="52" t="s">
        <v>1638</v>
      </c>
      <c r="D2485" s="52" t="s">
        <v>1627</v>
      </c>
      <c r="E2485" s="52" t="s">
        <v>844</v>
      </c>
      <c r="F2485" s="52" t="s">
        <v>2022</v>
      </c>
      <c r="G2485" s="52">
        <v>2019</v>
      </c>
      <c r="H2485" s="52" t="s">
        <v>1628</v>
      </c>
      <c r="I2485" s="52" t="s">
        <v>675</v>
      </c>
      <c r="J2485" s="60">
        <v>86570</v>
      </c>
      <c r="K2485" s="52">
        <v>96912</v>
      </c>
      <c r="L2485" s="56" t="str">
        <f>_xlfn.CONCAT(NFM3External!$B2485,"_",NFM3External!$C2485,"_",NFM3External!$E2485,"_",NFM3External!$G2485)</f>
        <v>Niger_HIV_Luxembourg_2019</v>
      </c>
    </row>
    <row r="2486" spans="1:12">
      <c r="A2486" s="48" t="s">
        <v>2021</v>
      </c>
      <c r="B2486" s="49" t="s">
        <v>1127</v>
      </c>
      <c r="C2486" s="49" t="s">
        <v>1638</v>
      </c>
      <c r="D2486" s="49" t="s">
        <v>1627</v>
      </c>
      <c r="E2486" s="49" t="s">
        <v>844</v>
      </c>
      <c r="F2486" s="49" t="s">
        <v>2022</v>
      </c>
      <c r="G2486" s="49">
        <v>2020</v>
      </c>
      <c r="H2486" s="49" t="s">
        <v>1628</v>
      </c>
      <c r="I2486" s="49" t="s">
        <v>675</v>
      </c>
      <c r="J2486" s="59">
        <v>85769</v>
      </c>
      <c r="K2486" s="49">
        <v>97746</v>
      </c>
      <c r="L2486" s="55" t="str">
        <f>_xlfn.CONCAT(NFM3External!$B2486,"_",NFM3External!$C2486,"_",NFM3External!$E2486,"_",NFM3External!$G2486)</f>
        <v>Niger_HIV_Luxembourg_2020</v>
      </c>
    </row>
    <row r="2487" spans="1:12">
      <c r="A2487" s="51" t="s">
        <v>2021</v>
      </c>
      <c r="B2487" s="52" t="s">
        <v>1127</v>
      </c>
      <c r="C2487" s="52" t="s">
        <v>1638</v>
      </c>
      <c r="D2487" s="52" t="s">
        <v>1627</v>
      </c>
      <c r="E2487" s="52" t="s">
        <v>844</v>
      </c>
      <c r="F2487" s="52" t="s">
        <v>2022</v>
      </c>
      <c r="G2487" s="52">
        <v>2021</v>
      </c>
      <c r="H2487" s="52" t="s">
        <v>357</v>
      </c>
      <c r="I2487" s="52" t="s">
        <v>675</v>
      </c>
      <c r="J2487" s="60">
        <v>0</v>
      </c>
      <c r="K2487" s="52">
        <v>0</v>
      </c>
      <c r="L2487" s="56" t="str">
        <f>_xlfn.CONCAT(NFM3External!$B2487,"_",NFM3External!$C2487,"_",NFM3External!$E2487,"_",NFM3External!$G2487)</f>
        <v>Niger_HIV_Luxembourg_2021</v>
      </c>
    </row>
    <row r="2488" spans="1:12">
      <c r="A2488" s="48" t="s">
        <v>2021</v>
      </c>
      <c r="B2488" s="49" t="s">
        <v>1127</v>
      </c>
      <c r="C2488" s="49" t="s">
        <v>1638</v>
      </c>
      <c r="D2488" s="49" t="s">
        <v>1627</v>
      </c>
      <c r="E2488" s="49" t="s">
        <v>927</v>
      </c>
      <c r="F2488" s="49" t="s">
        <v>2022</v>
      </c>
      <c r="G2488" s="49">
        <v>2018</v>
      </c>
      <c r="H2488" s="49" t="s">
        <v>1628</v>
      </c>
      <c r="I2488" s="49" t="s">
        <v>675</v>
      </c>
      <c r="J2488" s="59">
        <v>172735</v>
      </c>
      <c r="K2488" s="49">
        <v>203899</v>
      </c>
      <c r="L2488" s="55" t="str">
        <f>_xlfn.CONCAT(NFM3External!$B2488,"_",NFM3External!$C2488,"_",NFM3External!$E2488,"_",NFM3External!$G2488)</f>
        <v>Niger_HIV_United States Government (USG)_2018</v>
      </c>
    </row>
    <row r="2489" spans="1:12">
      <c r="A2489" s="51" t="s">
        <v>2021</v>
      </c>
      <c r="B2489" s="52" t="s">
        <v>1127</v>
      </c>
      <c r="C2489" s="52" t="s">
        <v>1638</v>
      </c>
      <c r="D2489" s="52" t="s">
        <v>1627</v>
      </c>
      <c r="E2489" s="52" t="s">
        <v>927</v>
      </c>
      <c r="F2489" s="52" t="s">
        <v>2022</v>
      </c>
      <c r="G2489" s="52">
        <v>2019</v>
      </c>
      <c r="H2489" s="52" t="s">
        <v>1628</v>
      </c>
      <c r="I2489" s="52" t="s">
        <v>675</v>
      </c>
      <c r="J2489" s="60">
        <v>161211</v>
      </c>
      <c r="K2489" s="52">
        <v>180469</v>
      </c>
      <c r="L2489" s="56" t="str">
        <f>_xlfn.CONCAT(NFM3External!$B2489,"_",NFM3External!$C2489,"_",NFM3External!$E2489,"_",NFM3External!$G2489)</f>
        <v>Niger_HIV_United States Government (USG)_2019</v>
      </c>
    </row>
    <row r="2490" spans="1:12">
      <c r="A2490" s="48" t="s">
        <v>2021</v>
      </c>
      <c r="B2490" s="49" t="s">
        <v>1127</v>
      </c>
      <c r="C2490" s="49" t="s">
        <v>1638</v>
      </c>
      <c r="D2490" s="49" t="s">
        <v>1627</v>
      </c>
      <c r="E2490" s="49" t="s">
        <v>927</v>
      </c>
      <c r="F2490" s="49" t="s">
        <v>2022</v>
      </c>
      <c r="G2490" s="49">
        <v>2020</v>
      </c>
      <c r="H2490" s="49" t="s">
        <v>1628</v>
      </c>
      <c r="I2490" s="49" t="s">
        <v>675</v>
      </c>
      <c r="J2490" s="59">
        <v>0</v>
      </c>
      <c r="K2490" s="49">
        <v>0</v>
      </c>
      <c r="L2490" s="55" t="str">
        <f>_xlfn.CONCAT(NFM3External!$B2490,"_",NFM3External!$C2490,"_",NFM3External!$E2490,"_",NFM3External!$G2490)</f>
        <v>Niger_HIV_United States Government (USG)_2020</v>
      </c>
    </row>
    <row r="2491" spans="1:12">
      <c r="A2491" s="51" t="s">
        <v>2021</v>
      </c>
      <c r="B2491" s="52" t="s">
        <v>1127</v>
      </c>
      <c r="C2491" s="52" t="s">
        <v>1638</v>
      </c>
      <c r="D2491" s="52" t="s">
        <v>1627</v>
      </c>
      <c r="E2491" s="52" t="s">
        <v>927</v>
      </c>
      <c r="F2491" s="52" t="s">
        <v>2022</v>
      </c>
      <c r="G2491" s="52">
        <v>2021</v>
      </c>
      <c r="H2491" s="52" t="s">
        <v>357</v>
      </c>
      <c r="I2491" s="52" t="s">
        <v>675</v>
      </c>
      <c r="J2491" s="60">
        <v>0</v>
      </c>
      <c r="K2491" s="52">
        <v>0</v>
      </c>
      <c r="L2491" s="56" t="str">
        <f>_xlfn.CONCAT(NFM3External!$B2491,"_",NFM3External!$C2491,"_",NFM3External!$E2491,"_",NFM3External!$G2491)</f>
        <v>Niger_HIV_United States Government (USG)_2021</v>
      </c>
    </row>
    <row r="2492" spans="1:12">
      <c r="A2492" s="48" t="s">
        <v>2021</v>
      </c>
      <c r="B2492" s="49" t="s">
        <v>1127</v>
      </c>
      <c r="C2492" s="49" t="s">
        <v>1638</v>
      </c>
      <c r="D2492" s="49" t="s">
        <v>1627</v>
      </c>
      <c r="E2492" s="49" t="s">
        <v>942</v>
      </c>
      <c r="F2492" s="49" t="s">
        <v>2022</v>
      </c>
      <c r="G2492" s="49">
        <v>2018</v>
      </c>
      <c r="H2492" s="49" t="s">
        <v>1628</v>
      </c>
      <c r="I2492" s="49" t="s">
        <v>675</v>
      </c>
      <c r="J2492" s="59">
        <v>175309</v>
      </c>
      <c r="K2492" s="49">
        <v>206937</v>
      </c>
      <c r="L2492" s="55" t="str">
        <f>_xlfn.CONCAT(NFM3External!$B2492,"_",NFM3External!$C2492,"_",NFM3External!$E2492,"_",NFM3External!$G2492)</f>
        <v>Niger_HIV_World Health Organization (WHO)_2018</v>
      </c>
    </row>
    <row r="2493" spans="1:12">
      <c r="A2493" s="51" t="s">
        <v>2021</v>
      </c>
      <c r="B2493" s="52" t="s">
        <v>1127</v>
      </c>
      <c r="C2493" s="52" t="s">
        <v>1638</v>
      </c>
      <c r="D2493" s="52" t="s">
        <v>1627</v>
      </c>
      <c r="E2493" s="52" t="s">
        <v>942</v>
      </c>
      <c r="F2493" s="52" t="s">
        <v>2022</v>
      </c>
      <c r="G2493" s="52">
        <v>2019</v>
      </c>
      <c r="H2493" s="52" t="s">
        <v>1628</v>
      </c>
      <c r="I2493" s="52" t="s">
        <v>675</v>
      </c>
      <c r="J2493" s="60">
        <v>175309</v>
      </c>
      <c r="K2493" s="52">
        <v>196251</v>
      </c>
      <c r="L2493" s="56" t="str">
        <f>_xlfn.CONCAT(NFM3External!$B2493,"_",NFM3External!$C2493,"_",NFM3External!$E2493,"_",NFM3External!$G2493)</f>
        <v>Niger_HIV_World Health Organization (WHO)_2019</v>
      </c>
    </row>
    <row r="2494" spans="1:12">
      <c r="A2494" s="48" t="s">
        <v>2021</v>
      </c>
      <c r="B2494" s="49" t="s">
        <v>1127</v>
      </c>
      <c r="C2494" s="49" t="s">
        <v>1638</v>
      </c>
      <c r="D2494" s="49" t="s">
        <v>1627</v>
      </c>
      <c r="E2494" s="49" t="s">
        <v>942</v>
      </c>
      <c r="F2494" s="49" t="s">
        <v>2022</v>
      </c>
      <c r="G2494" s="49">
        <v>2020</v>
      </c>
      <c r="H2494" s="49" t="s">
        <v>1628</v>
      </c>
      <c r="I2494" s="49" t="s">
        <v>675</v>
      </c>
      <c r="J2494" s="59">
        <v>175309</v>
      </c>
      <c r="K2494" s="49">
        <v>199788</v>
      </c>
      <c r="L2494" s="55" t="str">
        <f>_xlfn.CONCAT(NFM3External!$B2494,"_",NFM3External!$C2494,"_",NFM3External!$E2494,"_",NFM3External!$G2494)</f>
        <v>Niger_HIV_World Health Organization (WHO)_2020</v>
      </c>
    </row>
    <row r="2495" spans="1:12">
      <c r="A2495" s="51" t="s">
        <v>2021</v>
      </c>
      <c r="B2495" s="52" t="s">
        <v>1127</v>
      </c>
      <c r="C2495" s="52" t="s">
        <v>1638</v>
      </c>
      <c r="D2495" s="52" t="s">
        <v>1627</v>
      </c>
      <c r="E2495" s="52" t="s">
        <v>942</v>
      </c>
      <c r="F2495" s="52" t="s">
        <v>2022</v>
      </c>
      <c r="G2495" s="52">
        <v>2021</v>
      </c>
      <c r="H2495" s="52" t="s">
        <v>357</v>
      </c>
      <c r="I2495" s="52" t="s">
        <v>675</v>
      </c>
      <c r="J2495" s="60">
        <v>175309</v>
      </c>
      <c r="K2495" s="52">
        <v>209352</v>
      </c>
      <c r="L2495" s="56" t="str">
        <f>_xlfn.CONCAT(NFM3External!$B2495,"_",NFM3External!$C2495,"_",NFM3External!$E2495,"_",NFM3External!$G2495)</f>
        <v>Niger_HIV_World Health Organization (WHO)_2021</v>
      </c>
    </row>
    <row r="2496" spans="1:12">
      <c r="A2496" s="48" t="s">
        <v>2021</v>
      </c>
      <c r="B2496" s="49" t="s">
        <v>1127</v>
      </c>
      <c r="C2496" s="49" t="s">
        <v>304</v>
      </c>
      <c r="D2496" s="49" t="s">
        <v>1627</v>
      </c>
      <c r="E2496" s="49" t="s">
        <v>894</v>
      </c>
      <c r="F2496" s="49" t="s">
        <v>2023</v>
      </c>
      <c r="G2496" s="49">
        <v>2020</v>
      </c>
      <c r="H2496" s="49" t="s">
        <v>1628</v>
      </c>
      <c r="I2496" s="49" t="s">
        <v>675</v>
      </c>
      <c r="J2496" s="59">
        <v>612802</v>
      </c>
      <c r="K2496" s="49">
        <v>698370</v>
      </c>
      <c r="L2496" s="55" t="str">
        <f>_xlfn.CONCAT(NFM3External!$B2496,"_",NFM3External!$C2496,"_",NFM3External!$E2496,"_",NFM3External!$G2496)</f>
        <v>Niger_Malaria_The United Nations Children's Fund (UNICEF)_2020</v>
      </c>
    </row>
    <row r="2497" spans="1:12">
      <c r="A2497" s="51" t="s">
        <v>2021</v>
      </c>
      <c r="B2497" s="52" t="s">
        <v>1127</v>
      </c>
      <c r="C2497" s="52" t="s">
        <v>304</v>
      </c>
      <c r="D2497" s="52" t="s">
        <v>1627</v>
      </c>
      <c r="E2497" s="52" t="s">
        <v>894</v>
      </c>
      <c r="F2497" s="52" t="s">
        <v>2023</v>
      </c>
      <c r="G2497" s="52">
        <v>2021</v>
      </c>
      <c r="H2497" s="52" t="s">
        <v>357</v>
      </c>
      <c r="I2497" s="52" t="s">
        <v>675</v>
      </c>
      <c r="J2497" s="60">
        <v>612802</v>
      </c>
      <c r="K2497" s="52">
        <v>731803</v>
      </c>
      <c r="L2497" s="56" t="str">
        <f>_xlfn.CONCAT(NFM3External!$B2497,"_",NFM3External!$C2497,"_",NFM3External!$E2497,"_",NFM3External!$G2497)</f>
        <v>Niger_Malaria_The United Nations Children's Fund (UNICEF)_2021</v>
      </c>
    </row>
    <row r="2498" spans="1:12">
      <c r="A2498" s="48" t="s">
        <v>2021</v>
      </c>
      <c r="B2498" s="49" t="s">
        <v>1127</v>
      </c>
      <c r="C2498" s="49" t="s">
        <v>304</v>
      </c>
      <c r="D2498" s="49" t="s">
        <v>1627</v>
      </c>
      <c r="E2498" s="49" t="s">
        <v>894</v>
      </c>
      <c r="F2498" s="49" t="s">
        <v>2023</v>
      </c>
      <c r="G2498" s="49">
        <v>2022</v>
      </c>
      <c r="H2498" s="49" t="s">
        <v>357</v>
      </c>
      <c r="I2498" s="49" t="s">
        <v>675</v>
      </c>
      <c r="J2498" s="59">
        <v>612802</v>
      </c>
      <c r="K2498" s="49">
        <v>739989</v>
      </c>
      <c r="L2498" s="55" t="str">
        <f>_xlfn.CONCAT(NFM3External!$B2498,"_",NFM3External!$C2498,"_",NFM3External!$E2498,"_",NFM3External!$G2498)</f>
        <v>Niger_Malaria_The United Nations Children's Fund (UNICEF)_2022</v>
      </c>
    </row>
    <row r="2499" spans="1:12">
      <c r="A2499" s="51" t="s">
        <v>2021</v>
      </c>
      <c r="B2499" s="52" t="s">
        <v>1127</v>
      </c>
      <c r="C2499" s="52" t="s">
        <v>304</v>
      </c>
      <c r="D2499" s="52" t="s">
        <v>1627</v>
      </c>
      <c r="E2499" s="52" t="s">
        <v>894</v>
      </c>
      <c r="F2499" s="52" t="s">
        <v>2023</v>
      </c>
      <c r="G2499" s="52">
        <v>2023</v>
      </c>
      <c r="H2499" s="52" t="s">
        <v>357</v>
      </c>
      <c r="I2499" s="52" t="s">
        <v>675</v>
      </c>
      <c r="J2499" s="60">
        <v>612802</v>
      </c>
      <c r="K2499" s="52">
        <v>750773</v>
      </c>
      <c r="L2499" s="56" t="str">
        <f>_xlfn.CONCAT(NFM3External!$B2499,"_",NFM3External!$C2499,"_",NFM3External!$E2499,"_",NFM3External!$G2499)</f>
        <v>Niger_Malaria_The United Nations Children's Fund (UNICEF)_2023</v>
      </c>
    </row>
    <row r="2500" spans="1:12">
      <c r="A2500" s="48" t="s">
        <v>2021</v>
      </c>
      <c r="B2500" s="49" t="s">
        <v>1127</v>
      </c>
      <c r="C2500" s="49" t="s">
        <v>304</v>
      </c>
      <c r="D2500" s="49" t="s">
        <v>1627</v>
      </c>
      <c r="E2500" s="49" t="s">
        <v>927</v>
      </c>
      <c r="F2500" s="49" t="s">
        <v>2024</v>
      </c>
      <c r="G2500" s="49">
        <v>2018</v>
      </c>
      <c r="H2500" s="49" t="s">
        <v>1628</v>
      </c>
      <c r="I2500" s="49" t="s">
        <v>675</v>
      </c>
      <c r="J2500" s="59">
        <v>2602654</v>
      </c>
      <c r="K2500" s="49">
        <v>3072210</v>
      </c>
      <c r="L2500" s="55" t="str">
        <f>_xlfn.CONCAT(NFM3External!$B2500,"_",NFM3External!$C2500,"_",NFM3External!$E2500,"_",NFM3External!$G2500)</f>
        <v>Niger_Malaria_United States Government (USG)_2018</v>
      </c>
    </row>
    <row r="2501" spans="1:12">
      <c r="A2501" s="51" t="s">
        <v>2021</v>
      </c>
      <c r="B2501" s="52" t="s">
        <v>1127</v>
      </c>
      <c r="C2501" s="52" t="s">
        <v>304</v>
      </c>
      <c r="D2501" s="52" t="s">
        <v>1627</v>
      </c>
      <c r="E2501" s="52" t="s">
        <v>927</v>
      </c>
      <c r="F2501" s="52" t="s">
        <v>2024</v>
      </c>
      <c r="G2501" s="52">
        <v>2019</v>
      </c>
      <c r="H2501" s="52" t="s">
        <v>1628</v>
      </c>
      <c r="I2501" s="52" t="s">
        <v>675</v>
      </c>
      <c r="J2501" s="60">
        <v>8046515</v>
      </c>
      <c r="K2501" s="52">
        <v>9007750</v>
      </c>
      <c r="L2501" s="56" t="str">
        <f>_xlfn.CONCAT(NFM3External!$B2501,"_",NFM3External!$C2501,"_",NFM3External!$E2501,"_",NFM3External!$G2501)</f>
        <v>Niger_Malaria_United States Government (USG)_2019</v>
      </c>
    </row>
    <row r="2502" spans="1:12">
      <c r="A2502" s="48" t="s">
        <v>2021</v>
      </c>
      <c r="B2502" s="49" t="s">
        <v>1127</v>
      </c>
      <c r="C2502" s="49" t="s">
        <v>304</v>
      </c>
      <c r="D2502" s="49" t="s">
        <v>1627</v>
      </c>
      <c r="E2502" s="49" t="s">
        <v>927</v>
      </c>
      <c r="F2502" s="49" t="s">
        <v>2024</v>
      </c>
      <c r="G2502" s="49">
        <v>2020</v>
      </c>
      <c r="H2502" s="49" t="s">
        <v>1628</v>
      </c>
      <c r="I2502" s="49" t="s">
        <v>675</v>
      </c>
      <c r="J2502" s="59">
        <v>11213760</v>
      </c>
      <c r="K2502" s="49">
        <v>12779576</v>
      </c>
      <c r="L2502" s="55" t="str">
        <f>_xlfn.CONCAT(NFM3External!$B2502,"_",NFM3External!$C2502,"_",NFM3External!$E2502,"_",NFM3External!$G2502)</f>
        <v>Niger_Malaria_United States Government (USG)_2020</v>
      </c>
    </row>
    <row r="2503" spans="1:12">
      <c r="A2503" s="51" t="s">
        <v>2021</v>
      </c>
      <c r="B2503" s="52" t="s">
        <v>1127</v>
      </c>
      <c r="C2503" s="52" t="s">
        <v>304</v>
      </c>
      <c r="D2503" s="52" t="s">
        <v>1627</v>
      </c>
      <c r="E2503" s="52" t="s">
        <v>927</v>
      </c>
      <c r="F2503" s="52" t="s">
        <v>2024</v>
      </c>
      <c r="G2503" s="52">
        <v>2021</v>
      </c>
      <c r="H2503" s="52" t="s">
        <v>357</v>
      </c>
      <c r="I2503" s="52" t="s">
        <v>675</v>
      </c>
      <c r="J2503" s="60">
        <v>11890307</v>
      </c>
      <c r="K2503" s="52">
        <v>14199297</v>
      </c>
      <c r="L2503" s="56" t="str">
        <f>_xlfn.CONCAT(NFM3External!$B2503,"_",NFM3External!$C2503,"_",NFM3External!$E2503,"_",NFM3External!$G2503)</f>
        <v>Niger_Malaria_United States Government (USG)_2021</v>
      </c>
    </row>
    <row r="2504" spans="1:12">
      <c r="A2504" s="48" t="s">
        <v>2021</v>
      </c>
      <c r="B2504" s="49" t="s">
        <v>1127</v>
      </c>
      <c r="C2504" s="49" t="s">
        <v>304</v>
      </c>
      <c r="D2504" s="49" t="s">
        <v>1627</v>
      </c>
      <c r="E2504" s="49" t="s">
        <v>927</v>
      </c>
      <c r="F2504" s="49" t="s">
        <v>2024</v>
      </c>
      <c r="G2504" s="49">
        <v>2022</v>
      </c>
      <c r="H2504" s="49" t="s">
        <v>357</v>
      </c>
      <c r="I2504" s="49" t="s">
        <v>675</v>
      </c>
      <c r="J2504" s="59">
        <v>11685767</v>
      </c>
      <c r="K2504" s="49">
        <v>14111153</v>
      </c>
      <c r="L2504" s="55" t="str">
        <f>_xlfn.CONCAT(NFM3External!$B2504,"_",NFM3External!$C2504,"_",NFM3External!$E2504,"_",NFM3External!$G2504)</f>
        <v>Niger_Malaria_United States Government (USG)_2022</v>
      </c>
    </row>
    <row r="2505" spans="1:12">
      <c r="A2505" s="51" t="s">
        <v>2021</v>
      </c>
      <c r="B2505" s="52" t="s">
        <v>1127</v>
      </c>
      <c r="C2505" s="52" t="s">
        <v>304</v>
      </c>
      <c r="D2505" s="52" t="s">
        <v>1627</v>
      </c>
      <c r="E2505" s="52" t="s">
        <v>927</v>
      </c>
      <c r="F2505" s="52" t="s">
        <v>2024</v>
      </c>
      <c r="G2505" s="52">
        <v>2023</v>
      </c>
      <c r="H2505" s="52" t="s">
        <v>357</v>
      </c>
      <c r="I2505" s="52" t="s">
        <v>675</v>
      </c>
      <c r="J2505" s="60">
        <v>12469678</v>
      </c>
      <c r="K2505" s="52">
        <v>15277201</v>
      </c>
      <c r="L2505" s="56" t="str">
        <f>_xlfn.CONCAT(NFM3External!$B2505,"_",NFM3External!$C2505,"_",NFM3External!$E2505,"_",NFM3External!$G2505)</f>
        <v>Niger_Malaria_United States Government (USG)_2023</v>
      </c>
    </row>
    <row r="2506" spans="1:12">
      <c r="A2506" s="48" t="s">
        <v>2021</v>
      </c>
      <c r="B2506" s="49" t="s">
        <v>1127</v>
      </c>
      <c r="C2506" s="49" t="s">
        <v>304</v>
      </c>
      <c r="D2506" s="49" t="s">
        <v>1627</v>
      </c>
      <c r="E2506" s="49" t="s">
        <v>947</v>
      </c>
      <c r="F2506" s="49" t="s">
        <v>2025</v>
      </c>
      <c r="G2506" s="49">
        <v>2019</v>
      </c>
      <c r="H2506" s="49" t="s">
        <v>1628</v>
      </c>
      <c r="I2506" s="49" t="s">
        <v>675</v>
      </c>
      <c r="J2506" s="59">
        <v>13263</v>
      </c>
      <c r="K2506" s="49">
        <v>14847</v>
      </c>
      <c r="L2506" s="55" t="str">
        <f>_xlfn.CONCAT(NFM3External!$B2506,"_",NFM3External!$C2506,"_",NFM3External!$E2506,"_",NFM3External!$G2506)</f>
        <v>Niger_Malaria_Unspecified - not disagregated by sources _2019</v>
      </c>
    </row>
    <row r="2507" spans="1:12">
      <c r="A2507" s="51" t="s">
        <v>2021</v>
      </c>
      <c r="B2507" s="52" t="s">
        <v>1127</v>
      </c>
      <c r="C2507" s="52" t="s">
        <v>304</v>
      </c>
      <c r="D2507" s="52" t="s">
        <v>1627</v>
      </c>
      <c r="E2507" s="52" t="s">
        <v>947</v>
      </c>
      <c r="F2507" s="52" t="s">
        <v>2025</v>
      </c>
      <c r="G2507" s="52">
        <v>2020</v>
      </c>
      <c r="H2507" s="52" t="s">
        <v>1628</v>
      </c>
      <c r="I2507" s="52" t="s">
        <v>675</v>
      </c>
      <c r="J2507" s="60">
        <v>8385</v>
      </c>
      <c r="K2507" s="52">
        <v>9555</v>
      </c>
      <c r="L2507" s="56" t="str">
        <f>_xlfn.CONCAT(NFM3External!$B2507,"_",NFM3External!$C2507,"_",NFM3External!$E2507,"_",NFM3External!$G2507)</f>
        <v>Niger_Malaria_Unspecified - not disagregated by sources _2020</v>
      </c>
    </row>
    <row r="2508" spans="1:12">
      <c r="A2508" s="48" t="s">
        <v>2021</v>
      </c>
      <c r="B2508" s="49" t="s">
        <v>1127</v>
      </c>
      <c r="C2508" s="49" t="s">
        <v>304</v>
      </c>
      <c r="D2508" s="49" t="s">
        <v>1627</v>
      </c>
      <c r="E2508" s="49" t="s">
        <v>947</v>
      </c>
      <c r="F2508" s="49" t="s">
        <v>2025</v>
      </c>
      <c r="G2508" s="49">
        <v>2021</v>
      </c>
      <c r="H2508" s="49" t="s">
        <v>357</v>
      </c>
      <c r="I2508" s="49" t="s">
        <v>675</v>
      </c>
      <c r="J2508" s="59">
        <v>8385</v>
      </c>
      <c r="K2508" s="49">
        <v>10013</v>
      </c>
      <c r="L2508" s="55" t="str">
        <f>_xlfn.CONCAT(NFM3External!$B2508,"_",NFM3External!$C2508,"_",NFM3External!$E2508,"_",NFM3External!$G2508)</f>
        <v>Niger_Malaria_Unspecified - not disagregated by sources _2021</v>
      </c>
    </row>
    <row r="2509" spans="1:12">
      <c r="A2509" s="51" t="s">
        <v>2021</v>
      </c>
      <c r="B2509" s="52" t="s">
        <v>1127</v>
      </c>
      <c r="C2509" s="52" t="s">
        <v>304</v>
      </c>
      <c r="D2509" s="52" t="s">
        <v>1627</v>
      </c>
      <c r="E2509" s="52" t="s">
        <v>947</v>
      </c>
      <c r="F2509" s="52" t="s">
        <v>2025</v>
      </c>
      <c r="G2509" s="52">
        <v>2022</v>
      </c>
      <c r="H2509" s="52" t="s">
        <v>357</v>
      </c>
      <c r="I2509" s="52" t="s">
        <v>675</v>
      </c>
      <c r="J2509" s="60">
        <v>8385</v>
      </c>
      <c r="K2509" s="52">
        <v>10125</v>
      </c>
      <c r="L2509" s="56" t="str">
        <f>_xlfn.CONCAT(NFM3External!$B2509,"_",NFM3External!$C2509,"_",NFM3External!$E2509,"_",NFM3External!$G2509)</f>
        <v>Niger_Malaria_Unspecified - not disagregated by sources _2022</v>
      </c>
    </row>
    <row r="2510" spans="1:12">
      <c r="A2510" s="48" t="s">
        <v>2021</v>
      </c>
      <c r="B2510" s="49" t="s">
        <v>1127</v>
      </c>
      <c r="C2510" s="49" t="s">
        <v>304</v>
      </c>
      <c r="D2510" s="49" t="s">
        <v>1627</v>
      </c>
      <c r="E2510" s="49" t="s">
        <v>947</v>
      </c>
      <c r="F2510" s="49" t="s">
        <v>2025</v>
      </c>
      <c r="G2510" s="49">
        <v>2023</v>
      </c>
      <c r="H2510" s="49" t="s">
        <v>357</v>
      </c>
      <c r="I2510" s="49" t="s">
        <v>675</v>
      </c>
      <c r="J2510" s="59">
        <v>8385</v>
      </c>
      <c r="K2510" s="49">
        <v>10272</v>
      </c>
      <c r="L2510" s="55" t="str">
        <f>_xlfn.CONCAT(NFM3External!$B2510,"_",NFM3External!$C2510,"_",NFM3External!$E2510,"_",NFM3External!$G2510)</f>
        <v>Niger_Malaria_Unspecified - not disagregated by sources _2023</v>
      </c>
    </row>
    <row r="2511" spans="1:12">
      <c r="A2511" s="51" t="s">
        <v>2021</v>
      </c>
      <c r="B2511" s="52" t="s">
        <v>1127</v>
      </c>
      <c r="C2511" s="52" t="s">
        <v>304</v>
      </c>
      <c r="D2511" s="52" t="s">
        <v>1627</v>
      </c>
      <c r="E2511" s="52" t="s">
        <v>942</v>
      </c>
      <c r="F2511" s="52" t="s">
        <v>2026</v>
      </c>
      <c r="G2511" s="52">
        <v>2018</v>
      </c>
      <c r="H2511" s="52" t="s">
        <v>1628</v>
      </c>
      <c r="I2511" s="52" t="s">
        <v>675</v>
      </c>
      <c r="J2511" s="60">
        <v>100616</v>
      </c>
      <c r="K2511" s="52">
        <v>118769</v>
      </c>
      <c r="L2511" s="56" t="str">
        <f>_xlfn.CONCAT(NFM3External!$B2511,"_",NFM3External!$C2511,"_",NFM3External!$E2511,"_",NFM3External!$G2511)</f>
        <v>Niger_Malaria_World Health Organization (WHO)_2018</v>
      </c>
    </row>
    <row r="2512" spans="1:12">
      <c r="A2512" s="48" t="s">
        <v>2021</v>
      </c>
      <c r="B2512" s="49" t="s">
        <v>1127</v>
      </c>
      <c r="C2512" s="49" t="s">
        <v>304</v>
      </c>
      <c r="D2512" s="49" t="s">
        <v>1627</v>
      </c>
      <c r="E2512" s="49" t="s">
        <v>942</v>
      </c>
      <c r="F2512" s="49" t="s">
        <v>2026</v>
      </c>
      <c r="G2512" s="49">
        <v>2019</v>
      </c>
      <c r="H2512" s="49" t="s">
        <v>1628</v>
      </c>
      <c r="I2512" s="49" t="s">
        <v>675</v>
      </c>
      <c r="J2512" s="59">
        <v>184463</v>
      </c>
      <c r="K2512" s="49">
        <v>206499</v>
      </c>
      <c r="L2512" s="55" t="str">
        <f>_xlfn.CONCAT(NFM3External!$B2512,"_",NFM3External!$C2512,"_",NFM3External!$E2512,"_",NFM3External!$G2512)</f>
        <v>Niger_Malaria_World Health Organization (WHO)_2019</v>
      </c>
    </row>
    <row r="2513" spans="1:12">
      <c r="A2513" s="51" t="s">
        <v>2021</v>
      </c>
      <c r="B2513" s="52" t="s">
        <v>1127</v>
      </c>
      <c r="C2513" s="52" t="s">
        <v>304</v>
      </c>
      <c r="D2513" s="52" t="s">
        <v>1627</v>
      </c>
      <c r="E2513" s="52" t="s">
        <v>942</v>
      </c>
      <c r="F2513" s="52" t="s">
        <v>2026</v>
      </c>
      <c r="G2513" s="52">
        <v>2020</v>
      </c>
      <c r="H2513" s="52" t="s">
        <v>1628</v>
      </c>
      <c r="I2513" s="52" t="s">
        <v>675</v>
      </c>
      <c r="J2513" s="60">
        <v>297276</v>
      </c>
      <c r="K2513" s="52">
        <v>338785</v>
      </c>
      <c r="L2513" s="56" t="str">
        <f>_xlfn.CONCAT(NFM3External!$B2513,"_",NFM3External!$C2513,"_",NFM3External!$E2513,"_",NFM3External!$G2513)</f>
        <v>Niger_Malaria_World Health Organization (WHO)_2020</v>
      </c>
    </row>
    <row r="2514" spans="1:12">
      <c r="A2514" s="48" t="s">
        <v>2021</v>
      </c>
      <c r="B2514" s="49" t="s">
        <v>1127</v>
      </c>
      <c r="C2514" s="49" t="s">
        <v>304</v>
      </c>
      <c r="D2514" s="49" t="s">
        <v>1627</v>
      </c>
      <c r="E2514" s="49" t="s">
        <v>942</v>
      </c>
      <c r="F2514" s="49" t="s">
        <v>2026</v>
      </c>
      <c r="G2514" s="49">
        <v>2021</v>
      </c>
      <c r="H2514" s="49" t="s">
        <v>357</v>
      </c>
      <c r="I2514" s="49" t="s">
        <v>675</v>
      </c>
      <c r="J2514" s="59">
        <v>144827</v>
      </c>
      <c r="K2514" s="49">
        <v>172951</v>
      </c>
      <c r="L2514" s="55" t="str">
        <f>_xlfn.CONCAT(NFM3External!$B2514,"_",NFM3External!$C2514,"_",NFM3External!$E2514,"_",NFM3External!$G2514)</f>
        <v>Niger_Malaria_World Health Organization (WHO)_2021</v>
      </c>
    </row>
    <row r="2515" spans="1:12">
      <c r="A2515" s="51" t="s">
        <v>2021</v>
      </c>
      <c r="B2515" s="52" t="s">
        <v>1127</v>
      </c>
      <c r="C2515" s="52" t="s">
        <v>304</v>
      </c>
      <c r="D2515" s="52" t="s">
        <v>1627</v>
      </c>
      <c r="E2515" s="52" t="s">
        <v>942</v>
      </c>
      <c r="F2515" s="52" t="s">
        <v>2026</v>
      </c>
      <c r="G2515" s="52">
        <v>2022</v>
      </c>
      <c r="H2515" s="52" t="s">
        <v>357</v>
      </c>
      <c r="I2515" s="52" t="s">
        <v>675</v>
      </c>
      <c r="J2515" s="60">
        <v>144827</v>
      </c>
      <c r="K2515" s="52">
        <v>174885</v>
      </c>
      <c r="L2515" s="56" t="str">
        <f>_xlfn.CONCAT(NFM3External!$B2515,"_",NFM3External!$C2515,"_",NFM3External!$E2515,"_",NFM3External!$G2515)</f>
        <v>Niger_Malaria_World Health Organization (WHO)_2022</v>
      </c>
    </row>
    <row r="2516" spans="1:12">
      <c r="A2516" s="48" t="s">
        <v>2021</v>
      </c>
      <c r="B2516" s="49" t="s">
        <v>1127</v>
      </c>
      <c r="C2516" s="49" t="s">
        <v>304</v>
      </c>
      <c r="D2516" s="49" t="s">
        <v>1627</v>
      </c>
      <c r="E2516" s="49" t="s">
        <v>942</v>
      </c>
      <c r="F2516" s="49" t="s">
        <v>2026</v>
      </c>
      <c r="G2516" s="49">
        <v>2023</v>
      </c>
      <c r="H2516" s="49" t="s">
        <v>357</v>
      </c>
      <c r="I2516" s="49" t="s">
        <v>675</v>
      </c>
      <c r="J2516" s="59">
        <v>144827</v>
      </c>
      <c r="K2516" s="49">
        <v>177434</v>
      </c>
      <c r="L2516" s="55" t="str">
        <f>_xlfn.CONCAT(NFM3External!$B2516,"_",NFM3External!$C2516,"_",NFM3External!$E2516,"_",NFM3External!$G2516)</f>
        <v>Niger_Malaria_World Health Organization (WHO)_2023</v>
      </c>
    </row>
    <row r="2517" spans="1:12">
      <c r="A2517" s="51" t="s">
        <v>2027</v>
      </c>
      <c r="B2517" s="52" t="s">
        <v>1130</v>
      </c>
      <c r="C2517" s="52" t="s">
        <v>1638</v>
      </c>
      <c r="D2517" s="52" t="s">
        <v>1627</v>
      </c>
      <c r="E2517" s="52" t="s">
        <v>679</v>
      </c>
      <c r="F2517" s="52" t="s">
        <v>2028</v>
      </c>
      <c r="G2517" s="52">
        <v>2018</v>
      </c>
      <c r="H2517" s="52" t="s">
        <v>1628</v>
      </c>
      <c r="I2517" s="52" t="s">
        <v>663</v>
      </c>
      <c r="J2517" s="60">
        <v>0</v>
      </c>
      <c r="K2517" s="52">
        <v>0</v>
      </c>
      <c r="L2517" s="56" t="str">
        <f>_xlfn.CONCAT(NFM3External!$B2517,"_",NFM3External!$C2517,"_",NFM3External!$E2517,"_",NFM3External!$G2517)</f>
        <v>Nigeria_HIV_Bill and Melinda Gates Foundation _2018</v>
      </c>
    </row>
    <row r="2518" spans="1:12">
      <c r="A2518" s="48" t="s">
        <v>2027</v>
      </c>
      <c r="B2518" s="49" t="s">
        <v>1130</v>
      </c>
      <c r="C2518" s="49" t="s">
        <v>1638</v>
      </c>
      <c r="D2518" s="49" t="s">
        <v>1627</v>
      </c>
      <c r="E2518" s="49" t="s">
        <v>679</v>
      </c>
      <c r="F2518" s="49" t="s">
        <v>2028</v>
      </c>
      <c r="G2518" s="49">
        <v>2019</v>
      </c>
      <c r="H2518" s="49" t="s">
        <v>1628</v>
      </c>
      <c r="I2518" s="49" t="s">
        <v>663</v>
      </c>
      <c r="J2518" s="59">
        <v>129296841</v>
      </c>
      <c r="K2518" s="49">
        <v>129296841</v>
      </c>
      <c r="L2518" s="55" t="str">
        <f>_xlfn.CONCAT(NFM3External!$B2518,"_",NFM3External!$C2518,"_",NFM3External!$E2518,"_",NFM3External!$G2518)</f>
        <v>Nigeria_HIV_Bill and Melinda Gates Foundation _2019</v>
      </c>
    </row>
    <row r="2519" spans="1:12">
      <c r="A2519" s="51" t="s">
        <v>2027</v>
      </c>
      <c r="B2519" s="52" t="s">
        <v>1130</v>
      </c>
      <c r="C2519" s="52" t="s">
        <v>1638</v>
      </c>
      <c r="D2519" s="52" t="s">
        <v>1627</v>
      </c>
      <c r="E2519" s="52" t="s">
        <v>679</v>
      </c>
      <c r="F2519" s="52" t="s">
        <v>2028</v>
      </c>
      <c r="G2519" s="52">
        <v>2020</v>
      </c>
      <c r="H2519" s="52" t="s">
        <v>1628</v>
      </c>
      <c r="I2519" s="52" t="s">
        <v>663</v>
      </c>
      <c r="J2519" s="60">
        <v>79756807</v>
      </c>
      <c r="K2519" s="52">
        <v>79756807</v>
      </c>
      <c r="L2519" s="56" t="str">
        <f>_xlfn.CONCAT(NFM3External!$B2519,"_",NFM3External!$C2519,"_",NFM3External!$E2519,"_",NFM3External!$G2519)</f>
        <v>Nigeria_HIV_Bill and Melinda Gates Foundation _2020</v>
      </c>
    </row>
    <row r="2520" spans="1:12">
      <c r="A2520" s="48" t="s">
        <v>2027</v>
      </c>
      <c r="B2520" s="49" t="s">
        <v>1130</v>
      </c>
      <c r="C2520" s="49" t="s">
        <v>1638</v>
      </c>
      <c r="D2520" s="49" t="s">
        <v>1627</v>
      </c>
      <c r="E2520" s="49" t="s">
        <v>679</v>
      </c>
      <c r="F2520" s="49" t="s">
        <v>2028</v>
      </c>
      <c r="G2520" s="49">
        <v>2021</v>
      </c>
      <c r="H2520" s="49" t="s">
        <v>357</v>
      </c>
      <c r="I2520" s="49" t="s">
        <v>663</v>
      </c>
      <c r="J2520" s="59">
        <v>23877604</v>
      </c>
      <c r="K2520" s="49">
        <v>23877604</v>
      </c>
      <c r="L2520" s="55" t="str">
        <f>_xlfn.CONCAT(NFM3External!$B2520,"_",NFM3External!$C2520,"_",NFM3External!$E2520,"_",NFM3External!$G2520)</f>
        <v>Nigeria_HIV_Bill and Melinda Gates Foundation _2021</v>
      </c>
    </row>
    <row r="2521" spans="1:12">
      <c r="A2521" s="51" t="s">
        <v>2027</v>
      </c>
      <c r="B2521" s="52" t="s">
        <v>1130</v>
      </c>
      <c r="C2521" s="52" t="s">
        <v>1638</v>
      </c>
      <c r="D2521" s="52" t="s">
        <v>1627</v>
      </c>
      <c r="E2521" s="52" t="s">
        <v>679</v>
      </c>
      <c r="F2521" s="52" t="s">
        <v>2028</v>
      </c>
      <c r="G2521" s="52">
        <v>2022</v>
      </c>
      <c r="H2521" s="52" t="s">
        <v>357</v>
      </c>
      <c r="I2521" s="52" t="s">
        <v>663</v>
      </c>
      <c r="J2521" s="60">
        <v>11596849</v>
      </c>
      <c r="K2521" s="52">
        <v>11596849</v>
      </c>
      <c r="L2521" s="56" t="str">
        <f>_xlfn.CONCAT(NFM3External!$B2521,"_",NFM3External!$C2521,"_",NFM3External!$E2521,"_",NFM3External!$G2521)</f>
        <v>Nigeria_HIV_Bill and Melinda Gates Foundation _2022</v>
      </c>
    </row>
    <row r="2522" spans="1:12">
      <c r="A2522" s="48" t="s">
        <v>2027</v>
      </c>
      <c r="B2522" s="49" t="s">
        <v>1130</v>
      </c>
      <c r="C2522" s="49" t="s">
        <v>1638</v>
      </c>
      <c r="D2522" s="49" t="s">
        <v>1627</v>
      </c>
      <c r="E2522" s="49" t="s">
        <v>836</v>
      </c>
      <c r="F2522" s="49" t="s">
        <v>2029</v>
      </c>
      <c r="G2522" s="49">
        <v>2018</v>
      </c>
      <c r="H2522" s="49" t="s">
        <v>1628</v>
      </c>
      <c r="I2522" s="49" t="s">
        <v>663</v>
      </c>
      <c r="J2522" s="59">
        <v>651980</v>
      </c>
      <c r="K2522" s="49">
        <v>651980</v>
      </c>
      <c r="L2522" s="55" t="str">
        <f>_xlfn.CONCAT(NFM3External!$B2522,"_",NFM3External!$C2522,"_",NFM3External!$E2522,"_",NFM3External!$G2522)</f>
        <v>Nigeria_HIV_Joint United Nations Programme on HIV/AIDS (UNAIDS)_2018</v>
      </c>
    </row>
    <row r="2523" spans="1:12">
      <c r="A2523" s="51" t="s">
        <v>2027</v>
      </c>
      <c r="B2523" s="52" t="s">
        <v>1130</v>
      </c>
      <c r="C2523" s="52" t="s">
        <v>1638</v>
      </c>
      <c r="D2523" s="52" t="s">
        <v>1627</v>
      </c>
      <c r="E2523" s="52" t="s">
        <v>836</v>
      </c>
      <c r="F2523" s="52" t="s">
        <v>2029</v>
      </c>
      <c r="G2523" s="52">
        <v>2019</v>
      </c>
      <c r="H2523" s="52" t="s">
        <v>1628</v>
      </c>
      <c r="I2523" s="52" t="s">
        <v>663</v>
      </c>
      <c r="J2523" s="60">
        <v>1100000</v>
      </c>
      <c r="K2523" s="52">
        <v>1100000</v>
      </c>
      <c r="L2523" s="56" t="str">
        <f>_xlfn.CONCAT(NFM3External!$B2523,"_",NFM3External!$C2523,"_",NFM3External!$E2523,"_",NFM3External!$G2523)</f>
        <v>Nigeria_HIV_Joint United Nations Programme on HIV/AIDS (UNAIDS)_2019</v>
      </c>
    </row>
    <row r="2524" spans="1:12">
      <c r="A2524" s="48" t="s">
        <v>2027</v>
      </c>
      <c r="B2524" s="49" t="s">
        <v>1130</v>
      </c>
      <c r="C2524" s="49" t="s">
        <v>1638</v>
      </c>
      <c r="D2524" s="49" t="s">
        <v>1627</v>
      </c>
      <c r="E2524" s="49" t="s">
        <v>836</v>
      </c>
      <c r="F2524" s="49" t="s">
        <v>2029</v>
      </c>
      <c r="G2524" s="49">
        <v>2020</v>
      </c>
      <c r="H2524" s="49" t="s">
        <v>1628</v>
      </c>
      <c r="I2524" s="49" t="s">
        <v>663</v>
      </c>
      <c r="J2524" s="59">
        <v>1100000</v>
      </c>
      <c r="K2524" s="49">
        <v>1100000</v>
      </c>
      <c r="L2524" s="55" t="str">
        <f>_xlfn.CONCAT(NFM3External!$B2524,"_",NFM3External!$C2524,"_",NFM3External!$E2524,"_",NFM3External!$G2524)</f>
        <v>Nigeria_HIV_Joint United Nations Programme on HIV/AIDS (UNAIDS)_2020</v>
      </c>
    </row>
    <row r="2525" spans="1:12">
      <c r="A2525" s="51" t="s">
        <v>2027</v>
      </c>
      <c r="B2525" s="52" t="s">
        <v>1130</v>
      </c>
      <c r="C2525" s="52" t="s">
        <v>1638</v>
      </c>
      <c r="D2525" s="52" t="s">
        <v>1627</v>
      </c>
      <c r="E2525" s="52" t="s">
        <v>836</v>
      </c>
      <c r="F2525" s="52" t="s">
        <v>2029</v>
      </c>
      <c r="G2525" s="52">
        <v>2021</v>
      </c>
      <c r="H2525" s="52" t="s">
        <v>357</v>
      </c>
      <c r="I2525" s="52" t="s">
        <v>663</v>
      </c>
      <c r="J2525" s="60">
        <v>1100000</v>
      </c>
      <c r="K2525" s="52">
        <v>1100000</v>
      </c>
      <c r="L2525" s="56" t="str">
        <f>_xlfn.CONCAT(NFM3External!$B2525,"_",NFM3External!$C2525,"_",NFM3External!$E2525,"_",NFM3External!$G2525)</f>
        <v>Nigeria_HIV_Joint United Nations Programme on HIV/AIDS (UNAIDS)_2021</v>
      </c>
    </row>
    <row r="2526" spans="1:12">
      <c r="A2526" s="48" t="s">
        <v>2027</v>
      </c>
      <c r="B2526" s="49" t="s">
        <v>1130</v>
      </c>
      <c r="C2526" s="49" t="s">
        <v>1638</v>
      </c>
      <c r="D2526" s="49" t="s">
        <v>1627</v>
      </c>
      <c r="E2526" s="49" t="s">
        <v>836</v>
      </c>
      <c r="F2526" s="49" t="s">
        <v>2029</v>
      </c>
      <c r="G2526" s="49">
        <v>2022</v>
      </c>
      <c r="H2526" s="49" t="s">
        <v>357</v>
      </c>
      <c r="I2526" s="49" t="s">
        <v>663</v>
      </c>
      <c r="J2526" s="59">
        <v>1100000</v>
      </c>
      <c r="K2526" s="49">
        <v>1100000</v>
      </c>
      <c r="L2526" s="55" t="str">
        <f>_xlfn.CONCAT(NFM3External!$B2526,"_",NFM3External!$C2526,"_",NFM3External!$E2526,"_",NFM3External!$G2526)</f>
        <v>Nigeria_HIV_Joint United Nations Programme on HIV/AIDS (UNAIDS)_2022</v>
      </c>
    </row>
    <row r="2527" spans="1:12">
      <c r="A2527" s="51" t="s">
        <v>2027</v>
      </c>
      <c r="B2527" s="52" t="s">
        <v>1130</v>
      </c>
      <c r="C2527" s="52" t="s">
        <v>1638</v>
      </c>
      <c r="D2527" s="52" t="s">
        <v>1627</v>
      </c>
      <c r="E2527" s="52" t="s">
        <v>836</v>
      </c>
      <c r="F2527" s="52" t="s">
        <v>2029</v>
      </c>
      <c r="G2527" s="52">
        <v>2023</v>
      </c>
      <c r="H2527" s="52" t="s">
        <v>357</v>
      </c>
      <c r="I2527" s="52" t="s">
        <v>663</v>
      </c>
      <c r="J2527" s="60">
        <v>1100000</v>
      </c>
      <c r="K2527" s="52">
        <v>1100000</v>
      </c>
      <c r="L2527" s="56" t="str">
        <f>_xlfn.CONCAT(NFM3External!$B2527,"_",NFM3External!$C2527,"_",NFM3External!$E2527,"_",NFM3External!$G2527)</f>
        <v>Nigeria_HIV_Joint United Nations Programme on HIV/AIDS (UNAIDS)_2023</v>
      </c>
    </row>
    <row r="2528" spans="1:12">
      <c r="A2528" s="48" t="s">
        <v>2027</v>
      </c>
      <c r="B2528" s="49" t="s">
        <v>1130</v>
      </c>
      <c r="C2528" s="49" t="s">
        <v>1638</v>
      </c>
      <c r="D2528" s="49" t="s">
        <v>1627</v>
      </c>
      <c r="E2528" s="49" t="s">
        <v>836</v>
      </c>
      <c r="F2528" s="49" t="s">
        <v>2029</v>
      </c>
      <c r="G2528" s="49">
        <v>2024</v>
      </c>
      <c r="H2528" s="49" t="s">
        <v>357</v>
      </c>
      <c r="I2528" s="49" t="s">
        <v>663</v>
      </c>
      <c r="J2528" s="59">
        <v>1100000</v>
      </c>
      <c r="K2528" s="49">
        <v>1100000</v>
      </c>
      <c r="L2528" s="55" t="str">
        <f>_xlfn.CONCAT(NFM3External!$B2528,"_",NFM3External!$C2528,"_",NFM3External!$E2528,"_",NFM3External!$G2528)</f>
        <v>Nigeria_HIV_Joint United Nations Programme on HIV/AIDS (UNAIDS)_2024</v>
      </c>
    </row>
    <row r="2529" spans="1:12">
      <c r="A2529" s="51" t="s">
        <v>2027</v>
      </c>
      <c r="B2529" s="52" t="s">
        <v>1130</v>
      </c>
      <c r="C2529" s="52" t="s">
        <v>1638</v>
      </c>
      <c r="D2529" s="52" t="s">
        <v>1627</v>
      </c>
      <c r="E2529" s="52" t="s">
        <v>836</v>
      </c>
      <c r="F2529" s="52" t="s">
        <v>2029</v>
      </c>
      <c r="G2529" s="52">
        <v>2025</v>
      </c>
      <c r="H2529" s="52" t="s">
        <v>357</v>
      </c>
      <c r="I2529" s="52" t="s">
        <v>663</v>
      </c>
      <c r="J2529" s="60">
        <v>1100000</v>
      </c>
      <c r="K2529" s="52">
        <v>1100000</v>
      </c>
      <c r="L2529" s="56" t="str">
        <f>_xlfn.CONCAT(NFM3External!$B2529,"_",NFM3External!$C2529,"_",NFM3External!$E2529,"_",NFM3External!$G2529)</f>
        <v>Nigeria_HIV_Joint United Nations Programme on HIV/AIDS (UNAIDS)_2025</v>
      </c>
    </row>
    <row r="2530" spans="1:12">
      <c r="A2530" s="48" t="s">
        <v>2027</v>
      </c>
      <c r="B2530" s="49" t="s">
        <v>1130</v>
      </c>
      <c r="C2530" s="49" t="s">
        <v>1638</v>
      </c>
      <c r="D2530" s="49" t="s">
        <v>1627</v>
      </c>
      <c r="E2530" s="49" t="s">
        <v>894</v>
      </c>
      <c r="F2530" s="49" t="s">
        <v>2030</v>
      </c>
      <c r="G2530" s="49">
        <v>2018</v>
      </c>
      <c r="H2530" s="49" t="s">
        <v>1628</v>
      </c>
      <c r="I2530" s="49" t="s">
        <v>663</v>
      </c>
      <c r="J2530" s="59">
        <v>4616315</v>
      </c>
      <c r="K2530" s="49">
        <v>4616315</v>
      </c>
      <c r="L2530" s="55" t="str">
        <f>_xlfn.CONCAT(NFM3External!$B2530,"_",NFM3External!$C2530,"_",NFM3External!$E2530,"_",NFM3External!$G2530)</f>
        <v>Nigeria_HIV_The United Nations Children's Fund (UNICEF)_2018</v>
      </c>
    </row>
    <row r="2531" spans="1:12">
      <c r="A2531" s="51" t="s">
        <v>2027</v>
      </c>
      <c r="B2531" s="52" t="s">
        <v>1130</v>
      </c>
      <c r="C2531" s="52" t="s">
        <v>1638</v>
      </c>
      <c r="D2531" s="52" t="s">
        <v>1627</v>
      </c>
      <c r="E2531" s="52" t="s">
        <v>894</v>
      </c>
      <c r="F2531" s="52" t="s">
        <v>2030</v>
      </c>
      <c r="G2531" s="52">
        <v>2019</v>
      </c>
      <c r="H2531" s="52" t="s">
        <v>1628</v>
      </c>
      <c r="I2531" s="52" t="s">
        <v>663</v>
      </c>
      <c r="J2531" s="60">
        <v>2974728</v>
      </c>
      <c r="K2531" s="52">
        <v>2974728</v>
      </c>
      <c r="L2531" s="56" t="str">
        <f>_xlfn.CONCAT(NFM3External!$B2531,"_",NFM3External!$C2531,"_",NFM3External!$E2531,"_",NFM3External!$G2531)</f>
        <v>Nigeria_HIV_The United Nations Children's Fund (UNICEF)_2019</v>
      </c>
    </row>
    <row r="2532" spans="1:12">
      <c r="A2532" s="48" t="s">
        <v>2027</v>
      </c>
      <c r="B2532" s="49" t="s">
        <v>1130</v>
      </c>
      <c r="C2532" s="49" t="s">
        <v>1638</v>
      </c>
      <c r="D2532" s="49" t="s">
        <v>1627</v>
      </c>
      <c r="E2532" s="49" t="s">
        <v>894</v>
      </c>
      <c r="F2532" s="49" t="s">
        <v>2030</v>
      </c>
      <c r="G2532" s="49">
        <v>2020</v>
      </c>
      <c r="H2532" s="49" t="s">
        <v>1628</v>
      </c>
      <c r="I2532" s="49" t="s">
        <v>663</v>
      </c>
      <c r="J2532" s="59">
        <v>2915000</v>
      </c>
      <c r="K2532" s="49">
        <v>2915000</v>
      </c>
      <c r="L2532" s="55" t="str">
        <f>_xlfn.CONCAT(NFM3External!$B2532,"_",NFM3External!$C2532,"_",NFM3External!$E2532,"_",NFM3External!$G2532)</f>
        <v>Nigeria_HIV_The United Nations Children's Fund (UNICEF)_2020</v>
      </c>
    </row>
    <row r="2533" spans="1:12">
      <c r="A2533" s="51" t="s">
        <v>2027</v>
      </c>
      <c r="B2533" s="52" t="s">
        <v>1130</v>
      </c>
      <c r="C2533" s="52" t="s">
        <v>1638</v>
      </c>
      <c r="D2533" s="52" t="s">
        <v>1627</v>
      </c>
      <c r="E2533" s="52" t="s">
        <v>894</v>
      </c>
      <c r="F2533" s="52" t="s">
        <v>2030</v>
      </c>
      <c r="G2533" s="52">
        <v>2021</v>
      </c>
      <c r="H2533" s="52" t="s">
        <v>357</v>
      </c>
      <c r="I2533" s="52" t="s">
        <v>663</v>
      </c>
      <c r="J2533" s="60">
        <v>2915000</v>
      </c>
      <c r="K2533" s="52">
        <v>2915000</v>
      </c>
      <c r="L2533" s="56" t="str">
        <f>_xlfn.CONCAT(NFM3External!$B2533,"_",NFM3External!$C2533,"_",NFM3External!$E2533,"_",NFM3External!$G2533)</f>
        <v>Nigeria_HIV_The United Nations Children's Fund (UNICEF)_2021</v>
      </c>
    </row>
    <row r="2534" spans="1:12">
      <c r="A2534" s="48" t="s">
        <v>2027</v>
      </c>
      <c r="B2534" s="49" t="s">
        <v>1130</v>
      </c>
      <c r="C2534" s="49" t="s">
        <v>1638</v>
      </c>
      <c r="D2534" s="49" t="s">
        <v>1627</v>
      </c>
      <c r="E2534" s="49" t="s">
        <v>894</v>
      </c>
      <c r="F2534" s="49" t="s">
        <v>2030</v>
      </c>
      <c r="G2534" s="49">
        <v>2022</v>
      </c>
      <c r="H2534" s="49" t="s">
        <v>357</v>
      </c>
      <c r="I2534" s="49" t="s">
        <v>663</v>
      </c>
      <c r="J2534" s="59">
        <v>2915000</v>
      </c>
      <c r="K2534" s="49">
        <v>2915000</v>
      </c>
      <c r="L2534" s="55" t="str">
        <f>_xlfn.CONCAT(NFM3External!$B2534,"_",NFM3External!$C2534,"_",NFM3External!$E2534,"_",NFM3External!$G2534)</f>
        <v>Nigeria_HIV_The United Nations Children's Fund (UNICEF)_2022</v>
      </c>
    </row>
    <row r="2535" spans="1:12">
      <c r="A2535" s="51" t="s">
        <v>2027</v>
      </c>
      <c r="B2535" s="52" t="s">
        <v>1130</v>
      </c>
      <c r="C2535" s="52" t="s">
        <v>1638</v>
      </c>
      <c r="D2535" s="52" t="s">
        <v>1627</v>
      </c>
      <c r="E2535" s="52" t="s">
        <v>894</v>
      </c>
      <c r="F2535" s="52" t="s">
        <v>2030</v>
      </c>
      <c r="G2535" s="52">
        <v>2023</v>
      </c>
      <c r="H2535" s="52" t="s">
        <v>357</v>
      </c>
      <c r="I2535" s="52" t="s">
        <v>663</v>
      </c>
      <c r="J2535" s="60">
        <v>2915000</v>
      </c>
      <c r="K2535" s="52">
        <v>2915000</v>
      </c>
      <c r="L2535" s="56" t="str">
        <f>_xlfn.CONCAT(NFM3External!$B2535,"_",NFM3External!$C2535,"_",NFM3External!$E2535,"_",NFM3External!$G2535)</f>
        <v>Nigeria_HIV_The United Nations Children's Fund (UNICEF)_2023</v>
      </c>
    </row>
    <row r="2536" spans="1:12">
      <c r="A2536" s="48" t="s">
        <v>2027</v>
      </c>
      <c r="B2536" s="49" t="s">
        <v>1130</v>
      </c>
      <c r="C2536" s="49" t="s">
        <v>1638</v>
      </c>
      <c r="D2536" s="49" t="s">
        <v>1627</v>
      </c>
      <c r="E2536" s="49" t="s">
        <v>894</v>
      </c>
      <c r="F2536" s="49" t="s">
        <v>2030</v>
      </c>
      <c r="G2536" s="49">
        <v>2024</v>
      </c>
      <c r="H2536" s="49" t="s">
        <v>357</v>
      </c>
      <c r="I2536" s="49" t="s">
        <v>663</v>
      </c>
      <c r="J2536" s="59">
        <v>2915000</v>
      </c>
      <c r="K2536" s="49">
        <v>2915000</v>
      </c>
      <c r="L2536" s="55" t="str">
        <f>_xlfn.CONCAT(NFM3External!$B2536,"_",NFM3External!$C2536,"_",NFM3External!$E2536,"_",NFM3External!$G2536)</f>
        <v>Nigeria_HIV_The United Nations Children's Fund (UNICEF)_2024</v>
      </c>
    </row>
    <row r="2537" spans="1:12">
      <c r="A2537" s="51" t="s">
        <v>2027</v>
      </c>
      <c r="B2537" s="52" t="s">
        <v>1130</v>
      </c>
      <c r="C2537" s="52" t="s">
        <v>1638</v>
      </c>
      <c r="D2537" s="52" t="s">
        <v>1627</v>
      </c>
      <c r="E2537" s="52" t="s">
        <v>894</v>
      </c>
      <c r="F2537" s="52" t="s">
        <v>2030</v>
      </c>
      <c r="G2537" s="52">
        <v>2025</v>
      </c>
      <c r="H2537" s="52" t="s">
        <v>357</v>
      </c>
      <c r="I2537" s="52" t="s">
        <v>663</v>
      </c>
      <c r="J2537" s="60">
        <v>2915000</v>
      </c>
      <c r="K2537" s="52">
        <v>2915000</v>
      </c>
      <c r="L2537" s="56" t="str">
        <f>_xlfn.CONCAT(NFM3External!$B2537,"_",NFM3External!$C2537,"_",NFM3External!$E2537,"_",NFM3External!$G2537)</f>
        <v>Nigeria_HIV_The United Nations Children's Fund (UNICEF)_2025</v>
      </c>
    </row>
    <row r="2538" spans="1:12">
      <c r="A2538" s="48" t="s">
        <v>2027</v>
      </c>
      <c r="B2538" s="49" t="s">
        <v>1130</v>
      </c>
      <c r="C2538" s="49" t="s">
        <v>1638</v>
      </c>
      <c r="D2538" s="49" t="s">
        <v>1627</v>
      </c>
      <c r="E2538" s="49" t="s">
        <v>927</v>
      </c>
      <c r="F2538" s="49" t="s">
        <v>2029</v>
      </c>
      <c r="G2538" s="49">
        <v>2018</v>
      </c>
      <c r="H2538" s="49" t="s">
        <v>1628</v>
      </c>
      <c r="I2538" s="49" t="s">
        <v>663</v>
      </c>
      <c r="J2538" s="59">
        <v>388877869</v>
      </c>
      <c r="K2538" s="49">
        <v>388877869</v>
      </c>
      <c r="L2538" s="55" t="str">
        <f>_xlfn.CONCAT(NFM3External!$B2538,"_",NFM3External!$C2538,"_",NFM3External!$E2538,"_",NFM3External!$G2538)</f>
        <v>Nigeria_HIV_United States Government (USG)_2018</v>
      </c>
    </row>
    <row r="2539" spans="1:12">
      <c r="A2539" s="51" t="s">
        <v>2027</v>
      </c>
      <c r="B2539" s="52" t="s">
        <v>1130</v>
      </c>
      <c r="C2539" s="52" t="s">
        <v>1638</v>
      </c>
      <c r="D2539" s="52" t="s">
        <v>1627</v>
      </c>
      <c r="E2539" s="52" t="s">
        <v>927</v>
      </c>
      <c r="F2539" s="52" t="s">
        <v>2029</v>
      </c>
      <c r="G2539" s="52">
        <v>2019</v>
      </c>
      <c r="H2539" s="52" t="s">
        <v>1628</v>
      </c>
      <c r="I2539" s="52" t="s">
        <v>663</v>
      </c>
      <c r="J2539" s="60">
        <v>305763020</v>
      </c>
      <c r="K2539" s="52">
        <v>305763020</v>
      </c>
      <c r="L2539" s="56" t="str">
        <f>_xlfn.CONCAT(NFM3External!$B2539,"_",NFM3External!$C2539,"_",NFM3External!$E2539,"_",NFM3External!$G2539)</f>
        <v>Nigeria_HIV_United States Government (USG)_2019</v>
      </c>
    </row>
    <row r="2540" spans="1:12">
      <c r="A2540" s="48" t="s">
        <v>2027</v>
      </c>
      <c r="B2540" s="49" t="s">
        <v>1130</v>
      </c>
      <c r="C2540" s="49" t="s">
        <v>1638</v>
      </c>
      <c r="D2540" s="49" t="s">
        <v>1627</v>
      </c>
      <c r="E2540" s="49" t="s">
        <v>927</v>
      </c>
      <c r="F2540" s="49" t="s">
        <v>2029</v>
      </c>
      <c r="G2540" s="49">
        <v>2020</v>
      </c>
      <c r="H2540" s="49" t="s">
        <v>1628</v>
      </c>
      <c r="I2540" s="49" t="s">
        <v>663</v>
      </c>
      <c r="J2540" s="59">
        <v>371135000</v>
      </c>
      <c r="K2540" s="49">
        <v>371135000</v>
      </c>
      <c r="L2540" s="55" t="str">
        <f>_xlfn.CONCAT(NFM3External!$B2540,"_",NFM3External!$C2540,"_",NFM3External!$E2540,"_",NFM3External!$G2540)</f>
        <v>Nigeria_HIV_United States Government (USG)_2020</v>
      </c>
    </row>
    <row r="2541" spans="1:12">
      <c r="A2541" s="51" t="s">
        <v>2027</v>
      </c>
      <c r="B2541" s="52" t="s">
        <v>1130</v>
      </c>
      <c r="C2541" s="52" t="s">
        <v>1638</v>
      </c>
      <c r="D2541" s="52" t="s">
        <v>1627</v>
      </c>
      <c r="E2541" s="52" t="s">
        <v>927</v>
      </c>
      <c r="F2541" s="52" t="s">
        <v>2029</v>
      </c>
      <c r="G2541" s="52">
        <v>2021</v>
      </c>
      <c r="H2541" s="52" t="s">
        <v>357</v>
      </c>
      <c r="I2541" s="52" t="s">
        <v>663</v>
      </c>
      <c r="J2541" s="60">
        <v>371135000</v>
      </c>
      <c r="K2541" s="52">
        <v>371135000</v>
      </c>
      <c r="L2541" s="56" t="str">
        <f>_xlfn.CONCAT(NFM3External!$B2541,"_",NFM3External!$C2541,"_",NFM3External!$E2541,"_",NFM3External!$G2541)</f>
        <v>Nigeria_HIV_United States Government (USG)_2021</v>
      </c>
    </row>
    <row r="2542" spans="1:12">
      <c r="A2542" s="48" t="s">
        <v>2027</v>
      </c>
      <c r="B2542" s="49" t="s">
        <v>1130</v>
      </c>
      <c r="C2542" s="49" t="s">
        <v>1638</v>
      </c>
      <c r="D2542" s="49" t="s">
        <v>1627</v>
      </c>
      <c r="E2542" s="49" t="s">
        <v>927</v>
      </c>
      <c r="F2542" s="49" t="s">
        <v>2029</v>
      </c>
      <c r="G2542" s="49">
        <v>2022</v>
      </c>
      <c r="H2542" s="49" t="s">
        <v>357</v>
      </c>
      <c r="I2542" s="49" t="s">
        <v>663</v>
      </c>
      <c r="J2542" s="59">
        <v>371135000</v>
      </c>
      <c r="K2542" s="49">
        <v>371135000</v>
      </c>
      <c r="L2542" s="55" t="str">
        <f>_xlfn.CONCAT(NFM3External!$B2542,"_",NFM3External!$C2542,"_",NFM3External!$E2542,"_",NFM3External!$G2542)</f>
        <v>Nigeria_HIV_United States Government (USG)_2022</v>
      </c>
    </row>
    <row r="2543" spans="1:12">
      <c r="A2543" s="51" t="s">
        <v>2027</v>
      </c>
      <c r="B2543" s="52" t="s">
        <v>1130</v>
      </c>
      <c r="C2543" s="52" t="s">
        <v>1638</v>
      </c>
      <c r="D2543" s="52" t="s">
        <v>1627</v>
      </c>
      <c r="E2543" s="52" t="s">
        <v>927</v>
      </c>
      <c r="F2543" s="52" t="s">
        <v>2029</v>
      </c>
      <c r="G2543" s="52">
        <v>2023</v>
      </c>
      <c r="H2543" s="52" t="s">
        <v>357</v>
      </c>
      <c r="I2543" s="52" t="s">
        <v>663</v>
      </c>
      <c r="J2543" s="60">
        <v>371135000</v>
      </c>
      <c r="K2543" s="52">
        <v>371135000</v>
      </c>
      <c r="L2543" s="56" t="str">
        <f>_xlfn.CONCAT(NFM3External!$B2543,"_",NFM3External!$C2543,"_",NFM3External!$E2543,"_",NFM3External!$G2543)</f>
        <v>Nigeria_HIV_United States Government (USG)_2023</v>
      </c>
    </row>
    <row r="2544" spans="1:12">
      <c r="A2544" s="48" t="s">
        <v>2027</v>
      </c>
      <c r="B2544" s="49" t="s">
        <v>1130</v>
      </c>
      <c r="C2544" s="49" t="s">
        <v>1638</v>
      </c>
      <c r="D2544" s="49" t="s">
        <v>1627</v>
      </c>
      <c r="E2544" s="49" t="s">
        <v>927</v>
      </c>
      <c r="F2544" s="49" t="s">
        <v>2029</v>
      </c>
      <c r="G2544" s="49">
        <v>2024</v>
      </c>
      <c r="H2544" s="49" t="s">
        <v>357</v>
      </c>
      <c r="I2544" s="49" t="s">
        <v>663</v>
      </c>
      <c r="J2544" s="59">
        <v>371135000</v>
      </c>
      <c r="K2544" s="49">
        <v>371135000</v>
      </c>
      <c r="L2544" s="55" t="str">
        <f>_xlfn.CONCAT(NFM3External!$B2544,"_",NFM3External!$C2544,"_",NFM3External!$E2544,"_",NFM3External!$G2544)</f>
        <v>Nigeria_HIV_United States Government (USG)_2024</v>
      </c>
    </row>
    <row r="2545" spans="1:12">
      <c r="A2545" s="51" t="s">
        <v>2027</v>
      </c>
      <c r="B2545" s="52" t="s">
        <v>1130</v>
      </c>
      <c r="C2545" s="52" t="s">
        <v>1638</v>
      </c>
      <c r="D2545" s="52" t="s">
        <v>1627</v>
      </c>
      <c r="E2545" s="52" t="s">
        <v>927</v>
      </c>
      <c r="F2545" s="52" t="s">
        <v>2029</v>
      </c>
      <c r="G2545" s="52">
        <v>2025</v>
      </c>
      <c r="H2545" s="52" t="s">
        <v>357</v>
      </c>
      <c r="I2545" s="52" t="s">
        <v>663</v>
      </c>
      <c r="J2545" s="60">
        <v>371135000</v>
      </c>
      <c r="K2545" s="52">
        <v>371135000</v>
      </c>
      <c r="L2545" s="56" t="str">
        <f>_xlfn.CONCAT(NFM3External!$B2545,"_",NFM3External!$C2545,"_",NFM3External!$E2545,"_",NFM3External!$G2545)</f>
        <v>Nigeria_HIV_United States Government (USG)_2025</v>
      </c>
    </row>
    <row r="2546" spans="1:12">
      <c r="A2546" s="48" t="s">
        <v>2027</v>
      </c>
      <c r="B2546" s="49" t="s">
        <v>1130</v>
      </c>
      <c r="C2546" s="49" t="s">
        <v>304</v>
      </c>
      <c r="D2546" s="49" t="s">
        <v>1627</v>
      </c>
      <c r="E2546" s="49" t="s">
        <v>679</v>
      </c>
      <c r="F2546" s="49" t="s">
        <v>2031</v>
      </c>
      <c r="G2546" s="49">
        <v>2020</v>
      </c>
      <c r="H2546" s="49" t="s">
        <v>1628</v>
      </c>
      <c r="I2546" s="49" t="s">
        <v>663</v>
      </c>
      <c r="J2546" s="59">
        <v>3588838</v>
      </c>
      <c r="K2546" s="49">
        <v>3588838</v>
      </c>
      <c r="L2546" s="55" t="str">
        <f>_xlfn.CONCAT(NFM3External!$B2546,"_",NFM3External!$C2546,"_",NFM3External!$E2546,"_",NFM3External!$G2546)</f>
        <v>Nigeria_Malaria_Bill and Melinda Gates Foundation _2020</v>
      </c>
    </row>
    <row r="2547" spans="1:12">
      <c r="A2547" s="51" t="s">
        <v>2027</v>
      </c>
      <c r="B2547" s="52" t="s">
        <v>1130</v>
      </c>
      <c r="C2547" s="52" t="s">
        <v>304</v>
      </c>
      <c r="D2547" s="52" t="s">
        <v>1627</v>
      </c>
      <c r="E2547" s="52" t="s">
        <v>679</v>
      </c>
      <c r="F2547" s="52" t="s">
        <v>2031</v>
      </c>
      <c r="G2547" s="52">
        <v>2021</v>
      </c>
      <c r="H2547" s="52" t="s">
        <v>357</v>
      </c>
      <c r="I2547" s="52" t="s">
        <v>663</v>
      </c>
      <c r="J2547" s="60">
        <v>2496516</v>
      </c>
      <c r="K2547" s="52">
        <v>2496516</v>
      </c>
      <c r="L2547" s="56" t="str">
        <f>_xlfn.CONCAT(NFM3External!$B2547,"_",NFM3External!$C2547,"_",NFM3External!$E2547,"_",NFM3External!$G2547)</f>
        <v>Nigeria_Malaria_Bill and Melinda Gates Foundation _2021</v>
      </c>
    </row>
    <row r="2548" spans="1:12">
      <c r="A2548" s="48" t="s">
        <v>2027</v>
      </c>
      <c r="B2548" s="49" t="s">
        <v>1130</v>
      </c>
      <c r="C2548" s="49" t="s">
        <v>304</v>
      </c>
      <c r="D2548" s="49" t="s">
        <v>1627</v>
      </c>
      <c r="E2548" s="49" t="s">
        <v>899</v>
      </c>
      <c r="F2548" s="49" t="s">
        <v>2032</v>
      </c>
      <c r="G2548" s="49">
        <v>2021</v>
      </c>
      <c r="H2548" s="49" t="s">
        <v>357</v>
      </c>
      <c r="I2548" s="49" t="s">
        <v>663</v>
      </c>
      <c r="J2548" s="59">
        <v>12916286</v>
      </c>
      <c r="K2548" s="49">
        <v>12916286</v>
      </c>
      <c r="L2548" s="55" t="str">
        <f>_xlfn.CONCAT(NFM3External!$B2548,"_",NFM3External!$C2548,"_",NFM3External!$E2548,"_",NFM3External!$G2548)</f>
        <v>Nigeria_Malaria_United Kingdom_2021</v>
      </c>
    </row>
    <row r="2549" spans="1:12">
      <c r="A2549" s="51" t="s">
        <v>2027</v>
      </c>
      <c r="B2549" s="52" t="s">
        <v>1130</v>
      </c>
      <c r="C2549" s="52" t="s">
        <v>304</v>
      </c>
      <c r="D2549" s="52" t="s">
        <v>1627</v>
      </c>
      <c r="E2549" s="52" t="s">
        <v>899</v>
      </c>
      <c r="F2549" s="52" t="s">
        <v>2032</v>
      </c>
      <c r="G2549" s="52">
        <v>2022</v>
      </c>
      <c r="H2549" s="52" t="s">
        <v>357</v>
      </c>
      <c r="I2549" s="52" t="s">
        <v>663</v>
      </c>
      <c r="J2549" s="60">
        <v>10777761</v>
      </c>
      <c r="K2549" s="52">
        <v>10777761</v>
      </c>
      <c r="L2549" s="56" t="str">
        <f>_xlfn.CONCAT(NFM3External!$B2549,"_",NFM3External!$C2549,"_",NFM3External!$E2549,"_",NFM3External!$G2549)</f>
        <v>Nigeria_Malaria_United Kingdom_2022</v>
      </c>
    </row>
    <row r="2550" spans="1:12">
      <c r="A2550" s="48" t="s">
        <v>2027</v>
      </c>
      <c r="B2550" s="49" t="s">
        <v>1130</v>
      </c>
      <c r="C2550" s="49" t="s">
        <v>304</v>
      </c>
      <c r="D2550" s="49" t="s">
        <v>1627</v>
      </c>
      <c r="E2550" s="49" t="s">
        <v>899</v>
      </c>
      <c r="F2550" s="49" t="s">
        <v>2032</v>
      </c>
      <c r="G2550" s="49">
        <v>2023</v>
      </c>
      <c r="H2550" s="49" t="s">
        <v>357</v>
      </c>
      <c r="I2550" s="49" t="s">
        <v>663</v>
      </c>
      <c r="J2550" s="59">
        <v>6072673</v>
      </c>
      <c r="K2550" s="49">
        <v>6072673</v>
      </c>
      <c r="L2550" s="55" t="str">
        <f>_xlfn.CONCAT(NFM3External!$B2550,"_",NFM3External!$C2550,"_",NFM3External!$E2550,"_",NFM3External!$G2550)</f>
        <v>Nigeria_Malaria_United Kingdom_2023</v>
      </c>
    </row>
    <row r="2551" spans="1:12">
      <c r="A2551" s="51" t="s">
        <v>2027</v>
      </c>
      <c r="B2551" s="52" t="s">
        <v>1130</v>
      </c>
      <c r="C2551" s="52" t="s">
        <v>304</v>
      </c>
      <c r="D2551" s="52" t="s">
        <v>1627</v>
      </c>
      <c r="E2551" s="52" t="s">
        <v>899</v>
      </c>
      <c r="F2551" s="52" t="s">
        <v>2032</v>
      </c>
      <c r="G2551" s="52">
        <v>2024</v>
      </c>
      <c r="H2551" s="52" t="s">
        <v>357</v>
      </c>
      <c r="I2551" s="52" t="s">
        <v>663</v>
      </c>
      <c r="J2551" s="60">
        <v>716233</v>
      </c>
      <c r="K2551" s="52">
        <v>716233</v>
      </c>
      <c r="L2551" s="56" t="str">
        <f>_xlfn.CONCAT(NFM3External!$B2551,"_",NFM3External!$C2551,"_",NFM3External!$E2551,"_",NFM3External!$G2551)</f>
        <v>Nigeria_Malaria_United Kingdom_2024</v>
      </c>
    </row>
    <row r="2552" spans="1:12">
      <c r="A2552" s="48" t="s">
        <v>2027</v>
      </c>
      <c r="B2552" s="49" t="s">
        <v>1130</v>
      </c>
      <c r="C2552" s="49" t="s">
        <v>304</v>
      </c>
      <c r="D2552" s="49" t="s">
        <v>1627</v>
      </c>
      <c r="E2552" s="49" t="s">
        <v>927</v>
      </c>
      <c r="F2552" s="49"/>
      <c r="G2552" s="49">
        <v>2018</v>
      </c>
      <c r="H2552" s="49" t="s">
        <v>1628</v>
      </c>
      <c r="I2552" s="49" t="s">
        <v>663</v>
      </c>
      <c r="J2552" s="59">
        <v>75000000</v>
      </c>
      <c r="K2552" s="49">
        <v>75000000</v>
      </c>
      <c r="L2552" s="55" t="str">
        <f>_xlfn.CONCAT(NFM3External!$B2552,"_",NFM3External!$C2552,"_",NFM3External!$E2552,"_",NFM3External!$G2552)</f>
        <v>Nigeria_Malaria_United States Government (USG)_2018</v>
      </c>
    </row>
    <row r="2553" spans="1:12">
      <c r="A2553" s="51" t="s">
        <v>2027</v>
      </c>
      <c r="B2553" s="52" t="s">
        <v>1130</v>
      </c>
      <c r="C2553" s="52" t="s">
        <v>304</v>
      </c>
      <c r="D2553" s="52" t="s">
        <v>1627</v>
      </c>
      <c r="E2553" s="52" t="s">
        <v>927</v>
      </c>
      <c r="F2553" s="52"/>
      <c r="G2553" s="52">
        <v>2019</v>
      </c>
      <c r="H2553" s="52" t="s">
        <v>1628</v>
      </c>
      <c r="I2553" s="52" t="s">
        <v>663</v>
      </c>
      <c r="J2553" s="60">
        <v>70000000</v>
      </c>
      <c r="K2553" s="52">
        <v>70000000</v>
      </c>
      <c r="L2553" s="56" t="str">
        <f>_xlfn.CONCAT(NFM3External!$B2553,"_",NFM3External!$C2553,"_",NFM3External!$E2553,"_",NFM3External!$G2553)</f>
        <v>Nigeria_Malaria_United States Government (USG)_2019</v>
      </c>
    </row>
    <row r="2554" spans="1:12">
      <c r="A2554" s="48" t="s">
        <v>2027</v>
      </c>
      <c r="B2554" s="49" t="s">
        <v>1130</v>
      </c>
      <c r="C2554" s="49" t="s">
        <v>304</v>
      </c>
      <c r="D2554" s="49" t="s">
        <v>1627</v>
      </c>
      <c r="E2554" s="49" t="s">
        <v>927</v>
      </c>
      <c r="F2554" s="49"/>
      <c r="G2554" s="49">
        <v>2020</v>
      </c>
      <c r="H2554" s="49" t="s">
        <v>1628</v>
      </c>
      <c r="I2554" s="49" t="s">
        <v>663</v>
      </c>
      <c r="J2554" s="59">
        <v>70000000</v>
      </c>
      <c r="K2554" s="49">
        <v>70000000</v>
      </c>
      <c r="L2554" s="55" t="str">
        <f>_xlfn.CONCAT(NFM3External!$B2554,"_",NFM3External!$C2554,"_",NFM3External!$E2554,"_",NFM3External!$G2554)</f>
        <v>Nigeria_Malaria_United States Government (USG)_2020</v>
      </c>
    </row>
    <row r="2555" spans="1:12">
      <c r="A2555" s="51" t="s">
        <v>2027</v>
      </c>
      <c r="B2555" s="52" t="s">
        <v>1130</v>
      </c>
      <c r="C2555" s="52" t="s">
        <v>304</v>
      </c>
      <c r="D2555" s="52" t="s">
        <v>1627</v>
      </c>
      <c r="E2555" s="52" t="s">
        <v>927</v>
      </c>
      <c r="F2555" s="52"/>
      <c r="G2555" s="52">
        <v>2021</v>
      </c>
      <c r="H2555" s="52" t="s">
        <v>357</v>
      </c>
      <c r="I2555" s="52" t="s">
        <v>663</v>
      </c>
      <c r="J2555" s="60">
        <v>65000000</v>
      </c>
      <c r="K2555" s="52">
        <v>65000000</v>
      </c>
      <c r="L2555" s="56" t="str">
        <f>_xlfn.CONCAT(NFM3External!$B2555,"_",NFM3External!$C2555,"_",NFM3External!$E2555,"_",NFM3External!$G2555)</f>
        <v>Nigeria_Malaria_United States Government (USG)_2021</v>
      </c>
    </row>
    <row r="2556" spans="1:12">
      <c r="A2556" s="48" t="s">
        <v>2027</v>
      </c>
      <c r="B2556" s="49" t="s">
        <v>1130</v>
      </c>
      <c r="C2556" s="49" t="s">
        <v>304</v>
      </c>
      <c r="D2556" s="49" t="s">
        <v>1627</v>
      </c>
      <c r="E2556" s="49" t="s">
        <v>927</v>
      </c>
      <c r="F2556" s="49"/>
      <c r="G2556" s="49">
        <v>2022</v>
      </c>
      <c r="H2556" s="49" t="s">
        <v>357</v>
      </c>
      <c r="I2556" s="49" t="s">
        <v>663</v>
      </c>
      <c r="J2556" s="59">
        <v>65000000</v>
      </c>
      <c r="K2556" s="49">
        <v>65000000</v>
      </c>
      <c r="L2556" s="55" t="str">
        <f>_xlfn.CONCAT(NFM3External!$B2556,"_",NFM3External!$C2556,"_",NFM3External!$E2556,"_",NFM3External!$G2556)</f>
        <v>Nigeria_Malaria_United States Government (USG)_2022</v>
      </c>
    </row>
    <row r="2557" spans="1:12">
      <c r="A2557" s="51" t="s">
        <v>2027</v>
      </c>
      <c r="B2557" s="52" t="s">
        <v>1130</v>
      </c>
      <c r="C2557" s="52" t="s">
        <v>304</v>
      </c>
      <c r="D2557" s="52" t="s">
        <v>1627</v>
      </c>
      <c r="E2557" s="52" t="s">
        <v>927</v>
      </c>
      <c r="F2557" s="52"/>
      <c r="G2557" s="52">
        <v>2023</v>
      </c>
      <c r="H2557" s="52" t="s">
        <v>357</v>
      </c>
      <c r="I2557" s="52" t="s">
        <v>663</v>
      </c>
      <c r="J2557" s="60">
        <v>65000000</v>
      </c>
      <c r="K2557" s="52">
        <v>65000000</v>
      </c>
      <c r="L2557" s="56" t="str">
        <f>_xlfn.CONCAT(NFM3External!$B2557,"_",NFM3External!$C2557,"_",NFM3External!$E2557,"_",NFM3External!$G2557)</f>
        <v>Nigeria_Malaria_United States Government (USG)_2023</v>
      </c>
    </row>
    <row r="2558" spans="1:12">
      <c r="A2558" s="48" t="s">
        <v>2027</v>
      </c>
      <c r="B2558" s="49" t="s">
        <v>1130</v>
      </c>
      <c r="C2558" s="49" t="s">
        <v>304</v>
      </c>
      <c r="D2558" s="49" t="s">
        <v>1627</v>
      </c>
      <c r="E2558" s="49" t="s">
        <v>947</v>
      </c>
      <c r="F2558" s="49" t="s">
        <v>2033</v>
      </c>
      <c r="G2558" s="49">
        <v>2021</v>
      </c>
      <c r="H2558" s="49" t="s">
        <v>357</v>
      </c>
      <c r="I2558" s="49" t="s">
        <v>663</v>
      </c>
      <c r="J2558" s="59">
        <v>19142182</v>
      </c>
      <c r="K2558" s="49">
        <v>19142182</v>
      </c>
      <c r="L2558" s="55" t="str">
        <f>_xlfn.CONCAT(NFM3External!$B2558,"_",NFM3External!$C2558,"_",NFM3External!$E2558,"_",NFM3External!$G2558)</f>
        <v>Nigeria_Malaria_Unspecified - not disagregated by sources _2021</v>
      </c>
    </row>
    <row r="2559" spans="1:12">
      <c r="A2559" s="51" t="s">
        <v>2027</v>
      </c>
      <c r="B2559" s="52" t="s">
        <v>1130</v>
      </c>
      <c r="C2559" s="52" t="s">
        <v>304</v>
      </c>
      <c r="D2559" s="52" t="s">
        <v>1627</v>
      </c>
      <c r="E2559" s="52" t="s">
        <v>947</v>
      </c>
      <c r="F2559" s="52" t="s">
        <v>2033</v>
      </c>
      <c r="G2559" s="52">
        <v>2022</v>
      </c>
      <c r="H2559" s="52" t="s">
        <v>357</v>
      </c>
      <c r="I2559" s="52" t="s">
        <v>663</v>
      </c>
      <c r="J2559" s="60">
        <v>23589718</v>
      </c>
      <c r="K2559" s="52">
        <v>23589718</v>
      </c>
      <c r="L2559" s="56" t="str">
        <f>_xlfn.CONCAT(NFM3External!$B2559,"_",NFM3External!$C2559,"_",NFM3External!$E2559,"_",NFM3External!$G2559)</f>
        <v>Nigeria_Malaria_Unspecified - not disagregated by sources _2022</v>
      </c>
    </row>
    <row r="2560" spans="1:12">
      <c r="A2560" s="48" t="s">
        <v>2027</v>
      </c>
      <c r="B2560" s="49" t="s">
        <v>1130</v>
      </c>
      <c r="C2560" s="49" t="s">
        <v>304</v>
      </c>
      <c r="D2560" s="49" t="s">
        <v>1627</v>
      </c>
      <c r="E2560" s="49" t="s">
        <v>947</v>
      </c>
      <c r="F2560" s="49" t="s">
        <v>2033</v>
      </c>
      <c r="G2560" s="49">
        <v>2023</v>
      </c>
      <c r="H2560" s="49" t="s">
        <v>357</v>
      </c>
      <c r="I2560" s="49" t="s">
        <v>663</v>
      </c>
      <c r="J2560" s="59">
        <v>24831480</v>
      </c>
      <c r="K2560" s="49">
        <v>24831480</v>
      </c>
      <c r="L2560" s="55" t="str">
        <f>_xlfn.CONCAT(NFM3External!$B2560,"_",NFM3External!$C2560,"_",NFM3External!$E2560,"_",NFM3External!$G2560)</f>
        <v>Nigeria_Malaria_Unspecified - not disagregated by sources _2023</v>
      </c>
    </row>
    <row r="2561" spans="1:12">
      <c r="A2561" s="51" t="s">
        <v>2027</v>
      </c>
      <c r="B2561" s="52" t="s">
        <v>1130</v>
      </c>
      <c r="C2561" s="52" t="s">
        <v>301</v>
      </c>
      <c r="D2561" s="52" t="s">
        <v>1627</v>
      </c>
      <c r="E2561" s="52" t="s">
        <v>927</v>
      </c>
      <c r="F2561" s="52" t="s">
        <v>2034</v>
      </c>
      <c r="G2561" s="52">
        <v>2018</v>
      </c>
      <c r="H2561" s="52" t="s">
        <v>1628</v>
      </c>
      <c r="I2561" s="52" t="s">
        <v>663</v>
      </c>
      <c r="J2561" s="60">
        <v>13500000</v>
      </c>
      <c r="K2561" s="52">
        <v>13500000</v>
      </c>
      <c r="L2561" s="56" t="str">
        <f>_xlfn.CONCAT(NFM3External!$B2561,"_",NFM3External!$C2561,"_",NFM3External!$E2561,"_",NFM3External!$G2561)</f>
        <v>Nigeria_TB_United States Government (USG)_2018</v>
      </c>
    </row>
    <row r="2562" spans="1:12">
      <c r="A2562" s="48" t="s">
        <v>2027</v>
      </c>
      <c r="B2562" s="49" t="s">
        <v>1130</v>
      </c>
      <c r="C2562" s="49" t="s">
        <v>301</v>
      </c>
      <c r="D2562" s="49" t="s">
        <v>1627</v>
      </c>
      <c r="E2562" s="49" t="s">
        <v>927</v>
      </c>
      <c r="F2562" s="49" t="s">
        <v>2034</v>
      </c>
      <c r="G2562" s="49">
        <v>2019</v>
      </c>
      <c r="H2562" s="49" t="s">
        <v>1628</v>
      </c>
      <c r="I2562" s="49" t="s">
        <v>663</v>
      </c>
      <c r="J2562" s="59">
        <v>13500000</v>
      </c>
      <c r="K2562" s="49">
        <v>13500000</v>
      </c>
      <c r="L2562" s="55" t="str">
        <f>_xlfn.CONCAT(NFM3External!$B2562,"_",NFM3External!$C2562,"_",NFM3External!$E2562,"_",NFM3External!$G2562)</f>
        <v>Nigeria_TB_United States Government (USG)_2019</v>
      </c>
    </row>
    <row r="2563" spans="1:12">
      <c r="A2563" s="51" t="s">
        <v>2027</v>
      </c>
      <c r="B2563" s="52" t="s">
        <v>1130</v>
      </c>
      <c r="C2563" s="52" t="s">
        <v>301</v>
      </c>
      <c r="D2563" s="52" t="s">
        <v>1627</v>
      </c>
      <c r="E2563" s="52" t="s">
        <v>927</v>
      </c>
      <c r="F2563" s="52" t="s">
        <v>2034</v>
      </c>
      <c r="G2563" s="52">
        <v>2020</v>
      </c>
      <c r="H2563" s="52" t="s">
        <v>1628</v>
      </c>
      <c r="I2563" s="52" t="s">
        <v>663</v>
      </c>
      <c r="J2563" s="60">
        <v>13500000</v>
      </c>
      <c r="K2563" s="52">
        <v>13500000</v>
      </c>
      <c r="L2563" s="56" t="str">
        <f>_xlfn.CONCAT(NFM3External!$B2563,"_",NFM3External!$C2563,"_",NFM3External!$E2563,"_",NFM3External!$G2563)</f>
        <v>Nigeria_TB_United States Government (USG)_2020</v>
      </c>
    </row>
    <row r="2564" spans="1:12">
      <c r="A2564" s="48" t="s">
        <v>2027</v>
      </c>
      <c r="B2564" s="49" t="s">
        <v>1130</v>
      </c>
      <c r="C2564" s="49" t="s">
        <v>301</v>
      </c>
      <c r="D2564" s="49" t="s">
        <v>1627</v>
      </c>
      <c r="E2564" s="49" t="s">
        <v>927</v>
      </c>
      <c r="F2564" s="49" t="s">
        <v>2034</v>
      </c>
      <c r="G2564" s="49">
        <v>2021</v>
      </c>
      <c r="H2564" s="49" t="s">
        <v>357</v>
      </c>
      <c r="I2564" s="49" t="s">
        <v>663</v>
      </c>
      <c r="J2564" s="59">
        <v>13500000</v>
      </c>
      <c r="K2564" s="49">
        <v>13500000</v>
      </c>
      <c r="L2564" s="55" t="str">
        <f>_xlfn.CONCAT(NFM3External!$B2564,"_",NFM3External!$C2564,"_",NFM3External!$E2564,"_",NFM3External!$G2564)</f>
        <v>Nigeria_TB_United States Government (USG)_2021</v>
      </c>
    </row>
    <row r="2565" spans="1:12">
      <c r="A2565" s="51" t="s">
        <v>2027</v>
      </c>
      <c r="B2565" s="52" t="s">
        <v>1130</v>
      </c>
      <c r="C2565" s="52" t="s">
        <v>301</v>
      </c>
      <c r="D2565" s="52" t="s">
        <v>1627</v>
      </c>
      <c r="E2565" s="52" t="s">
        <v>927</v>
      </c>
      <c r="F2565" s="52" t="s">
        <v>2034</v>
      </c>
      <c r="G2565" s="52">
        <v>2022</v>
      </c>
      <c r="H2565" s="52" t="s">
        <v>357</v>
      </c>
      <c r="I2565" s="52" t="s">
        <v>663</v>
      </c>
      <c r="J2565" s="60">
        <v>13500000</v>
      </c>
      <c r="K2565" s="52">
        <v>13500000</v>
      </c>
      <c r="L2565" s="56" t="str">
        <f>_xlfn.CONCAT(NFM3External!$B2565,"_",NFM3External!$C2565,"_",NFM3External!$E2565,"_",NFM3External!$G2565)</f>
        <v>Nigeria_TB_United States Government (USG)_2022</v>
      </c>
    </row>
    <row r="2566" spans="1:12">
      <c r="A2566" s="48" t="s">
        <v>2027</v>
      </c>
      <c r="B2566" s="49" t="s">
        <v>1130</v>
      </c>
      <c r="C2566" s="49" t="s">
        <v>301</v>
      </c>
      <c r="D2566" s="49" t="s">
        <v>1627</v>
      </c>
      <c r="E2566" s="49" t="s">
        <v>927</v>
      </c>
      <c r="F2566" s="49" t="s">
        <v>2034</v>
      </c>
      <c r="G2566" s="49">
        <v>2023</v>
      </c>
      <c r="H2566" s="49" t="s">
        <v>357</v>
      </c>
      <c r="I2566" s="49" t="s">
        <v>663</v>
      </c>
      <c r="J2566" s="59">
        <v>13500000</v>
      </c>
      <c r="K2566" s="49">
        <v>13500000</v>
      </c>
      <c r="L2566" s="55" t="str">
        <f>_xlfn.CONCAT(NFM3External!$B2566,"_",NFM3External!$C2566,"_",NFM3External!$E2566,"_",NFM3External!$G2566)</f>
        <v>Nigeria_TB_United States Government (USG)_2023</v>
      </c>
    </row>
    <row r="2567" spans="1:12">
      <c r="A2567" s="51" t="s">
        <v>2027</v>
      </c>
      <c r="B2567" s="52" t="s">
        <v>1130</v>
      </c>
      <c r="C2567" s="52" t="s">
        <v>301</v>
      </c>
      <c r="D2567" s="52" t="s">
        <v>1627</v>
      </c>
      <c r="E2567" s="52" t="s">
        <v>927</v>
      </c>
      <c r="F2567" s="52" t="s">
        <v>2034</v>
      </c>
      <c r="G2567" s="52">
        <v>2024</v>
      </c>
      <c r="H2567" s="52" t="s">
        <v>357</v>
      </c>
      <c r="I2567" s="52" t="s">
        <v>663</v>
      </c>
      <c r="J2567" s="60">
        <v>13500000</v>
      </c>
      <c r="K2567" s="52">
        <v>13500000</v>
      </c>
      <c r="L2567" s="56" t="str">
        <f>_xlfn.CONCAT(NFM3External!$B2567,"_",NFM3External!$C2567,"_",NFM3External!$E2567,"_",NFM3External!$G2567)</f>
        <v>Nigeria_TB_United States Government (USG)_2024</v>
      </c>
    </row>
    <row r="2568" spans="1:12">
      <c r="A2568" s="48" t="s">
        <v>2027</v>
      </c>
      <c r="B2568" s="49" t="s">
        <v>1130</v>
      </c>
      <c r="C2568" s="49" t="s">
        <v>301</v>
      </c>
      <c r="D2568" s="49" t="s">
        <v>1627</v>
      </c>
      <c r="E2568" s="49" t="s">
        <v>927</v>
      </c>
      <c r="F2568" s="49" t="s">
        <v>2034</v>
      </c>
      <c r="G2568" s="49">
        <v>2025</v>
      </c>
      <c r="H2568" s="49" t="s">
        <v>357</v>
      </c>
      <c r="I2568" s="49" t="s">
        <v>663</v>
      </c>
      <c r="J2568" s="59">
        <v>13500000</v>
      </c>
      <c r="K2568" s="49">
        <v>13500000</v>
      </c>
      <c r="L2568" s="55" t="str">
        <f>_xlfn.CONCAT(NFM3External!$B2568,"_",NFM3External!$C2568,"_",NFM3External!$E2568,"_",NFM3External!$G2568)</f>
        <v>Nigeria_TB_United States Government (USG)_2025</v>
      </c>
    </row>
    <row r="2569" spans="1:12">
      <c r="A2569" s="51" t="s">
        <v>2035</v>
      </c>
      <c r="B2569" s="52" t="s">
        <v>1126</v>
      </c>
      <c r="C2569" s="52" t="s">
        <v>304</v>
      </c>
      <c r="D2569" s="52" t="s">
        <v>1627</v>
      </c>
      <c r="E2569" s="52" t="s">
        <v>2036</v>
      </c>
      <c r="F2569" s="52" t="s">
        <v>2036</v>
      </c>
      <c r="G2569" s="52">
        <v>2019</v>
      </c>
      <c r="H2569" s="52" t="s">
        <v>1628</v>
      </c>
      <c r="I2569" s="52" t="s">
        <v>663</v>
      </c>
      <c r="J2569" s="60">
        <v>79162</v>
      </c>
      <c r="K2569" s="52">
        <v>79162</v>
      </c>
      <c r="L2569" s="56" t="str">
        <f>_xlfn.CONCAT(NFM3External!$B2569,"_",NFM3External!$C2569,"_",NFM3External!$E2569,"_",NFM3External!$G2569)</f>
        <v>Nicaragua_Malaria_Banco interamericano de desarrollo (BID). Estrategia regional IREM. Iniciativa regional de eliminacion de la malaria._2019</v>
      </c>
    </row>
    <row r="2570" spans="1:12">
      <c r="A2570" s="48" t="s">
        <v>2035</v>
      </c>
      <c r="B2570" s="49" t="s">
        <v>1126</v>
      </c>
      <c r="C2570" s="49" t="s">
        <v>304</v>
      </c>
      <c r="D2570" s="49" t="s">
        <v>1627</v>
      </c>
      <c r="E2570" s="49" t="s">
        <v>2037</v>
      </c>
      <c r="F2570" s="49" t="s">
        <v>2037</v>
      </c>
      <c r="G2570" s="49">
        <v>2019</v>
      </c>
      <c r="H2570" s="49" t="s">
        <v>1628</v>
      </c>
      <c r="I2570" s="49" t="s">
        <v>663</v>
      </c>
      <c r="J2570" s="59">
        <v>150021</v>
      </c>
      <c r="K2570" s="49">
        <v>150021</v>
      </c>
      <c r="L2570" s="55" t="str">
        <f>_xlfn.CONCAT(NFM3External!$B2570,"_",NFM3External!$C2570,"_",NFM3External!$E2570,"_",NFM3External!$G2570)</f>
        <v>Nicaragua_Malaria_fuente: ANO 2019 MINSA Estudio de Gasto en Malaria. Unidad Coordinadora de Fondos Externos MINSA_2019</v>
      </c>
    </row>
    <row r="2571" spans="1:12">
      <c r="A2571" s="51" t="s">
        <v>2035</v>
      </c>
      <c r="B2571" s="52" t="s">
        <v>1126</v>
      </c>
      <c r="C2571" s="52" t="s">
        <v>304</v>
      </c>
      <c r="D2571" s="52" t="s">
        <v>1627</v>
      </c>
      <c r="E2571" s="52" t="s">
        <v>2036</v>
      </c>
      <c r="F2571" s="52" t="s">
        <v>2036</v>
      </c>
      <c r="G2571" s="52">
        <v>2020</v>
      </c>
      <c r="H2571" s="52" t="s">
        <v>1628</v>
      </c>
      <c r="I2571" s="52" t="s">
        <v>663</v>
      </c>
      <c r="J2571" s="60">
        <v>430879</v>
      </c>
      <c r="K2571" s="52">
        <v>430879</v>
      </c>
      <c r="L2571" s="56" t="str">
        <f>_xlfn.CONCAT(NFM3External!$B2571,"_",NFM3External!$C2571,"_",NFM3External!$E2571,"_",NFM3External!$G2571)</f>
        <v>Nicaragua_Malaria_Banco interamericano de desarrollo (BID). Estrategia regional IREM. Iniciativa regional de eliminacion de la malaria._2020</v>
      </c>
    </row>
    <row r="2572" spans="1:12">
      <c r="A2572" s="48" t="s">
        <v>2035</v>
      </c>
      <c r="B2572" s="49" t="s">
        <v>1126</v>
      </c>
      <c r="C2572" s="49" t="s">
        <v>304</v>
      </c>
      <c r="D2572" s="49" t="s">
        <v>1627</v>
      </c>
      <c r="E2572" s="49" t="s">
        <v>2036</v>
      </c>
      <c r="F2572" s="49" t="s">
        <v>2036</v>
      </c>
      <c r="G2572" s="49">
        <v>2021</v>
      </c>
      <c r="H2572" s="49" t="s">
        <v>1628</v>
      </c>
      <c r="I2572" s="49" t="s">
        <v>663</v>
      </c>
      <c r="J2572" s="59">
        <v>1930696</v>
      </c>
      <c r="K2572" s="49">
        <v>1930696</v>
      </c>
      <c r="L2572" s="55" t="str">
        <f>_xlfn.CONCAT(NFM3External!$B2572,"_",NFM3External!$C2572,"_",NFM3External!$E2572,"_",NFM3External!$G2572)</f>
        <v>Nicaragua_Malaria_Banco interamericano de desarrollo (BID). Estrategia regional IREM. Iniciativa regional de eliminacion de la malaria._2021</v>
      </c>
    </row>
    <row r="2573" spans="1:12">
      <c r="A2573" s="51" t="s">
        <v>2035</v>
      </c>
      <c r="B2573" s="52" t="s">
        <v>1126</v>
      </c>
      <c r="C2573" s="52" t="s">
        <v>304</v>
      </c>
      <c r="D2573" s="52" t="s">
        <v>1627</v>
      </c>
      <c r="E2573" s="52" t="s">
        <v>2036</v>
      </c>
      <c r="F2573" s="52" t="s">
        <v>2036</v>
      </c>
      <c r="G2573" s="52">
        <v>2022</v>
      </c>
      <c r="H2573" s="52" t="s">
        <v>357</v>
      </c>
      <c r="I2573" s="52" t="s">
        <v>663</v>
      </c>
      <c r="J2573" s="60">
        <v>810412</v>
      </c>
      <c r="K2573" s="52">
        <v>810412</v>
      </c>
      <c r="L2573" s="56" t="str">
        <f>_xlfn.CONCAT(NFM3External!$B2573,"_",NFM3External!$C2573,"_",NFM3External!$E2573,"_",NFM3External!$G2573)</f>
        <v>Nicaragua_Malaria_Banco interamericano de desarrollo (BID). Estrategia regional IREM. Iniciativa regional de eliminacion de la malaria._2022</v>
      </c>
    </row>
    <row r="2574" spans="1:12">
      <c r="A2574" s="48" t="s">
        <v>2035</v>
      </c>
      <c r="B2574" s="49" t="s">
        <v>1126</v>
      </c>
      <c r="C2574" s="49" t="s">
        <v>304</v>
      </c>
      <c r="D2574" s="49" t="s">
        <v>1627</v>
      </c>
      <c r="E2574" s="49" t="s">
        <v>942</v>
      </c>
      <c r="F2574" s="49" t="s">
        <v>2037</v>
      </c>
      <c r="G2574" s="49">
        <v>2019</v>
      </c>
      <c r="H2574" s="49" t="s">
        <v>1628</v>
      </c>
      <c r="I2574" s="49" t="s">
        <v>663</v>
      </c>
      <c r="J2574" s="59">
        <v>56699</v>
      </c>
      <c r="K2574" s="49">
        <v>56699</v>
      </c>
      <c r="L2574" s="55" t="str">
        <f>_xlfn.CONCAT(NFM3External!$B2574,"_",NFM3External!$C2574,"_",NFM3External!$E2574,"_",NFM3External!$G2574)</f>
        <v>Nicaragua_Malaria_World Health Organization (WHO)_2019</v>
      </c>
    </row>
    <row r="2575" spans="1:12">
      <c r="A2575" s="51" t="s">
        <v>2035</v>
      </c>
      <c r="B2575" s="52" t="s">
        <v>1126</v>
      </c>
      <c r="C2575" s="52" t="s">
        <v>304</v>
      </c>
      <c r="D2575" s="52" t="s">
        <v>1627</v>
      </c>
      <c r="E2575" s="52" t="s">
        <v>942</v>
      </c>
      <c r="F2575" s="52" t="s">
        <v>2037</v>
      </c>
      <c r="G2575" s="52">
        <v>2020</v>
      </c>
      <c r="H2575" s="52" t="s">
        <v>1628</v>
      </c>
      <c r="I2575" s="52" t="s">
        <v>663</v>
      </c>
      <c r="J2575" s="60">
        <v>56699</v>
      </c>
      <c r="K2575" s="52">
        <v>56699</v>
      </c>
      <c r="L2575" s="56" t="str">
        <f>_xlfn.CONCAT(NFM3External!$B2575,"_",NFM3External!$C2575,"_",NFM3External!$E2575,"_",NFM3External!$G2575)</f>
        <v>Nicaragua_Malaria_World Health Organization (WHO)_2020</v>
      </c>
    </row>
    <row r="2576" spans="1:12">
      <c r="A2576" s="48" t="s">
        <v>2035</v>
      </c>
      <c r="B2576" s="49" t="s">
        <v>1126</v>
      </c>
      <c r="C2576" s="49" t="s">
        <v>304</v>
      </c>
      <c r="D2576" s="49" t="s">
        <v>1627</v>
      </c>
      <c r="E2576" s="49" t="s">
        <v>942</v>
      </c>
      <c r="F2576" s="49" t="s">
        <v>2037</v>
      </c>
      <c r="G2576" s="49">
        <v>2021</v>
      </c>
      <c r="H2576" s="49" t="s">
        <v>1628</v>
      </c>
      <c r="I2576" s="49" t="s">
        <v>663</v>
      </c>
      <c r="J2576" s="59">
        <v>100000</v>
      </c>
      <c r="K2576" s="49">
        <v>100000</v>
      </c>
      <c r="L2576" s="55" t="str">
        <f>_xlfn.CONCAT(NFM3External!$B2576,"_",NFM3External!$C2576,"_",NFM3External!$E2576,"_",NFM3External!$G2576)</f>
        <v>Nicaragua_Malaria_World Health Organization (WHO)_2021</v>
      </c>
    </row>
    <row r="2577" spans="1:12">
      <c r="A2577" s="51" t="s">
        <v>2035</v>
      </c>
      <c r="B2577" s="52" t="s">
        <v>1126</v>
      </c>
      <c r="C2577" s="52" t="s">
        <v>304</v>
      </c>
      <c r="D2577" s="52" t="s">
        <v>1627</v>
      </c>
      <c r="E2577" s="52" t="s">
        <v>942</v>
      </c>
      <c r="F2577" s="52" t="s">
        <v>2037</v>
      </c>
      <c r="G2577" s="52">
        <v>2022</v>
      </c>
      <c r="H2577" s="52" t="s">
        <v>357</v>
      </c>
      <c r="I2577" s="52" t="s">
        <v>663</v>
      </c>
      <c r="J2577" s="60">
        <v>100000</v>
      </c>
      <c r="K2577" s="52">
        <v>100000</v>
      </c>
      <c r="L2577" s="56" t="str">
        <f>_xlfn.CONCAT(NFM3External!$B2577,"_",NFM3External!$C2577,"_",NFM3External!$E2577,"_",NFM3External!$G2577)</f>
        <v>Nicaragua_Malaria_World Health Organization (WHO)_2022</v>
      </c>
    </row>
    <row r="2578" spans="1:12">
      <c r="A2578" s="48" t="s">
        <v>2035</v>
      </c>
      <c r="B2578" s="49" t="s">
        <v>1126</v>
      </c>
      <c r="C2578" s="49" t="s">
        <v>304</v>
      </c>
      <c r="D2578" s="49" t="s">
        <v>1627</v>
      </c>
      <c r="E2578" s="49" t="s">
        <v>942</v>
      </c>
      <c r="F2578" s="49" t="s">
        <v>2037</v>
      </c>
      <c r="G2578" s="49">
        <v>2023</v>
      </c>
      <c r="H2578" s="49" t="s">
        <v>357</v>
      </c>
      <c r="I2578" s="49" t="s">
        <v>663</v>
      </c>
      <c r="J2578" s="59">
        <v>100000</v>
      </c>
      <c r="K2578" s="49">
        <v>100000</v>
      </c>
      <c r="L2578" s="55" t="str">
        <f>_xlfn.CONCAT(NFM3External!$B2578,"_",NFM3External!$C2578,"_",NFM3External!$E2578,"_",NFM3External!$G2578)</f>
        <v>Nicaragua_Malaria_World Health Organization (WHO)_2023</v>
      </c>
    </row>
    <row r="2579" spans="1:12">
      <c r="A2579" s="51" t="s">
        <v>2035</v>
      </c>
      <c r="B2579" s="52" t="s">
        <v>1126</v>
      </c>
      <c r="C2579" s="52" t="s">
        <v>304</v>
      </c>
      <c r="D2579" s="52" t="s">
        <v>1627</v>
      </c>
      <c r="E2579" s="52"/>
      <c r="F2579" s="52" t="s">
        <v>2037</v>
      </c>
      <c r="G2579" s="52">
        <v>2019</v>
      </c>
      <c r="H2579" s="52" t="s">
        <v>1628</v>
      </c>
      <c r="I2579" s="52" t="s">
        <v>663</v>
      </c>
      <c r="J2579" s="60">
        <v>15428</v>
      </c>
      <c r="K2579" s="52">
        <v>15428</v>
      </c>
      <c r="L2579" s="56" t="str">
        <f>_xlfn.CONCAT(NFM3External!$B2579,"_",NFM3External!$C2579,"_",NFM3External!$E2579,"_",NFM3External!$G2579)</f>
        <v>Nicaragua_Malaria__2019</v>
      </c>
    </row>
    <row r="2580" spans="1:12">
      <c r="A2580" s="48" t="s">
        <v>2035</v>
      </c>
      <c r="B2580" s="49" t="s">
        <v>1126</v>
      </c>
      <c r="C2580" s="49" t="s">
        <v>301</v>
      </c>
      <c r="D2580" s="49" t="s">
        <v>1627</v>
      </c>
      <c r="E2580" s="49"/>
      <c r="F2580" s="49" t="s">
        <v>2038</v>
      </c>
      <c r="G2580" s="49">
        <v>2019</v>
      </c>
      <c r="H2580" s="49" t="s">
        <v>1628</v>
      </c>
      <c r="I2580" s="49" t="s">
        <v>663</v>
      </c>
      <c r="J2580" s="59">
        <v>190052</v>
      </c>
      <c r="K2580" s="49">
        <v>190052</v>
      </c>
      <c r="L2580" s="55" t="str">
        <f>_xlfn.CONCAT(NFM3External!$B2580,"_",NFM3External!$C2580,"_",NFM3External!$E2580,"_",NFM3External!$G2580)</f>
        <v>Nicaragua_TB__2019</v>
      </c>
    </row>
    <row r="2581" spans="1:12">
      <c r="A2581" s="51" t="s">
        <v>2035</v>
      </c>
      <c r="B2581" s="52" t="s">
        <v>1126</v>
      </c>
      <c r="C2581" s="52" t="s">
        <v>301</v>
      </c>
      <c r="D2581" s="52" t="s">
        <v>1627</v>
      </c>
      <c r="E2581" s="52"/>
      <c r="F2581" s="52" t="s">
        <v>2038</v>
      </c>
      <c r="G2581" s="52">
        <v>2020</v>
      </c>
      <c r="H2581" s="52" t="s">
        <v>1628</v>
      </c>
      <c r="I2581" s="52" t="s">
        <v>663</v>
      </c>
      <c r="J2581" s="60">
        <v>190052</v>
      </c>
      <c r="K2581" s="52">
        <v>190052</v>
      </c>
      <c r="L2581" s="56" t="str">
        <f>_xlfn.CONCAT(NFM3External!$B2581,"_",NFM3External!$C2581,"_",NFM3External!$E2581,"_",NFM3External!$G2581)</f>
        <v>Nicaragua_TB__2020</v>
      </c>
    </row>
    <row r="2582" spans="1:12">
      <c r="A2582" s="48" t="s">
        <v>2035</v>
      </c>
      <c r="B2582" s="49" t="s">
        <v>1126</v>
      </c>
      <c r="C2582" s="49" t="s">
        <v>301</v>
      </c>
      <c r="D2582" s="49" t="s">
        <v>1627</v>
      </c>
      <c r="E2582" s="49"/>
      <c r="F2582" s="49" t="s">
        <v>2038</v>
      </c>
      <c r="G2582" s="49">
        <v>2021</v>
      </c>
      <c r="H2582" s="49" t="s">
        <v>1628</v>
      </c>
      <c r="I2582" s="49" t="s">
        <v>663</v>
      </c>
      <c r="J2582" s="59">
        <v>190052</v>
      </c>
      <c r="K2582" s="49">
        <v>190052</v>
      </c>
      <c r="L2582" s="55" t="str">
        <f>_xlfn.CONCAT(NFM3External!$B2582,"_",NFM3External!$C2582,"_",NFM3External!$E2582,"_",NFM3External!$G2582)</f>
        <v>Nicaragua_TB__2021</v>
      </c>
    </row>
    <row r="2583" spans="1:12">
      <c r="A2583" s="51" t="s">
        <v>2035</v>
      </c>
      <c r="B2583" s="52" t="s">
        <v>1126</v>
      </c>
      <c r="C2583" s="52" t="s">
        <v>301</v>
      </c>
      <c r="D2583" s="52" t="s">
        <v>1627</v>
      </c>
      <c r="E2583" s="52"/>
      <c r="F2583" s="52" t="s">
        <v>2038</v>
      </c>
      <c r="G2583" s="52">
        <v>2022</v>
      </c>
      <c r="H2583" s="52" t="s">
        <v>357</v>
      </c>
      <c r="I2583" s="52" t="s">
        <v>663</v>
      </c>
      <c r="J2583" s="60">
        <v>190052</v>
      </c>
      <c r="K2583" s="52">
        <v>190052</v>
      </c>
      <c r="L2583" s="56" t="str">
        <f>_xlfn.CONCAT(NFM3External!$B2583,"_",NFM3External!$C2583,"_",NFM3External!$E2583,"_",NFM3External!$G2583)</f>
        <v>Nicaragua_TB__2022</v>
      </c>
    </row>
    <row r="2584" spans="1:12">
      <c r="A2584" s="48" t="s">
        <v>2039</v>
      </c>
      <c r="B2584" s="49" t="s">
        <v>1121</v>
      </c>
      <c r="C2584" s="49" t="s">
        <v>1638</v>
      </c>
      <c r="D2584" s="49" t="s">
        <v>1627</v>
      </c>
      <c r="E2584" s="49" t="s">
        <v>808</v>
      </c>
      <c r="F2584" s="49" t="s">
        <v>2040</v>
      </c>
      <c r="G2584" s="49">
        <v>2018</v>
      </c>
      <c r="H2584" s="49" t="s">
        <v>1628</v>
      </c>
      <c r="I2584" s="49" t="s">
        <v>663</v>
      </c>
      <c r="J2584" s="59">
        <v>0</v>
      </c>
      <c r="K2584" s="49">
        <v>0</v>
      </c>
      <c r="L2584" s="55" t="str">
        <f>_xlfn.CONCAT(NFM3External!$B2584,"_",NFM3External!$C2584,"_",NFM3External!$E2584,"_",NFM3External!$G2584)</f>
        <v>Nepal_HIV_International Labor Organization (ILO)_2018</v>
      </c>
    </row>
    <row r="2585" spans="1:12">
      <c r="A2585" s="51" t="s">
        <v>2039</v>
      </c>
      <c r="B2585" s="52" t="s">
        <v>1121</v>
      </c>
      <c r="C2585" s="52" t="s">
        <v>1638</v>
      </c>
      <c r="D2585" s="52" t="s">
        <v>1627</v>
      </c>
      <c r="E2585" s="52" t="s">
        <v>808</v>
      </c>
      <c r="F2585" s="52" t="s">
        <v>2040</v>
      </c>
      <c r="G2585" s="52">
        <v>2019</v>
      </c>
      <c r="H2585" s="52" t="s">
        <v>1628</v>
      </c>
      <c r="I2585" s="52" t="s">
        <v>663</v>
      </c>
      <c r="J2585" s="60">
        <v>0</v>
      </c>
      <c r="K2585" s="52">
        <v>0</v>
      </c>
      <c r="L2585" s="56" t="str">
        <f>_xlfn.CONCAT(NFM3External!$B2585,"_",NFM3External!$C2585,"_",NFM3External!$E2585,"_",NFM3External!$G2585)</f>
        <v>Nepal_HIV_International Labor Organization (ILO)_2019</v>
      </c>
    </row>
    <row r="2586" spans="1:12">
      <c r="A2586" s="48" t="s">
        <v>2039</v>
      </c>
      <c r="B2586" s="49" t="s">
        <v>1121</v>
      </c>
      <c r="C2586" s="49" t="s">
        <v>1638</v>
      </c>
      <c r="D2586" s="49" t="s">
        <v>1627</v>
      </c>
      <c r="E2586" s="49" t="s">
        <v>808</v>
      </c>
      <c r="F2586" s="49" t="s">
        <v>2040</v>
      </c>
      <c r="G2586" s="49">
        <v>2020</v>
      </c>
      <c r="H2586" s="49" t="s">
        <v>1628</v>
      </c>
      <c r="I2586" s="49" t="s">
        <v>663</v>
      </c>
      <c r="J2586" s="59">
        <v>5000</v>
      </c>
      <c r="K2586" s="49">
        <v>5000</v>
      </c>
      <c r="L2586" s="55" t="str">
        <f>_xlfn.CONCAT(NFM3External!$B2586,"_",NFM3External!$C2586,"_",NFM3External!$E2586,"_",NFM3External!$G2586)</f>
        <v>Nepal_HIV_International Labor Organization (ILO)_2020</v>
      </c>
    </row>
    <row r="2587" spans="1:12">
      <c r="A2587" s="51" t="s">
        <v>2039</v>
      </c>
      <c r="B2587" s="52" t="s">
        <v>1121</v>
      </c>
      <c r="C2587" s="52" t="s">
        <v>1638</v>
      </c>
      <c r="D2587" s="52" t="s">
        <v>1627</v>
      </c>
      <c r="E2587" s="52" t="s">
        <v>808</v>
      </c>
      <c r="F2587" s="52" t="s">
        <v>2040</v>
      </c>
      <c r="G2587" s="52">
        <v>2021</v>
      </c>
      <c r="H2587" s="52" t="s">
        <v>357</v>
      </c>
      <c r="I2587" s="52" t="s">
        <v>663</v>
      </c>
      <c r="J2587" s="60">
        <v>5000</v>
      </c>
      <c r="K2587" s="52">
        <v>5000</v>
      </c>
      <c r="L2587" s="56" t="str">
        <f>_xlfn.CONCAT(NFM3External!$B2587,"_",NFM3External!$C2587,"_",NFM3External!$E2587,"_",NFM3External!$G2587)</f>
        <v>Nepal_HIV_International Labor Organization (ILO)_2021</v>
      </c>
    </row>
    <row r="2588" spans="1:12">
      <c r="A2588" s="48" t="s">
        <v>2039</v>
      </c>
      <c r="B2588" s="49" t="s">
        <v>1121</v>
      </c>
      <c r="C2588" s="49" t="s">
        <v>1638</v>
      </c>
      <c r="D2588" s="49" t="s">
        <v>1627</v>
      </c>
      <c r="E2588" s="49" t="s">
        <v>808</v>
      </c>
      <c r="F2588" s="49" t="s">
        <v>2040</v>
      </c>
      <c r="G2588" s="49">
        <v>2022</v>
      </c>
      <c r="H2588" s="49" t="s">
        <v>357</v>
      </c>
      <c r="I2588" s="49" t="s">
        <v>663</v>
      </c>
      <c r="J2588" s="59">
        <v>5000</v>
      </c>
      <c r="K2588" s="49">
        <v>5000</v>
      </c>
      <c r="L2588" s="55" t="str">
        <f>_xlfn.CONCAT(NFM3External!$B2588,"_",NFM3External!$C2588,"_",NFM3External!$E2588,"_",NFM3External!$G2588)</f>
        <v>Nepal_HIV_International Labor Organization (ILO)_2022</v>
      </c>
    </row>
    <row r="2589" spans="1:12">
      <c r="A2589" s="51" t="s">
        <v>2039</v>
      </c>
      <c r="B2589" s="52" t="s">
        <v>1121</v>
      </c>
      <c r="C2589" s="52" t="s">
        <v>1638</v>
      </c>
      <c r="D2589" s="52" t="s">
        <v>1627</v>
      </c>
      <c r="E2589" s="52" t="s">
        <v>808</v>
      </c>
      <c r="F2589" s="52" t="s">
        <v>2040</v>
      </c>
      <c r="G2589" s="52">
        <v>2023</v>
      </c>
      <c r="H2589" s="52" t="s">
        <v>357</v>
      </c>
      <c r="I2589" s="52" t="s">
        <v>663</v>
      </c>
      <c r="J2589" s="60">
        <v>0</v>
      </c>
      <c r="K2589" s="52">
        <v>0</v>
      </c>
      <c r="L2589" s="56" t="str">
        <f>_xlfn.CONCAT(NFM3External!$B2589,"_",NFM3External!$C2589,"_",NFM3External!$E2589,"_",NFM3External!$G2589)</f>
        <v>Nepal_HIV_International Labor Organization (ILO)_2023</v>
      </c>
    </row>
    <row r="2590" spans="1:12">
      <c r="A2590" s="48" t="s">
        <v>2039</v>
      </c>
      <c r="B2590" s="49" t="s">
        <v>1121</v>
      </c>
      <c r="C2590" s="49" t="s">
        <v>1638</v>
      </c>
      <c r="D2590" s="49" t="s">
        <v>1627</v>
      </c>
      <c r="E2590" s="49" t="s">
        <v>808</v>
      </c>
      <c r="F2590" s="49" t="s">
        <v>2040</v>
      </c>
      <c r="G2590" s="49">
        <v>2024</v>
      </c>
      <c r="H2590" s="49" t="s">
        <v>357</v>
      </c>
      <c r="I2590" s="49" t="s">
        <v>663</v>
      </c>
      <c r="J2590" s="59">
        <v>0</v>
      </c>
      <c r="K2590" s="49">
        <v>0</v>
      </c>
      <c r="L2590" s="55" t="str">
        <f>_xlfn.CONCAT(NFM3External!$B2590,"_",NFM3External!$C2590,"_",NFM3External!$E2590,"_",NFM3External!$G2590)</f>
        <v>Nepal_HIV_International Labor Organization (ILO)_2024</v>
      </c>
    </row>
    <row r="2591" spans="1:12">
      <c r="A2591" s="51" t="s">
        <v>2039</v>
      </c>
      <c r="B2591" s="52" t="s">
        <v>1121</v>
      </c>
      <c r="C2591" s="52" t="s">
        <v>1638</v>
      </c>
      <c r="D2591" s="52" t="s">
        <v>1627</v>
      </c>
      <c r="E2591" s="52" t="s">
        <v>808</v>
      </c>
      <c r="F2591" s="52" t="s">
        <v>2040</v>
      </c>
      <c r="G2591" s="52">
        <v>2025</v>
      </c>
      <c r="H2591" s="52" t="s">
        <v>357</v>
      </c>
      <c r="I2591" s="52" t="s">
        <v>663</v>
      </c>
      <c r="J2591" s="60">
        <v>0</v>
      </c>
      <c r="K2591" s="52">
        <v>0</v>
      </c>
      <c r="L2591" s="56" t="str">
        <f>_xlfn.CONCAT(NFM3External!$B2591,"_",NFM3External!$C2591,"_",NFM3External!$E2591,"_",NFM3External!$G2591)</f>
        <v>Nepal_HIV_International Labor Organization (ILO)_2025</v>
      </c>
    </row>
    <row r="2592" spans="1:12">
      <c r="A2592" s="48" t="s">
        <v>2039</v>
      </c>
      <c r="B2592" s="49" t="s">
        <v>1121</v>
      </c>
      <c r="C2592" s="49" t="s">
        <v>1638</v>
      </c>
      <c r="D2592" s="49" t="s">
        <v>1627</v>
      </c>
      <c r="E2592" s="49" t="s">
        <v>836</v>
      </c>
      <c r="F2592" s="49" t="s">
        <v>2041</v>
      </c>
      <c r="G2592" s="49">
        <v>2018</v>
      </c>
      <c r="H2592" s="49" t="s">
        <v>1628</v>
      </c>
      <c r="I2592" s="49" t="s">
        <v>663</v>
      </c>
      <c r="J2592" s="59">
        <v>30000</v>
      </c>
      <c r="K2592" s="49">
        <v>30000</v>
      </c>
      <c r="L2592" s="55" t="str">
        <f>_xlfn.CONCAT(NFM3External!$B2592,"_",NFM3External!$C2592,"_",NFM3External!$E2592,"_",NFM3External!$G2592)</f>
        <v>Nepal_HIV_Joint United Nations Programme on HIV/AIDS (UNAIDS)_2018</v>
      </c>
    </row>
    <row r="2593" spans="1:12">
      <c r="A2593" s="51" t="s">
        <v>2039</v>
      </c>
      <c r="B2593" s="52" t="s">
        <v>1121</v>
      </c>
      <c r="C2593" s="52" t="s">
        <v>1638</v>
      </c>
      <c r="D2593" s="52" t="s">
        <v>1627</v>
      </c>
      <c r="E2593" s="52" t="s">
        <v>836</v>
      </c>
      <c r="F2593" s="52" t="s">
        <v>2041</v>
      </c>
      <c r="G2593" s="52">
        <v>2019</v>
      </c>
      <c r="H2593" s="52" t="s">
        <v>1628</v>
      </c>
      <c r="I2593" s="52" t="s">
        <v>663</v>
      </c>
      <c r="J2593" s="60">
        <v>46000</v>
      </c>
      <c r="K2593" s="52">
        <v>46000</v>
      </c>
      <c r="L2593" s="56" t="str">
        <f>_xlfn.CONCAT(NFM3External!$B2593,"_",NFM3External!$C2593,"_",NFM3External!$E2593,"_",NFM3External!$G2593)</f>
        <v>Nepal_HIV_Joint United Nations Programme on HIV/AIDS (UNAIDS)_2019</v>
      </c>
    </row>
    <row r="2594" spans="1:12">
      <c r="A2594" s="48" t="s">
        <v>2039</v>
      </c>
      <c r="B2594" s="49" t="s">
        <v>1121</v>
      </c>
      <c r="C2594" s="49" t="s">
        <v>1638</v>
      </c>
      <c r="D2594" s="49" t="s">
        <v>1627</v>
      </c>
      <c r="E2594" s="49" t="s">
        <v>836</v>
      </c>
      <c r="F2594" s="49" t="s">
        <v>2041</v>
      </c>
      <c r="G2594" s="49">
        <v>2020</v>
      </c>
      <c r="H2594" s="49" t="s">
        <v>1628</v>
      </c>
      <c r="I2594" s="49" t="s">
        <v>663</v>
      </c>
      <c r="J2594" s="59">
        <v>123171</v>
      </c>
      <c r="K2594" s="49">
        <v>123171</v>
      </c>
      <c r="L2594" s="55" t="str">
        <f>_xlfn.CONCAT(NFM3External!$B2594,"_",NFM3External!$C2594,"_",NFM3External!$E2594,"_",NFM3External!$G2594)</f>
        <v>Nepal_HIV_Joint United Nations Programme on HIV/AIDS (UNAIDS)_2020</v>
      </c>
    </row>
    <row r="2595" spans="1:12">
      <c r="A2595" s="51" t="s">
        <v>2039</v>
      </c>
      <c r="B2595" s="52" t="s">
        <v>1121</v>
      </c>
      <c r="C2595" s="52" t="s">
        <v>1638</v>
      </c>
      <c r="D2595" s="52" t="s">
        <v>1627</v>
      </c>
      <c r="E2595" s="52" t="s">
        <v>836</v>
      </c>
      <c r="F2595" s="52" t="s">
        <v>2041</v>
      </c>
      <c r="G2595" s="52">
        <v>2021</v>
      </c>
      <c r="H2595" s="52" t="s">
        <v>357</v>
      </c>
      <c r="I2595" s="52" t="s">
        <v>663</v>
      </c>
      <c r="J2595" s="60">
        <v>45000</v>
      </c>
      <c r="K2595" s="52">
        <v>45000</v>
      </c>
      <c r="L2595" s="56" t="str">
        <f>_xlfn.CONCAT(NFM3External!$B2595,"_",NFM3External!$C2595,"_",NFM3External!$E2595,"_",NFM3External!$G2595)</f>
        <v>Nepal_HIV_Joint United Nations Programme on HIV/AIDS (UNAIDS)_2021</v>
      </c>
    </row>
    <row r="2596" spans="1:12">
      <c r="A2596" s="48" t="s">
        <v>2039</v>
      </c>
      <c r="B2596" s="49" t="s">
        <v>1121</v>
      </c>
      <c r="C2596" s="49" t="s">
        <v>1638</v>
      </c>
      <c r="D2596" s="49" t="s">
        <v>1627</v>
      </c>
      <c r="E2596" s="49" t="s">
        <v>836</v>
      </c>
      <c r="F2596" s="49" t="s">
        <v>2041</v>
      </c>
      <c r="G2596" s="49">
        <v>2022</v>
      </c>
      <c r="H2596" s="49" t="s">
        <v>357</v>
      </c>
      <c r="I2596" s="49" t="s">
        <v>663</v>
      </c>
      <c r="J2596" s="59">
        <v>55000</v>
      </c>
      <c r="K2596" s="49">
        <v>55000</v>
      </c>
      <c r="L2596" s="55" t="str">
        <f>_xlfn.CONCAT(NFM3External!$B2596,"_",NFM3External!$C2596,"_",NFM3External!$E2596,"_",NFM3External!$G2596)</f>
        <v>Nepal_HIV_Joint United Nations Programme on HIV/AIDS (UNAIDS)_2022</v>
      </c>
    </row>
    <row r="2597" spans="1:12">
      <c r="A2597" s="51" t="s">
        <v>2039</v>
      </c>
      <c r="B2597" s="52" t="s">
        <v>1121</v>
      </c>
      <c r="C2597" s="52" t="s">
        <v>1638</v>
      </c>
      <c r="D2597" s="52" t="s">
        <v>1627</v>
      </c>
      <c r="E2597" s="52" t="s">
        <v>836</v>
      </c>
      <c r="F2597" s="52" t="s">
        <v>2041</v>
      </c>
      <c r="G2597" s="52">
        <v>2023</v>
      </c>
      <c r="H2597" s="52" t="s">
        <v>357</v>
      </c>
      <c r="I2597" s="52" t="s">
        <v>663</v>
      </c>
      <c r="J2597" s="60">
        <v>95000</v>
      </c>
      <c r="K2597" s="52">
        <v>95000</v>
      </c>
      <c r="L2597" s="56" t="str">
        <f>_xlfn.CONCAT(NFM3External!$B2597,"_",NFM3External!$C2597,"_",NFM3External!$E2597,"_",NFM3External!$G2597)</f>
        <v>Nepal_HIV_Joint United Nations Programme on HIV/AIDS (UNAIDS)_2023</v>
      </c>
    </row>
    <row r="2598" spans="1:12">
      <c r="A2598" s="48" t="s">
        <v>2039</v>
      </c>
      <c r="B2598" s="49" t="s">
        <v>1121</v>
      </c>
      <c r="C2598" s="49" t="s">
        <v>1638</v>
      </c>
      <c r="D2598" s="49" t="s">
        <v>1627</v>
      </c>
      <c r="E2598" s="49" t="s">
        <v>836</v>
      </c>
      <c r="F2598" s="49" t="s">
        <v>2041</v>
      </c>
      <c r="G2598" s="49">
        <v>2024</v>
      </c>
      <c r="H2598" s="49" t="s">
        <v>357</v>
      </c>
      <c r="I2598" s="49" t="s">
        <v>663</v>
      </c>
      <c r="J2598" s="59">
        <v>65000</v>
      </c>
      <c r="K2598" s="49">
        <v>65000</v>
      </c>
      <c r="L2598" s="55" t="str">
        <f>_xlfn.CONCAT(NFM3External!$B2598,"_",NFM3External!$C2598,"_",NFM3External!$E2598,"_",NFM3External!$G2598)</f>
        <v>Nepal_HIV_Joint United Nations Programme on HIV/AIDS (UNAIDS)_2024</v>
      </c>
    </row>
    <row r="2599" spans="1:12">
      <c r="A2599" s="51" t="s">
        <v>2039</v>
      </c>
      <c r="B2599" s="52" t="s">
        <v>1121</v>
      </c>
      <c r="C2599" s="52" t="s">
        <v>1638</v>
      </c>
      <c r="D2599" s="52" t="s">
        <v>1627</v>
      </c>
      <c r="E2599" s="52" t="s">
        <v>836</v>
      </c>
      <c r="F2599" s="52" t="s">
        <v>2041</v>
      </c>
      <c r="G2599" s="52">
        <v>2025</v>
      </c>
      <c r="H2599" s="52" t="s">
        <v>357</v>
      </c>
      <c r="I2599" s="52" t="s">
        <v>663</v>
      </c>
      <c r="J2599" s="60">
        <v>115000</v>
      </c>
      <c r="K2599" s="52">
        <v>115000</v>
      </c>
      <c r="L2599" s="56" t="str">
        <f>_xlfn.CONCAT(NFM3External!$B2599,"_",NFM3External!$C2599,"_",NFM3External!$E2599,"_",NFM3External!$G2599)</f>
        <v>Nepal_HIV_Joint United Nations Programme on HIV/AIDS (UNAIDS)_2025</v>
      </c>
    </row>
    <row r="2600" spans="1:12">
      <c r="A2600" s="48" t="s">
        <v>2039</v>
      </c>
      <c r="B2600" s="49" t="s">
        <v>1121</v>
      </c>
      <c r="C2600" s="49" t="s">
        <v>1638</v>
      </c>
      <c r="D2600" s="49" t="s">
        <v>1627</v>
      </c>
      <c r="E2600" s="49" t="s">
        <v>894</v>
      </c>
      <c r="F2600" s="49" t="s">
        <v>2042</v>
      </c>
      <c r="G2600" s="49">
        <v>2018</v>
      </c>
      <c r="H2600" s="49" t="s">
        <v>1628</v>
      </c>
      <c r="I2600" s="49" t="s">
        <v>663</v>
      </c>
      <c r="J2600" s="59">
        <v>32333</v>
      </c>
      <c r="K2600" s="49">
        <v>32333</v>
      </c>
      <c r="L2600" s="55" t="str">
        <f>_xlfn.CONCAT(NFM3External!$B2600,"_",NFM3External!$C2600,"_",NFM3External!$E2600,"_",NFM3External!$G2600)</f>
        <v>Nepal_HIV_The United Nations Children's Fund (UNICEF)_2018</v>
      </c>
    </row>
    <row r="2601" spans="1:12">
      <c r="A2601" s="51" t="s">
        <v>2039</v>
      </c>
      <c r="B2601" s="52" t="s">
        <v>1121</v>
      </c>
      <c r="C2601" s="52" t="s">
        <v>1638</v>
      </c>
      <c r="D2601" s="52" t="s">
        <v>1627</v>
      </c>
      <c r="E2601" s="52" t="s">
        <v>894</v>
      </c>
      <c r="F2601" s="52" t="s">
        <v>2042</v>
      </c>
      <c r="G2601" s="52">
        <v>2019</v>
      </c>
      <c r="H2601" s="52" t="s">
        <v>1628</v>
      </c>
      <c r="I2601" s="52" t="s">
        <v>663</v>
      </c>
      <c r="J2601" s="60">
        <v>56073</v>
      </c>
      <c r="K2601" s="52">
        <v>56073</v>
      </c>
      <c r="L2601" s="56" t="str">
        <f>_xlfn.CONCAT(NFM3External!$B2601,"_",NFM3External!$C2601,"_",NFM3External!$E2601,"_",NFM3External!$G2601)</f>
        <v>Nepal_HIV_The United Nations Children's Fund (UNICEF)_2019</v>
      </c>
    </row>
    <row r="2602" spans="1:12">
      <c r="A2602" s="48" t="s">
        <v>2039</v>
      </c>
      <c r="B2602" s="49" t="s">
        <v>1121</v>
      </c>
      <c r="C2602" s="49" t="s">
        <v>1638</v>
      </c>
      <c r="D2602" s="49" t="s">
        <v>1627</v>
      </c>
      <c r="E2602" s="49" t="s">
        <v>894</v>
      </c>
      <c r="F2602" s="49" t="s">
        <v>2042</v>
      </c>
      <c r="G2602" s="49">
        <v>2020</v>
      </c>
      <c r="H2602" s="49" t="s">
        <v>1628</v>
      </c>
      <c r="I2602" s="49" t="s">
        <v>663</v>
      </c>
      <c r="J2602" s="59">
        <v>57671</v>
      </c>
      <c r="K2602" s="49">
        <v>57671</v>
      </c>
      <c r="L2602" s="55" t="str">
        <f>_xlfn.CONCAT(NFM3External!$B2602,"_",NFM3External!$C2602,"_",NFM3External!$E2602,"_",NFM3External!$G2602)</f>
        <v>Nepal_HIV_The United Nations Children's Fund (UNICEF)_2020</v>
      </c>
    </row>
    <row r="2603" spans="1:12">
      <c r="A2603" s="51" t="s">
        <v>2039</v>
      </c>
      <c r="B2603" s="52" t="s">
        <v>1121</v>
      </c>
      <c r="C2603" s="52" t="s">
        <v>1638</v>
      </c>
      <c r="D2603" s="52" t="s">
        <v>1627</v>
      </c>
      <c r="E2603" s="52" t="s">
        <v>894</v>
      </c>
      <c r="F2603" s="52" t="s">
        <v>2042</v>
      </c>
      <c r="G2603" s="52">
        <v>2021</v>
      </c>
      <c r="H2603" s="52" t="s">
        <v>357</v>
      </c>
      <c r="I2603" s="52" t="s">
        <v>663</v>
      </c>
      <c r="J2603" s="60">
        <v>66179</v>
      </c>
      <c r="K2603" s="52">
        <v>66179</v>
      </c>
      <c r="L2603" s="56" t="str">
        <f>_xlfn.CONCAT(NFM3External!$B2603,"_",NFM3External!$C2603,"_",NFM3External!$E2603,"_",NFM3External!$G2603)</f>
        <v>Nepal_HIV_The United Nations Children's Fund (UNICEF)_2021</v>
      </c>
    </row>
    <row r="2604" spans="1:12">
      <c r="A2604" s="48" t="s">
        <v>2039</v>
      </c>
      <c r="B2604" s="49" t="s">
        <v>1121</v>
      </c>
      <c r="C2604" s="49" t="s">
        <v>1638</v>
      </c>
      <c r="D2604" s="49" t="s">
        <v>1627</v>
      </c>
      <c r="E2604" s="49" t="s">
        <v>894</v>
      </c>
      <c r="F2604" s="49" t="s">
        <v>2042</v>
      </c>
      <c r="G2604" s="49">
        <v>2022</v>
      </c>
      <c r="H2604" s="49" t="s">
        <v>357</v>
      </c>
      <c r="I2604" s="49" t="s">
        <v>663</v>
      </c>
      <c r="J2604" s="59">
        <v>51998</v>
      </c>
      <c r="K2604" s="49">
        <v>51998</v>
      </c>
      <c r="L2604" s="55" t="str">
        <f>_xlfn.CONCAT(NFM3External!$B2604,"_",NFM3External!$C2604,"_",NFM3External!$E2604,"_",NFM3External!$G2604)</f>
        <v>Nepal_HIV_The United Nations Children's Fund (UNICEF)_2022</v>
      </c>
    </row>
    <row r="2605" spans="1:12">
      <c r="A2605" s="51" t="s">
        <v>2039</v>
      </c>
      <c r="B2605" s="52" t="s">
        <v>1121</v>
      </c>
      <c r="C2605" s="52" t="s">
        <v>1638</v>
      </c>
      <c r="D2605" s="52" t="s">
        <v>1627</v>
      </c>
      <c r="E2605" s="52" t="s">
        <v>894</v>
      </c>
      <c r="F2605" s="52" t="s">
        <v>2042</v>
      </c>
      <c r="G2605" s="52">
        <v>2023</v>
      </c>
      <c r="H2605" s="52" t="s">
        <v>357</v>
      </c>
      <c r="I2605" s="52" t="s">
        <v>663</v>
      </c>
      <c r="J2605" s="60">
        <v>56725</v>
      </c>
      <c r="K2605" s="52">
        <v>56725</v>
      </c>
      <c r="L2605" s="56" t="str">
        <f>_xlfn.CONCAT(NFM3External!$B2605,"_",NFM3External!$C2605,"_",NFM3External!$E2605,"_",NFM3External!$G2605)</f>
        <v>Nepal_HIV_The United Nations Children's Fund (UNICEF)_2023</v>
      </c>
    </row>
    <row r="2606" spans="1:12">
      <c r="A2606" s="48" t="s">
        <v>2039</v>
      </c>
      <c r="B2606" s="49" t="s">
        <v>1121</v>
      </c>
      <c r="C2606" s="49" t="s">
        <v>1638</v>
      </c>
      <c r="D2606" s="49" t="s">
        <v>1627</v>
      </c>
      <c r="E2606" s="49" t="s">
        <v>894</v>
      </c>
      <c r="F2606" s="49" t="s">
        <v>2042</v>
      </c>
      <c r="G2606" s="49">
        <v>2024</v>
      </c>
      <c r="H2606" s="49" t="s">
        <v>357</v>
      </c>
      <c r="I2606" s="49" t="s">
        <v>663</v>
      </c>
      <c r="J2606" s="59">
        <v>42544</v>
      </c>
      <c r="K2606" s="49">
        <v>42544</v>
      </c>
      <c r="L2606" s="55" t="str">
        <f>_xlfn.CONCAT(NFM3External!$B2606,"_",NFM3External!$C2606,"_",NFM3External!$E2606,"_",NFM3External!$G2606)</f>
        <v>Nepal_HIV_The United Nations Children's Fund (UNICEF)_2024</v>
      </c>
    </row>
    <row r="2607" spans="1:12">
      <c r="A2607" s="51" t="s">
        <v>2039</v>
      </c>
      <c r="B2607" s="52" t="s">
        <v>1121</v>
      </c>
      <c r="C2607" s="52" t="s">
        <v>1638</v>
      </c>
      <c r="D2607" s="52" t="s">
        <v>1627</v>
      </c>
      <c r="E2607" s="52" t="s">
        <v>894</v>
      </c>
      <c r="F2607" s="52" t="s">
        <v>2042</v>
      </c>
      <c r="G2607" s="52">
        <v>2025</v>
      </c>
      <c r="H2607" s="52" t="s">
        <v>357</v>
      </c>
      <c r="I2607" s="52" t="s">
        <v>663</v>
      </c>
      <c r="J2607" s="60">
        <v>51998</v>
      </c>
      <c r="K2607" s="52">
        <v>51998</v>
      </c>
      <c r="L2607" s="56" t="str">
        <f>_xlfn.CONCAT(NFM3External!$B2607,"_",NFM3External!$C2607,"_",NFM3External!$E2607,"_",NFM3External!$G2607)</f>
        <v>Nepal_HIV_The United Nations Children's Fund (UNICEF)_2025</v>
      </c>
    </row>
    <row r="2608" spans="1:12">
      <c r="A2608" s="48" t="s">
        <v>2039</v>
      </c>
      <c r="B2608" s="49" t="s">
        <v>1121</v>
      </c>
      <c r="C2608" s="49" t="s">
        <v>1638</v>
      </c>
      <c r="D2608" s="49" t="s">
        <v>1627</v>
      </c>
      <c r="E2608" s="49" t="s">
        <v>906</v>
      </c>
      <c r="F2608" s="49" t="s">
        <v>2043</v>
      </c>
      <c r="G2608" s="49">
        <v>2018</v>
      </c>
      <c r="H2608" s="49" t="s">
        <v>1628</v>
      </c>
      <c r="I2608" s="49" t="s">
        <v>663</v>
      </c>
      <c r="J2608" s="59">
        <v>54390</v>
      </c>
      <c r="K2608" s="49">
        <v>54390</v>
      </c>
      <c r="L2608" s="55" t="str">
        <f>_xlfn.CONCAT(NFM3External!$B2608,"_",NFM3External!$C2608,"_",NFM3External!$E2608,"_",NFM3External!$G2608)</f>
        <v>Nepal_HIV_United Nations Development Fund for Women (UNIFEM)_2018</v>
      </c>
    </row>
    <row r="2609" spans="1:12">
      <c r="A2609" s="51" t="s">
        <v>2039</v>
      </c>
      <c r="B2609" s="52" t="s">
        <v>1121</v>
      </c>
      <c r="C2609" s="52" t="s">
        <v>1638</v>
      </c>
      <c r="D2609" s="52" t="s">
        <v>1627</v>
      </c>
      <c r="E2609" s="52" t="s">
        <v>906</v>
      </c>
      <c r="F2609" s="52" t="s">
        <v>2043</v>
      </c>
      <c r="G2609" s="52">
        <v>2019</v>
      </c>
      <c r="H2609" s="52" t="s">
        <v>1628</v>
      </c>
      <c r="I2609" s="52" t="s">
        <v>663</v>
      </c>
      <c r="J2609" s="60">
        <v>11759</v>
      </c>
      <c r="K2609" s="52">
        <v>11759</v>
      </c>
      <c r="L2609" s="56" t="str">
        <f>_xlfn.CONCAT(NFM3External!$B2609,"_",NFM3External!$C2609,"_",NFM3External!$E2609,"_",NFM3External!$G2609)</f>
        <v>Nepal_HIV_United Nations Development Fund for Women (UNIFEM)_2019</v>
      </c>
    </row>
    <row r="2610" spans="1:12">
      <c r="A2610" s="48" t="s">
        <v>2039</v>
      </c>
      <c r="B2610" s="49" t="s">
        <v>1121</v>
      </c>
      <c r="C2610" s="49" t="s">
        <v>1638</v>
      </c>
      <c r="D2610" s="49" t="s">
        <v>1627</v>
      </c>
      <c r="E2610" s="49" t="s">
        <v>906</v>
      </c>
      <c r="F2610" s="49" t="s">
        <v>2043</v>
      </c>
      <c r="G2610" s="49">
        <v>2020</v>
      </c>
      <c r="H2610" s="49" t="s">
        <v>1628</v>
      </c>
      <c r="I2610" s="49" t="s">
        <v>663</v>
      </c>
      <c r="J2610" s="59">
        <v>0</v>
      </c>
      <c r="K2610" s="49">
        <v>0</v>
      </c>
      <c r="L2610" s="55" t="str">
        <f>_xlfn.CONCAT(NFM3External!$B2610,"_",NFM3External!$C2610,"_",NFM3External!$E2610,"_",NFM3External!$G2610)</f>
        <v>Nepal_HIV_United Nations Development Fund for Women (UNIFEM)_2020</v>
      </c>
    </row>
    <row r="2611" spans="1:12">
      <c r="A2611" s="51" t="s">
        <v>2039</v>
      </c>
      <c r="B2611" s="52" t="s">
        <v>1121</v>
      </c>
      <c r="C2611" s="52" t="s">
        <v>1638</v>
      </c>
      <c r="D2611" s="52" t="s">
        <v>1627</v>
      </c>
      <c r="E2611" s="52" t="s">
        <v>906</v>
      </c>
      <c r="F2611" s="52" t="s">
        <v>2043</v>
      </c>
      <c r="G2611" s="52">
        <v>2021</v>
      </c>
      <c r="H2611" s="52" t="s">
        <v>357</v>
      </c>
      <c r="I2611" s="52" t="s">
        <v>663</v>
      </c>
      <c r="J2611" s="60">
        <v>0</v>
      </c>
      <c r="K2611" s="52">
        <v>0</v>
      </c>
      <c r="L2611" s="56" t="str">
        <f>_xlfn.CONCAT(NFM3External!$B2611,"_",NFM3External!$C2611,"_",NFM3External!$E2611,"_",NFM3External!$G2611)</f>
        <v>Nepal_HIV_United Nations Development Fund for Women (UNIFEM)_2021</v>
      </c>
    </row>
    <row r="2612" spans="1:12">
      <c r="A2612" s="48" t="s">
        <v>2039</v>
      </c>
      <c r="B2612" s="49" t="s">
        <v>1121</v>
      </c>
      <c r="C2612" s="49" t="s">
        <v>1638</v>
      </c>
      <c r="D2612" s="49" t="s">
        <v>1627</v>
      </c>
      <c r="E2612" s="49" t="s">
        <v>906</v>
      </c>
      <c r="F2612" s="49" t="s">
        <v>2043</v>
      </c>
      <c r="G2612" s="49">
        <v>2022</v>
      </c>
      <c r="H2612" s="49" t="s">
        <v>357</v>
      </c>
      <c r="I2612" s="49" t="s">
        <v>663</v>
      </c>
      <c r="J2612" s="59">
        <v>0</v>
      </c>
      <c r="K2612" s="49">
        <v>0</v>
      </c>
      <c r="L2612" s="55" t="str">
        <f>_xlfn.CONCAT(NFM3External!$B2612,"_",NFM3External!$C2612,"_",NFM3External!$E2612,"_",NFM3External!$G2612)</f>
        <v>Nepal_HIV_United Nations Development Fund for Women (UNIFEM)_2022</v>
      </c>
    </row>
    <row r="2613" spans="1:12">
      <c r="A2613" s="51" t="s">
        <v>2039</v>
      </c>
      <c r="B2613" s="52" t="s">
        <v>1121</v>
      </c>
      <c r="C2613" s="52" t="s">
        <v>1638</v>
      </c>
      <c r="D2613" s="52" t="s">
        <v>1627</v>
      </c>
      <c r="E2613" s="52" t="s">
        <v>906</v>
      </c>
      <c r="F2613" s="52" t="s">
        <v>2043</v>
      </c>
      <c r="G2613" s="52">
        <v>2023</v>
      </c>
      <c r="H2613" s="52" t="s">
        <v>357</v>
      </c>
      <c r="I2613" s="52" t="s">
        <v>663</v>
      </c>
      <c r="J2613" s="60">
        <v>0</v>
      </c>
      <c r="K2613" s="52">
        <v>0</v>
      </c>
      <c r="L2613" s="56" t="str">
        <f>_xlfn.CONCAT(NFM3External!$B2613,"_",NFM3External!$C2613,"_",NFM3External!$E2613,"_",NFM3External!$G2613)</f>
        <v>Nepal_HIV_United Nations Development Fund for Women (UNIFEM)_2023</v>
      </c>
    </row>
    <row r="2614" spans="1:12">
      <c r="A2614" s="48" t="s">
        <v>2039</v>
      </c>
      <c r="B2614" s="49" t="s">
        <v>1121</v>
      </c>
      <c r="C2614" s="49" t="s">
        <v>1638</v>
      </c>
      <c r="D2614" s="49" t="s">
        <v>1627</v>
      </c>
      <c r="E2614" s="49" t="s">
        <v>906</v>
      </c>
      <c r="F2614" s="49" t="s">
        <v>2043</v>
      </c>
      <c r="G2614" s="49">
        <v>2024</v>
      </c>
      <c r="H2614" s="49" t="s">
        <v>357</v>
      </c>
      <c r="I2614" s="49" t="s">
        <v>663</v>
      </c>
      <c r="J2614" s="59">
        <v>0</v>
      </c>
      <c r="K2614" s="49">
        <v>0</v>
      </c>
      <c r="L2614" s="55" t="str">
        <f>_xlfn.CONCAT(NFM3External!$B2614,"_",NFM3External!$C2614,"_",NFM3External!$E2614,"_",NFM3External!$G2614)</f>
        <v>Nepal_HIV_United Nations Development Fund for Women (UNIFEM)_2024</v>
      </c>
    </row>
    <row r="2615" spans="1:12">
      <c r="A2615" s="51" t="s">
        <v>2039</v>
      </c>
      <c r="B2615" s="52" t="s">
        <v>1121</v>
      </c>
      <c r="C2615" s="52" t="s">
        <v>1638</v>
      </c>
      <c r="D2615" s="52" t="s">
        <v>1627</v>
      </c>
      <c r="E2615" s="52" t="s">
        <v>906</v>
      </c>
      <c r="F2615" s="52" t="s">
        <v>2043</v>
      </c>
      <c r="G2615" s="52">
        <v>2025</v>
      </c>
      <c r="H2615" s="52" t="s">
        <v>357</v>
      </c>
      <c r="I2615" s="52" t="s">
        <v>663</v>
      </c>
      <c r="J2615" s="60">
        <v>0</v>
      </c>
      <c r="K2615" s="52">
        <v>0</v>
      </c>
      <c r="L2615" s="56" t="str">
        <f>_xlfn.CONCAT(NFM3External!$B2615,"_",NFM3External!$C2615,"_",NFM3External!$E2615,"_",NFM3External!$G2615)</f>
        <v>Nepal_HIV_United Nations Development Fund for Women (UNIFEM)_2025</v>
      </c>
    </row>
    <row r="2616" spans="1:12">
      <c r="A2616" s="48" t="s">
        <v>2039</v>
      </c>
      <c r="B2616" s="49" t="s">
        <v>1121</v>
      </c>
      <c r="C2616" s="49" t="s">
        <v>1638</v>
      </c>
      <c r="D2616" s="49" t="s">
        <v>1627</v>
      </c>
      <c r="E2616" s="49" t="s">
        <v>923</v>
      </c>
      <c r="F2616" s="49" t="s">
        <v>2044</v>
      </c>
      <c r="G2616" s="49">
        <v>2018</v>
      </c>
      <c r="H2616" s="49" t="s">
        <v>1628</v>
      </c>
      <c r="I2616" s="49" t="s">
        <v>663</v>
      </c>
      <c r="J2616" s="59">
        <v>109704</v>
      </c>
      <c r="K2616" s="49">
        <v>109704</v>
      </c>
      <c r="L2616" s="55" t="str">
        <f>_xlfn.CONCAT(NFM3External!$B2616,"_",NFM3External!$C2616,"_",NFM3External!$E2616,"_",NFM3External!$G2616)</f>
        <v>Nepal_HIV_United Nations Population Fund (UNFPA)_2018</v>
      </c>
    </row>
    <row r="2617" spans="1:12">
      <c r="A2617" s="51" t="s">
        <v>2039</v>
      </c>
      <c r="B2617" s="52" t="s">
        <v>1121</v>
      </c>
      <c r="C2617" s="52" t="s">
        <v>1638</v>
      </c>
      <c r="D2617" s="52" t="s">
        <v>1627</v>
      </c>
      <c r="E2617" s="52" t="s">
        <v>923</v>
      </c>
      <c r="F2617" s="52" t="s">
        <v>2044</v>
      </c>
      <c r="G2617" s="52">
        <v>2019</v>
      </c>
      <c r="H2617" s="52" t="s">
        <v>1628</v>
      </c>
      <c r="I2617" s="52" t="s">
        <v>663</v>
      </c>
      <c r="J2617" s="60">
        <v>91881</v>
      </c>
      <c r="K2617" s="52">
        <v>91881</v>
      </c>
      <c r="L2617" s="56" t="str">
        <f>_xlfn.CONCAT(NFM3External!$B2617,"_",NFM3External!$C2617,"_",NFM3External!$E2617,"_",NFM3External!$G2617)</f>
        <v>Nepal_HIV_United Nations Population Fund (UNFPA)_2019</v>
      </c>
    </row>
    <row r="2618" spans="1:12">
      <c r="A2618" s="48" t="s">
        <v>2039</v>
      </c>
      <c r="B2618" s="49" t="s">
        <v>1121</v>
      </c>
      <c r="C2618" s="49" t="s">
        <v>1638</v>
      </c>
      <c r="D2618" s="49" t="s">
        <v>1627</v>
      </c>
      <c r="E2618" s="49" t="s">
        <v>923</v>
      </c>
      <c r="F2618" s="49" t="s">
        <v>2044</v>
      </c>
      <c r="G2618" s="49">
        <v>2020</v>
      </c>
      <c r="H2618" s="49" t="s">
        <v>1628</v>
      </c>
      <c r="I2618" s="49" t="s">
        <v>663</v>
      </c>
      <c r="J2618" s="59">
        <v>312727</v>
      </c>
      <c r="K2618" s="49">
        <v>312727</v>
      </c>
      <c r="L2618" s="55" t="str">
        <f>_xlfn.CONCAT(NFM3External!$B2618,"_",NFM3External!$C2618,"_",NFM3External!$E2618,"_",NFM3External!$G2618)</f>
        <v>Nepal_HIV_United Nations Population Fund (UNFPA)_2020</v>
      </c>
    </row>
    <row r="2619" spans="1:12">
      <c r="A2619" s="51" t="s">
        <v>2039</v>
      </c>
      <c r="B2619" s="52" t="s">
        <v>1121</v>
      </c>
      <c r="C2619" s="52" t="s">
        <v>1638</v>
      </c>
      <c r="D2619" s="52" t="s">
        <v>1627</v>
      </c>
      <c r="E2619" s="52" t="s">
        <v>923</v>
      </c>
      <c r="F2619" s="52" t="s">
        <v>2044</v>
      </c>
      <c r="G2619" s="52">
        <v>2021</v>
      </c>
      <c r="H2619" s="52" t="s">
        <v>357</v>
      </c>
      <c r="I2619" s="52" t="s">
        <v>663</v>
      </c>
      <c r="J2619" s="60">
        <v>114115</v>
      </c>
      <c r="K2619" s="52">
        <v>114115</v>
      </c>
      <c r="L2619" s="56" t="str">
        <f>_xlfn.CONCAT(NFM3External!$B2619,"_",NFM3External!$C2619,"_",NFM3External!$E2619,"_",NFM3External!$G2619)</f>
        <v>Nepal_HIV_United Nations Population Fund (UNFPA)_2021</v>
      </c>
    </row>
    <row r="2620" spans="1:12">
      <c r="A2620" s="48" t="s">
        <v>2039</v>
      </c>
      <c r="B2620" s="49" t="s">
        <v>1121</v>
      </c>
      <c r="C2620" s="49" t="s">
        <v>1638</v>
      </c>
      <c r="D2620" s="49" t="s">
        <v>1627</v>
      </c>
      <c r="E2620" s="49" t="s">
        <v>923</v>
      </c>
      <c r="F2620" s="49" t="s">
        <v>2044</v>
      </c>
      <c r="G2620" s="49">
        <v>2022</v>
      </c>
      <c r="H2620" s="49" t="s">
        <v>357</v>
      </c>
      <c r="I2620" s="49" t="s">
        <v>663</v>
      </c>
      <c r="J2620" s="59">
        <v>10273</v>
      </c>
      <c r="K2620" s="49">
        <v>10273</v>
      </c>
      <c r="L2620" s="55" t="str">
        <f>_xlfn.CONCAT(NFM3External!$B2620,"_",NFM3External!$C2620,"_",NFM3External!$E2620,"_",NFM3External!$G2620)</f>
        <v>Nepal_HIV_United Nations Population Fund (UNFPA)_2022</v>
      </c>
    </row>
    <row r="2621" spans="1:12">
      <c r="A2621" s="51" t="s">
        <v>2039</v>
      </c>
      <c r="B2621" s="52" t="s">
        <v>1121</v>
      </c>
      <c r="C2621" s="52" t="s">
        <v>1638</v>
      </c>
      <c r="D2621" s="52" t="s">
        <v>1627</v>
      </c>
      <c r="E2621" s="52" t="s">
        <v>923</v>
      </c>
      <c r="F2621" s="52" t="s">
        <v>2044</v>
      </c>
      <c r="G2621" s="52">
        <v>2023</v>
      </c>
      <c r="H2621" s="52" t="s">
        <v>357</v>
      </c>
      <c r="I2621" s="52" t="s">
        <v>663</v>
      </c>
      <c r="J2621" s="60">
        <v>16013</v>
      </c>
      <c r="K2621" s="52">
        <v>16013</v>
      </c>
      <c r="L2621" s="56" t="str">
        <f>_xlfn.CONCAT(NFM3External!$B2621,"_",NFM3External!$C2621,"_",NFM3External!$E2621,"_",NFM3External!$G2621)</f>
        <v>Nepal_HIV_United Nations Population Fund (UNFPA)_2023</v>
      </c>
    </row>
    <row r="2622" spans="1:12">
      <c r="A2622" s="48" t="s">
        <v>2039</v>
      </c>
      <c r="B2622" s="49" t="s">
        <v>1121</v>
      </c>
      <c r="C2622" s="49" t="s">
        <v>1638</v>
      </c>
      <c r="D2622" s="49" t="s">
        <v>1627</v>
      </c>
      <c r="E2622" s="49" t="s">
        <v>923</v>
      </c>
      <c r="F2622" s="49" t="s">
        <v>2044</v>
      </c>
      <c r="G2622" s="49">
        <v>2024</v>
      </c>
      <c r="H2622" s="49" t="s">
        <v>357</v>
      </c>
      <c r="I2622" s="49" t="s">
        <v>663</v>
      </c>
      <c r="J2622" s="59">
        <v>0</v>
      </c>
      <c r="K2622" s="49">
        <v>0</v>
      </c>
      <c r="L2622" s="55" t="str">
        <f>_xlfn.CONCAT(NFM3External!$B2622,"_",NFM3External!$C2622,"_",NFM3External!$E2622,"_",NFM3External!$G2622)</f>
        <v>Nepal_HIV_United Nations Population Fund (UNFPA)_2024</v>
      </c>
    </row>
    <row r="2623" spans="1:12">
      <c r="A2623" s="51" t="s">
        <v>2039</v>
      </c>
      <c r="B2623" s="52" t="s">
        <v>1121</v>
      </c>
      <c r="C2623" s="52" t="s">
        <v>1638</v>
      </c>
      <c r="D2623" s="52" t="s">
        <v>1627</v>
      </c>
      <c r="E2623" s="52" t="s">
        <v>923</v>
      </c>
      <c r="F2623" s="52" t="s">
        <v>2044</v>
      </c>
      <c r="G2623" s="52">
        <v>2025</v>
      </c>
      <c r="H2623" s="52" t="s">
        <v>357</v>
      </c>
      <c r="I2623" s="52" t="s">
        <v>663</v>
      </c>
      <c r="J2623" s="60">
        <v>0</v>
      </c>
      <c r="K2623" s="52">
        <v>0</v>
      </c>
      <c r="L2623" s="56" t="str">
        <f>_xlfn.CONCAT(NFM3External!$B2623,"_",NFM3External!$C2623,"_",NFM3External!$E2623,"_",NFM3External!$G2623)</f>
        <v>Nepal_HIV_United Nations Population Fund (UNFPA)_2025</v>
      </c>
    </row>
    <row r="2624" spans="1:12">
      <c r="A2624" s="48" t="s">
        <v>2039</v>
      </c>
      <c r="B2624" s="49" t="s">
        <v>1121</v>
      </c>
      <c r="C2624" s="49" t="s">
        <v>1638</v>
      </c>
      <c r="D2624" s="49" t="s">
        <v>1627</v>
      </c>
      <c r="E2624" s="49" t="s">
        <v>927</v>
      </c>
      <c r="F2624" s="49" t="s">
        <v>2045</v>
      </c>
      <c r="G2624" s="49">
        <v>2018</v>
      </c>
      <c r="H2624" s="49" t="s">
        <v>1628</v>
      </c>
      <c r="I2624" s="49" t="s">
        <v>663</v>
      </c>
      <c r="J2624" s="59">
        <v>2147143</v>
      </c>
      <c r="K2624" s="49">
        <v>2147143</v>
      </c>
      <c r="L2624" s="55" t="str">
        <f>_xlfn.CONCAT(NFM3External!$B2624,"_",NFM3External!$C2624,"_",NFM3External!$E2624,"_",NFM3External!$G2624)</f>
        <v>Nepal_HIV_United States Government (USG)_2018</v>
      </c>
    </row>
    <row r="2625" spans="1:12">
      <c r="A2625" s="51" t="s">
        <v>2039</v>
      </c>
      <c r="B2625" s="52" t="s">
        <v>1121</v>
      </c>
      <c r="C2625" s="52" t="s">
        <v>1638</v>
      </c>
      <c r="D2625" s="52" t="s">
        <v>1627</v>
      </c>
      <c r="E2625" s="52" t="s">
        <v>927</v>
      </c>
      <c r="F2625" s="52" t="s">
        <v>2045</v>
      </c>
      <c r="G2625" s="52">
        <v>2019</v>
      </c>
      <c r="H2625" s="52" t="s">
        <v>1628</v>
      </c>
      <c r="I2625" s="52" t="s">
        <v>663</v>
      </c>
      <c r="J2625" s="60">
        <v>2458356</v>
      </c>
      <c r="K2625" s="52">
        <v>2458356</v>
      </c>
      <c r="L2625" s="56" t="str">
        <f>_xlfn.CONCAT(NFM3External!$B2625,"_",NFM3External!$C2625,"_",NFM3External!$E2625,"_",NFM3External!$G2625)</f>
        <v>Nepal_HIV_United States Government (USG)_2019</v>
      </c>
    </row>
    <row r="2626" spans="1:12">
      <c r="A2626" s="48" t="s">
        <v>2039</v>
      </c>
      <c r="B2626" s="49" t="s">
        <v>1121</v>
      </c>
      <c r="C2626" s="49" t="s">
        <v>1638</v>
      </c>
      <c r="D2626" s="49" t="s">
        <v>1627</v>
      </c>
      <c r="E2626" s="49" t="s">
        <v>927</v>
      </c>
      <c r="F2626" s="49" t="s">
        <v>2045</v>
      </c>
      <c r="G2626" s="49">
        <v>2020</v>
      </c>
      <c r="H2626" s="49" t="s">
        <v>1628</v>
      </c>
      <c r="I2626" s="49" t="s">
        <v>663</v>
      </c>
      <c r="J2626" s="59">
        <v>8837383</v>
      </c>
      <c r="K2626" s="49">
        <v>8837383</v>
      </c>
      <c r="L2626" s="55" t="str">
        <f>_xlfn.CONCAT(NFM3External!$B2626,"_",NFM3External!$C2626,"_",NFM3External!$E2626,"_",NFM3External!$G2626)</f>
        <v>Nepal_HIV_United States Government (USG)_2020</v>
      </c>
    </row>
    <row r="2627" spans="1:12">
      <c r="A2627" s="51" t="s">
        <v>2039</v>
      </c>
      <c r="B2627" s="52" t="s">
        <v>1121</v>
      </c>
      <c r="C2627" s="52" t="s">
        <v>1638</v>
      </c>
      <c r="D2627" s="52" t="s">
        <v>1627</v>
      </c>
      <c r="E2627" s="52" t="s">
        <v>927</v>
      </c>
      <c r="F2627" s="52" t="s">
        <v>2045</v>
      </c>
      <c r="G2627" s="52">
        <v>2021</v>
      </c>
      <c r="H2627" s="52" t="s">
        <v>357</v>
      </c>
      <c r="I2627" s="52" t="s">
        <v>663</v>
      </c>
      <c r="J2627" s="60">
        <v>8454105</v>
      </c>
      <c r="K2627" s="52">
        <v>8454105</v>
      </c>
      <c r="L2627" s="56" t="str">
        <f>_xlfn.CONCAT(NFM3External!$B2627,"_",NFM3External!$C2627,"_",NFM3External!$E2627,"_",NFM3External!$G2627)</f>
        <v>Nepal_HIV_United States Government (USG)_2021</v>
      </c>
    </row>
    <row r="2628" spans="1:12">
      <c r="A2628" s="48" t="s">
        <v>2039</v>
      </c>
      <c r="B2628" s="49" t="s">
        <v>1121</v>
      </c>
      <c r="C2628" s="49" t="s">
        <v>1638</v>
      </c>
      <c r="D2628" s="49" t="s">
        <v>1627</v>
      </c>
      <c r="E2628" s="49" t="s">
        <v>927</v>
      </c>
      <c r="F2628" s="49" t="s">
        <v>2045</v>
      </c>
      <c r="G2628" s="49">
        <v>2022</v>
      </c>
      <c r="H2628" s="49" t="s">
        <v>357</v>
      </c>
      <c r="I2628" s="49" t="s">
        <v>663</v>
      </c>
      <c r="J2628" s="59">
        <v>4700000</v>
      </c>
      <c r="K2628" s="49">
        <v>4700000</v>
      </c>
      <c r="L2628" s="55" t="str">
        <f>_xlfn.CONCAT(NFM3External!$B2628,"_",NFM3External!$C2628,"_",NFM3External!$E2628,"_",NFM3External!$G2628)</f>
        <v>Nepal_HIV_United States Government (USG)_2022</v>
      </c>
    </row>
    <row r="2629" spans="1:12">
      <c r="A2629" s="51" t="s">
        <v>2039</v>
      </c>
      <c r="B2629" s="52" t="s">
        <v>1121</v>
      </c>
      <c r="C2629" s="52" t="s">
        <v>1638</v>
      </c>
      <c r="D2629" s="52" t="s">
        <v>1627</v>
      </c>
      <c r="E2629" s="52" t="s">
        <v>927</v>
      </c>
      <c r="F2629" s="52" t="s">
        <v>2045</v>
      </c>
      <c r="G2629" s="52">
        <v>2023</v>
      </c>
      <c r="H2629" s="52" t="s">
        <v>357</v>
      </c>
      <c r="I2629" s="52" t="s">
        <v>663</v>
      </c>
      <c r="J2629" s="60">
        <v>4700000</v>
      </c>
      <c r="K2629" s="52">
        <v>4700000</v>
      </c>
      <c r="L2629" s="56" t="str">
        <f>_xlfn.CONCAT(NFM3External!$B2629,"_",NFM3External!$C2629,"_",NFM3External!$E2629,"_",NFM3External!$G2629)</f>
        <v>Nepal_HIV_United States Government (USG)_2023</v>
      </c>
    </row>
    <row r="2630" spans="1:12">
      <c r="A2630" s="48" t="s">
        <v>2039</v>
      </c>
      <c r="B2630" s="49" t="s">
        <v>1121</v>
      </c>
      <c r="C2630" s="49" t="s">
        <v>1638</v>
      </c>
      <c r="D2630" s="49" t="s">
        <v>1627</v>
      </c>
      <c r="E2630" s="49" t="s">
        <v>927</v>
      </c>
      <c r="F2630" s="49" t="s">
        <v>2045</v>
      </c>
      <c r="G2630" s="49">
        <v>2024</v>
      </c>
      <c r="H2630" s="49" t="s">
        <v>357</v>
      </c>
      <c r="I2630" s="49" t="s">
        <v>663</v>
      </c>
      <c r="J2630" s="59">
        <v>4700000</v>
      </c>
      <c r="K2630" s="49">
        <v>4700000</v>
      </c>
      <c r="L2630" s="55" t="str">
        <f>_xlfn.CONCAT(NFM3External!$B2630,"_",NFM3External!$C2630,"_",NFM3External!$E2630,"_",NFM3External!$G2630)</f>
        <v>Nepal_HIV_United States Government (USG)_2024</v>
      </c>
    </row>
    <row r="2631" spans="1:12">
      <c r="A2631" s="51" t="s">
        <v>2039</v>
      </c>
      <c r="B2631" s="52" t="s">
        <v>1121</v>
      </c>
      <c r="C2631" s="52" t="s">
        <v>1638</v>
      </c>
      <c r="D2631" s="52" t="s">
        <v>1627</v>
      </c>
      <c r="E2631" s="52" t="s">
        <v>927</v>
      </c>
      <c r="F2631" s="52" t="s">
        <v>2045</v>
      </c>
      <c r="G2631" s="52">
        <v>2025</v>
      </c>
      <c r="H2631" s="52" t="s">
        <v>357</v>
      </c>
      <c r="I2631" s="52" t="s">
        <v>663</v>
      </c>
      <c r="J2631" s="60">
        <v>0</v>
      </c>
      <c r="K2631" s="52">
        <v>0</v>
      </c>
      <c r="L2631" s="56" t="str">
        <f>_xlfn.CONCAT(NFM3External!$B2631,"_",NFM3External!$C2631,"_",NFM3External!$E2631,"_",NFM3External!$G2631)</f>
        <v>Nepal_HIV_United States Government (USG)_2025</v>
      </c>
    </row>
    <row r="2632" spans="1:12">
      <c r="A2632" s="48" t="s">
        <v>2039</v>
      </c>
      <c r="B2632" s="49" t="s">
        <v>1121</v>
      </c>
      <c r="C2632" s="49" t="s">
        <v>1638</v>
      </c>
      <c r="D2632" s="49" t="s">
        <v>1627</v>
      </c>
      <c r="E2632" s="49" t="s">
        <v>947</v>
      </c>
      <c r="F2632" s="49" t="s">
        <v>2046</v>
      </c>
      <c r="G2632" s="49">
        <v>2018</v>
      </c>
      <c r="H2632" s="49" t="s">
        <v>1628</v>
      </c>
      <c r="I2632" s="49" t="s">
        <v>663</v>
      </c>
      <c r="J2632" s="59">
        <v>766762</v>
      </c>
      <c r="K2632" s="49">
        <v>766762</v>
      </c>
      <c r="L2632" s="55" t="str">
        <f>_xlfn.CONCAT(NFM3External!$B2632,"_",NFM3External!$C2632,"_",NFM3External!$E2632,"_",NFM3External!$G2632)</f>
        <v>Nepal_HIV_Unspecified - not disagregated by sources _2018</v>
      </c>
    </row>
    <row r="2633" spans="1:12">
      <c r="A2633" s="51" t="s">
        <v>2039</v>
      </c>
      <c r="B2633" s="52" t="s">
        <v>1121</v>
      </c>
      <c r="C2633" s="52" t="s">
        <v>1638</v>
      </c>
      <c r="D2633" s="52" t="s">
        <v>1627</v>
      </c>
      <c r="E2633" s="52" t="s">
        <v>947</v>
      </c>
      <c r="F2633" s="52" t="s">
        <v>2046</v>
      </c>
      <c r="G2633" s="52">
        <v>2019</v>
      </c>
      <c r="H2633" s="52" t="s">
        <v>1628</v>
      </c>
      <c r="I2633" s="52" t="s">
        <v>663</v>
      </c>
      <c r="J2633" s="60">
        <v>823536</v>
      </c>
      <c r="K2633" s="52">
        <v>823536</v>
      </c>
      <c r="L2633" s="56" t="str">
        <f>_xlfn.CONCAT(NFM3External!$B2633,"_",NFM3External!$C2633,"_",NFM3External!$E2633,"_",NFM3External!$G2633)</f>
        <v>Nepal_HIV_Unspecified - not disagregated by sources _2019</v>
      </c>
    </row>
    <row r="2634" spans="1:12">
      <c r="A2634" s="48" t="s">
        <v>2039</v>
      </c>
      <c r="B2634" s="49" t="s">
        <v>1121</v>
      </c>
      <c r="C2634" s="49" t="s">
        <v>1638</v>
      </c>
      <c r="D2634" s="49" t="s">
        <v>1627</v>
      </c>
      <c r="E2634" s="49" t="s">
        <v>947</v>
      </c>
      <c r="F2634" s="49" t="s">
        <v>2046</v>
      </c>
      <c r="G2634" s="49">
        <v>2020</v>
      </c>
      <c r="H2634" s="49" t="s">
        <v>1628</v>
      </c>
      <c r="I2634" s="49" t="s">
        <v>663</v>
      </c>
      <c r="J2634" s="59">
        <v>774165</v>
      </c>
      <c r="K2634" s="49">
        <v>774165</v>
      </c>
      <c r="L2634" s="55" t="str">
        <f>_xlfn.CONCAT(NFM3External!$B2634,"_",NFM3External!$C2634,"_",NFM3External!$E2634,"_",NFM3External!$G2634)</f>
        <v>Nepal_HIV_Unspecified - not disagregated by sources _2020</v>
      </c>
    </row>
    <row r="2635" spans="1:12">
      <c r="A2635" s="51" t="s">
        <v>2039</v>
      </c>
      <c r="B2635" s="52" t="s">
        <v>1121</v>
      </c>
      <c r="C2635" s="52" t="s">
        <v>1638</v>
      </c>
      <c r="D2635" s="52" t="s">
        <v>1627</v>
      </c>
      <c r="E2635" s="52" t="s">
        <v>947</v>
      </c>
      <c r="F2635" s="52" t="s">
        <v>2046</v>
      </c>
      <c r="G2635" s="52">
        <v>2021</v>
      </c>
      <c r="H2635" s="52" t="s">
        <v>357</v>
      </c>
      <c r="I2635" s="52" t="s">
        <v>663</v>
      </c>
      <c r="J2635" s="60">
        <v>851582</v>
      </c>
      <c r="K2635" s="52">
        <v>851582</v>
      </c>
      <c r="L2635" s="56" t="str">
        <f>_xlfn.CONCAT(NFM3External!$B2635,"_",NFM3External!$C2635,"_",NFM3External!$E2635,"_",NFM3External!$G2635)</f>
        <v>Nepal_HIV_Unspecified - not disagregated by sources _2021</v>
      </c>
    </row>
    <row r="2636" spans="1:12">
      <c r="A2636" s="48" t="s">
        <v>2039</v>
      </c>
      <c r="B2636" s="49" t="s">
        <v>1121</v>
      </c>
      <c r="C2636" s="49" t="s">
        <v>1638</v>
      </c>
      <c r="D2636" s="49" t="s">
        <v>1627</v>
      </c>
      <c r="E2636" s="49" t="s">
        <v>947</v>
      </c>
      <c r="F2636" s="49" t="s">
        <v>2046</v>
      </c>
      <c r="G2636" s="49">
        <v>2022</v>
      </c>
      <c r="H2636" s="49" t="s">
        <v>357</v>
      </c>
      <c r="I2636" s="49" t="s">
        <v>663</v>
      </c>
      <c r="J2636" s="59">
        <v>0</v>
      </c>
      <c r="K2636" s="49">
        <v>0</v>
      </c>
      <c r="L2636" s="55" t="str">
        <f>_xlfn.CONCAT(NFM3External!$B2636,"_",NFM3External!$C2636,"_",NFM3External!$E2636,"_",NFM3External!$G2636)</f>
        <v>Nepal_HIV_Unspecified - not disagregated by sources _2022</v>
      </c>
    </row>
    <row r="2637" spans="1:12">
      <c r="A2637" s="51" t="s">
        <v>2039</v>
      </c>
      <c r="B2637" s="52" t="s">
        <v>1121</v>
      </c>
      <c r="C2637" s="52" t="s">
        <v>1638</v>
      </c>
      <c r="D2637" s="52" t="s">
        <v>1627</v>
      </c>
      <c r="E2637" s="52" t="s">
        <v>947</v>
      </c>
      <c r="F2637" s="52" t="s">
        <v>2046</v>
      </c>
      <c r="G2637" s="52">
        <v>2023</v>
      </c>
      <c r="H2637" s="52" t="s">
        <v>357</v>
      </c>
      <c r="I2637" s="52" t="s">
        <v>663</v>
      </c>
      <c r="J2637" s="60">
        <v>0</v>
      </c>
      <c r="K2637" s="52">
        <v>0</v>
      </c>
      <c r="L2637" s="56" t="str">
        <f>_xlfn.CONCAT(NFM3External!$B2637,"_",NFM3External!$C2637,"_",NFM3External!$E2637,"_",NFM3External!$G2637)</f>
        <v>Nepal_HIV_Unspecified - not disagregated by sources _2023</v>
      </c>
    </row>
    <row r="2638" spans="1:12">
      <c r="A2638" s="48" t="s">
        <v>2039</v>
      </c>
      <c r="B2638" s="49" t="s">
        <v>1121</v>
      </c>
      <c r="C2638" s="49" t="s">
        <v>1638</v>
      </c>
      <c r="D2638" s="49" t="s">
        <v>1627</v>
      </c>
      <c r="E2638" s="49" t="s">
        <v>947</v>
      </c>
      <c r="F2638" s="49" t="s">
        <v>2046</v>
      </c>
      <c r="G2638" s="49">
        <v>2024</v>
      </c>
      <c r="H2638" s="49" t="s">
        <v>357</v>
      </c>
      <c r="I2638" s="49" t="s">
        <v>663</v>
      </c>
      <c r="J2638" s="59">
        <v>0</v>
      </c>
      <c r="K2638" s="49">
        <v>0</v>
      </c>
      <c r="L2638" s="55" t="str">
        <f>_xlfn.CONCAT(NFM3External!$B2638,"_",NFM3External!$C2638,"_",NFM3External!$E2638,"_",NFM3External!$G2638)</f>
        <v>Nepal_HIV_Unspecified - not disagregated by sources _2024</v>
      </c>
    </row>
    <row r="2639" spans="1:12">
      <c r="A2639" s="51" t="s">
        <v>2039</v>
      </c>
      <c r="B2639" s="52" t="s">
        <v>1121</v>
      </c>
      <c r="C2639" s="52" t="s">
        <v>1638</v>
      </c>
      <c r="D2639" s="52" t="s">
        <v>1627</v>
      </c>
      <c r="E2639" s="52" t="s">
        <v>947</v>
      </c>
      <c r="F2639" s="52" t="s">
        <v>2046</v>
      </c>
      <c r="G2639" s="52">
        <v>2025</v>
      </c>
      <c r="H2639" s="52" t="s">
        <v>357</v>
      </c>
      <c r="I2639" s="52" t="s">
        <v>663</v>
      </c>
      <c r="J2639" s="60">
        <v>0</v>
      </c>
      <c r="K2639" s="52">
        <v>0</v>
      </c>
      <c r="L2639" s="56" t="str">
        <f>_xlfn.CONCAT(NFM3External!$B2639,"_",NFM3External!$C2639,"_",NFM3External!$E2639,"_",NFM3External!$G2639)</f>
        <v>Nepal_HIV_Unspecified - not disagregated by sources _2025</v>
      </c>
    </row>
    <row r="2640" spans="1:12">
      <c r="A2640" s="48" t="s">
        <v>2039</v>
      </c>
      <c r="B2640" s="49" t="s">
        <v>1121</v>
      </c>
      <c r="C2640" s="49" t="s">
        <v>1638</v>
      </c>
      <c r="D2640" s="49" t="s">
        <v>1627</v>
      </c>
      <c r="E2640" s="49" t="s">
        <v>942</v>
      </c>
      <c r="F2640" s="49" t="s">
        <v>2047</v>
      </c>
      <c r="G2640" s="49">
        <v>2018</v>
      </c>
      <c r="H2640" s="49" t="s">
        <v>1628</v>
      </c>
      <c r="I2640" s="49" t="s">
        <v>663</v>
      </c>
      <c r="J2640" s="59">
        <v>65082</v>
      </c>
      <c r="K2640" s="49">
        <v>65082</v>
      </c>
      <c r="L2640" s="55" t="str">
        <f>_xlfn.CONCAT(NFM3External!$B2640,"_",NFM3External!$C2640,"_",NFM3External!$E2640,"_",NFM3External!$G2640)</f>
        <v>Nepal_HIV_World Health Organization (WHO)_2018</v>
      </c>
    </row>
    <row r="2641" spans="1:12">
      <c r="A2641" s="51" t="s">
        <v>2039</v>
      </c>
      <c r="B2641" s="52" t="s">
        <v>1121</v>
      </c>
      <c r="C2641" s="52" t="s">
        <v>1638</v>
      </c>
      <c r="D2641" s="52" t="s">
        <v>1627</v>
      </c>
      <c r="E2641" s="52" t="s">
        <v>942</v>
      </c>
      <c r="F2641" s="52" t="s">
        <v>2047</v>
      </c>
      <c r="G2641" s="52">
        <v>2019</v>
      </c>
      <c r="H2641" s="52" t="s">
        <v>1628</v>
      </c>
      <c r="I2641" s="52" t="s">
        <v>663</v>
      </c>
      <c r="J2641" s="60">
        <v>126142</v>
      </c>
      <c r="K2641" s="52">
        <v>126142</v>
      </c>
      <c r="L2641" s="56" t="str">
        <f>_xlfn.CONCAT(NFM3External!$B2641,"_",NFM3External!$C2641,"_",NFM3External!$E2641,"_",NFM3External!$G2641)</f>
        <v>Nepal_HIV_World Health Organization (WHO)_2019</v>
      </c>
    </row>
    <row r="2642" spans="1:12">
      <c r="A2642" s="48" t="s">
        <v>2039</v>
      </c>
      <c r="B2642" s="49" t="s">
        <v>1121</v>
      </c>
      <c r="C2642" s="49" t="s">
        <v>1638</v>
      </c>
      <c r="D2642" s="49" t="s">
        <v>1627</v>
      </c>
      <c r="E2642" s="49" t="s">
        <v>942</v>
      </c>
      <c r="F2642" s="49" t="s">
        <v>2047</v>
      </c>
      <c r="G2642" s="49">
        <v>2020</v>
      </c>
      <c r="H2642" s="49" t="s">
        <v>1628</v>
      </c>
      <c r="I2642" s="49" t="s">
        <v>663</v>
      </c>
      <c r="J2642" s="59">
        <v>20000</v>
      </c>
      <c r="K2642" s="49">
        <v>20000</v>
      </c>
      <c r="L2642" s="55" t="str">
        <f>_xlfn.CONCAT(NFM3External!$B2642,"_",NFM3External!$C2642,"_",NFM3External!$E2642,"_",NFM3External!$G2642)</f>
        <v>Nepal_HIV_World Health Organization (WHO)_2020</v>
      </c>
    </row>
    <row r="2643" spans="1:12">
      <c r="A2643" s="51" t="s">
        <v>2039</v>
      </c>
      <c r="B2643" s="52" t="s">
        <v>1121</v>
      </c>
      <c r="C2643" s="52" t="s">
        <v>1638</v>
      </c>
      <c r="D2643" s="52" t="s">
        <v>1627</v>
      </c>
      <c r="E2643" s="52" t="s">
        <v>942</v>
      </c>
      <c r="F2643" s="52" t="s">
        <v>2047</v>
      </c>
      <c r="G2643" s="52">
        <v>2021</v>
      </c>
      <c r="H2643" s="52" t="s">
        <v>357</v>
      </c>
      <c r="I2643" s="52" t="s">
        <v>663</v>
      </c>
      <c r="J2643" s="60">
        <v>25000</v>
      </c>
      <c r="K2643" s="52">
        <v>25000</v>
      </c>
      <c r="L2643" s="56" t="str">
        <f>_xlfn.CONCAT(NFM3External!$B2643,"_",NFM3External!$C2643,"_",NFM3External!$E2643,"_",NFM3External!$G2643)</f>
        <v>Nepal_HIV_World Health Organization (WHO)_2021</v>
      </c>
    </row>
    <row r="2644" spans="1:12">
      <c r="A2644" s="48" t="s">
        <v>2039</v>
      </c>
      <c r="B2644" s="49" t="s">
        <v>1121</v>
      </c>
      <c r="C2644" s="49" t="s">
        <v>1638</v>
      </c>
      <c r="D2644" s="49" t="s">
        <v>1627</v>
      </c>
      <c r="E2644" s="49" t="s">
        <v>942</v>
      </c>
      <c r="F2644" s="49" t="s">
        <v>2047</v>
      </c>
      <c r="G2644" s="49">
        <v>2022</v>
      </c>
      <c r="H2644" s="49" t="s">
        <v>357</v>
      </c>
      <c r="I2644" s="49" t="s">
        <v>663</v>
      </c>
      <c r="J2644" s="59">
        <v>25000</v>
      </c>
      <c r="K2644" s="49">
        <v>25000</v>
      </c>
      <c r="L2644" s="55" t="str">
        <f>_xlfn.CONCAT(NFM3External!$B2644,"_",NFM3External!$C2644,"_",NFM3External!$E2644,"_",NFM3External!$G2644)</f>
        <v>Nepal_HIV_World Health Organization (WHO)_2022</v>
      </c>
    </row>
    <row r="2645" spans="1:12">
      <c r="A2645" s="51" t="s">
        <v>2039</v>
      </c>
      <c r="B2645" s="52" t="s">
        <v>1121</v>
      </c>
      <c r="C2645" s="52" t="s">
        <v>1638</v>
      </c>
      <c r="D2645" s="52" t="s">
        <v>1627</v>
      </c>
      <c r="E2645" s="52" t="s">
        <v>942</v>
      </c>
      <c r="F2645" s="52" t="s">
        <v>2047</v>
      </c>
      <c r="G2645" s="52">
        <v>2023</v>
      </c>
      <c r="H2645" s="52" t="s">
        <v>357</v>
      </c>
      <c r="I2645" s="52" t="s">
        <v>663</v>
      </c>
      <c r="J2645" s="60">
        <v>25000</v>
      </c>
      <c r="K2645" s="52">
        <v>25000</v>
      </c>
      <c r="L2645" s="56" t="str">
        <f>_xlfn.CONCAT(NFM3External!$B2645,"_",NFM3External!$C2645,"_",NFM3External!$E2645,"_",NFM3External!$G2645)</f>
        <v>Nepal_HIV_World Health Organization (WHO)_2023</v>
      </c>
    </row>
    <row r="2646" spans="1:12">
      <c r="A2646" s="48" t="s">
        <v>2039</v>
      </c>
      <c r="B2646" s="49" t="s">
        <v>1121</v>
      </c>
      <c r="C2646" s="49" t="s">
        <v>1638</v>
      </c>
      <c r="D2646" s="49" t="s">
        <v>1627</v>
      </c>
      <c r="E2646" s="49" t="s">
        <v>942</v>
      </c>
      <c r="F2646" s="49" t="s">
        <v>2047</v>
      </c>
      <c r="G2646" s="49">
        <v>2024</v>
      </c>
      <c r="H2646" s="49" t="s">
        <v>357</v>
      </c>
      <c r="I2646" s="49" t="s">
        <v>663</v>
      </c>
      <c r="J2646" s="59">
        <v>25000</v>
      </c>
      <c r="K2646" s="49">
        <v>25000</v>
      </c>
      <c r="L2646" s="55" t="str">
        <f>_xlfn.CONCAT(NFM3External!$B2646,"_",NFM3External!$C2646,"_",NFM3External!$E2646,"_",NFM3External!$G2646)</f>
        <v>Nepal_HIV_World Health Organization (WHO)_2024</v>
      </c>
    </row>
    <row r="2647" spans="1:12">
      <c r="A2647" s="51" t="s">
        <v>2039</v>
      </c>
      <c r="B2647" s="52" t="s">
        <v>1121</v>
      </c>
      <c r="C2647" s="52" t="s">
        <v>1638</v>
      </c>
      <c r="D2647" s="52" t="s">
        <v>1627</v>
      </c>
      <c r="E2647" s="52" t="s">
        <v>942</v>
      </c>
      <c r="F2647" s="52" t="s">
        <v>2047</v>
      </c>
      <c r="G2647" s="52">
        <v>2025</v>
      </c>
      <c r="H2647" s="52" t="s">
        <v>357</v>
      </c>
      <c r="I2647" s="52" t="s">
        <v>663</v>
      </c>
      <c r="J2647" s="60">
        <v>0</v>
      </c>
      <c r="K2647" s="52">
        <v>0</v>
      </c>
      <c r="L2647" s="56" t="str">
        <f>_xlfn.CONCAT(NFM3External!$B2647,"_",NFM3External!$C2647,"_",NFM3External!$E2647,"_",NFM3External!$G2647)</f>
        <v>Nepal_HIV_World Health Organization (WHO)_2025</v>
      </c>
    </row>
    <row r="2648" spans="1:12">
      <c r="A2648" s="48" t="s">
        <v>2039</v>
      </c>
      <c r="B2648" s="49" t="s">
        <v>1121</v>
      </c>
      <c r="C2648" s="49" t="s">
        <v>304</v>
      </c>
      <c r="D2648" s="49" t="s">
        <v>1627</v>
      </c>
      <c r="E2648" s="49" t="s">
        <v>927</v>
      </c>
      <c r="F2648" s="49" t="s">
        <v>2048</v>
      </c>
      <c r="G2648" s="49">
        <v>2018</v>
      </c>
      <c r="H2648" s="49" t="s">
        <v>1628</v>
      </c>
      <c r="I2648" s="49" t="s">
        <v>663</v>
      </c>
      <c r="J2648" s="59">
        <v>3234</v>
      </c>
      <c r="K2648" s="49">
        <v>3234</v>
      </c>
      <c r="L2648" s="55" t="str">
        <f>_xlfn.CONCAT(NFM3External!$B2648,"_",NFM3External!$C2648,"_",NFM3External!$E2648,"_",NFM3External!$G2648)</f>
        <v>Nepal_Malaria_United States Government (USG)_2018</v>
      </c>
    </row>
    <row r="2649" spans="1:12">
      <c r="A2649" s="51" t="s">
        <v>2039</v>
      </c>
      <c r="B2649" s="52" t="s">
        <v>1121</v>
      </c>
      <c r="C2649" s="52" t="s">
        <v>304</v>
      </c>
      <c r="D2649" s="52" t="s">
        <v>1627</v>
      </c>
      <c r="E2649" s="52" t="s">
        <v>927</v>
      </c>
      <c r="F2649" s="52" t="s">
        <v>2048</v>
      </c>
      <c r="G2649" s="52">
        <v>2019</v>
      </c>
      <c r="H2649" s="52" t="s">
        <v>1628</v>
      </c>
      <c r="I2649" s="52" t="s">
        <v>663</v>
      </c>
      <c r="J2649" s="60">
        <v>3379</v>
      </c>
      <c r="K2649" s="52">
        <v>3379</v>
      </c>
      <c r="L2649" s="56" t="str">
        <f>_xlfn.CONCAT(NFM3External!$B2649,"_",NFM3External!$C2649,"_",NFM3External!$E2649,"_",NFM3External!$G2649)</f>
        <v>Nepal_Malaria_United States Government (USG)_2019</v>
      </c>
    </row>
    <row r="2650" spans="1:12">
      <c r="A2650" s="48" t="s">
        <v>2039</v>
      </c>
      <c r="B2650" s="49" t="s">
        <v>1121</v>
      </c>
      <c r="C2650" s="49" t="s">
        <v>304</v>
      </c>
      <c r="D2650" s="49" t="s">
        <v>1627</v>
      </c>
      <c r="E2650" s="49" t="s">
        <v>927</v>
      </c>
      <c r="F2650" s="49" t="s">
        <v>2048</v>
      </c>
      <c r="G2650" s="49">
        <v>2020</v>
      </c>
      <c r="H2650" s="49" t="s">
        <v>1628</v>
      </c>
      <c r="I2650" s="49" t="s">
        <v>663</v>
      </c>
      <c r="J2650" s="59">
        <v>1666</v>
      </c>
      <c r="K2650" s="49">
        <v>1666</v>
      </c>
      <c r="L2650" s="55" t="str">
        <f>_xlfn.CONCAT(NFM3External!$B2650,"_",NFM3External!$C2650,"_",NFM3External!$E2650,"_",NFM3External!$G2650)</f>
        <v>Nepal_Malaria_United States Government (USG)_2020</v>
      </c>
    </row>
    <row r="2651" spans="1:12">
      <c r="A2651" s="51" t="s">
        <v>2039</v>
      </c>
      <c r="B2651" s="52" t="s">
        <v>1121</v>
      </c>
      <c r="C2651" s="52" t="s">
        <v>304</v>
      </c>
      <c r="D2651" s="52" t="s">
        <v>1627</v>
      </c>
      <c r="E2651" s="52" t="s">
        <v>942</v>
      </c>
      <c r="F2651" s="52" t="s">
        <v>2048</v>
      </c>
      <c r="G2651" s="52">
        <v>2018</v>
      </c>
      <c r="H2651" s="52" t="s">
        <v>1628</v>
      </c>
      <c r="I2651" s="52" t="s">
        <v>663</v>
      </c>
      <c r="J2651" s="60">
        <v>16102</v>
      </c>
      <c r="K2651" s="52">
        <v>16102</v>
      </c>
      <c r="L2651" s="56" t="str">
        <f>_xlfn.CONCAT(NFM3External!$B2651,"_",NFM3External!$C2651,"_",NFM3External!$E2651,"_",NFM3External!$G2651)</f>
        <v>Nepal_Malaria_World Health Organization (WHO)_2018</v>
      </c>
    </row>
    <row r="2652" spans="1:12">
      <c r="A2652" s="48" t="s">
        <v>2039</v>
      </c>
      <c r="B2652" s="49" t="s">
        <v>1121</v>
      </c>
      <c r="C2652" s="49" t="s">
        <v>304</v>
      </c>
      <c r="D2652" s="49" t="s">
        <v>1627</v>
      </c>
      <c r="E2652" s="49" t="s">
        <v>942</v>
      </c>
      <c r="F2652" s="49" t="s">
        <v>2048</v>
      </c>
      <c r="G2652" s="49">
        <v>2019</v>
      </c>
      <c r="H2652" s="49" t="s">
        <v>1628</v>
      </c>
      <c r="I2652" s="49" t="s">
        <v>663</v>
      </c>
      <c r="J2652" s="59">
        <v>14910</v>
      </c>
      <c r="K2652" s="49">
        <v>14910</v>
      </c>
      <c r="L2652" s="55" t="str">
        <f>_xlfn.CONCAT(NFM3External!$B2652,"_",NFM3External!$C2652,"_",NFM3External!$E2652,"_",NFM3External!$G2652)</f>
        <v>Nepal_Malaria_World Health Organization (WHO)_2019</v>
      </c>
    </row>
    <row r="2653" spans="1:12">
      <c r="A2653" s="51" t="s">
        <v>2039</v>
      </c>
      <c r="B2653" s="52" t="s">
        <v>1121</v>
      </c>
      <c r="C2653" s="52" t="s">
        <v>304</v>
      </c>
      <c r="D2653" s="52" t="s">
        <v>1627</v>
      </c>
      <c r="E2653" s="52" t="s">
        <v>942</v>
      </c>
      <c r="F2653" s="52" t="s">
        <v>2048</v>
      </c>
      <c r="G2653" s="52">
        <v>2020</v>
      </c>
      <c r="H2653" s="52" t="s">
        <v>1628</v>
      </c>
      <c r="I2653" s="52" t="s">
        <v>663</v>
      </c>
      <c r="J2653" s="60">
        <v>7150</v>
      </c>
      <c r="K2653" s="52">
        <v>7150</v>
      </c>
      <c r="L2653" s="56" t="str">
        <f>_xlfn.CONCAT(NFM3External!$B2653,"_",NFM3External!$C2653,"_",NFM3External!$E2653,"_",NFM3External!$G2653)</f>
        <v>Nepal_Malaria_World Health Organization (WHO)_2020</v>
      </c>
    </row>
    <row r="2654" spans="1:12">
      <c r="A2654" s="48" t="s">
        <v>2039</v>
      </c>
      <c r="B2654" s="49" t="s">
        <v>1121</v>
      </c>
      <c r="C2654" s="49" t="s">
        <v>304</v>
      </c>
      <c r="D2654" s="49" t="s">
        <v>1627</v>
      </c>
      <c r="E2654" s="49" t="s">
        <v>942</v>
      </c>
      <c r="F2654" s="49" t="s">
        <v>2048</v>
      </c>
      <c r="G2654" s="49">
        <v>2021</v>
      </c>
      <c r="H2654" s="49" t="s">
        <v>357</v>
      </c>
      <c r="I2654" s="49" t="s">
        <v>663</v>
      </c>
      <c r="J2654" s="59">
        <v>14169</v>
      </c>
      <c r="K2654" s="49">
        <v>14169</v>
      </c>
      <c r="L2654" s="55" t="str">
        <f>_xlfn.CONCAT(NFM3External!$B2654,"_",NFM3External!$C2654,"_",NFM3External!$E2654,"_",NFM3External!$G2654)</f>
        <v>Nepal_Malaria_World Health Organization (WHO)_2021</v>
      </c>
    </row>
    <row r="2655" spans="1:12">
      <c r="A2655" s="51" t="s">
        <v>2039</v>
      </c>
      <c r="B2655" s="52" t="s">
        <v>1121</v>
      </c>
      <c r="C2655" s="52" t="s">
        <v>301</v>
      </c>
      <c r="D2655" s="52" t="s">
        <v>1627</v>
      </c>
      <c r="E2655" s="52" t="s">
        <v>942</v>
      </c>
      <c r="F2655" s="52"/>
      <c r="G2655" s="52">
        <v>2022</v>
      </c>
      <c r="H2655" s="52" t="s">
        <v>357</v>
      </c>
      <c r="I2655" s="52" t="s">
        <v>663</v>
      </c>
      <c r="J2655" s="60">
        <v>104308</v>
      </c>
      <c r="K2655" s="52">
        <v>104308</v>
      </c>
      <c r="L2655" s="56" t="str">
        <f>_xlfn.CONCAT(NFM3External!$B2655,"_",NFM3External!$C2655,"_",NFM3External!$E2655,"_",NFM3External!$G2655)</f>
        <v>Nepal_TB_World Health Organization (WHO)_2022</v>
      </c>
    </row>
    <row r="2656" spans="1:12">
      <c r="A2656" s="48" t="s">
        <v>2039</v>
      </c>
      <c r="B2656" s="49" t="s">
        <v>1121</v>
      </c>
      <c r="C2656" s="49" t="s">
        <v>301</v>
      </c>
      <c r="D2656" s="49" t="s">
        <v>1627</v>
      </c>
      <c r="E2656" s="49" t="s">
        <v>942</v>
      </c>
      <c r="F2656" s="49"/>
      <c r="G2656" s="49">
        <v>2023</v>
      </c>
      <c r="H2656" s="49" t="s">
        <v>357</v>
      </c>
      <c r="I2656" s="49" t="s">
        <v>663</v>
      </c>
      <c r="J2656" s="59">
        <v>38991</v>
      </c>
      <c r="K2656" s="49">
        <v>38991</v>
      </c>
      <c r="L2656" s="55" t="str">
        <f>_xlfn.CONCAT(NFM3External!$B2656,"_",NFM3External!$C2656,"_",NFM3External!$E2656,"_",NFM3External!$G2656)</f>
        <v>Nepal_TB_World Health Organization (WHO)_2023</v>
      </c>
    </row>
    <row r="2657" spans="1:12">
      <c r="A2657" s="51" t="s">
        <v>2039</v>
      </c>
      <c r="B2657" s="52" t="s">
        <v>1121</v>
      </c>
      <c r="C2657" s="52" t="s">
        <v>301</v>
      </c>
      <c r="D2657" s="52" t="s">
        <v>1627</v>
      </c>
      <c r="E2657" s="52" t="s">
        <v>942</v>
      </c>
      <c r="F2657" s="52"/>
      <c r="G2657" s="52">
        <v>2024</v>
      </c>
      <c r="H2657" s="52" t="s">
        <v>357</v>
      </c>
      <c r="I2657" s="52" t="s">
        <v>663</v>
      </c>
      <c r="J2657" s="60">
        <v>22028</v>
      </c>
      <c r="K2657" s="52">
        <v>22028</v>
      </c>
      <c r="L2657" s="56" t="str">
        <f>_xlfn.CONCAT(NFM3External!$B2657,"_",NFM3External!$C2657,"_",NFM3External!$E2657,"_",NFM3External!$G2657)</f>
        <v>Nepal_TB_World Health Organization (WHO)_2024</v>
      </c>
    </row>
    <row r="2658" spans="1:12">
      <c r="A2658" s="48" t="s">
        <v>2049</v>
      </c>
      <c r="B2658" s="49" t="s">
        <v>1138</v>
      </c>
      <c r="C2658" s="49" t="s">
        <v>1638</v>
      </c>
      <c r="D2658" s="49" t="s">
        <v>1627</v>
      </c>
      <c r="E2658" s="49" t="s">
        <v>658</v>
      </c>
      <c r="F2658" s="49" t="s">
        <v>2050</v>
      </c>
      <c r="G2658" s="49">
        <v>2018</v>
      </c>
      <c r="H2658" s="49" t="s">
        <v>1628</v>
      </c>
      <c r="I2658" s="49" t="s">
        <v>663</v>
      </c>
      <c r="J2658" s="59">
        <v>5894</v>
      </c>
      <c r="K2658" s="49">
        <v>5894</v>
      </c>
      <c r="L2658" s="55" t="str">
        <f>_xlfn.CONCAT(NFM3External!$B2658,"_",NFM3External!$C2658,"_",NFM3External!$E2658,"_",NFM3External!$G2658)</f>
        <v>Pakistan_HIV_Australia_2018</v>
      </c>
    </row>
    <row r="2659" spans="1:12">
      <c r="A2659" s="51" t="s">
        <v>2049</v>
      </c>
      <c r="B2659" s="52" t="s">
        <v>1138</v>
      </c>
      <c r="C2659" s="52" t="s">
        <v>1638</v>
      </c>
      <c r="D2659" s="52" t="s">
        <v>1627</v>
      </c>
      <c r="E2659" s="52" t="s">
        <v>658</v>
      </c>
      <c r="F2659" s="52" t="s">
        <v>2050</v>
      </c>
      <c r="G2659" s="52">
        <v>2019</v>
      </c>
      <c r="H2659" s="52" t="s">
        <v>1628</v>
      </c>
      <c r="I2659" s="52" t="s">
        <v>663</v>
      </c>
      <c r="J2659" s="60">
        <v>13432</v>
      </c>
      <c r="K2659" s="52">
        <v>13432</v>
      </c>
      <c r="L2659" s="56" t="str">
        <f>_xlfn.CONCAT(NFM3External!$B2659,"_",NFM3External!$C2659,"_",NFM3External!$E2659,"_",NFM3External!$G2659)</f>
        <v>Pakistan_HIV_Australia_2019</v>
      </c>
    </row>
    <row r="2660" spans="1:12">
      <c r="A2660" s="48" t="s">
        <v>2049</v>
      </c>
      <c r="B2660" s="49" t="s">
        <v>1138</v>
      </c>
      <c r="C2660" s="49" t="s">
        <v>1638</v>
      </c>
      <c r="D2660" s="49" t="s">
        <v>1627</v>
      </c>
      <c r="E2660" s="49" t="s">
        <v>781</v>
      </c>
      <c r="F2660" s="49" t="s">
        <v>2050</v>
      </c>
      <c r="G2660" s="49">
        <v>2018</v>
      </c>
      <c r="H2660" s="49" t="s">
        <v>1628</v>
      </c>
      <c r="I2660" s="49" t="s">
        <v>663</v>
      </c>
      <c r="J2660" s="59">
        <v>30000</v>
      </c>
      <c r="K2660" s="49">
        <v>30000</v>
      </c>
      <c r="L2660" s="55" t="str">
        <f>_xlfn.CONCAT(NFM3External!$B2660,"_",NFM3External!$C2660,"_",NFM3External!$E2660,"_",NFM3External!$G2660)</f>
        <v>Pakistan_HIV_Food and Agriculture Organization (FAO)_2018</v>
      </c>
    </row>
    <row r="2661" spans="1:12">
      <c r="A2661" s="51" t="s">
        <v>2049</v>
      </c>
      <c r="B2661" s="52" t="s">
        <v>1138</v>
      </c>
      <c r="C2661" s="52" t="s">
        <v>1638</v>
      </c>
      <c r="D2661" s="52" t="s">
        <v>1627</v>
      </c>
      <c r="E2661" s="52" t="s">
        <v>781</v>
      </c>
      <c r="F2661" s="52" t="s">
        <v>2050</v>
      </c>
      <c r="G2661" s="52">
        <v>2019</v>
      </c>
      <c r="H2661" s="52" t="s">
        <v>1628</v>
      </c>
      <c r="I2661" s="52" t="s">
        <v>663</v>
      </c>
      <c r="J2661" s="60">
        <v>30000</v>
      </c>
      <c r="K2661" s="52">
        <v>30000</v>
      </c>
      <c r="L2661" s="56" t="str">
        <f>_xlfn.CONCAT(NFM3External!$B2661,"_",NFM3External!$C2661,"_",NFM3External!$E2661,"_",NFM3External!$G2661)</f>
        <v>Pakistan_HIV_Food and Agriculture Organization (FAO)_2019</v>
      </c>
    </row>
    <row r="2662" spans="1:12">
      <c r="A2662" s="48" t="s">
        <v>2049</v>
      </c>
      <c r="B2662" s="49" t="s">
        <v>1138</v>
      </c>
      <c r="C2662" s="49" t="s">
        <v>1638</v>
      </c>
      <c r="D2662" s="49" t="s">
        <v>1627</v>
      </c>
      <c r="E2662" s="49" t="s">
        <v>781</v>
      </c>
      <c r="F2662" s="49" t="s">
        <v>2050</v>
      </c>
      <c r="G2662" s="49">
        <v>2020</v>
      </c>
      <c r="H2662" s="49" t="s">
        <v>1628</v>
      </c>
      <c r="I2662" s="49" t="s">
        <v>663</v>
      </c>
      <c r="J2662" s="59">
        <v>30000</v>
      </c>
      <c r="K2662" s="49">
        <v>30000</v>
      </c>
      <c r="L2662" s="55" t="str">
        <f>_xlfn.CONCAT(NFM3External!$B2662,"_",NFM3External!$C2662,"_",NFM3External!$E2662,"_",NFM3External!$G2662)</f>
        <v>Pakistan_HIV_Food and Agriculture Organization (FAO)_2020</v>
      </c>
    </row>
    <row r="2663" spans="1:12">
      <c r="A2663" s="51" t="s">
        <v>2049</v>
      </c>
      <c r="B2663" s="52" t="s">
        <v>1138</v>
      </c>
      <c r="C2663" s="52" t="s">
        <v>1638</v>
      </c>
      <c r="D2663" s="52" t="s">
        <v>1627</v>
      </c>
      <c r="E2663" s="52" t="s">
        <v>781</v>
      </c>
      <c r="F2663" s="52" t="s">
        <v>2050</v>
      </c>
      <c r="G2663" s="52">
        <v>2021</v>
      </c>
      <c r="H2663" s="52" t="s">
        <v>357</v>
      </c>
      <c r="I2663" s="52" t="s">
        <v>663</v>
      </c>
      <c r="J2663" s="60">
        <v>20000</v>
      </c>
      <c r="K2663" s="52">
        <v>20000</v>
      </c>
      <c r="L2663" s="56" t="str">
        <f>_xlfn.CONCAT(NFM3External!$B2663,"_",NFM3External!$C2663,"_",NFM3External!$E2663,"_",NFM3External!$G2663)</f>
        <v>Pakistan_HIV_Food and Agriculture Organization (FAO)_2021</v>
      </c>
    </row>
    <row r="2664" spans="1:12">
      <c r="A2664" s="48" t="s">
        <v>2049</v>
      </c>
      <c r="B2664" s="49" t="s">
        <v>1138</v>
      </c>
      <c r="C2664" s="49" t="s">
        <v>1638</v>
      </c>
      <c r="D2664" s="49" t="s">
        <v>1627</v>
      </c>
      <c r="E2664" s="49" t="s">
        <v>781</v>
      </c>
      <c r="F2664" s="49" t="s">
        <v>2050</v>
      </c>
      <c r="G2664" s="49">
        <v>2022</v>
      </c>
      <c r="H2664" s="49" t="s">
        <v>357</v>
      </c>
      <c r="I2664" s="49" t="s">
        <v>663</v>
      </c>
      <c r="J2664" s="59">
        <v>20000</v>
      </c>
      <c r="K2664" s="49">
        <v>20000</v>
      </c>
      <c r="L2664" s="55" t="str">
        <f>_xlfn.CONCAT(NFM3External!$B2664,"_",NFM3External!$C2664,"_",NFM3External!$E2664,"_",NFM3External!$G2664)</f>
        <v>Pakistan_HIV_Food and Agriculture Organization (FAO)_2022</v>
      </c>
    </row>
    <row r="2665" spans="1:12">
      <c r="A2665" s="51" t="s">
        <v>2049</v>
      </c>
      <c r="B2665" s="52" t="s">
        <v>1138</v>
      </c>
      <c r="C2665" s="52" t="s">
        <v>1638</v>
      </c>
      <c r="D2665" s="52" t="s">
        <v>1627</v>
      </c>
      <c r="E2665" s="52" t="s">
        <v>781</v>
      </c>
      <c r="F2665" s="52" t="s">
        <v>2050</v>
      </c>
      <c r="G2665" s="52">
        <v>2023</v>
      </c>
      <c r="H2665" s="52" t="s">
        <v>357</v>
      </c>
      <c r="I2665" s="52" t="s">
        <v>663</v>
      </c>
      <c r="J2665" s="60">
        <v>20000</v>
      </c>
      <c r="K2665" s="52">
        <v>20000</v>
      </c>
      <c r="L2665" s="56" t="str">
        <f>_xlfn.CONCAT(NFM3External!$B2665,"_",NFM3External!$C2665,"_",NFM3External!$E2665,"_",NFM3External!$G2665)</f>
        <v>Pakistan_HIV_Food and Agriculture Organization (FAO)_2023</v>
      </c>
    </row>
    <row r="2666" spans="1:12">
      <c r="A2666" s="48" t="s">
        <v>2049</v>
      </c>
      <c r="B2666" s="49" t="s">
        <v>1138</v>
      </c>
      <c r="C2666" s="49" t="s">
        <v>1638</v>
      </c>
      <c r="D2666" s="49" t="s">
        <v>1627</v>
      </c>
      <c r="E2666" s="49" t="s">
        <v>781</v>
      </c>
      <c r="F2666" s="49" t="s">
        <v>2050</v>
      </c>
      <c r="G2666" s="49">
        <v>2024</v>
      </c>
      <c r="H2666" s="49" t="s">
        <v>357</v>
      </c>
      <c r="I2666" s="49" t="s">
        <v>663</v>
      </c>
      <c r="J2666" s="59">
        <v>10000</v>
      </c>
      <c r="K2666" s="49">
        <v>10000</v>
      </c>
      <c r="L2666" s="55" t="str">
        <f>_xlfn.CONCAT(NFM3External!$B2666,"_",NFM3External!$C2666,"_",NFM3External!$E2666,"_",NFM3External!$G2666)</f>
        <v>Pakistan_HIV_Food and Agriculture Organization (FAO)_2024</v>
      </c>
    </row>
    <row r="2667" spans="1:12">
      <c r="A2667" s="51" t="s">
        <v>2049</v>
      </c>
      <c r="B2667" s="52" t="s">
        <v>1138</v>
      </c>
      <c r="C2667" s="52" t="s">
        <v>1638</v>
      </c>
      <c r="D2667" s="52" t="s">
        <v>1627</v>
      </c>
      <c r="E2667" s="52" t="s">
        <v>781</v>
      </c>
      <c r="F2667" s="52" t="s">
        <v>2050</v>
      </c>
      <c r="G2667" s="52">
        <v>2025</v>
      </c>
      <c r="H2667" s="52" t="s">
        <v>357</v>
      </c>
      <c r="I2667" s="52" t="s">
        <v>663</v>
      </c>
      <c r="J2667" s="60">
        <v>10000</v>
      </c>
      <c r="K2667" s="52">
        <v>10000</v>
      </c>
      <c r="L2667" s="56" t="str">
        <f>_xlfn.CONCAT(NFM3External!$B2667,"_",NFM3External!$C2667,"_",NFM3External!$E2667,"_",NFM3External!$G2667)</f>
        <v>Pakistan_HIV_Food and Agriculture Organization (FAO)_2025</v>
      </c>
    </row>
    <row r="2668" spans="1:12">
      <c r="A2668" s="48" t="s">
        <v>2049</v>
      </c>
      <c r="B2668" s="49" t="s">
        <v>1138</v>
      </c>
      <c r="C2668" s="49" t="s">
        <v>1638</v>
      </c>
      <c r="D2668" s="49" t="s">
        <v>1627</v>
      </c>
      <c r="E2668" s="49" t="s">
        <v>808</v>
      </c>
      <c r="F2668" s="49" t="s">
        <v>2050</v>
      </c>
      <c r="G2668" s="49">
        <v>2018</v>
      </c>
      <c r="H2668" s="49" t="s">
        <v>1628</v>
      </c>
      <c r="I2668" s="49" t="s">
        <v>663</v>
      </c>
      <c r="J2668" s="59">
        <v>50000</v>
      </c>
      <c r="K2668" s="49">
        <v>50000</v>
      </c>
      <c r="L2668" s="55" t="str">
        <f>_xlfn.CONCAT(NFM3External!$B2668,"_",NFM3External!$C2668,"_",NFM3External!$E2668,"_",NFM3External!$G2668)</f>
        <v>Pakistan_HIV_International Labor Organization (ILO)_2018</v>
      </c>
    </row>
    <row r="2669" spans="1:12">
      <c r="A2669" s="51" t="s">
        <v>2049</v>
      </c>
      <c r="B2669" s="52" t="s">
        <v>1138</v>
      </c>
      <c r="C2669" s="52" t="s">
        <v>1638</v>
      </c>
      <c r="D2669" s="52" t="s">
        <v>1627</v>
      </c>
      <c r="E2669" s="52" t="s">
        <v>808</v>
      </c>
      <c r="F2669" s="52" t="s">
        <v>2050</v>
      </c>
      <c r="G2669" s="52">
        <v>2019</v>
      </c>
      <c r="H2669" s="52" t="s">
        <v>1628</v>
      </c>
      <c r="I2669" s="52" t="s">
        <v>663</v>
      </c>
      <c r="J2669" s="60">
        <v>50000</v>
      </c>
      <c r="K2669" s="52">
        <v>50000</v>
      </c>
      <c r="L2669" s="56" t="str">
        <f>_xlfn.CONCAT(NFM3External!$B2669,"_",NFM3External!$C2669,"_",NFM3External!$E2669,"_",NFM3External!$G2669)</f>
        <v>Pakistan_HIV_International Labor Organization (ILO)_2019</v>
      </c>
    </row>
    <row r="2670" spans="1:12">
      <c r="A2670" s="48" t="s">
        <v>2049</v>
      </c>
      <c r="B2670" s="49" t="s">
        <v>1138</v>
      </c>
      <c r="C2670" s="49" t="s">
        <v>1638</v>
      </c>
      <c r="D2670" s="49" t="s">
        <v>1627</v>
      </c>
      <c r="E2670" s="49" t="s">
        <v>808</v>
      </c>
      <c r="F2670" s="49" t="s">
        <v>2050</v>
      </c>
      <c r="G2670" s="49">
        <v>2020</v>
      </c>
      <c r="H2670" s="49" t="s">
        <v>1628</v>
      </c>
      <c r="I2670" s="49" t="s">
        <v>663</v>
      </c>
      <c r="J2670" s="59">
        <v>50000</v>
      </c>
      <c r="K2670" s="49">
        <v>50000</v>
      </c>
      <c r="L2670" s="55" t="str">
        <f>_xlfn.CONCAT(NFM3External!$B2670,"_",NFM3External!$C2670,"_",NFM3External!$E2670,"_",NFM3External!$G2670)</f>
        <v>Pakistan_HIV_International Labor Organization (ILO)_2020</v>
      </c>
    </row>
    <row r="2671" spans="1:12">
      <c r="A2671" s="51" t="s">
        <v>2049</v>
      </c>
      <c r="B2671" s="52" t="s">
        <v>1138</v>
      </c>
      <c r="C2671" s="52" t="s">
        <v>1638</v>
      </c>
      <c r="D2671" s="52" t="s">
        <v>1627</v>
      </c>
      <c r="E2671" s="52" t="s">
        <v>808</v>
      </c>
      <c r="F2671" s="52" t="s">
        <v>2050</v>
      </c>
      <c r="G2671" s="52">
        <v>2021</v>
      </c>
      <c r="H2671" s="52" t="s">
        <v>357</v>
      </c>
      <c r="I2671" s="52" t="s">
        <v>663</v>
      </c>
      <c r="J2671" s="60">
        <v>30000</v>
      </c>
      <c r="K2671" s="52">
        <v>30000</v>
      </c>
      <c r="L2671" s="56" t="str">
        <f>_xlfn.CONCAT(NFM3External!$B2671,"_",NFM3External!$C2671,"_",NFM3External!$E2671,"_",NFM3External!$G2671)</f>
        <v>Pakistan_HIV_International Labor Organization (ILO)_2021</v>
      </c>
    </row>
    <row r="2672" spans="1:12">
      <c r="A2672" s="48" t="s">
        <v>2049</v>
      </c>
      <c r="B2672" s="49" t="s">
        <v>1138</v>
      </c>
      <c r="C2672" s="49" t="s">
        <v>1638</v>
      </c>
      <c r="D2672" s="49" t="s">
        <v>1627</v>
      </c>
      <c r="E2672" s="49" t="s">
        <v>808</v>
      </c>
      <c r="F2672" s="49" t="s">
        <v>2050</v>
      </c>
      <c r="G2672" s="49">
        <v>2022</v>
      </c>
      <c r="H2672" s="49" t="s">
        <v>357</v>
      </c>
      <c r="I2672" s="49" t="s">
        <v>663</v>
      </c>
      <c r="J2672" s="59">
        <v>30000</v>
      </c>
      <c r="K2672" s="49">
        <v>30000</v>
      </c>
      <c r="L2672" s="55" t="str">
        <f>_xlfn.CONCAT(NFM3External!$B2672,"_",NFM3External!$C2672,"_",NFM3External!$E2672,"_",NFM3External!$G2672)</f>
        <v>Pakistan_HIV_International Labor Organization (ILO)_2022</v>
      </c>
    </row>
    <row r="2673" spans="1:12">
      <c r="A2673" s="51" t="s">
        <v>2049</v>
      </c>
      <c r="B2673" s="52" t="s">
        <v>1138</v>
      </c>
      <c r="C2673" s="52" t="s">
        <v>1638</v>
      </c>
      <c r="D2673" s="52" t="s">
        <v>1627</v>
      </c>
      <c r="E2673" s="52" t="s">
        <v>808</v>
      </c>
      <c r="F2673" s="52" t="s">
        <v>2050</v>
      </c>
      <c r="G2673" s="52">
        <v>2023</v>
      </c>
      <c r="H2673" s="52" t="s">
        <v>357</v>
      </c>
      <c r="I2673" s="52" t="s">
        <v>663</v>
      </c>
      <c r="J2673" s="60">
        <v>30000</v>
      </c>
      <c r="K2673" s="52">
        <v>30000</v>
      </c>
      <c r="L2673" s="56" t="str">
        <f>_xlfn.CONCAT(NFM3External!$B2673,"_",NFM3External!$C2673,"_",NFM3External!$E2673,"_",NFM3External!$G2673)</f>
        <v>Pakistan_HIV_International Labor Organization (ILO)_2023</v>
      </c>
    </row>
    <row r="2674" spans="1:12">
      <c r="A2674" s="48" t="s">
        <v>2049</v>
      </c>
      <c r="B2674" s="49" t="s">
        <v>1138</v>
      </c>
      <c r="C2674" s="49" t="s">
        <v>1638</v>
      </c>
      <c r="D2674" s="49" t="s">
        <v>1627</v>
      </c>
      <c r="E2674" s="49" t="s">
        <v>808</v>
      </c>
      <c r="F2674" s="49" t="s">
        <v>2050</v>
      </c>
      <c r="G2674" s="49">
        <v>2024</v>
      </c>
      <c r="H2674" s="49" t="s">
        <v>357</v>
      </c>
      <c r="I2674" s="49" t="s">
        <v>663</v>
      </c>
      <c r="J2674" s="59">
        <v>30000</v>
      </c>
      <c r="K2674" s="49">
        <v>30000</v>
      </c>
      <c r="L2674" s="55" t="str">
        <f>_xlfn.CONCAT(NFM3External!$B2674,"_",NFM3External!$C2674,"_",NFM3External!$E2674,"_",NFM3External!$G2674)</f>
        <v>Pakistan_HIV_International Labor Organization (ILO)_2024</v>
      </c>
    </row>
    <row r="2675" spans="1:12">
      <c r="A2675" s="51" t="s">
        <v>2049</v>
      </c>
      <c r="B2675" s="52" t="s">
        <v>1138</v>
      </c>
      <c r="C2675" s="52" t="s">
        <v>1638</v>
      </c>
      <c r="D2675" s="52" t="s">
        <v>1627</v>
      </c>
      <c r="E2675" s="52" t="s">
        <v>808</v>
      </c>
      <c r="F2675" s="52" t="s">
        <v>2050</v>
      </c>
      <c r="G2675" s="52">
        <v>2025</v>
      </c>
      <c r="H2675" s="52" t="s">
        <v>357</v>
      </c>
      <c r="I2675" s="52" t="s">
        <v>663</v>
      </c>
      <c r="J2675" s="60">
        <v>30000</v>
      </c>
      <c r="K2675" s="52">
        <v>30000</v>
      </c>
      <c r="L2675" s="56" t="str">
        <f>_xlfn.CONCAT(NFM3External!$B2675,"_",NFM3External!$C2675,"_",NFM3External!$E2675,"_",NFM3External!$G2675)</f>
        <v>Pakistan_HIV_International Labor Organization (ILO)_2025</v>
      </c>
    </row>
    <row r="2676" spans="1:12">
      <c r="A2676" s="48" t="s">
        <v>2049</v>
      </c>
      <c r="B2676" s="49" t="s">
        <v>1138</v>
      </c>
      <c r="C2676" s="49" t="s">
        <v>1638</v>
      </c>
      <c r="D2676" s="49" t="s">
        <v>1627</v>
      </c>
      <c r="E2676" s="49" t="s">
        <v>813</v>
      </c>
      <c r="F2676" s="49" t="s">
        <v>2050</v>
      </c>
      <c r="G2676" s="49">
        <v>2018</v>
      </c>
      <c r="H2676" s="49" t="s">
        <v>1628</v>
      </c>
      <c r="I2676" s="49" t="s">
        <v>663</v>
      </c>
      <c r="J2676" s="59">
        <v>50000</v>
      </c>
      <c r="K2676" s="49">
        <v>50000</v>
      </c>
      <c r="L2676" s="55" t="str">
        <f>_xlfn.CONCAT(NFM3External!$B2676,"_",NFM3External!$C2676,"_",NFM3External!$E2676,"_",NFM3External!$G2676)</f>
        <v>Pakistan_HIV_International Organization for Migration (IOM)_2018</v>
      </c>
    </row>
    <row r="2677" spans="1:12">
      <c r="A2677" s="51" t="s">
        <v>2049</v>
      </c>
      <c r="B2677" s="52" t="s">
        <v>1138</v>
      </c>
      <c r="C2677" s="52" t="s">
        <v>1638</v>
      </c>
      <c r="D2677" s="52" t="s">
        <v>1627</v>
      </c>
      <c r="E2677" s="52" t="s">
        <v>813</v>
      </c>
      <c r="F2677" s="52" t="s">
        <v>2050</v>
      </c>
      <c r="G2677" s="52">
        <v>2019</v>
      </c>
      <c r="H2677" s="52" t="s">
        <v>1628</v>
      </c>
      <c r="I2677" s="52" t="s">
        <v>663</v>
      </c>
      <c r="J2677" s="60">
        <v>50000</v>
      </c>
      <c r="K2677" s="52">
        <v>50000</v>
      </c>
      <c r="L2677" s="56" t="str">
        <f>_xlfn.CONCAT(NFM3External!$B2677,"_",NFM3External!$C2677,"_",NFM3External!$E2677,"_",NFM3External!$G2677)</f>
        <v>Pakistan_HIV_International Organization for Migration (IOM)_2019</v>
      </c>
    </row>
    <row r="2678" spans="1:12">
      <c r="A2678" s="48" t="s">
        <v>2049</v>
      </c>
      <c r="B2678" s="49" t="s">
        <v>1138</v>
      </c>
      <c r="C2678" s="49" t="s">
        <v>1638</v>
      </c>
      <c r="D2678" s="49" t="s">
        <v>1627</v>
      </c>
      <c r="E2678" s="49" t="s">
        <v>813</v>
      </c>
      <c r="F2678" s="49" t="s">
        <v>2050</v>
      </c>
      <c r="G2678" s="49">
        <v>2020</v>
      </c>
      <c r="H2678" s="49" t="s">
        <v>1628</v>
      </c>
      <c r="I2678" s="49" t="s">
        <v>663</v>
      </c>
      <c r="J2678" s="59">
        <v>50000</v>
      </c>
      <c r="K2678" s="49">
        <v>50000</v>
      </c>
      <c r="L2678" s="55" t="str">
        <f>_xlfn.CONCAT(NFM3External!$B2678,"_",NFM3External!$C2678,"_",NFM3External!$E2678,"_",NFM3External!$G2678)</f>
        <v>Pakistan_HIV_International Organization for Migration (IOM)_2020</v>
      </c>
    </row>
    <row r="2679" spans="1:12">
      <c r="A2679" s="51" t="s">
        <v>2049</v>
      </c>
      <c r="B2679" s="52" t="s">
        <v>1138</v>
      </c>
      <c r="C2679" s="52" t="s">
        <v>1638</v>
      </c>
      <c r="D2679" s="52" t="s">
        <v>1627</v>
      </c>
      <c r="E2679" s="52" t="s">
        <v>813</v>
      </c>
      <c r="F2679" s="52" t="s">
        <v>2050</v>
      </c>
      <c r="G2679" s="52">
        <v>2021</v>
      </c>
      <c r="H2679" s="52" t="s">
        <v>357</v>
      </c>
      <c r="I2679" s="52" t="s">
        <v>663</v>
      </c>
      <c r="J2679" s="60">
        <v>30000</v>
      </c>
      <c r="K2679" s="52">
        <v>30000</v>
      </c>
      <c r="L2679" s="56" t="str">
        <f>_xlfn.CONCAT(NFM3External!$B2679,"_",NFM3External!$C2679,"_",NFM3External!$E2679,"_",NFM3External!$G2679)</f>
        <v>Pakistan_HIV_International Organization for Migration (IOM)_2021</v>
      </c>
    </row>
    <row r="2680" spans="1:12">
      <c r="A2680" s="48" t="s">
        <v>2049</v>
      </c>
      <c r="B2680" s="49" t="s">
        <v>1138</v>
      </c>
      <c r="C2680" s="49" t="s">
        <v>1638</v>
      </c>
      <c r="D2680" s="49" t="s">
        <v>1627</v>
      </c>
      <c r="E2680" s="49" t="s">
        <v>813</v>
      </c>
      <c r="F2680" s="49" t="s">
        <v>2050</v>
      </c>
      <c r="G2680" s="49">
        <v>2022</v>
      </c>
      <c r="H2680" s="49" t="s">
        <v>357</v>
      </c>
      <c r="I2680" s="49" t="s">
        <v>663</v>
      </c>
      <c r="J2680" s="59">
        <v>25000</v>
      </c>
      <c r="K2680" s="49">
        <v>25000</v>
      </c>
      <c r="L2680" s="55" t="str">
        <f>_xlfn.CONCAT(NFM3External!$B2680,"_",NFM3External!$C2680,"_",NFM3External!$E2680,"_",NFM3External!$G2680)</f>
        <v>Pakistan_HIV_International Organization for Migration (IOM)_2022</v>
      </c>
    </row>
    <row r="2681" spans="1:12">
      <c r="A2681" s="51" t="s">
        <v>2049</v>
      </c>
      <c r="B2681" s="52" t="s">
        <v>1138</v>
      </c>
      <c r="C2681" s="52" t="s">
        <v>1638</v>
      </c>
      <c r="D2681" s="52" t="s">
        <v>1627</v>
      </c>
      <c r="E2681" s="52" t="s">
        <v>813</v>
      </c>
      <c r="F2681" s="52" t="s">
        <v>2050</v>
      </c>
      <c r="G2681" s="52">
        <v>2023</v>
      </c>
      <c r="H2681" s="52" t="s">
        <v>357</v>
      </c>
      <c r="I2681" s="52" t="s">
        <v>663</v>
      </c>
      <c r="J2681" s="60">
        <v>25000</v>
      </c>
      <c r="K2681" s="52">
        <v>25000</v>
      </c>
      <c r="L2681" s="56" t="str">
        <f>_xlfn.CONCAT(NFM3External!$B2681,"_",NFM3External!$C2681,"_",NFM3External!$E2681,"_",NFM3External!$G2681)</f>
        <v>Pakistan_HIV_International Organization for Migration (IOM)_2023</v>
      </c>
    </row>
    <row r="2682" spans="1:12">
      <c r="A2682" s="48" t="s">
        <v>2049</v>
      </c>
      <c r="B2682" s="49" t="s">
        <v>1138</v>
      </c>
      <c r="C2682" s="49" t="s">
        <v>1638</v>
      </c>
      <c r="D2682" s="49" t="s">
        <v>1627</v>
      </c>
      <c r="E2682" s="49" t="s">
        <v>813</v>
      </c>
      <c r="F2682" s="49" t="s">
        <v>2050</v>
      </c>
      <c r="G2682" s="49">
        <v>2024</v>
      </c>
      <c r="H2682" s="49" t="s">
        <v>357</v>
      </c>
      <c r="I2682" s="49" t="s">
        <v>663</v>
      </c>
      <c r="J2682" s="59">
        <v>15000</v>
      </c>
      <c r="K2682" s="49">
        <v>15000</v>
      </c>
      <c r="L2682" s="55" t="str">
        <f>_xlfn.CONCAT(NFM3External!$B2682,"_",NFM3External!$C2682,"_",NFM3External!$E2682,"_",NFM3External!$G2682)</f>
        <v>Pakistan_HIV_International Organization for Migration (IOM)_2024</v>
      </c>
    </row>
    <row r="2683" spans="1:12">
      <c r="A2683" s="51" t="s">
        <v>2049</v>
      </c>
      <c r="B2683" s="52" t="s">
        <v>1138</v>
      </c>
      <c r="C2683" s="52" t="s">
        <v>1638</v>
      </c>
      <c r="D2683" s="52" t="s">
        <v>1627</v>
      </c>
      <c r="E2683" s="52" t="s">
        <v>813</v>
      </c>
      <c r="F2683" s="52" t="s">
        <v>2050</v>
      </c>
      <c r="G2683" s="52">
        <v>2025</v>
      </c>
      <c r="H2683" s="52" t="s">
        <v>357</v>
      </c>
      <c r="I2683" s="52" t="s">
        <v>663</v>
      </c>
      <c r="J2683" s="60">
        <v>10000</v>
      </c>
      <c r="K2683" s="52">
        <v>10000</v>
      </c>
      <c r="L2683" s="56" t="str">
        <f>_xlfn.CONCAT(NFM3External!$B2683,"_",NFM3External!$C2683,"_",NFM3External!$E2683,"_",NFM3External!$G2683)</f>
        <v>Pakistan_HIV_International Organization for Migration (IOM)_2025</v>
      </c>
    </row>
    <row r="2684" spans="1:12">
      <c r="A2684" s="48" t="s">
        <v>2049</v>
      </c>
      <c r="B2684" s="49" t="s">
        <v>1138</v>
      </c>
      <c r="C2684" s="49" t="s">
        <v>1638</v>
      </c>
      <c r="D2684" s="49" t="s">
        <v>1627</v>
      </c>
      <c r="E2684" s="49" t="s">
        <v>836</v>
      </c>
      <c r="F2684" s="49" t="s">
        <v>2050</v>
      </c>
      <c r="G2684" s="49">
        <v>2018</v>
      </c>
      <c r="H2684" s="49" t="s">
        <v>1628</v>
      </c>
      <c r="I2684" s="49" t="s">
        <v>663</v>
      </c>
      <c r="J2684" s="59">
        <v>243809</v>
      </c>
      <c r="K2684" s="49">
        <v>243809</v>
      </c>
      <c r="L2684" s="55" t="str">
        <f>_xlfn.CONCAT(NFM3External!$B2684,"_",NFM3External!$C2684,"_",NFM3External!$E2684,"_",NFM3External!$G2684)</f>
        <v>Pakistan_HIV_Joint United Nations Programme on HIV/AIDS (UNAIDS)_2018</v>
      </c>
    </row>
    <row r="2685" spans="1:12">
      <c r="A2685" s="51" t="s">
        <v>2049</v>
      </c>
      <c r="B2685" s="52" t="s">
        <v>1138</v>
      </c>
      <c r="C2685" s="52" t="s">
        <v>1638</v>
      </c>
      <c r="D2685" s="52" t="s">
        <v>1627</v>
      </c>
      <c r="E2685" s="52" t="s">
        <v>836</v>
      </c>
      <c r="F2685" s="52" t="s">
        <v>2050</v>
      </c>
      <c r="G2685" s="52">
        <v>2019</v>
      </c>
      <c r="H2685" s="52" t="s">
        <v>1628</v>
      </c>
      <c r="I2685" s="52" t="s">
        <v>663</v>
      </c>
      <c r="J2685" s="60">
        <v>454709</v>
      </c>
      <c r="K2685" s="52">
        <v>454709</v>
      </c>
      <c r="L2685" s="56" t="str">
        <f>_xlfn.CONCAT(NFM3External!$B2685,"_",NFM3External!$C2685,"_",NFM3External!$E2685,"_",NFM3External!$G2685)</f>
        <v>Pakistan_HIV_Joint United Nations Programme on HIV/AIDS (UNAIDS)_2019</v>
      </c>
    </row>
    <row r="2686" spans="1:12">
      <c r="A2686" s="48" t="s">
        <v>2049</v>
      </c>
      <c r="B2686" s="49" t="s">
        <v>1138</v>
      </c>
      <c r="C2686" s="49" t="s">
        <v>1638</v>
      </c>
      <c r="D2686" s="49" t="s">
        <v>1627</v>
      </c>
      <c r="E2686" s="49" t="s">
        <v>836</v>
      </c>
      <c r="F2686" s="49" t="s">
        <v>2050</v>
      </c>
      <c r="G2686" s="49">
        <v>2020</v>
      </c>
      <c r="H2686" s="49" t="s">
        <v>1628</v>
      </c>
      <c r="I2686" s="49" t="s">
        <v>663</v>
      </c>
      <c r="J2686" s="59">
        <v>300000</v>
      </c>
      <c r="K2686" s="49">
        <v>300000</v>
      </c>
      <c r="L2686" s="55" t="str">
        <f>_xlfn.CONCAT(NFM3External!$B2686,"_",NFM3External!$C2686,"_",NFM3External!$E2686,"_",NFM3External!$G2686)</f>
        <v>Pakistan_HIV_Joint United Nations Programme on HIV/AIDS (UNAIDS)_2020</v>
      </c>
    </row>
    <row r="2687" spans="1:12">
      <c r="A2687" s="51" t="s">
        <v>2049</v>
      </c>
      <c r="B2687" s="52" t="s">
        <v>1138</v>
      </c>
      <c r="C2687" s="52" t="s">
        <v>1638</v>
      </c>
      <c r="D2687" s="52" t="s">
        <v>1627</v>
      </c>
      <c r="E2687" s="52" t="s">
        <v>836</v>
      </c>
      <c r="F2687" s="52" t="s">
        <v>2050</v>
      </c>
      <c r="G2687" s="52">
        <v>2021</v>
      </c>
      <c r="H2687" s="52" t="s">
        <v>357</v>
      </c>
      <c r="I2687" s="52" t="s">
        <v>663</v>
      </c>
      <c r="J2687" s="60">
        <v>250000</v>
      </c>
      <c r="K2687" s="52">
        <v>250000</v>
      </c>
      <c r="L2687" s="56" t="str">
        <f>_xlfn.CONCAT(NFM3External!$B2687,"_",NFM3External!$C2687,"_",NFM3External!$E2687,"_",NFM3External!$G2687)</f>
        <v>Pakistan_HIV_Joint United Nations Programme on HIV/AIDS (UNAIDS)_2021</v>
      </c>
    </row>
    <row r="2688" spans="1:12">
      <c r="A2688" s="48" t="s">
        <v>2049</v>
      </c>
      <c r="B2688" s="49" t="s">
        <v>1138</v>
      </c>
      <c r="C2688" s="49" t="s">
        <v>1638</v>
      </c>
      <c r="D2688" s="49" t="s">
        <v>1627</v>
      </c>
      <c r="E2688" s="49" t="s">
        <v>836</v>
      </c>
      <c r="F2688" s="49" t="s">
        <v>2050</v>
      </c>
      <c r="G2688" s="49">
        <v>2022</v>
      </c>
      <c r="H2688" s="49" t="s">
        <v>357</v>
      </c>
      <c r="I2688" s="49" t="s">
        <v>663</v>
      </c>
      <c r="J2688" s="59">
        <v>200000</v>
      </c>
      <c r="K2688" s="49">
        <v>200000</v>
      </c>
      <c r="L2688" s="55" t="str">
        <f>_xlfn.CONCAT(NFM3External!$B2688,"_",NFM3External!$C2688,"_",NFM3External!$E2688,"_",NFM3External!$G2688)</f>
        <v>Pakistan_HIV_Joint United Nations Programme on HIV/AIDS (UNAIDS)_2022</v>
      </c>
    </row>
    <row r="2689" spans="1:12">
      <c r="A2689" s="51" t="s">
        <v>2049</v>
      </c>
      <c r="B2689" s="52" t="s">
        <v>1138</v>
      </c>
      <c r="C2689" s="52" t="s">
        <v>1638</v>
      </c>
      <c r="D2689" s="52" t="s">
        <v>1627</v>
      </c>
      <c r="E2689" s="52" t="s">
        <v>836</v>
      </c>
      <c r="F2689" s="52" t="s">
        <v>2050</v>
      </c>
      <c r="G2689" s="52">
        <v>2023</v>
      </c>
      <c r="H2689" s="52" t="s">
        <v>357</v>
      </c>
      <c r="I2689" s="52" t="s">
        <v>663</v>
      </c>
      <c r="J2689" s="60">
        <v>150000</v>
      </c>
      <c r="K2689" s="52">
        <v>150000</v>
      </c>
      <c r="L2689" s="56" t="str">
        <f>_xlfn.CONCAT(NFM3External!$B2689,"_",NFM3External!$C2689,"_",NFM3External!$E2689,"_",NFM3External!$G2689)</f>
        <v>Pakistan_HIV_Joint United Nations Programme on HIV/AIDS (UNAIDS)_2023</v>
      </c>
    </row>
    <row r="2690" spans="1:12">
      <c r="A2690" s="48" t="s">
        <v>2049</v>
      </c>
      <c r="B2690" s="49" t="s">
        <v>1138</v>
      </c>
      <c r="C2690" s="49" t="s">
        <v>1638</v>
      </c>
      <c r="D2690" s="49" t="s">
        <v>1627</v>
      </c>
      <c r="E2690" s="49" t="s">
        <v>836</v>
      </c>
      <c r="F2690" s="49" t="s">
        <v>2050</v>
      </c>
      <c r="G2690" s="49">
        <v>2024</v>
      </c>
      <c r="H2690" s="49" t="s">
        <v>357</v>
      </c>
      <c r="I2690" s="49" t="s">
        <v>663</v>
      </c>
      <c r="J2690" s="59">
        <v>100000</v>
      </c>
      <c r="K2690" s="49">
        <v>100000</v>
      </c>
      <c r="L2690" s="55" t="str">
        <f>_xlfn.CONCAT(NFM3External!$B2690,"_",NFM3External!$C2690,"_",NFM3External!$E2690,"_",NFM3External!$G2690)</f>
        <v>Pakistan_HIV_Joint United Nations Programme on HIV/AIDS (UNAIDS)_2024</v>
      </c>
    </row>
    <row r="2691" spans="1:12">
      <c r="A2691" s="51" t="s">
        <v>2049</v>
      </c>
      <c r="B2691" s="52" t="s">
        <v>1138</v>
      </c>
      <c r="C2691" s="52" t="s">
        <v>1638</v>
      </c>
      <c r="D2691" s="52" t="s">
        <v>1627</v>
      </c>
      <c r="E2691" s="52" t="s">
        <v>836</v>
      </c>
      <c r="F2691" s="52" t="s">
        <v>2050</v>
      </c>
      <c r="G2691" s="52">
        <v>2025</v>
      </c>
      <c r="H2691" s="52" t="s">
        <v>357</v>
      </c>
      <c r="I2691" s="52" t="s">
        <v>663</v>
      </c>
      <c r="J2691" s="60">
        <v>100000</v>
      </c>
      <c r="K2691" s="52">
        <v>100000</v>
      </c>
      <c r="L2691" s="56" t="str">
        <f>_xlfn.CONCAT(NFM3External!$B2691,"_",NFM3External!$C2691,"_",NFM3External!$E2691,"_",NFM3External!$G2691)</f>
        <v>Pakistan_HIV_Joint United Nations Programme on HIV/AIDS (UNAIDS)_2025</v>
      </c>
    </row>
    <row r="2692" spans="1:12">
      <c r="A2692" s="48" t="s">
        <v>2049</v>
      </c>
      <c r="B2692" s="49" t="s">
        <v>1138</v>
      </c>
      <c r="C2692" s="49" t="s">
        <v>1638</v>
      </c>
      <c r="D2692" s="49" t="s">
        <v>1627</v>
      </c>
      <c r="E2692" s="49" t="s">
        <v>839</v>
      </c>
      <c r="F2692" s="49" t="s">
        <v>2050</v>
      </c>
      <c r="G2692" s="49">
        <v>2019</v>
      </c>
      <c r="H2692" s="49" t="s">
        <v>1628</v>
      </c>
      <c r="I2692" s="49" t="s">
        <v>663</v>
      </c>
      <c r="J2692" s="59">
        <v>88946</v>
      </c>
      <c r="K2692" s="49">
        <v>88946</v>
      </c>
      <c r="L2692" s="55" t="str">
        <f>_xlfn.CONCAT(NFM3External!$B2692,"_",NFM3External!$C2692,"_",NFM3External!$E2692,"_",NFM3External!$G2692)</f>
        <v>Pakistan_HIV_Korea_2019</v>
      </c>
    </row>
    <row r="2693" spans="1:12">
      <c r="A2693" s="51" t="s">
        <v>2049</v>
      </c>
      <c r="B2693" s="52" t="s">
        <v>1138</v>
      </c>
      <c r="C2693" s="52" t="s">
        <v>1638</v>
      </c>
      <c r="D2693" s="52" t="s">
        <v>1627</v>
      </c>
      <c r="E2693" s="52" t="s">
        <v>844</v>
      </c>
      <c r="F2693" s="52" t="s">
        <v>2050</v>
      </c>
      <c r="G2693" s="52">
        <v>2018</v>
      </c>
      <c r="H2693" s="52" t="s">
        <v>1628</v>
      </c>
      <c r="I2693" s="52" t="s">
        <v>663</v>
      </c>
      <c r="J2693" s="60">
        <v>120000</v>
      </c>
      <c r="K2693" s="52">
        <v>120000</v>
      </c>
      <c r="L2693" s="56" t="str">
        <f>_xlfn.CONCAT(NFM3External!$B2693,"_",NFM3External!$C2693,"_",NFM3External!$E2693,"_",NFM3External!$G2693)</f>
        <v>Pakistan_HIV_Luxembourg_2018</v>
      </c>
    </row>
    <row r="2694" spans="1:12">
      <c r="A2694" s="48" t="s">
        <v>2049</v>
      </c>
      <c r="B2694" s="49" t="s">
        <v>1138</v>
      </c>
      <c r="C2694" s="49" t="s">
        <v>1638</v>
      </c>
      <c r="D2694" s="49" t="s">
        <v>1627</v>
      </c>
      <c r="E2694" s="49" t="s">
        <v>844</v>
      </c>
      <c r="F2694" s="49" t="s">
        <v>2050</v>
      </c>
      <c r="G2694" s="49">
        <v>2019</v>
      </c>
      <c r="H2694" s="49" t="s">
        <v>1628</v>
      </c>
      <c r="I2694" s="49" t="s">
        <v>663</v>
      </c>
      <c r="J2694" s="59">
        <v>120000</v>
      </c>
      <c r="K2694" s="49">
        <v>120000</v>
      </c>
      <c r="L2694" s="55" t="str">
        <f>_xlfn.CONCAT(NFM3External!$B2694,"_",NFM3External!$C2694,"_",NFM3External!$E2694,"_",NFM3External!$G2694)</f>
        <v>Pakistan_HIV_Luxembourg_2019</v>
      </c>
    </row>
    <row r="2695" spans="1:12">
      <c r="A2695" s="51" t="s">
        <v>2049</v>
      </c>
      <c r="B2695" s="52" t="s">
        <v>1138</v>
      </c>
      <c r="C2695" s="52" t="s">
        <v>1638</v>
      </c>
      <c r="D2695" s="52" t="s">
        <v>1627</v>
      </c>
      <c r="E2695" s="52" t="s">
        <v>844</v>
      </c>
      <c r="F2695" s="52" t="s">
        <v>2050</v>
      </c>
      <c r="G2695" s="52">
        <v>2020</v>
      </c>
      <c r="H2695" s="52" t="s">
        <v>1628</v>
      </c>
      <c r="I2695" s="52" t="s">
        <v>663</v>
      </c>
      <c r="J2695" s="60">
        <v>130000</v>
      </c>
      <c r="K2695" s="52">
        <v>130000</v>
      </c>
      <c r="L2695" s="56" t="str">
        <f>_xlfn.CONCAT(NFM3External!$B2695,"_",NFM3External!$C2695,"_",NFM3External!$E2695,"_",NFM3External!$G2695)</f>
        <v>Pakistan_HIV_Luxembourg_2020</v>
      </c>
    </row>
    <row r="2696" spans="1:12">
      <c r="A2696" s="48" t="s">
        <v>2049</v>
      </c>
      <c r="B2696" s="49" t="s">
        <v>1138</v>
      </c>
      <c r="C2696" s="49" t="s">
        <v>1638</v>
      </c>
      <c r="D2696" s="49" t="s">
        <v>1627</v>
      </c>
      <c r="E2696" s="49" t="s">
        <v>844</v>
      </c>
      <c r="F2696" s="49" t="s">
        <v>2050</v>
      </c>
      <c r="G2696" s="49">
        <v>2021</v>
      </c>
      <c r="H2696" s="49" t="s">
        <v>357</v>
      </c>
      <c r="I2696" s="49" t="s">
        <v>663</v>
      </c>
      <c r="J2696" s="59">
        <v>100000</v>
      </c>
      <c r="K2696" s="49">
        <v>100000</v>
      </c>
      <c r="L2696" s="55" t="str">
        <f>_xlfn.CONCAT(NFM3External!$B2696,"_",NFM3External!$C2696,"_",NFM3External!$E2696,"_",NFM3External!$G2696)</f>
        <v>Pakistan_HIV_Luxembourg_2021</v>
      </c>
    </row>
    <row r="2697" spans="1:12">
      <c r="A2697" s="51" t="s">
        <v>2049</v>
      </c>
      <c r="B2697" s="52" t="s">
        <v>1138</v>
      </c>
      <c r="C2697" s="52" t="s">
        <v>1638</v>
      </c>
      <c r="D2697" s="52" t="s">
        <v>1627</v>
      </c>
      <c r="E2697" s="52" t="s">
        <v>844</v>
      </c>
      <c r="F2697" s="52" t="s">
        <v>2050</v>
      </c>
      <c r="G2697" s="52">
        <v>2022</v>
      </c>
      <c r="H2697" s="52" t="s">
        <v>357</v>
      </c>
      <c r="I2697" s="52" t="s">
        <v>663</v>
      </c>
      <c r="J2697" s="60">
        <v>100000</v>
      </c>
      <c r="K2697" s="52">
        <v>100000</v>
      </c>
      <c r="L2697" s="56" t="str">
        <f>_xlfn.CONCAT(NFM3External!$B2697,"_",NFM3External!$C2697,"_",NFM3External!$E2697,"_",NFM3External!$G2697)</f>
        <v>Pakistan_HIV_Luxembourg_2022</v>
      </c>
    </row>
    <row r="2698" spans="1:12">
      <c r="A2698" s="48" t="s">
        <v>2049</v>
      </c>
      <c r="B2698" s="49" t="s">
        <v>1138</v>
      </c>
      <c r="C2698" s="49" t="s">
        <v>1638</v>
      </c>
      <c r="D2698" s="49" t="s">
        <v>1627</v>
      </c>
      <c r="E2698" s="49" t="s">
        <v>844</v>
      </c>
      <c r="F2698" s="49" t="s">
        <v>2050</v>
      </c>
      <c r="G2698" s="49">
        <v>2023</v>
      </c>
      <c r="H2698" s="49" t="s">
        <v>357</v>
      </c>
      <c r="I2698" s="49" t="s">
        <v>663</v>
      </c>
      <c r="J2698" s="59">
        <v>100000</v>
      </c>
      <c r="K2698" s="49">
        <v>100000</v>
      </c>
      <c r="L2698" s="55" t="str">
        <f>_xlfn.CONCAT(NFM3External!$B2698,"_",NFM3External!$C2698,"_",NFM3External!$E2698,"_",NFM3External!$G2698)</f>
        <v>Pakistan_HIV_Luxembourg_2023</v>
      </c>
    </row>
    <row r="2699" spans="1:12">
      <c r="A2699" s="51" t="s">
        <v>2049</v>
      </c>
      <c r="B2699" s="52" t="s">
        <v>1138</v>
      </c>
      <c r="C2699" s="52" t="s">
        <v>1638</v>
      </c>
      <c r="D2699" s="52" t="s">
        <v>1627</v>
      </c>
      <c r="E2699" s="52" t="s">
        <v>844</v>
      </c>
      <c r="F2699" s="52" t="s">
        <v>2050</v>
      </c>
      <c r="G2699" s="52">
        <v>2024</v>
      </c>
      <c r="H2699" s="52" t="s">
        <v>357</v>
      </c>
      <c r="I2699" s="52" t="s">
        <v>663</v>
      </c>
      <c r="J2699" s="60">
        <v>50000</v>
      </c>
      <c r="K2699" s="52">
        <v>50000</v>
      </c>
      <c r="L2699" s="56" t="str">
        <f>_xlfn.CONCAT(NFM3External!$B2699,"_",NFM3External!$C2699,"_",NFM3External!$E2699,"_",NFM3External!$G2699)</f>
        <v>Pakistan_HIV_Luxembourg_2024</v>
      </c>
    </row>
    <row r="2700" spans="1:12">
      <c r="A2700" s="48" t="s">
        <v>2049</v>
      </c>
      <c r="B2700" s="49" t="s">
        <v>1138</v>
      </c>
      <c r="C2700" s="49" t="s">
        <v>1638</v>
      </c>
      <c r="D2700" s="49" t="s">
        <v>1627</v>
      </c>
      <c r="E2700" s="49" t="s">
        <v>844</v>
      </c>
      <c r="F2700" s="49" t="s">
        <v>2050</v>
      </c>
      <c r="G2700" s="49">
        <v>2025</v>
      </c>
      <c r="H2700" s="49" t="s">
        <v>357</v>
      </c>
      <c r="I2700" s="49" t="s">
        <v>663</v>
      </c>
      <c r="J2700" s="59">
        <v>50000</v>
      </c>
      <c r="K2700" s="49">
        <v>50000</v>
      </c>
      <c r="L2700" s="55" t="str">
        <f>_xlfn.CONCAT(NFM3External!$B2700,"_",NFM3External!$C2700,"_",NFM3External!$E2700,"_",NFM3External!$G2700)</f>
        <v>Pakistan_HIV_Luxembourg_2025</v>
      </c>
    </row>
    <row r="2701" spans="1:12">
      <c r="A2701" s="51" t="s">
        <v>2049</v>
      </c>
      <c r="B2701" s="52" t="s">
        <v>1138</v>
      </c>
      <c r="C2701" s="52" t="s">
        <v>1638</v>
      </c>
      <c r="D2701" s="52" t="s">
        <v>1627</v>
      </c>
      <c r="E2701" s="52" t="s">
        <v>894</v>
      </c>
      <c r="F2701" s="52" t="s">
        <v>2050</v>
      </c>
      <c r="G2701" s="52">
        <v>2018</v>
      </c>
      <c r="H2701" s="52" t="s">
        <v>1628</v>
      </c>
      <c r="I2701" s="52" t="s">
        <v>663</v>
      </c>
      <c r="J2701" s="60">
        <v>1799230</v>
      </c>
      <c r="K2701" s="52">
        <v>1799230</v>
      </c>
      <c r="L2701" s="56" t="str">
        <f>_xlfn.CONCAT(NFM3External!$B2701,"_",NFM3External!$C2701,"_",NFM3External!$E2701,"_",NFM3External!$G2701)</f>
        <v>Pakistan_HIV_The United Nations Children's Fund (UNICEF)_2018</v>
      </c>
    </row>
    <row r="2702" spans="1:12">
      <c r="A2702" s="48" t="s">
        <v>2049</v>
      </c>
      <c r="B2702" s="49" t="s">
        <v>1138</v>
      </c>
      <c r="C2702" s="49" t="s">
        <v>1638</v>
      </c>
      <c r="D2702" s="49" t="s">
        <v>1627</v>
      </c>
      <c r="E2702" s="49" t="s">
        <v>894</v>
      </c>
      <c r="F2702" s="49" t="s">
        <v>2050</v>
      </c>
      <c r="G2702" s="49">
        <v>2019</v>
      </c>
      <c r="H2702" s="49" t="s">
        <v>1628</v>
      </c>
      <c r="I2702" s="49" t="s">
        <v>663</v>
      </c>
      <c r="J2702" s="59">
        <v>100000</v>
      </c>
      <c r="K2702" s="49">
        <v>100000</v>
      </c>
      <c r="L2702" s="55" t="str">
        <f>_xlfn.CONCAT(NFM3External!$B2702,"_",NFM3External!$C2702,"_",NFM3External!$E2702,"_",NFM3External!$G2702)</f>
        <v>Pakistan_HIV_The United Nations Children's Fund (UNICEF)_2019</v>
      </c>
    </row>
    <row r="2703" spans="1:12">
      <c r="A2703" s="51" t="s">
        <v>2049</v>
      </c>
      <c r="B2703" s="52" t="s">
        <v>1138</v>
      </c>
      <c r="C2703" s="52" t="s">
        <v>1638</v>
      </c>
      <c r="D2703" s="52" t="s">
        <v>1627</v>
      </c>
      <c r="E2703" s="52" t="s">
        <v>894</v>
      </c>
      <c r="F2703" s="52" t="s">
        <v>2050</v>
      </c>
      <c r="G2703" s="52">
        <v>2020</v>
      </c>
      <c r="H2703" s="52" t="s">
        <v>1628</v>
      </c>
      <c r="I2703" s="52" t="s">
        <v>663</v>
      </c>
      <c r="J2703" s="60">
        <v>100000</v>
      </c>
      <c r="K2703" s="52">
        <v>100000</v>
      </c>
      <c r="L2703" s="56" t="str">
        <f>_xlfn.CONCAT(NFM3External!$B2703,"_",NFM3External!$C2703,"_",NFM3External!$E2703,"_",NFM3External!$G2703)</f>
        <v>Pakistan_HIV_The United Nations Children's Fund (UNICEF)_2020</v>
      </c>
    </row>
    <row r="2704" spans="1:12">
      <c r="A2704" s="48" t="s">
        <v>2049</v>
      </c>
      <c r="B2704" s="49" t="s">
        <v>1138</v>
      </c>
      <c r="C2704" s="49" t="s">
        <v>1638</v>
      </c>
      <c r="D2704" s="49" t="s">
        <v>1627</v>
      </c>
      <c r="E2704" s="49" t="s">
        <v>894</v>
      </c>
      <c r="F2704" s="49" t="s">
        <v>2050</v>
      </c>
      <c r="G2704" s="49">
        <v>2021</v>
      </c>
      <c r="H2704" s="49" t="s">
        <v>357</v>
      </c>
      <c r="I2704" s="49" t="s">
        <v>663</v>
      </c>
      <c r="J2704" s="59">
        <v>50000</v>
      </c>
      <c r="K2704" s="49">
        <v>50000</v>
      </c>
      <c r="L2704" s="55" t="str">
        <f>_xlfn.CONCAT(NFM3External!$B2704,"_",NFM3External!$C2704,"_",NFM3External!$E2704,"_",NFM3External!$G2704)</f>
        <v>Pakistan_HIV_The United Nations Children's Fund (UNICEF)_2021</v>
      </c>
    </row>
    <row r="2705" spans="1:12">
      <c r="A2705" s="51" t="s">
        <v>2049</v>
      </c>
      <c r="B2705" s="52" t="s">
        <v>1138</v>
      </c>
      <c r="C2705" s="52" t="s">
        <v>1638</v>
      </c>
      <c r="D2705" s="52" t="s">
        <v>1627</v>
      </c>
      <c r="E2705" s="52" t="s">
        <v>894</v>
      </c>
      <c r="F2705" s="52" t="s">
        <v>2050</v>
      </c>
      <c r="G2705" s="52">
        <v>2022</v>
      </c>
      <c r="H2705" s="52" t="s">
        <v>357</v>
      </c>
      <c r="I2705" s="52" t="s">
        <v>663</v>
      </c>
      <c r="J2705" s="60">
        <v>50000</v>
      </c>
      <c r="K2705" s="52">
        <v>50000</v>
      </c>
      <c r="L2705" s="56" t="str">
        <f>_xlfn.CONCAT(NFM3External!$B2705,"_",NFM3External!$C2705,"_",NFM3External!$E2705,"_",NFM3External!$G2705)</f>
        <v>Pakistan_HIV_The United Nations Children's Fund (UNICEF)_2022</v>
      </c>
    </row>
    <row r="2706" spans="1:12">
      <c r="A2706" s="48" t="s">
        <v>2049</v>
      </c>
      <c r="B2706" s="49" t="s">
        <v>1138</v>
      </c>
      <c r="C2706" s="49" t="s">
        <v>1638</v>
      </c>
      <c r="D2706" s="49" t="s">
        <v>1627</v>
      </c>
      <c r="E2706" s="49" t="s">
        <v>894</v>
      </c>
      <c r="F2706" s="49" t="s">
        <v>2050</v>
      </c>
      <c r="G2706" s="49">
        <v>2023</v>
      </c>
      <c r="H2706" s="49" t="s">
        <v>357</v>
      </c>
      <c r="I2706" s="49" t="s">
        <v>663</v>
      </c>
      <c r="J2706" s="59">
        <v>30000</v>
      </c>
      <c r="K2706" s="49">
        <v>30000</v>
      </c>
      <c r="L2706" s="55" t="str">
        <f>_xlfn.CONCAT(NFM3External!$B2706,"_",NFM3External!$C2706,"_",NFM3External!$E2706,"_",NFM3External!$G2706)</f>
        <v>Pakistan_HIV_The United Nations Children's Fund (UNICEF)_2023</v>
      </c>
    </row>
    <row r="2707" spans="1:12">
      <c r="A2707" s="51" t="s">
        <v>2049</v>
      </c>
      <c r="B2707" s="52" t="s">
        <v>1138</v>
      </c>
      <c r="C2707" s="52" t="s">
        <v>1638</v>
      </c>
      <c r="D2707" s="52" t="s">
        <v>1627</v>
      </c>
      <c r="E2707" s="52" t="s">
        <v>894</v>
      </c>
      <c r="F2707" s="52" t="s">
        <v>2050</v>
      </c>
      <c r="G2707" s="52">
        <v>2024</v>
      </c>
      <c r="H2707" s="52" t="s">
        <v>357</v>
      </c>
      <c r="I2707" s="52" t="s">
        <v>663</v>
      </c>
      <c r="J2707" s="60">
        <v>20000</v>
      </c>
      <c r="K2707" s="52">
        <v>20000</v>
      </c>
      <c r="L2707" s="56" t="str">
        <f>_xlfn.CONCAT(NFM3External!$B2707,"_",NFM3External!$C2707,"_",NFM3External!$E2707,"_",NFM3External!$G2707)</f>
        <v>Pakistan_HIV_The United Nations Children's Fund (UNICEF)_2024</v>
      </c>
    </row>
    <row r="2708" spans="1:12">
      <c r="A2708" s="48" t="s">
        <v>2049</v>
      </c>
      <c r="B2708" s="49" t="s">
        <v>1138</v>
      </c>
      <c r="C2708" s="49" t="s">
        <v>1638</v>
      </c>
      <c r="D2708" s="49" t="s">
        <v>1627</v>
      </c>
      <c r="E2708" s="49" t="s">
        <v>894</v>
      </c>
      <c r="F2708" s="49" t="s">
        <v>2050</v>
      </c>
      <c r="G2708" s="49">
        <v>2025</v>
      </c>
      <c r="H2708" s="49" t="s">
        <v>357</v>
      </c>
      <c r="I2708" s="49" t="s">
        <v>663</v>
      </c>
      <c r="J2708" s="59">
        <v>20000</v>
      </c>
      <c r="K2708" s="49">
        <v>20000</v>
      </c>
      <c r="L2708" s="55" t="str">
        <f>_xlfn.CONCAT(NFM3External!$B2708,"_",NFM3External!$C2708,"_",NFM3External!$E2708,"_",NFM3External!$G2708)</f>
        <v>Pakistan_HIV_The United Nations Children's Fund (UNICEF)_2025</v>
      </c>
    </row>
    <row r="2709" spans="1:12">
      <c r="A2709" s="51" t="s">
        <v>2049</v>
      </c>
      <c r="B2709" s="52" t="s">
        <v>1138</v>
      </c>
      <c r="C2709" s="52" t="s">
        <v>1638</v>
      </c>
      <c r="D2709" s="52" t="s">
        <v>1627</v>
      </c>
      <c r="E2709" s="52" t="s">
        <v>899</v>
      </c>
      <c r="F2709" s="52" t="s">
        <v>2050</v>
      </c>
      <c r="G2709" s="52">
        <v>2018</v>
      </c>
      <c r="H2709" s="52" t="s">
        <v>1628</v>
      </c>
      <c r="I2709" s="52" t="s">
        <v>663</v>
      </c>
      <c r="J2709" s="60">
        <v>120091</v>
      </c>
      <c r="K2709" s="52">
        <v>120091</v>
      </c>
      <c r="L2709" s="56" t="str">
        <f>_xlfn.CONCAT(NFM3External!$B2709,"_",NFM3External!$C2709,"_",NFM3External!$E2709,"_",NFM3External!$G2709)</f>
        <v>Pakistan_HIV_United Kingdom_2018</v>
      </c>
    </row>
    <row r="2710" spans="1:12">
      <c r="A2710" s="48" t="s">
        <v>2049</v>
      </c>
      <c r="B2710" s="49" t="s">
        <v>1138</v>
      </c>
      <c r="C2710" s="49" t="s">
        <v>1638</v>
      </c>
      <c r="D2710" s="49" t="s">
        <v>1627</v>
      </c>
      <c r="E2710" s="49" t="s">
        <v>899</v>
      </c>
      <c r="F2710" s="49" t="s">
        <v>2050</v>
      </c>
      <c r="G2710" s="49">
        <v>2019</v>
      </c>
      <c r="H2710" s="49" t="s">
        <v>1628</v>
      </c>
      <c r="I2710" s="49" t="s">
        <v>663</v>
      </c>
      <c r="J2710" s="59">
        <v>100000</v>
      </c>
      <c r="K2710" s="49">
        <v>100000</v>
      </c>
      <c r="L2710" s="55" t="str">
        <f>_xlfn.CONCAT(NFM3External!$B2710,"_",NFM3External!$C2710,"_",NFM3External!$E2710,"_",NFM3External!$G2710)</f>
        <v>Pakistan_HIV_United Kingdom_2019</v>
      </c>
    </row>
    <row r="2711" spans="1:12">
      <c r="A2711" s="51" t="s">
        <v>2049</v>
      </c>
      <c r="B2711" s="52" t="s">
        <v>1138</v>
      </c>
      <c r="C2711" s="52" t="s">
        <v>1638</v>
      </c>
      <c r="D2711" s="52" t="s">
        <v>1627</v>
      </c>
      <c r="E2711" s="52" t="s">
        <v>899</v>
      </c>
      <c r="F2711" s="52" t="s">
        <v>2050</v>
      </c>
      <c r="G2711" s="52">
        <v>2020</v>
      </c>
      <c r="H2711" s="52" t="s">
        <v>1628</v>
      </c>
      <c r="I2711" s="52" t="s">
        <v>663</v>
      </c>
      <c r="J2711" s="60">
        <v>50000</v>
      </c>
      <c r="K2711" s="52">
        <v>50000</v>
      </c>
      <c r="L2711" s="56" t="str">
        <f>_xlfn.CONCAT(NFM3External!$B2711,"_",NFM3External!$C2711,"_",NFM3External!$E2711,"_",NFM3External!$G2711)</f>
        <v>Pakistan_HIV_United Kingdom_2020</v>
      </c>
    </row>
    <row r="2712" spans="1:12">
      <c r="A2712" s="48" t="s">
        <v>2049</v>
      </c>
      <c r="B2712" s="49" t="s">
        <v>1138</v>
      </c>
      <c r="C2712" s="49" t="s">
        <v>1638</v>
      </c>
      <c r="D2712" s="49" t="s">
        <v>1627</v>
      </c>
      <c r="E2712" s="49" t="s">
        <v>899</v>
      </c>
      <c r="F2712" s="49" t="s">
        <v>2050</v>
      </c>
      <c r="G2712" s="49">
        <v>2021</v>
      </c>
      <c r="H2712" s="49" t="s">
        <v>357</v>
      </c>
      <c r="I2712" s="49" t="s">
        <v>663</v>
      </c>
      <c r="J2712" s="59">
        <v>25000</v>
      </c>
      <c r="K2712" s="49">
        <v>25000</v>
      </c>
      <c r="L2712" s="55" t="str">
        <f>_xlfn.CONCAT(NFM3External!$B2712,"_",NFM3External!$C2712,"_",NFM3External!$E2712,"_",NFM3External!$G2712)</f>
        <v>Pakistan_HIV_United Kingdom_2021</v>
      </c>
    </row>
    <row r="2713" spans="1:12">
      <c r="A2713" s="51" t="s">
        <v>2049</v>
      </c>
      <c r="B2713" s="52" t="s">
        <v>1138</v>
      </c>
      <c r="C2713" s="52" t="s">
        <v>1638</v>
      </c>
      <c r="D2713" s="52" t="s">
        <v>1627</v>
      </c>
      <c r="E2713" s="52" t="s">
        <v>899</v>
      </c>
      <c r="F2713" s="52" t="s">
        <v>2050</v>
      </c>
      <c r="G2713" s="52">
        <v>2022</v>
      </c>
      <c r="H2713" s="52" t="s">
        <v>357</v>
      </c>
      <c r="I2713" s="52" t="s">
        <v>663</v>
      </c>
      <c r="J2713" s="60">
        <v>25000</v>
      </c>
      <c r="K2713" s="52">
        <v>25000</v>
      </c>
      <c r="L2713" s="56" t="str">
        <f>_xlfn.CONCAT(NFM3External!$B2713,"_",NFM3External!$C2713,"_",NFM3External!$E2713,"_",NFM3External!$G2713)</f>
        <v>Pakistan_HIV_United Kingdom_2022</v>
      </c>
    </row>
    <row r="2714" spans="1:12">
      <c r="A2714" s="48" t="s">
        <v>2049</v>
      </c>
      <c r="B2714" s="49" t="s">
        <v>1138</v>
      </c>
      <c r="C2714" s="49" t="s">
        <v>1638</v>
      </c>
      <c r="D2714" s="49" t="s">
        <v>1627</v>
      </c>
      <c r="E2714" s="49" t="s">
        <v>899</v>
      </c>
      <c r="F2714" s="49" t="s">
        <v>2050</v>
      </c>
      <c r="G2714" s="49">
        <v>2023</v>
      </c>
      <c r="H2714" s="49" t="s">
        <v>357</v>
      </c>
      <c r="I2714" s="49" t="s">
        <v>663</v>
      </c>
      <c r="J2714" s="59">
        <v>20000</v>
      </c>
      <c r="K2714" s="49">
        <v>20000</v>
      </c>
      <c r="L2714" s="55" t="str">
        <f>_xlfn.CONCAT(NFM3External!$B2714,"_",NFM3External!$C2714,"_",NFM3External!$E2714,"_",NFM3External!$G2714)</f>
        <v>Pakistan_HIV_United Kingdom_2023</v>
      </c>
    </row>
    <row r="2715" spans="1:12">
      <c r="A2715" s="51" t="s">
        <v>2049</v>
      </c>
      <c r="B2715" s="52" t="s">
        <v>1138</v>
      </c>
      <c r="C2715" s="52" t="s">
        <v>1638</v>
      </c>
      <c r="D2715" s="52" t="s">
        <v>1627</v>
      </c>
      <c r="E2715" s="52" t="s">
        <v>899</v>
      </c>
      <c r="F2715" s="52" t="s">
        <v>2050</v>
      </c>
      <c r="G2715" s="52">
        <v>2024</v>
      </c>
      <c r="H2715" s="52" t="s">
        <v>357</v>
      </c>
      <c r="I2715" s="52" t="s">
        <v>663</v>
      </c>
      <c r="J2715" s="60">
        <v>20000</v>
      </c>
      <c r="K2715" s="52">
        <v>20000</v>
      </c>
      <c r="L2715" s="56" t="str">
        <f>_xlfn.CONCAT(NFM3External!$B2715,"_",NFM3External!$C2715,"_",NFM3External!$E2715,"_",NFM3External!$G2715)</f>
        <v>Pakistan_HIV_United Kingdom_2024</v>
      </c>
    </row>
    <row r="2716" spans="1:12">
      <c r="A2716" s="48" t="s">
        <v>2049</v>
      </c>
      <c r="B2716" s="49" t="s">
        <v>1138</v>
      </c>
      <c r="C2716" s="49" t="s">
        <v>1638</v>
      </c>
      <c r="D2716" s="49" t="s">
        <v>1627</v>
      </c>
      <c r="E2716" s="49" t="s">
        <v>899</v>
      </c>
      <c r="F2716" s="49" t="s">
        <v>2050</v>
      </c>
      <c r="G2716" s="49">
        <v>2025</v>
      </c>
      <c r="H2716" s="49" t="s">
        <v>357</v>
      </c>
      <c r="I2716" s="49" t="s">
        <v>663</v>
      </c>
      <c r="J2716" s="59">
        <v>20000</v>
      </c>
      <c r="K2716" s="49">
        <v>20000</v>
      </c>
      <c r="L2716" s="55" t="str">
        <f>_xlfn.CONCAT(NFM3External!$B2716,"_",NFM3External!$C2716,"_",NFM3External!$E2716,"_",NFM3External!$G2716)</f>
        <v>Pakistan_HIV_United Kingdom_2025</v>
      </c>
    </row>
    <row r="2717" spans="1:12">
      <c r="A2717" s="51" t="s">
        <v>2049</v>
      </c>
      <c r="B2717" s="52" t="s">
        <v>1138</v>
      </c>
      <c r="C2717" s="52" t="s">
        <v>1638</v>
      </c>
      <c r="D2717" s="52" t="s">
        <v>1627</v>
      </c>
      <c r="E2717" s="52" t="s">
        <v>911</v>
      </c>
      <c r="F2717" s="52" t="s">
        <v>2050</v>
      </c>
      <c r="G2717" s="52">
        <v>2018</v>
      </c>
      <c r="H2717" s="52" t="s">
        <v>1628</v>
      </c>
      <c r="I2717" s="52" t="s">
        <v>663</v>
      </c>
      <c r="J2717" s="60">
        <v>25593</v>
      </c>
      <c r="K2717" s="52">
        <v>25593</v>
      </c>
      <c r="L2717" s="56" t="str">
        <f>_xlfn.CONCAT(NFM3External!$B2717,"_",NFM3External!$C2717,"_",NFM3External!$E2717,"_",NFM3External!$G2717)</f>
        <v>Pakistan_HIV_United Nations Development Programme (UNDP)_2018</v>
      </c>
    </row>
    <row r="2718" spans="1:12">
      <c r="A2718" s="48" t="s">
        <v>2049</v>
      </c>
      <c r="B2718" s="49" t="s">
        <v>1138</v>
      </c>
      <c r="C2718" s="49" t="s">
        <v>1638</v>
      </c>
      <c r="D2718" s="49" t="s">
        <v>1627</v>
      </c>
      <c r="E2718" s="49" t="s">
        <v>911</v>
      </c>
      <c r="F2718" s="49" t="s">
        <v>2050</v>
      </c>
      <c r="G2718" s="49">
        <v>2019</v>
      </c>
      <c r="H2718" s="49" t="s">
        <v>1628</v>
      </c>
      <c r="I2718" s="49" t="s">
        <v>663</v>
      </c>
      <c r="J2718" s="59">
        <v>6017</v>
      </c>
      <c r="K2718" s="49">
        <v>6017</v>
      </c>
      <c r="L2718" s="55" t="str">
        <f>_xlfn.CONCAT(NFM3External!$B2718,"_",NFM3External!$C2718,"_",NFM3External!$E2718,"_",NFM3External!$G2718)</f>
        <v>Pakistan_HIV_United Nations Development Programme (UNDP)_2019</v>
      </c>
    </row>
    <row r="2719" spans="1:12">
      <c r="A2719" s="51" t="s">
        <v>2049</v>
      </c>
      <c r="B2719" s="52" t="s">
        <v>1138</v>
      </c>
      <c r="C2719" s="52" t="s">
        <v>1638</v>
      </c>
      <c r="D2719" s="52" t="s">
        <v>1627</v>
      </c>
      <c r="E2719" s="52" t="s">
        <v>911</v>
      </c>
      <c r="F2719" s="52" t="s">
        <v>2050</v>
      </c>
      <c r="G2719" s="52">
        <v>2020</v>
      </c>
      <c r="H2719" s="52" t="s">
        <v>1628</v>
      </c>
      <c r="I2719" s="52" t="s">
        <v>663</v>
      </c>
      <c r="J2719" s="60">
        <v>20000</v>
      </c>
      <c r="K2719" s="52">
        <v>20000</v>
      </c>
      <c r="L2719" s="56" t="str">
        <f>_xlfn.CONCAT(NFM3External!$B2719,"_",NFM3External!$C2719,"_",NFM3External!$E2719,"_",NFM3External!$G2719)</f>
        <v>Pakistan_HIV_United Nations Development Programme (UNDP)_2020</v>
      </c>
    </row>
    <row r="2720" spans="1:12">
      <c r="A2720" s="48" t="s">
        <v>2049</v>
      </c>
      <c r="B2720" s="49" t="s">
        <v>1138</v>
      </c>
      <c r="C2720" s="49" t="s">
        <v>1638</v>
      </c>
      <c r="D2720" s="49" t="s">
        <v>1627</v>
      </c>
      <c r="E2720" s="49" t="s">
        <v>911</v>
      </c>
      <c r="F2720" s="49" t="s">
        <v>2050</v>
      </c>
      <c r="G2720" s="49">
        <v>2021</v>
      </c>
      <c r="H2720" s="49" t="s">
        <v>357</v>
      </c>
      <c r="I2720" s="49" t="s">
        <v>663</v>
      </c>
      <c r="J2720" s="59">
        <v>30000</v>
      </c>
      <c r="K2720" s="49">
        <v>30000</v>
      </c>
      <c r="L2720" s="55" t="str">
        <f>_xlfn.CONCAT(NFM3External!$B2720,"_",NFM3External!$C2720,"_",NFM3External!$E2720,"_",NFM3External!$G2720)</f>
        <v>Pakistan_HIV_United Nations Development Programme (UNDP)_2021</v>
      </c>
    </row>
    <row r="2721" spans="1:12">
      <c r="A2721" s="51" t="s">
        <v>2049</v>
      </c>
      <c r="B2721" s="52" t="s">
        <v>1138</v>
      </c>
      <c r="C2721" s="52" t="s">
        <v>1638</v>
      </c>
      <c r="D2721" s="52" t="s">
        <v>1627</v>
      </c>
      <c r="E2721" s="52" t="s">
        <v>911</v>
      </c>
      <c r="F2721" s="52" t="s">
        <v>2050</v>
      </c>
      <c r="G2721" s="52">
        <v>2022</v>
      </c>
      <c r="H2721" s="52" t="s">
        <v>357</v>
      </c>
      <c r="I2721" s="52" t="s">
        <v>663</v>
      </c>
      <c r="J2721" s="60">
        <v>30000</v>
      </c>
      <c r="K2721" s="52">
        <v>30000</v>
      </c>
      <c r="L2721" s="56" t="str">
        <f>_xlfn.CONCAT(NFM3External!$B2721,"_",NFM3External!$C2721,"_",NFM3External!$E2721,"_",NFM3External!$G2721)</f>
        <v>Pakistan_HIV_United Nations Development Programme (UNDP)_2022</v>
      </c>
    </row>
    <row r="2722" spans="1:12">
      <c r="A2722" s="48" t="s">
        <v>2049</v>
      </c>
      <c r="B2722" s="49" t="s">
        <v>1138</v>
      </c>
      <c r="C2722" s="49" t="s">
        <v>1638</v>
      </c>
      <c r="D2722" s="49" t="s">
        <v>1627</v>
      </c>
      <c r="E2722" s="49" t="s">
        <v>911</v>
      </c>
      <c r="F2722" s="49" t="s">
        <v>2050</v>
      </c>
      <c r="G2722" s="49">
        <v>2023</v>
      </c>
      <c r="H2722" s="49" t="s">
        <v>357</v>
      </c>
      <c r="I2722" s="49" t="s">
        <v>663</v>
      </c>
      <c r="J2722" s="59">
        <v>20000</v>
      </c>
      <c r="K2722" s="49">
        <v>20000</v>
      </c>
      <c r="L2722" s="55" t="str">
        <f>_xlfn.CONCAT(NFM3External!$B2722,"_",NFM3External!$C2722,"_",NFM3External!$E2722,"_",NFM3External!$G2722)</f>
        <v>Pakistan_HIV_United Nations Development Programme (UNDP)_2023</v>
      </c>
    </row>
    <row r="2723" spans="1:12">
      <c r="A2723" s="51" t="s">
        <v>2049</v>
      </c>
      <c r="B2723" s="52" t="s">
        <v>1138</v>
      </c>
      <c r="C2723" s="52" t="s">
        <v>1638</v>
      </c>
      <c r="D2723" s="52" t="s">
        <v>1627</v>
      </c>
      <c r="E2723" s="52" t="s">
        <v>911</v>
      </c>
      <c r="F2723" s="52" t="s">
        <v>2050</v>
      </c>
      <c r="G2723" s="52">
        <v>2024</v>
      </c>
      <c r="H2723" s="52" t="s">
        <v>357</v>
      </c>
      <c r="I2723" s="52" t="s">
        <v>663</v>
      </c>
      <c r="J2723" s="60">
        <v>20000</v>
      </c>
      <c r="K2723" s="52">
        <v>20000</v>
      </c>
      <c r="L2723" s="56" t="str">
        <f>_xlfn.CONCAT(NFM3External!$B2723,"_",NFM3External!$C2723,"_",NFM3External!$E2723,"_",NFM3External!$G2723)</f>
        <v>Pakistan_HIV_United Nations Development Programme (UNDP)_2024</v>
      </c>
    </row>
    <row r="2724" spans="1:12">
      <c r="A2724" s="48" t="s">
        <v>2049</v>
      </c>
      <c r="B2724" s="49" t="s">
        <v>1138</v>
      </c>
      <c r="C2724" s="49" t="s">
        <v>1638</v>
      </c>
      <c r="D2724" s="49" t="s">
        <v>1627</v>
      </c>
      <c r="E2724" s="49" t="s">
        <v>911</v>
      </c>
      <c r="F2724" s="49" t="s">
        <v>2050</v>
      </c>
      <c r="G2724" s="49">
        <v>2025</v>
      </c>
      <c r="H2724" s="49" t="s">
        <v>357</v>
      </c>
      <c r="I2724" s="49" t="s">
        <v>663</v>
      </c>
      <c r="J2724" s="59">
        <v>20000</v>
      </c>
      <c r="K2724" s="49">
        <v>20000</v>
      </c>
      <c r="L2724" s="55" t="str">
        <f>_xlfn.CONCAT(NFM3External!$B2724,"_",NFM3External!$C2724,"_",NFM3External!$E2724,"_",NFM3External!$G2724)</f>
        <v>Pakistan_HIV_United Nations Development Programme (UNDP)_2025</v>
      </c>
    </row>
    <row r="2725" spans="1:12">
      <c r="A2725" s="51" t="s">
        <v>2049</v>
      </c>
      <c r="B2725" s="52" t="s">
        <v>1138</v>
      </c>
      <c r="C2725" s="52" t="s">
        <v>1638</v>
      </c>
      <c r="D2725" s="52" t="s">
        <v>1627</v>
      </c>
      <c r="E2725" s="52" t="s">
        <v>917</v>
      </c>
      <c r="F2725" s="52" t="s">
        <v>2050</v>
      </c>
      <c r="G2725" s="52">
        <v>2018</v>
      </c>
      <c r="H2725" s="52" t="s">
        <v>1628</v>
      </c>
      <c r="I2725" s="52" t="s">
        <v>663</v>
      </c>
      <c r="J2725" s="60">
        <v>20000</v>
      </c>
      <c r="K2725" s="52">
        <v>20000</v>
      </c>
      <c r="L2725" s="56" t="str">
        <f>_xlfn.CONCAT(NFM3External!$B2725,"_",NFM3External!$C2725,"_",NFM3External!$E2725,"_",NFM3External!$G2725)</f>
        <v>Pakistan_HIV_United Nations High Commissioner for Refugees (UNHCR)_2018</v>
      </c>
    </row>
    <row r="2726" spans="1:12">
      <c r="A2726" s="48" t="s">
        <v>2049</v>
      </c>
      <c r="B2726" s="49" t="s">
        <v>1138</v>
      </c>
      <c r="C2726" s="49" t="s">
        <v>1638</v>
      </c>
      <c r="D2726" s="49" t="s">
        <v>1627</v>
      </c>
      <c r="E2726" s="49" t="s">
        <v>917</v>
      </c>
      <c r="F2726" s="49" t="s">
        <v>2050</v>
      </c>
      <c r="G2726" s="49">
        <v>2019</v>
      </c>
      <c r="H2726" s="49" t="s">
        <v>1628</v>
      </c>
      <c r="I2726" s="49" t="s">
        <v>663</v>
      </c>
      <c r="J2726" s="59">
        <v>25000</v>
      </c>
      <c r="K2726" s="49">
        <v>25000</v>
      </c>
      <c r="L2726" s="55" t="str">
        <f>_xlfn.CONCAT(NFM3External!$B2726,"_",NFM3External!$C2726,"_",NFM3External!$E2726,"_",NFM3External!$G2726)</f>
        <v>Pakistan_HIV_United Nations High Commissioner for Refugees (UNHCR)_2019</v>
      </c>
    </row>
    <row r="2727" spans="1:12">
      <c r="A2727" s="51" t="s">
        <v>2049</v>
      </c>
      <c r="B2727" s="52" t="s">
        <v>1138</v>
      </c>
      <c r="C2727" s="52" t="s">
        <v>1638</v>
      </c>
      <c r="D2727" s="52" t="s">
        <v>1627</v>
      </c>
      <c r="E2727" s="52" t="s">
        <v>917</v>
      </c>
      <c r="F2727" s="52" t="s">
        <v>2050</v>
      </c>
      <c r="G2727" s="52">
        <v>2020</v>
      </c>
      <c r="H2727" s="52" t="s">
        <v>1628</v>
      </c>
      <c r="I2727" s="52" t="s">
        <v>663</v>
      </c>
      <c r="J2727" s="60">
        <v>25000</v>
      </c>
      <c r="K2727" s="52">
        <v>25000</v>
      </c>
      <c r="L2727" s="56" t="str">
        <f>_xlfn.CONCAT(NFM3External!$B2727,"_",NFM3External!$C2727,"_",NFM3External!$E2727,"_",NFM3External!$G2727)</f>
        <v>Pakistan_HIV_United Nations High Commissioner for Refugees (UNHCR)_2020</v>
      </c>
    </row>
    <row r="2728" spans="1:12">
      <c r="A2728" s="48" t="s">
        <v>2049</v>
      </c>
      <c r="B2728" s="49" t="s">
        <v>1138</v>
      </c>
      <c r="C2728" s="49" t="s">
        <v>1638</v>
      </c>
      <c r="D2728" s="49" t="s">
        <v>1627</v>
      </c>
      <c r="E2728" s="49" t="s">
        <v>917</v>
      </c>
      <c r="F2728" s="49" t="s">
        <v>2050</v>
      </c>
      <c r="G2728" s="49">
        <v>2021</v>
      </c>
      <c r="H2728" s="49" t="s">
        <v>357</v>
      </c>
      <c r="I2728" s="49" t="s">
        <v>663</v>
      </c>
      <c r="J2728" s="59">
        <v>20000</v>
      </c>
      <c r="K2728" s="49">
        <v>20000</v>
      </c>
      <c r="L2728" s="55" t="str">
        <f>_xlfn.CONCAT(NFM3External!$B2728,"_",NFM3External!$C2728,"_",NFM3External!$E2728,"_",NFM3External!$G2728)</f>
        <v>Pakistan_HIV_United Nations High Commissioner for Refugees (UNHCR)_2021</v>
      </c>
    </row>
    <row r="2729" spans="1:12">
      <c r="A2729" s="51" t="s">
        <v>2049</v>
      </c>
      <c r="B2729" s="52" t="s">
        <v>1138</v>
      </c>
      <c r="C2729" s="52" t="s">
        <v>1638</v>
      </c>
      <c r="D2729" s="52" t="s">
        <v>1627</v>
      </c>
      <c r="E2729" s="52" t="s">
        <v>917</v>
      </c>
      <c r="F2729" s="52" t="s">
        <v>2050</v>
      </c>
      <c r="G2729" s="52">
        <v>2022</v>
      </c>
      <c r="H2729" s="52" t="s">
        <v>357</v>
      </c>
      <c r="I2729" s="52" t="s">
        <v>663</v>
      </c>
      <c r="J2729" s="60">
        <v>20000</v>
      </c>
      <c r="K2729" s="52">
        <v>20000</v>
      </c>
      <c r="L2729" s="56" t="str">
        <f>_xlfn.CONCAT(NFM3External!$B2729,"_",NFM3External!$C2729,"_",NFM3External!$E2729,"_",NFM3External!$G2729)</f>
        <v>Pakistan_HIV_United Nations High Commissioner for Refugees (UNHCR)_2022</v>
      </c>
    </row>
    <row r="2730" spans="1:12">
      <c r="A2730" s="48" t="s">
        <v>2049</v>
      </c>
      <c r="B2730" s="49" t="s">
        <v>1138</v>
      </c>
      <c r="C2730" s="49" t="s">
        <v>1638</v>
      </c>
      <c r="D2730" s="49" t="s">
        <v>1627</v>
      </c>
      <c r="E2730" s="49" t="s">
        <v>917</v>
      </c>
      <c r="F2730" s="49" t="s">
        <v>2050</v>
      </c>
      <c r="G2730" s="49">
        <v>2023</v>
      </c>
      <c r="H2730" s="49" t="s">
        <v>357</v>
      </c>
      <c r="I2730" s="49" t="s">
        <v>663</v>
      </c>
      <c r="J2730" s="59">
        <v>20000</v>
      </c>
      <c r="K2730" s="49">
        <v>20000</v>
      </c>
      <c r="L2730" s="55" t="str">
        <f>_xlfn.CONCAT(NFM3External!$B2730,"_",NFM3External!$C2730,"_",NFM3External!$E2730,"_",NFM3External!$G2730)</f>
        <v>Pakistan_HIV_United Nations High Commissioner for Refugees (UNHCR)_2023</v>
      </c>
    </row>
    <row r="2731" spans="1:12">
      <c r="A2731" s="51" t="s">
        <v>2049</v>
      </c>
      <c r="B2731" s="52" t="s">
        <v>1138</v>
      </c>
      <c r="C2731" s="52" t="s">
        <v>1638</v>
      </c>
      <c r="D2731" s="52" t="s">
        <v>1627</v>
      </c>
      <c r="E2731" s="52" t="s">
        <v>917</v>
      </c>
      <c r="F2731" s="52" t="s">
        <v>2050</v>
      </c>
      <c r="G2731" s="52">
        <v>2024</v>
      </c>
      <c r="H2731" s="52" t="s">
        <v>357</v>
      </c>
      <c r="I2731" s="52" t="s">
        <v>663</v>
      </c>
      <c r="J2731" s="60">
        <v>20000</v>
      </c>
      <c r="K2731" s="52">
        <v>20000</v>
      </c>
      <c r="L2731" s="56" t="str">
        <f>_xlfn.CONCAT(NFM3External!$B2731,"_",NFM3External!$C2731,"_",NFM3External!$E2731,"_",NFM3External!$G2731)</f>
        <v>Pakistan_HIV_United Nations High Commissioner for Refugees (UNHCR)_2024</v>
      </c>
    </row>
    <row r="2732" spans="1:12">
      <c r="A2732" s="48" t="s">
        <v>2049</v>
      </c>
      <c r="B2732" s="49" t="s">
        <v>1138</v>
      </c>
      <c r="C2732" s="49" t="s">
        <v>1638</v>
      </c>
      <c r="D2732" s="49" t="s">
        <v>1627</v>
      </c>
      <c r="E2732" s="49" t="s">
        <v>917</v>
      </c>
      <c r="F2732" s="49" t="s">
        <v>2050</v>
      </c>
      <c r="G2732" s="49">
        <v>2025</v>
      </c>
      <c r="H2732" s="49" t="s">
        <v>357</v>
      </c>
      <c r="I2732" s="49" t="s">
        <v>663</v>
      </c>
      <c r="J2732" s="59">
        <v>20000</v>
      </c>
      <c r="K2732" s="49">
        <v>20000</v>
      </c>
      <c r="L2732" s="55" t="str">
        <f>_xlfn.CONCAT(NFM3External!$B2732,"_",NFM3External!$C2732,"_",NFM3External!$E2732,"_",NFM3External!$G2732)</f>
        <v>Pakistan_HIV_United Nations High Commissioner for Refugees (UNHCR)_2025</v>
      </c>
    </row>
    <row r="2733" spans="1:12">
      <c r="A2733" s="51" t="s">
        <v>2049</v>
      </c>
      <c r="B2733" s="52" t="s">
        <v>1138</v>
      </c>
      <c r="C2733" s="52" t="s">
        <v>1638</v>
      </c>
      <c r="D2733" s="52" t="s">
        <v>1627</v>
      </c>
      <c r="E2733" s="52" t="s">
        <v>923</v>
      </c>
      <c r="F2733" s="52" t="s">
        <v>2050</v>
      </c>
      <c r="G2733" s="52">
        <v>2018</v>
      </c>
      <c r="H2733" s="52" t="s">
        <v>1628</v>
      </c>
      <c r="I2733" s="52" t="s">
        <v>663</v>
      </c>
      <c r="J2733" s="60">
        <v>50517</v>
      </c>
      <c r="K2733" s="52">
        <v>50517</v>
      </c>
      <c r="L2733" s="56" t="str">
        <f>_xlfn.CONCAT(NFM3External!$B2733,"_",NFM3External!$C2733,"_",NFM3External!$E2733,"_",NFM3External!$G2733)</f>
        <v>Pakistan_HIV_United Nations Population Fund (UNFPA)_2018</v>
      </c>
    </row>
    <row r="2734" spans="1:12">
      <c r="A2734" s="48" t="s">
        <v>2049</v>
      </c>
      <c r="B2734" s="49" t="s">
        <v>1138</v>
      </c>
      <c r="C2734" s="49" t="s">
        <v>1638</v>
      </c>
      <c r="D2734" s="49" t="s">
        <v>1627</v>
      </c>
      <c r="E2734" s="49" t="s">
        <v>923</v>
      </c>
      <c r="F2734" s="49" t="s">
        <v>2050</v>
      </c>
      <c r="G2734" s="49">
        <v>2019</v>
      </c>
      <c r="H2734" s="49" t="s">
        <v>1628</v>
      </c>
      <c r="I2734" s="49" t="s">
        <v>663</v>
      </c>
      <c r="J2734" s="59">
        <v>33531</v>
      </c>
      <c r="K2734" s="49">
        <v>33531</v>
      </c>
      <c r="L2734" s="55" t="str">
        <f>_xlfn.CONCAT(NFM3External!$B2734,"_",NFM3External!$C2734,"_",NFM3External!$E2734,"_",NFM3External!$G2734)</f>
        <v>Pakistan_HIV_United Nations Population Fund (UNFPA)_2019</v>
      </c>
    </row>
    <row r="2735" spans="1:12">
      <c r="A2735" s="51" t="s">
        <v>2049</v>
      </c>
      <c r="B2735" s="52" t="s">
        <v>1138</v>
      </c>
      <c r="C2735" s="52" t="s">
        <v>1638</v>
      </c>
      <c r="D2735" s="52" t="s">
        <v>1627</v>
      </c>
      <c r="E2735" s="52" t="s">
        <v>923</v>
      </c>
      <c r="F2735" s="52" t="s">
        <v>2050</v>
      </c>
      <c r="G2735" s="52">
        <v>2020</v>
      </c>
      <c r="H2735" s="52" t="s">
        <v>1628</v>
      </c>
      <c r="I2735" s="52" t="s">
        <v>663</v>
      </c>
      <c r="J2735" s="60">
        <v>30000</v>
      </c>
      <c r="K2735" s="52">
        <v>30000</v>
      </c>
      <c r="L2735" s="56" t="str">
        <f>_xlfn.CONCAT(NFM3External!$B2735,"_",NFM3External!$C2735,"_",NFM3External!$E2735,"_",NFM3External!$G2735)</f>
        <v>Pakistan_HIV_United Nations Population Fund (UNFPA)_2020</v>
      </c>
    </row>
    <row r="2736" spans="1:12">
      <c r="A2736" s="48" t="s">
        <v>2049</v>
      </c>
      <c r="B2736" s="49" t="s">
        <v>1138</v>
      </c>
      <c r="C2736" s="49" t="s">
        <v>1638</v>
      </c>
      <c r="D2736" s="49" t="s">
        <v>1627</v>
      </c>
      <c r="E2736" s="49" t="s">
        <v>923</v>
      </c>
      <c r="F2736" s="49" t="s">
        <v>2050</v>
      </c>
      <c r="G2736" s="49">
        <v>2021</v>
      </c>
      <c r="H2736" s="49" t="s">
        <v>357</v>
      </c>
      <c r="I2736" s="49" t="s">
        <v>663</v>
      </c>
      <c r="J2736" s="59">
        <v>30000</v>
      </c>
      <c r="K2736" s="49">
        <v>30000</v>
      </c>
      <c r="L2736" s="55" t="str">
        <f>_xlfn.CONCAT(NFM3External!$B2736,"_",NFM3External!$C2736,"_",NFM3External!$E2736,"_",NFM3External!$G2736)</f>
        <v>Pakistan_HIV_United Nations Population Fund (UNFPA)_2021</v>
      </c>
    </row>
    <row r="2737" spans="1:12">
      <c r="A2737" s="51" t="s">
        <v>2049</v>
      </c>
      <c r="B2737" s="52" t="s">
        <v>1138</v>
      </c>
      <c r="C2737" s="52" t="s">
        <v>1638</v>
      </c>
      <c r="D2737" s="52" t="s">
        <v>1627</v>
      </c>
      <c r="E2737" s="52" t="s">
        <v>923</v>
      </c>
      <c r="F2737" s="52" t="s">
        <v>2050</v>
      </c>
      <c r="G2737" s="52">
        <v>2022</v>
      </c>
      <c r="H2737" s="52" t="s">
        <v>357</v>
      </c>
      <c r="I2737" s="52" t="s">
        <v>663</v>
      </c>
      <c r="J2737" s="60">
        <v>30000</v>
      </c>
      <c r="K2737" s="52">
        <v>30000</v>
      </c>
      <c r="L2737" s="56" t="str">
        <f>_xlfn.CONCAT(NFM3External!$B2737,"_",NFM3External!$C2737,"_",NFM3External!$E2737,"_",NFM3External!$G2737)</f>
        <v>Pakistan_HIV_United Nations Population Fund (UNFPA)_2022</v>
      </c>
    </row>
    <row r="2738" spans="1:12">
      <c r="A2738" s="48" t="s">
        <v>2049</v>
      </c>
      <c r="B2738" s="49" t="s">
        <v>1138</v>
      </c>
      <c r="C2738" s="49" t="s">
        <v>1638</v>
      </c>
      <c r="D2738" s="49" t="s">
        <v>1627</v>
      </c>
      <c r="E2738" s="49" t="s">
        <v>923</v>
      </c>
      <c r="F2738" s="49" t="s">
        <v>2050</v>
      </c>
      <c r="G2738" s="49">
        <v>2023</v>
      </c>
      <c r="H2738" s="49" t="s">
        <v>357</v>
      </c>
      <c r="I2738" s="49" t="s">
        <v>663</v>
      </c>
      <c r="J2738" s="59">
        <v>30000</v>
      </c>
      <c r="K2738" s="49">
        <v>30000</v>
      </c>
      <c r="L2738" s="55" t="str">
        <f>_xlfn.CONCAT(NFM3External!$B2738,"_",NFM3External!$C2738,"_",NFM3External!$E2738,"_",NFM3External!$G2738)</f>
        <v>Pakistan_HIV_United Nations Population Fund (UNFPA)_2023</v>
      </c>
    </row>
    <row r="2739" spans="1:12">
      <c r="A2739" s="51" t="s">
        <v>2049</v>
      </c>
      <c r="B2739" s="52" t="s">
        <v>1138</v>
      </c>
      <c r="C2739" s="52" t="s">
        <v>1638</v>
      </c>
      <c r="D2739" s="52" t="s">
        <v>1627</v>
      </c>
      <c r="E2739" s="52" t="s">
        <v>923</v>
      </c>
      <c r="F2739" s="52" t="s">
        <v>2050</v>
      </c>
      <c r="G2739" s="52">
        <v>2024</v>
      </c>
      <c r="H2739" s="52" t="s">
        <v>357</v>
      </c>
      <c r="I2739" s="52" t="s">
        <v>663</v>
      </c>
      <c r="J2739" s="60">
        <v>30000</v>
      </c>
      <c r="K2739" s="52">
        <v>30000</v>
      </c>
      <c r="L2739" s="56" t="str">
        <f>_xlfn.CONCAT(NFM3External!$B2739,"_",NFM3External!$C2739,"_",NFM3External!$E2739,"_",NFM3External!$G2739)</f>
        <v>Pakistan_HIV_United Nations Population Fund (UNFPA)_2024</v>
      </c>
    </row>
    <row r="2740" spans="1:12">
      <c r="A2740" s="48" t="s">
        <v>2049</v>
      </c>
      <c r="B2740" s="49" t="s">
        <v>1138</v>
      </c>
      <c r="C2740" s="49" t="s">
        <v>1638</v>
      </c>
      <c r="D2740" s="49" t="s">
        <v>1627</v>
      </c>
      <c r="E2740" s="49" t="s">
        <v>923</v>
      </c>
      <c r="F2740" s="49" t="s">
        <v>2050</v>
      </c>
      <c r="G2740" s="49">
        <v>2025</v>
      </c>
      <c r="H2740" s="49" t="s">
        <v>357</v>
      </c>
      <c r="I2740" s="49" t="s">
        <v>663</v>
      </c>
      <c r="J2740" s="59">
        <v>30000</v>
      </c>
      <c r="K2740" s="49">
        <v>30000</v>
      </c>
      <c r="L2740" s="55" t="str">
        <f>_xlfn.CONCAT(NFM3External!$B2740,"_",NFM3External!$C2740,"_",NFM3External!$E2740,"_",NFM3External!$G2740)</f>
        <v>Pakistan_HIV_United Nations Population Fund (UNFPA)_2025</v>
      </c>
    </row>
    <row r="2741" spans="1:12">
      <c r="A2741" s="51" t="s">
        <v>2049</v>
      </c>
      <c r="B2741" s="52" t="s">
        <v>1138</v>
      </c>
      <c r="C2741" s="52" t="s">
        <v>1638</v>
      </c>
      <c r="D2741" s="52" t="s">
        <v>1627</v>
      </c>
      <c r="E2741" s="52" t="s">
        <v>942</v>
      </c>
      <c r="F2741" s="52" t="s">
        <v>2050</v>
      </c>
      <c r="G2741" s="52">
        <v>2018</v>
      </c>
      <c r="H2741" s="52" t="s">
        <v>1628</v>
      </c>
      <c r="I2741" s="52" t="s">
        <v>663</v>
      </c>
      <c r="J2741" s="60">
        <v>52984</v>
      </c>
      <c r="K2741" s="52">
        <v>52984</v>
      </c>
      <c r="L2741" s="56" t="str">
        <f>_xlfn.CONCAT(NFM3External!$B2741,"_",NFM3External!$C2741,"_",NFM3External!$E2741,"_",NFM3External!$G2741)</f>
        <v>Pakistan_HIV_World Health Organization (WHO)_2018</v>
      </c>
    </row>
    <row r="2742" spans="1:12">
      <c r="A2742" s="48" t="s">
        <v>2049</v>
      </c>
      <c r="B2742" s="49" t="s">
        <v>1138</v>
      </c>
      <c r="C2742" s="49" t="s">
        <v>1638</v>
      </c>
      <c r="D2742" s="49" t="s">
        <v>1627</v>
      </c>
      <c r="E2742" s="49" t="s">
        <v>942</v>
      </c>
      <c r="F2742" s="49" t="s">
        <v>2050</v>
      </c>
      <c r="G2742" s="49">
        <v>2019</v>
      </c>
      <c r="H2742" s="49" t="s">
        <v>1628</v>
      </c>
      <c r="I2742" s="49" t="s">
        <v>663</v>
      </c>
      <c r="J2742" s="59">
        <v>439314</v>
      </c>
      <c r="K2742" s="49">
        <v>439314</v>
      </c>
      <c r="L2742" s="55" t="str">
        <f>_xlfn.CONCAT(NFM3External!$B2742,"_",NFM3External!$C2742,"_",NFM3External!$E2742,"_",NFM3External!$G2742)</f>
        <v>Pakistan_HIV_World Health Organization (WHO)_2019</v>
      </c>
    </row>
    <row r="2743" spans="1:12">
      <c r="A2743" s="51" t="s">
        <v>2049</v>
      </c>
      <c r="B2743" s="52" t="s">
        <v>1138</v>
      </c>
      <c r="C2743" s="52" t="s">
        <v>1638</v>
      </c>
      <c r="D2743" s="52" t="s">
        <v>1627</v>
      </c>
      <c r="E2743" s="52" t="s">
        <v>942</v>
      </c>
      <c r="F2743" s="52" t="s">
        <v>2050</v>
      </c>
      <c r="G2743" s="52">
        <v>2020</v>
      </c>
      <c r="H2743" s="52" t="s">
        <v>1628</v>
      </c>
      <c r="I2743" s="52" t="s">
        <v>663</v>
      </c>
      <c r="J2743" s="60">
        <v>50000</v>
      </c>
      <c r="K2743" s="52">
        <v>50000</v>
      </c>
      <c r="L2743" s="56" t="str">
        <f>_xlfn.CONCAT(NFM3External!$B2743,"_",NFM3External!$C2743,"_",NFM3External!$E2743,"_",NFM3External!$G2743)</f>
        <v>Pakistan_HIV_World Health Organization (WHO)_2020</v>
      </c>
    </row>
    <row r="2744" spans="1:12">
      <c r="A2744" s="48" t="s">
        <v>2049</v>
      </c>
      <c r="B2744" s="49" t="s">
        <v>1138</v>
      </c>
      <c r="C2744" s="49" t="s">
        <v>1638</v>
      </c>
      <c r="D2744" s="49" t="s">
        <v>1627</v>
      </c>
      <c r="E2744" s="49" t="s">
        <v>942</v>
      </c>
      <c r="F2744" s="49" t="s">
        <v>2050</v>
      </c>
      <c r="G2744" s="49">
        <v>2021</v>
      </c>
      <c r="H2744" s="49" t="s">
        <v>357</v>
      </c>
      <c r="I2744" s="49" t="s">
        <v>663</v>
      </c>
      <c r="J2744" s="59">
        <v>40000</v>
      </c>
      <c r="K2744" s="49">
        <v>40000</v>
      </c>
      <c r="L2744" s="55" t="str">
        <f>_xlfn.CONCAT(NFM3External!$B2744,"_",NFM3External!$C2744,"_",NFM3External!$E2744,"_",NFM3External!$G2744)</f>
        <v>Pakistan_HIV_World Health Organization (WHO)_2021</v>
      </c>
    </row>
    <row r="2745" spans="1:12">
      <c r="A2745" s="51" t="s">
        <v>2049</v>
      </c>
      <c r="B2745" s="52" t="s">
        <v>1138</v>
      </c>
      <c r="C2745" s="52" t="s">
        <v>1638</v>
      </c>
      <c r="D2745" s="52" t="s">
        <v>1627</v>
      </c>
      <c r="E2745" s="52" t="s">
        <v>942</v>
      </c>
      <c r="F2745" s="52" t="s">
        <v>2050</v>
      </c>
      <c r="G2745" s="52">
        <v>2022</v>
      </c>
      <c r="H2745" s="52" t="s">
        <v>357</v>
      </c>
      <c r="I2745" s="52" t="s">
        <v>663</v>
      </c>
      <c r="J2745" s="60">
        <v>50000</v>
      </c>
      <c r="K2745" s="52">
        <v>50000</v>
      </c>
      <c r="L2745" s="56" t="str">
        <f>_xlfn.CONCAT(NFM3External!$B2745,"_",NFM3External!$C2745,"_",NFM3External!$E2745,"_",NFM3External!$G2745)</f>
        <v>Pakistan_HIV_World Health Organization (WHO)_2022</v>
      </c>
    </row>
    <row r="2746" spans="1:12">
      <c r="A2746" s="48" t="s">
        <v>2049</v>
      </c>
      <c r="B2746" s="49" t="s">
        <v>1138</v>
      </c>
      <c r="C2746" s="49" t="s">
        <v>1638</v>
      </c>
      <c r="D2746" s="49" t="s">
        <v>1627</v>
      </c>
      <c r="E2746" s="49" t="s">
        <v>942</v>
      </c>
      <c r="F2746" s="49" t="s">
        <v>2050</v>
      </c>
      <c r="G2746" s="49">
        <v>2023</v>
      </c>
      <c r="H2746" s="49" t="s">
        <v>357</v>
      </c>
      <c r="I2746" s="49" t="s">
        <v>663</v>
      </c>
      <c r="J2746" s="59">
        <v>50000</v>
      </c>
      <c r="K2746" s="49">
        <v>50000</v>
      </c>
      <c r="L2746" s="55" t="str">
        <f>_xlfn.CONCAT(NFM3External!$B2746,"_",NFM3External!$C2746,"_",NFM3External!$E2746,"_",NFM3External!$G2746)</f>
        <v>Pakistan_HIV_World Health Organization (WHO)_2023</v>
      </c>
    </row>
    <row r="2747" spans="1:12">
      <c r="A2747" s="51" t="s">
        <v>2049</v>
      </c>
      <c r="B2747" s="52" t="s">
        <v>1138</v>
      </c>
      <c r="C2747" s="52" t="s">
        <v>1638</v>
      </c>
      <c r="D2747" s="52" t="s">
        <v>1627</v>
      </c>
      <c r="E2747" s="52" t="s">
        <v>942</v>
      </c>
      <c r="F2747" s="52" t="s">
        <v>2050</v>
      </c>
      <c r="G2747" s="52">
        <v>2024</v>
      </c>
      <c r="H2747" s="52" t="s">
        <v>357</v>
      </c>
      <c r="I2747" s="52" t="s">
        <v>663</v>
      </c>
      <c r="J2747" s="60">
        <v>10000</v>
      </c>
      <c r="K2747" s="52">
        <v>10000</v>
      </c>
      <c r="L2747" s="56" t="str">
        <f>_xlfn.CONCAT(NFM3External!$B2747,"_",NFM3External!$C2747,"_",NFM3External!$E2747,"_",NFM3External!$G2747)</f>
        <v>Pakistan_HIV_World Health Organization (WHO)_2024</v>
      </c>
    </row>
    <row r="2748" spans="1:12">
      <c r="A2748" s="48" t="s">
        <v>2049</v>
      </c>
      <c r="B2748" s="49" t="s">
        <v>1138</v>
      </c>
      <c r="C2748" s="49" t="s">
        <v>1638</v>
      </c>
      <c r="D2748" s="49" t="s">
        <v>1627</v>
      </c>
      <c r="E2748" s="49" t="s">
        <v>942</v>
      </c>
      <c r="F2748" s="49" t="s">
        <v>2050</v>
      </c>
      <c r="G2748" s="49">
        <v>2025</v>
      </c>
      <c r="H2748" s="49" t="s">
        <v>357</v>
      </c>
      <c r="I2748" s="49" t="s">
        <v>663</v>
      </c>
      <c r="J2748" s="59">
        <v>10000</v>
      </c>
      <c r="K2748" s="49">
        <v>10000</v>
      </c>
      <c r="L2748" s="55" t="str">
        <f>_xlfn.CONCAT(NFM3External!$B2748,"_",NFM3External!$C2748,"_",NFM3External!$E2748,"_",NFM3External!$G2748)</f>
        <v>Pakistan_HIV_World Health Organization (WHO)_2025</v>
      </c>
    </row>
    <row r="2749" spans="1:12">
      <c r="A2749" s="51" t="s">
        <v>2049</v>
      </c>
      <c r="B2749" s="52" t="s">
        <v>1138</v>
      </c>
      <c r="C2749" s="52" t="s">
        <v>304</v>
      </c>
      <c r="D2749" s="52" t="s">
        <v>1627</v>
      </c>
      <c r="E2749" s="52" t="s">
        <v>942</v>
      </c>
      <c r="F2749" s="52">
        <v>500000</v>
      </c>
      <c r="G2749" s="52">
        <v>2018</v>
      </c>
      <c r="H2749" s="52" t="s">
        <v>1628</v>
      </c>
      <c r="I2749" s="52" t="s">
        <v>663</v>
      </c>
      <c r="J2749" s="60">
        <v>0</v>
      </c>
      <c r="K2749" s="52">
        <v>0</v>
      </c>
      <c r="L2749" s="56" t="str">
        <f>_xlfn.CONCAT(NFM3External!$B2749,"_",NFM3External!$C2749,"_",NFM3External!$E2749,"_",NFM3External!$G2749)</f>
        <v>Pakistan_Malaria_World Health Organization (WHO)_2018</v>
      </c>
    </row>
    <row r="2750" spans="1:12">
      <c r="A2750" s="48" t="s">
        <v>2049</v>
      </c>
      <c r="B2750" s="49" t="s">
        <v>1138</v>
      </c>
      <c r="C2750" s="49" t="s">
        <v>304</v>
      </c>
      <c r="D2750" s="49" t="s">
        <v>1627</v>
      </c>
      <c r="E2750" s="49" t="s">
        <v>942</v>
      </c>
      <c r="F2750" s="49">
        <v>500000</v>
      </c>
      <c r="G2750" s="49">
        <v>2019</v>
      </c>
      <c r="H2750" s="49" t="s">
        <v>1628</v>
      </c>
      <c r="I2750" s="49" t="s">
        <v>663</v>
      </c>
      <c r="J2750" s="59">
        <v>500000</v>
      </c>
      <c r="K2750" s="49">
        <v>500000</v>
      </c>
      <c r="L2750" s="55" t="str">
        <f>_xlfn.CONCAT(NFM3External!$B2750,"_",NFM3External!$C2750,"_",NFM3External!$E2750,"_",NFM3External!$G2750)</f>
        <v>Pakistan_Malaria_World Health Organization (WHO)_2019</v>
      </c>
    </row>
    <row r="2751" spans="1:12">
      <c r="A2751" s="51" t="s">
        <v>2049</v>
      </c>
      <c r="B2751" s="52" t="s">
        <v>1138</v>
      </c>
      <c r="C2751" s="52" t="s">
        <v>304</v>
      </c>
      <c r="D2751" s="52" t="s">
        <v>1627</v>
      </c>
      <c r="E2751" s="52" t="s">
        <v>942</v>
      </c>
      <c r="F2751" s="52">
        <v>500000</v>
      </c>
      <c r="G2751" s="52">
        <v>2020</v>
      </c>
      <c r="H2751" s="52" t="s">
        <v>1628</v>
      </c>
      <c r="I2751" s="52" t="s">
        <v>663</v>
      </c>
      <c r="J2751" s="60">
        <v>0</v>
      </c>
      <c r="K2751" s="52">
        <v>0</v>
      </c>
      <c r="L2751" s="56" t="str">
        <f>_xlfn.CONCAT(NFM3External!$B2751,"_",NFM3External!$C2751,"_",NFM3External!$E2751,"_",NFM3External!$G2751)</f>
        <v>Pakistan_Malaria_World Health Organization (WHO)_2020</v>
      </c>
    </row>
    <row r="2752" spans="1:12">
      <c r="A2752" s="48" t="s">
        <v>2049</v>
      </c>
      <c r="B2752" s="49" t="s">
        <v>1138</v>
      </c>
      <c r="C2752" s="49" t="s">
        <v>304</v>
      </c>
      <c r="D2752" s="49" t="s">
        <v>1627</v>
      </c>
      <c r="E2752" s="49" t="s">
        <v>942</v>
      </c>
      <c r="F2752" s="49">
        <v>500000</v>
      </c>
      <c r="G2752" s="49">
        <v>2021</v>
      </c>
      <c r="H2752" s="49" t="s">
        <v>357</v>
      </c>
      <c r="I2752" s="49" t="s">
        <v>663</v>
      </c>
      <c r="J2752" s="59">
        <v>0</v>
      </c>
      <c r="K2752" s="49">
        <v>0</v>
      </c>
      <c r="L2752" s="55" t="str">
        <f>_xlfn.CONCAT(NFM3External!$B2752,"_",NFM3External!$C2752,"_",NFM3External!$E2752,"_",NFM3External!$G2752)</f>
        <v>Pakistan_Malaria_World Health Organization (WHO)_2021</v>
      </c>
    </row>
    <row r="2753" spans="1:12">
      <c r="A2753" s="51" t="s">
        <v>2049</v>
      </c>
      <c r="B2753" s="52" t="s">
        <v>1138</v>
      </c>
      <c r="C2753" s="52" t="s">
        <v>304</v>
      </c>
      <c r="D2753" s="52" t="s">
        <v>1627</v>
      </c>
      <c r="E2753" s="52" t="s">
        <v>942</v>
      </c>
      <c r="F2753" s="52">
        <v>500000</v>
      </c>
      <c r="G2753" s="52">
        <v>2022</v>
      </c>
      <c r="H2753" s="52" t="s">
        <v>357</v>
      </c>
      <c r="I2753" s="52" t="s">
        <v>663</v>
      </c>
      <c r="J2753" s="60">
        <v>500000</v>
      </c>
      <c r="K2753" s="52">
        <v>500000</v>
      </c>
      <c r="L2753" s="56" t="str">
        <f>_xlfn.CONCAT(NFM3External!$B2753,"_",NFM3External!$C2753,"_",NFM3External!$E2753,"_",NFM3External!$G2753)</f>
        <v>Pakistan_Malaria_World Health Organization (WHO)_2022</v>
      </c>
    </row>
    <row r="2754" spans="1:12">
      <c r="A2754" s="48" t="s">
        <v>2049</v>
      </c>
      <c r="B2754" s="49" t="s">
        <v>1138</v>
      </c>
      <c r="C2754" s="49" t="s">
        <v>304</v>
      </c>
      <c r="D2754" s="49" t="s">
        <v>1627</v>
      </c>
      <c r="E2754" s="49" t="s">
        <v>942</v>
      </c>
      <c r="F2754" s="49">
        <v>500000</v>
      </c>
      <c r="G2754" s="49">
        <v>2023</v>
      </c>
      <c r="H2754" s="49" t="s">
        <v>357</v>
      </c>
      <c r="I2754" s="49" t="s">
        <v>663</v>
      </c>
      <c r="J2754" s="59">
        <v>0</v>
      </c>
      <c r="K2754" s="49">
        <v>0</v>
      </c>
      <c r="L2754" s="55" t="str">
        <f>_xlfn.CONCAT(NFM3External!$B2754,"_",NFM3External!$C2754,"_",NFM3External!$E2754,"_",NFM3External!$G2754)</f>
        <v>Pakistan_Malaria_World Health Organization (WHO)_2023</v>
      </c>
    </row>
    <row r="2755" spans="1:12">
      <c r="A2755" s="51" t="s">
        <v>2049</v>
      </c>
      <c r="B2755" s="52" t="s">
        <v>1138</v>
      </c>
      <c r="C2755" s="52" t="s">
        <v>304</v>
      </c>
      <c r="D2755" s="52" t="s">
        <v>1627</v>
      </c>
      <c r="E2755" s="52" t="s">
        <v>942</v>
      </c>
      <c r="F2755" s="52">
        <v>500000</v>
      </c>
      <c r="G2755" s="52">
        <v>2024</v>
      </c>
      <c r="H2755" s="52" t="s">
        <v>357</v>
      </c>
      <c r="I2755" s="52" t="s">
        <v>663</v>
      </c>
      <c r="J2755" s="60">
        <v>0</v>
      </c>
      <c r="K2755" s="52">
        <v>0</v>
      </c>
      <c r="L2755" s="56" t="str">
        <f>_xlfn.CONCAT(NFM3External!$B2755,"_",NFM3External!$C2755,"_",NFM3External!$E2755,"_",NFM3External!$G2755)</f>
        <v>Pakistan_Malaria_World Health Organization (WHO)_2024</v>
      </c>
    </row>
    <row r="2756" spans="1:12">
      <c r="A2756" s="48" t="s">
        <v>2051</v>
      </c>
      <c r="B2756" s="49" t="s">
        <v>1154</v>
      </c>
      <c r="C2756" s="49" t="s">
        <v>1638</v>
      </c>
      <c r="D2756" s="49" t="s">
        <v>1627</v>
      </c>
      <c r="E2756" s="49" t="s">
        <v>836</v>
      </c>
      <c r="F2756" s="49" t="s">
        <v>2052</v>
      </c>
      <c r="G2756" s="49">
        <v>2018</v>
      </c>
      <c r="H2756" s="49" t="s">
        <v>1628</v>
      </c>
      <c r="I2756" s="49" t="s">
        <v>663</v>
      </c>
      <c r="J2756" s="59">
        <v>491173</v>
      </c>
      <c r="K2756" s="49">
        <v>491173</v>
      </c>
      <c r="L2756" s="55" t="str">
        <f>_xlfn.CONCAT(NFM3External!$B2756,"_",NFM3External!$C2756,"_",NFM3External!$E2756,"_",NFM3External!$G2756)</f>
        <v>Philippines_HIV_Joint United Nations Programme on HIV/AIDS (UNAIDS)_2018</v>
      </c>
    </row>
    <row r="2757" spans="1:12">
      <c r="A2757" s="51" t="s">
        <v>2051</v>
      </c>
      <c r="B2757" s="52" t="s">
        <v>1154</v>
      </c>
      <c r="C2757" s="52" t="s">
        <v>1638</v>
      </c>
      <c r="D2757" s="52" t="s">
        <v>1627</v>
      </c>
      <c r="E2757" s="52" t="s">
        <v>836</v>
      </c>
      <c r="F2757" s="52" t="s">
        <v>2052</v>
      </c>
      <c r="G2757" s="52">
        <v>2019</v>
      </c>
      <c r="H2757" s="52" t="s">
        <v>1628</v>
      </c>
      <c r="I2757" s="52" t="s">
        <v>663</v>
      </c>
      <c r="J2757" s="60">
        <v>491173</v>
      </c>
      <c r="K2757" s="52">
        <v>491173</v>
      </c>
      <c r="L2757" s="56" t="str">
        <f>_xlfn.CONCAT(NFM3External!$B2757,"_",NFM3External!$C2757,"_",NFM3External!$E2757,"_",NFM3External!$G2757)</f>
        <v>Philippines_HIV_Joint United Nations Programme on HIV/AIDS (UNAIDS)_2019</v>
      </c>
    </row>
    <row r="2758" spans="1:12">
      <c r="A2758" s="48" t="s">
        <v>2051</v>
      </c>
      <c r="B2758" s="49" t="s">
        <v>1154</v>
      </c>
      <c r="C2758" s="49" t="s">
        <v>1638</v>
      </c>
      <c r="D2758" s="49" t="s">
        <v>1627</v>
      </c>
      <c r="E2758" s="49" t="s">
        <v>836</v>
      </c>
      <c r="F2758" s="49" t="s">
        <v>2052</v>
      </c>
      <c r="G2758" s="49">
        <v>2020</v>
      </c>
      <c r="H2758" s="49" t="s">
        <v>1628</v>
      </c>
      <c r="I2758" s="49" t="s">
        <v>663</v>
      </c>
      <c r="J2758" s="59">
        <v>585655</v>
      </c>
      <c r="K2758" s="49">
        <v>585655</v>
      </c>
      <c r="L2758" s="55" t="str">
        <f>_xlfn.CONCAT(NFM3External!$B2758,"_",NFM3External!$C2758,"_",NFM3External!$E2758,"_",NFM3External!$G2758)</f>
        <v>Philippines_HIV_Joint United Nations Programme on HIV/AIDS (UNAIDS)_2020</v>
      </c>
    </row>
    <row r="2759" spans="1:12">
      <c r="A2759" s="51" t="s">
        <v>2051</v>
      </c>
      <c r="B2759" s="52" t="s">
        <v>1154</v>
      </c>
      <c r="C2759" s="52" t="s">
        <v>1638</v>
      </c>
      <c r="D2759" s="52" t="s">
        <v>1627</v>
      </c>
      <c r="E2759" s="52" t="s">
        <v>836</v>
      </c>
      <c r="F2759" s="52" t="s">
        <v>2052</v>
      </c>
      <c r="G2759" s="52">
        <v>2021</v>
      </c>
      <c r="H2759" s="52" t="s">
        <v>357</v>
      </c>
      <c r="I2759" s="52" t="s">
        <v>663</v>
      </c>
      <c r="J2759" s="60">
        <v>554752</v>
      </c>
      <c r="K2759" s="52">
        <v>554752</v>
      </c>
      <c r="L2759" s="56" t="str">
        <f>_xlfn.CONCAT(NFM3External!$B2759,"_",NFM3External!$C2759,"_",NFM3External!$E2759,"_",NFM3External!$G2759)</f>
        <v>Philippines_HIV_Joint United Nations Programme on HIV/AIDS (UNAIDS)_2021</v>
      </c>
    </row>
    <row r="2760" spans="1:12">
      <c r="A2760" s="48" t="s">
        <v>2051</v>
      </c>
      <c r="B2760" s="49" t="s">
        <v>1154</v>
      </c>
      <c r="C2760" s="49" t="s">
        <v>1638</v>
      </c>
      <c r="D2760" s="49" t="s">
        <v>1627</v>
      </c>
      <c r="E2760" s="49" t="s">
        <v>836</v>
      </c>
      <c r="F2760" s="49" t="s">
        <v>2052</v>
      </c>
      <c r="G2760" s="49">
        <v>2022</v>
      </c>
      <c r="H2760" s="49" t="s">
        <v>357</v>
      </c>
      <c r="I2760" s="49" t="s">
        <v>663</v>
      </c>
      <c r="J2760" s="59">
        <v>665702</v>
      </c>
      <c r="K2760" s="49">
        <v>665702</v>
      </c>
      <c r="L2760" s="55" t="str">
        <f>_xlfn.CONCAT(NFM3External!$B2760,"_",NFM3External!$C2760,"_",NFM3External!$E2760,"_",NFM3External!$G2760)</f>
        <v>Philippines_HIV_Joint United Nations Programme on HIV/AIDS (UNAIDS)_2022</v>
      </c>
    </row>
    <row r="2761" spans="1:12">
      <c r="A2761" s="51" t="s">
        <v>2051</v>
      </c>
      <c r="B2761" s="52" t="s">
        <v>1154</v>
      </c>
      <c r="C2761" s="52" t="s">
        <v>1638</v>
      </c>
      <c r="D2761" s="52" t="s">
        <v>1627</v>
      </c>
      <c r="E2761" s="52" t="s">
        <v>836</v>
      </c>
      <c r="F2761" s="52" t="s">
        <v>2052</v>
      </c>
      <c r="G2761" s="52">
        <v>2023</v>
      </c>
      <c r="H2761" s="52" t="s">
        <v>357</v>
      </c>
      <c r="I2761" s="52" t="s">
        <v>663</v>
      </c>
      <c r="J2761" s="60">
        <v>665702</v>
      </c>
      <c r="K2761" s="52">
        <v>665702</v>
      </c>
      <c r="L2761" s="56" t="str">
        <f>_xlfn.CONCAT(NFM3External!$B2761,"_",NFM3External!$C2761,"_",NFM3External!$E2761,"_",NFM3External!$G2761)</f>
        <v>Philippines_HIV_Joint United Nations Programme on HIV/AIDS (UNAIDS)_2023</v>
      </c>
    </row>
    <row r="2762" spans="1:12">
      <c r="A2762" s="48" t="s">
        <v>2051</v>
      </c>
      <c r="B2762" s="49" t="s">
        <v>1154</v>
      </c>
      <c r="C2762" s="49" t="s">
        <v>1638</v>
      </c>
      <c r="D2762" s="49" t="s">
        <v>1627</v>
      </c>
      <c r="E2762" s="49" t="s">
        <v>927</v>
      </c>
      <c r="F2762" s="49" t="s">
        <v>2053</v>
      </c>
      <c r="G2762" s="49">
        <v>2021</v>
      </c>
      <c r="H2762" s="49" t="s">
        <v>357</v>
      </c>
      <c r="I2762" s="49" t="s">
        <v>663</v>
      </c>
      <c r="J2762" s="59">
        <v>154650</v>
      </c>
      <c r="K2762" s="49">
        <v>154650</v>
      </c>
      <c r="L2762" s="55" t="str">
        <f>_xlfn.CONCAT(NFM3External!$B2762,"_",NFM3External!$C2762,"_",NFM3External!$E2762,"_",NFM3External!$G2762)</f>
        <v>Philippines_HIV_United States Government (USG)_2021</v>
      </c>
    </row>
    <row r="2763" spans="1:12">
      <c r="A2763" s="51" t="s">
        <v>2051</v>
      </c>
      <c r="B2763" s="52" t="s">
        <v>1154</v>
      </c>
      <c r="C2763" s="52" t="s">
        <v>1638</v>
      </c>
      <c r="D2763" s="52" t="s">
        <v>1627</v>
      </c>
      <c r="E2763" s="52" t="s">
        <v>927</v>
      </c>
      <c r="F2763" s="52" t="s">
        <v>2053</v>
      </c>
      <c r="G2763" s="52">
        <v>2022</v>
      </c>
      <c r="H2763" s="52" t="s">
        <v>357</v>
      </c>
      <c r="I2763" s="52" t="s">
        <v>663</v>
      </c>
      <c r="J2763" s="60">
        <v>75392</v>
      </c>
      <c r="K2763" s="52">
        <v>75392</v>
      </c>
      <c r="L2763" s="56" t="str">
        <f>_xlfn.CONCAT(NFM3External!$B2763,"_",NFM3External!$C2763,"_",NFM3External!$E2763,"_",NFM3External!$G2763)</f>
        <v>Philippines_HIV_United States Government (USG)_2022</v>
      </c>
    </row>
    <row r="2764" spans="1:12">
      <c r="A2764" s="48" t="s">
        <v>2051</v>
      </c>
      <c r="B2764" s="49" t="s">
        <v>1154</v>
      </c>
      <c r="C2764" s="49" t="s">
        <v>301</v>
      </c>
      <c r="D2764" s="49" t="s">
        <v>1627</v>
      </c>
      <c r="E2764" s="49" t="s">
        <v>927</v>
      </c>
      <c r="F2764" s="49" t="s">
        <v>2054</v>
      </c>
      <c r="G2764" s="49">
        <v>2018</v>
      </c>
      <c r="H2764" s="49" t="s">
        <v>1628</v>
      </c>
      <c r="I2764" s="49" t="s">
        <v>663</v>
      </c>
      <c r="J2764" s="59">
        <v>8800000</v>
      </c>
      <c r="K2764" s="49">
        <v>8800000</v>
      </c>
      <c r="L2764" s="55" t="str">
        <f>_xlfn.CONCAT(NFM3External!$B2764,"_",NFM3External!$C2764,"_",NFM3External!$E2764,"_",NFM3External!$G2764)</f>
        <v>Philippines_TB_United States Government (USG)_2018</v>
      </c>
    </row>
    <row r="2765" spans="1:12">
      <c r="A2765" s="51" t="s">
        <v>2051</v>
      </c>
      <c r="B2765" s="52" t="s">
        <v>1154</v>
      </c>
      <c r="C2765" s="52" t="s">
        <v>301</v>
      </c>
      <c r="D2765" s="52" t="s">
        <v>1627</v>
      </c>
      <c r="E2765" s="52" t="s">
        <v>927</v>
      </c>
      <c r="F2765" s="52" t="s">
        <v>2054</v>
      </c>
      <c r="G2765" s="52">
        <v>2019</v>
      </c>
      <c r="H2765" s="52" t="s">
        <v>1628</v>
      </c>
      <c r="I2765" s="52" t="s">
        <v>663</v>
      </c>
      <c r="J2765" s="60">
        <v>11500000</v>
      </c>
      <c r="K2765" s="52">
        <v>11500000</v>
      </c>
      <c r="L2765" s="56" t="str">
        <f>_xlfn.CONCAT(NFM3External!$B2765,"_",NFM3External!$C2765,"_",NFM3External!$E2765,"_",NFM3External!$G2765)</f>
        <v>Philippines_TB_United States Government (USG)_2019</v>
      </c>
    </row>
    <row r="2766" spans="1:12">
      <c r="A2766" s="48" t="s">
        <v>2051</v>
      </c>
      <c r="B2766" s="49" t="s">
        <v>1154</v>
      </c>
      <c r="C2766" s="49" t="s">
        <v>301</v>
      </c>
      <c r="D2766" s="49" t="s">
        <v>1627</v>
      </c>
      <c r="E2766" s="49" t="s">
        <v>927</v>
      </c>
      <c r="F2766" s="49" t="s">
        <v>2054</v>
      </c>
      <c r="G2766" s="49">
        <v>2020</v>
      </c>
      <c r="H2766" s="49" t="s">
        <v>1628</v>
      </c>
      <c r="I2766" s="49" t="s">
        <v>663</v>
      </c>
      <c r="J2766" s="59">
        <v>12000000</v>
      </c>
      <c r="K2766" s="49">
        <v>12000000</v>
      </c>
      <c r="L2766" s="55" t="str">
        <f>_xlfn.CONCAT(NFM3External!$B2766,"_",NFM3External!$C2766,"_",NFM3External!$E2766,"_",NFM3External!$G2766)</f>
        <v>Philippines_TB_United States Government (USG)_2020</v>
      </c>
    </row>
    <row r="2767" spans="1:12">
      <c r="A2767" s="51" t="s">
        <v>2051</v>
      </c>
      <c r="B2767" s="52" t="s">
        <v>1154</v>
      </c>
      <c r="C2767" s="52" t="s">
        <v>301</v>
      </c>
      <c r="D2767" s="52" t="s">
        <v>1627</v>
      </c>
      <c r="E2767" s="52" t="s">
        <v>927</v>
      </c>
      <c r="F2767" s="52" t="s">
        <v>2054</v>
      </c>
      <c r="G2767" s="52">
        <v>2021</v>
      </c>
      <c r="H2767" s="52" t="s">
        <v>357</v>
      </c>
      <c r="I2767" s="52" t="s">
        <v>663</v>
      </c>
      <c r="J2767" s="60">
        <v>13000000</v>
      </c>
      <c r="K2767" s="52">
        <v>13000000</v>
      </c>
      <c r="L2767" s="56" t="str">
        <f>_xlfn.CONCAT(NFM3External!$B2767,"_",NFM3External!$C2767,"_",NFM3External!$E2767,"_",NFM3External!$G2767)</f>
        <v>Philippines_TB_United States Government (USG)_2021</v>
      </c>
    </row>
    <row r="2768" spans="1:12">
      <c r="A2768" s="48" t="s">
        <v>2051</v>
      </c>
      <c r="B2768" s="49" t="s">
        <v>1154</v>
      </c>
      <c r="C2768" s="49" t="s">
        <v>301</v>
      </c>
      <c r="D2768" s="49" t="s">
        <v>1627</v>
      </c>
      <c r="E2768" s="49" t="s">
        <v>927</v>
      </c>
      <c r="F2768" s="49" t="s">
        <v>2054</v>
      </c>
      <c r="G2768" s="49">
        <v>2022</v>
      </c>
      <c r="H2768" s="49" t="s">
        <v>357</v>
      </c>
      <c r="I2768" s="49" t="s">
        <v>663</v>
      </c>
      <c r="J2768" s="59">
        <v>13000000</v>
      </c>
      <c r="K2768" s="49">
        <v>13000000</v>
      </c>
      <c r="L2768" s="55" t="str">
        <f>_xlfn.CONCAT(NFM3External!$B2768,"_",NFM3External!$C2768,"_",NFM3External!$E2768,"_",NFM3External!$G2768)</f>
        <v>Philippines_TB_United States Government (USG)_2022</v>
      </c>
    </row>
    <row r="2769" spans="1:12">
      <c r="A2769" s="51" t="s">
        <v>2051</v>
      </c>
      <c r="B2769" s="52" t="s">
        <v>1154</v>
      </c>
      <c r="C2769" s="52" t="s">
        <v>301</v>
      </c>
      <c r="D2769" s="52" t="s">
        <v>1627</v>
      </c>
      <c r="E2769" s="52" t="s">
        <v>927</v>
      </c>
      <c r="F2769" s="52" t="s">
        <v>2054</v>
      </c>
      <c r="G2769" s="52">
        <v>2023</v>
      </c>
      <c r="H2769" s="52" t="s">
        <v>357</v>
      </c>
      <c r="I2769" s="52" t="s">
        <v>663</v>
      </c>
      <c r="J2769" s="60">
        <v>13000000</v>
      </c>
      <c r="K2769" s="52">
        <v>13000000</v>
      </c>
      <c r="L2769" s="56" t="str">
        <f>_xlfn.CONCAT(NFM3External!$B2769,"_",NFM3External!$C2769,"_",NFM3External!$E2769,"_",NFM3External!$G2769)</f>
        <v>Philippines_TB_United States Government (USG)_2023</v>
      </c>
    </row>
    <row r="2770" spans="1:12">
      <c r="A2770" s="48" t="s">
        <v>2055</v>
      </c>
      <c r="B2770" s="49" t="s">
        <v>1146</v>
      </c>
      <c r="C2770" s="49" t="s">
        <v>1638</v>
      </c>
      <c r="D2770" s="49" t="s">
        <v>1627</v>
      </c>
      <c r="E2770" s="49" t="s">
        <v>836</v>
      </c>
      <c r="F2770" s="49" t="s">
        <v>2056</v>
      </c>
      <c r="G2770" s="49">
        <v>2021</v>
      </c>
      <c r="H2770" s="49" t="s">
        <v>357</v>
      </c>
      <c r="I2770" s="49" t="s">
        <v>663</v>
      </c>
      <c r="J2770" s="59">
        <v>600000</v>
      </c>
      <c r="K2770" s="49">
        <v>600000</v>
      </c>
      <c r="L2770" s="55" t="str">
        <f>_xlfn.CONCAT(NFM3External!$B2770,"_",NFM3External!$C2770,"_",NFM3External!$E2770,"_",NFM3External!$G2770)</f>
        <v>Papua New Guinea_HIV_Joint United Nations Programme on HIV/AIDS (UNAIDS)_2021</v>
      </c>
    </row>
    <row r="2771" spans="1:12">
      <c r="A2771" s="51" t="s">
        <v>2055</v>
      </c>
      <c r="B2771" s="52" t="s">
        <v>1146</v>
      </c>
      <c r="C2771" s="52" t="s">
        <v>1638</v>
      </c>
      <c r="D2771" s="52" t="s">
        <v>1627</v>
      </c>
      <c r="E2771" s="52" t="s">
        <v>836</v>
      </c>
      <c r="F2771" s="52" t="s">
        <v>2056</v>
      </c>
      <c r="G2771" s="52">
        <v>2022</v>
      </c>
      <c r="H2771" s="52" t="s">
        <v>357</v>
      </c>
      <c r="I2771" s="52" t="s">
        <v>663</v>
      </c>
      <c r="J2771" s="60">
        <v>600000</v>
      </c>
      <c r="K2771" s="52">
        <v>600000</v>
      </c>
      <c r="L2771" s="56" t="str">
        <f>_xlfn.CONCAT(NFM3External!$B2771,"_",NFM3External!$C2771,"_",NFM3External!$E2771,"_",NFM3External!$G2771)</f>
        <v>Papua New Guinea_HIV_Joint United Nations Programme on HIV/AIDS (UNAIDS)_2022</v>
      </c>
    </row>
    <row r="2772" spans="1:12">
      <c r="A2772" s="48" t="s">
        <v>2055</v>
      </c>
      <c r="B2772" s="49" t="s">
        <v>1146</v>
      </c>
      <c r="C2772" s="49" t="s">
        <v>1638</v>
      </c>
      <c r="D2772" s="49" t="s">
        <v>1627</v>
      </c>
      <c r="E2772" s="49" t="s">
        <v>836</v>
      </c>
      <c r="F2772" s="49" t="s">
        <v>2056</v>
      </c>
      <c r="G2772" s="49">
        <v>2023</v>
      </c>
      <c r="H2772" s="49" t="s">
        <v>357</v>
      </c>
      <c r="I2772" s="49" t="s">
        <v>663</v>
      </c>
      <c r="J2772" s="59">
        <v>600000</v>
      </c>
      <c r="K2772" s="49">
        <v>600000</v>
      </c>
      <c r="L2772" s="55" t="str">
        <f>_xlfn.CONCAT(NFM3External!$B2772,"_",NFM3External!$C2772,"_",NFM3External!$E2772,"_",NFM3External!$G2772)</f>
        <v>Papua New Guinea_HIV_Joint United Nations Programme on HIV/AIDS (UNAIDS)_2023</v>
      </c>
    </row>
    <row r="2773" spans="1:12">
      <c r="A2773" s="51" t="s">
        <v>2055</v>
      </c>
      <c r="B2773" s="52" t="s">
        <v>1146</v>
      </c>
      <c r="C2773" s="52" t="s">
        <v>1638</v>
      </c>
      <c r="D2773" s="52" t="s">
        <v>1627</v>
      </c>
      <c r="E2773" s="52" t="s">
        <v>927</v>
      </c>
      <c r="F2773" s="52" t="s">
        <v>2057</v>
      </c>
      <c r="G2773" s="52">
        <v>2021</v>
      </c>
      <c r="H2773" s="52" t="s">
        <v>357</v>
      </c>
      <c r="I2773" s="52" t="s">
        <v>663</v>
      </c>
      <c r="J2773" s="60">
        <v>5800000</v>
      </c>
      <c r="K2773" s="52">
        <v>5800000</v>
      </c>
      <c r="L2773" s="56" t="str">
        <f>_xlfn.CONCAT(NFM3External!$B2773,"_",NFM3External!$C2773,"_",NFM3External!$E2773,"_",NFM3External!$G2773)</f>
        <v>Papua New Guinea_HIV_United States Government (USG)_2021</v>
      </c>
    </row>
    <row r="2774" spans="1:12">
      <c r="A2774" s="48" t="s">
        <v>2055</v>
      </c>
      <c r="B2774" s="49" t="s">
        <v>1146</v>
      </c>
      <c r="C2774" s="49" t="s">
        <v>1638</v>
      </c>
      <c r="D2774" s="49" t="s">
        <v>1627</v>
      </c>
      <c r="E2774" s="49" t="s">
        <v>927</v>
      </c>
      <c r="F2774" s="49" t="s">
        <v>2057</v>
      </c>
      <c r="G2774" s="49">
        <v>2022</v>
      </c>
      <c r="H2774" s="49" t="s">
        <v>357</v>
      </c>
      <c r="I2774" s="49" t="s">
        <v>663</v>
      </c>
      <c r="J2774" s="59">
        <v>3000000</v>
      </c>
      <c r="K2774" s="49">
        <v>3000000</v>
      </c>
      <c r="L2774" s="55" t="str">
        <f>_xlfn.CONCAT(NFM3External!$B2774,"_",NFM3External!$C2774,"_",NFM3External!$E2774,"_",NFM3External!$G2774)</f>
        <v>Papua New Guinea_HIV_United States Government (USG)_2022</v>
      </c>
    </row>
    <row r="2775" spans="1:12">
      <c r="A2775" s="51" t="s">
        <v>2055</v>
      </c>
      <c r="B2775" s="52" t="s">
        <v>1146</v>
      </c>
      <c r="C2775" s="52" t="s">
        <v>1638</v>
      </c>
      <c r="D2775" s="52" t="s">
        <v>1627</v>
      </c>
      <c r="E2775" s="52" t="s">
        <v>927</v>
      </c>
      <c r="F2775" s="52" t="s">
        <v>2057</v>
      </c>
      <c r="G2775" s="52">
        <v>2023</v>
      </c>
      <c r="H2775" s="52" t="s">
        <v>357</v>
      </c>
      <c r="I2775" s="52" t="s">
        <v>663</v>
      </c>
      <c r="J2775" s="60">
        <v>3000000</v>
      </c>
      <c r="K2775" s="52">
        <v>3000000</v>
      </c>
      <c r="L2775" s="56" t="str">
        <f>_xlfn.CONCAT(NFM3External!$B2775,"_",NFM3External!$C2775,"_",NFM3External!$E2775,"_",NFM3External!$G2775)</f>
        <v>Papua New Guinea_HIV_United States Government (USG)_2023</v>
      </c>
    </row>
    <row r="2776" spans="1:12">
      <c r="A2776" s="48" t="s">
        <v>2055</v>
      </c>
      <c r="B2776" s="49" t="s">
        <v>1146</v>
      </c>
      <c r="C2776" s="49" t="s">
        <v>1638</v>
      </c>
      <c r="D2776" s="49" t="s">
        <v>1627</v>
      </c>
      <c r="E2776" s="49" t="s">
        <v>942</v>
      </c>
      <c r="F2776" s="49" t="s">
        <v>2058</v>
      </c>
      <c r="G2776" s="49">
        <v>2021</v>
      </c>
      <c r="H2776" s="49" t="s">
        <v>357</v>
      </c>
      <c r="I2776" s="49" t="s">
        <v>663</v>
      </c>
      <c r="J2776" s="59">
        <v>500000</v>
      </c>
      <c r="K2776" s="49">
        <v>500000</v>
      </c>
      <c r="L2776" s="55" t="str">
        <f>_xlfn.CONCAT(NFM3External!$B2776,"_",NFM3External!$C2776,"_",NFM3External!$E2776,"_",NFM3External!$G2776)</f>
        <v>Papua New Guinea_HIV_World Health Organization (WHO)_2021</v>
      </c>
    </row>
    <row r="2777" spans="1:12">
      <c r="A2777" s="51" t="s">
        <v>2055</v>
      </c>
      <c r="B2777" s="52" t="s">
        <v>1146</v>
      </c>
      <c r="C2777" s="52" t="s">
        <v>301</v>
      </c>
      <c r="D2777" s="52" t="s">
        <v>1627</v>
      </c>
      <c r="E2777" s="52" t="s">
        <v>658</v>
      </c>
      <c r="F2777" s="52" t="s">
        <v>2059</v>
      </c>
      <c r="G2777" s="52">
        <v>2018</v>
      </c>
      <c r="H2777" s="52" t="s">
        <v>1628</v>
      </c>
      <c r="I2777" s="52" t="s">
        <v>663</v>
      </c>
      <c r="J2777" s="60">
        <v>6000000</v>
      </c>
      <c r="K2777" s="52">
        <v>6000000</v>
      </c>
      <c r="L2777" s="56" t="str">
        <f>_xlfn.CONCAT(NFM3External!$B2777,"_",NFM3External!$C2777,"_",NFM3External!$E2777,"_",NFM3External!$G2777)</f>
        <v>Papua New Guinea_TB_Australia_2018</v>
      </c>
    </row>
    <row r="2778" spans="1:12">
      <c r="A2778" s="48" t="s">
        <v>2055</v>
      </c>
      <c r="B2778" s="49" t="s">
        <v>1146</v>
      </c>
      <c r="C2778" s="49" t="s">
        <v>301</v>
      </c>
      <c r="D2778" s="49" t="s">
        <v>1627</v>
      </c>
      <c r="E2778" s="49" t="s">
        <v>658</v>
      </c>
      <c r="F2778" s="49" t="s">
        <v>2059</v>
      </c>
      <c r="G2778" s="49">
        <v>2019</v>
      </c>
      <c r="H2778" s="49" t="s">
        <v>1628</v>
      </c>
      <c r="I2778" s="49" t="s">
        <v>663</v>
      </c>
      <c r="J2778" s="59">
        <v>4000000</v>
      </c>
      <c r="K2778" s="49">
        <v>4000000</v>
      </c>
      <c r="L2778" s="55" t="str">
        <f>_xlfn.CONCAT(NFM3External!$B2778,"_",NFM3External!$C2778,"_",NFM3External!$E2778,"_",NFM3External!$G2778)</f>
        <v>Papua New Guinea_TB_Australia_2019</v>
      </c>
    </row>
    <row r="2779" spans="1:12">
      <c r="A2779" s="51" t="s">
        <v>2055</v>
      </c>
      <c r="B2779" s="52" t="s">
        <v>1146</v>
      </c>
      <c r="C2779" s="52" t="s">
        <v>301</v>
      </c>
      <c r="D2779" s="52" t="s">
        <v>1627</v>
      </c>
      <c r="E2779" s="52" t="s">
        <v>658</v>
      </c>
      <c r="F2779" s="52" t="s">
        <v>2059</v>
      </c>
      <c r="G2779" s="52">
        <v>2020</v>
      </c>
      <c r="H2779" s="52" t="s">
        <v>1628</v>
      </c>
      <c r="I2779" s="52" t="s">
        <v>663</v>
      </c>
      <c r="J2779" s="60">
        <v>4000000</v>
      </c>
      <c r="K2779" s="52">
        <v>4000000</v>
      </c>
      <c r="L2779" s="56" t="str">
        <f>_xlfn.CONCAT(NFM3External!$B2779,"_",NFM3External!$C2779,"_",NFM3External!$E2779,"_",NFM3External!$G2779)</f>
        <v>Papua New Guinea_TB_Australia_2020</v>
      </c>
    </row>
    <row r="2780" spans="1:12">
      <c r="A2780" s="48" t="s">
        <v>2055</v>
      </c>
      <c r="B2780" s="49" t="s">
        <v>1146</v>
      </c>
      <c r="C2780" s="49" t="s">
        <v>301</v>
      </c>
      <c r="D2780" s="49" t="s">
        <v>1627</v>
      </c>
      <c r="E2780" s="49" t="s">
        <v>658</v>
      </c>
      <c r="F2780" s="49" t="s">
        <v>2059</v>
      </c>
      <c r="G2780" s="49">
        <v>2021</v>
      </c>
      <c r="H2780" s="49" t="s">
        <v>357</v>
      </c>
      <c r="I2780" s="49" t="s">
        <v>663</v>
      </c>
      <c r="J2780" s="59">
        <v>10295000</v>
      </c>
      <c r="K2780" s="49">
        <v>10295000</v>
      </c>
      <c r="L2780" s="55" t="str">
        <f>_xlfn.CONCAT(NFM3External!$B2780,"_",NFM3External!$C2780,"_",NFM3External!$E2780,"_",NFM3External!$G2780)</f>
        <v>Papua New Guinea_TB_Australia_2021</v>
      </c>
    </row>
    <row r="2781" spans="1:12">
      <c r="A2781" s="51" t="s">
        <v>2055</v>
      </c>
      <c r="B2781" s="52" t="s">
        <v>1146</v>
      </c>
      <c r="C2781" s="52" t="s">
        <v>301</v>
      </c>
      <c r="D2781" s="52" t="s">
        <v>1627</v>
      </c>
      <c r="E2781" s="52" t="s">
        <v>658</v>
      </c>
      <c r="F2781" s="52" t="s">
        <v>2059</v>
      </c>
      <c r="G2781" s="52">
        <v>2022</v>
      </c>
      <c r="H2781" s="52" t="s">
        <v>357</v>
      </c>
      <c r="I2781" s="52" t="s">
        <v>663</v>
      </c>
      <c r="J2781" s="60">
        <v>10295000</v>
      </c>
      <c r="K2781" s="52">
        <v>10295000</v>
      </c>
      <c r="L2781" s="56" t="str">
        <f>_xlfn.CONCAT(NFM3External!$B2781,"_",NFM3External!$C2781,"_",NFM3External!$E2781,"_",NFM3External!$G2781)</f>
        <v>Papua New Guinea_TB_Australia_2022</v>
      </c>
    </row>
    <row r="2782" spans="1:12">
      <c r="A2782" s="48" t="s">
        <v>2055</v>
      </c>
      <c r="B2782" s="49" t="s">
        <v>1146</v>
      </c>
      <c r="C2782" s="49" t="s">
        <v>301</v>
      </c>
      <c r="D2782" s="49" t="s">
        <v>1627</v>
      </c>
      <c r="E2782" s="49" t="s">
        <v>658</v>
      </c>
      <c r="F2782" s="49" t="s">
        <v>2059</v>
      </c>
      <c r="G2782" s="49">
        <v>2023</v>
      </c>
      <c r="H2782" s="49" t="s">
        <v>357</v>
      </c>
      <c r="I2782" s="49" t="s">
        <v>663</v>
      </c>
      <c r="J2782" s="59">
        <v>10295000</v>
      </c>
      <c r="K2782" s="49">
        <v>10295000</v>
      </c>
      <c r="L2782" s="55" t="str">
        <f>_xlfn.CONCAT(NFM3External!$B2782,"_",NFM3External!$C2782,"_",NFM3External!$E2782,"_",NFM3External!$G2782)</f>
        <v>Papua New Guinea_TB_Australia_2023</v>
      </c>
    </row>
    <row r="2783" spans="1:12">
      <c r="A2783" s="51" t="s">
        <v>2055</v>
      </c>
      <c r="B2783" s="52" t="s">
        <v>1146</v>
      </c>
      <c r="C2783" s="52" t="s">
        <v>301</v>
      </c>
      <c r="D2783" s="52" t="s">
        <v>1627</v>
      </c>
      <c r="E2783" s="52" t="s">
        <v>853</v>
      </c>
      <c r="F2783" s="52" t="s">
        <v>2060</v>
      </c>
      <c r="G2783" s="52">
        <v>2018</v>
      </c>
      <c r="H2783" s="52" t="s">
        <v>1628</v>
      </c>
      <c r="I2783" s="52" t="s">
        <v>663</v>
      </c>
      <c r="J2783" s="60">
        <v>180000</v>
      </c>
      <c r="K2783" s="52">
        <v>180000</v>
      </c>
      <c r="L2783" s="56" t="str">
        <f>_xlfn.CONCAT(NFM3External!$B2783,"_",NFM3External!$C2783,"_",NFM3External!$E2783,"_",NFM3External!$G2783)</f>
        <v>Papua New Guinea_TB_Medicins Sans Frontiers (MSF)_2018</v>
      </c>
    </row>
    <row r="2784" spans="1:12">
      <c r="A2784" s="48" t="s">
        <v>2055</v>
      </c>
      <c r="B2784" s="49" t="s">
        <v>1146</v>
      </c>
      <c r="C2784" s="49" t="s">
        <v>301</v>
      </c>
      <c r="D2784" s="49" t="s">
        <v>1627</v>
      </c>
      <c r="E2784" s="49" t="s">
        <v>853</v>
      </c>
      <c r="F2784" s="49" t="s">
        <v>2060</v>
      </c>
      <c r="G2784" s="49">
        <v>2019</v>
      </c>
      <c r="H2784" s="49" t="s">
        <v>1628</v>
      </c>
      <c r="I2784" s="49" t="s">
        <v>663</v>
      </c>
      <c r="J2784" s="59">
        <v>190000</v>
      </c>
      <c r="K2784" s="49">
        <v>190000</v>
      </c>
      <c r="L2784" s="55" t="str">
        <f>_xlfn.CONCAT(NFM3External!$B2784,"_",NFM3External!$C2784,"_",NFM3External!$E2784,"_",NFM3External!$G2784)</f>
        <v>Papua New Guinea_TB_Medicins Sans Frontiers (MSF)_2019</v>
      </c>
    </row>
    <row r="2785" spans="1:12">
      <c r="A2785" s="51" t="s">
        <v>2055</v>
      </c>
      <c r="B2785" s="52" t="s">
        <v>1146</v>
      </c>
      <c r="C2785" s="52" t="s">
        <v>301</v>
      </c>
      <c r="D2785" s="52" t="s">
        <v>1627</v>
      </c>
      <c r="E2785" s="52" t="s">
        <v>853</v>
      </c>
      <c r="F2785" s="52" t="s">
        <v>2060</v>
      </c>
      <c r="G2785" s="52">
        <v>2020</v>
      </c>
      <c r="H2785" s="52" t="s">
        <v>1628</v>
      </c>
      <c r="I2785" s="52" t="s">
        <v>663</v>
      </c>
      <c r="J2785" s="60">
        <v>200000</v>
      </c>
      <c r="K2785" s="52">
        <v>200000</v>
      </c>
      <c r="L2785" s="56" t="str">
        <f>_xlfn.CONCAT(NFM3External!$B2785,"_",NFM3External!$C2785,"_",NFM3External!$E2785,"_",NFM3External!$G2785)</f>
        <v>Papua New Guinea_TB_Medicins Sans Frontiers (MSF)_2020</v>
      </c>
    </row>
    <row r="2786" spans="1:12">
      <c r="A2786" s="48" t="s">
        <v>2055</v>
      </c>
      <c r="B2786" s="49" t="s">
        <v>1146</v>
      </c>
      <c r="C2786" s="49" t="s">
        <v>301</v>
      </c>
      <c r="D2786" s="49" t="s">
        <v>1627</v>
      </c>
      <c r="E2786" s="49" t="s">
        <v>853</v>
      </c>
      <c r="F2786" s="49" t="s">
        <v>2060</v>
      </c>
      <c r="G2786" s="49">
        <v>2021</v>
      </c>
      <c r="H2786" s="49" t="s">
        <v>357</v>
      </c>
      <c r="I2786" s="49" t="s">
        <v>663</v>
      </c>
      <c r="J2786" s="59">
        <v>225000</v>
      </c>
      <c r="K2786" s="49">
        <v>225000</v>
      </c>
      <c r="L2786" s="55" t="str">
        <f>_xlfn.CONCAT(NFM3External!$B2786,"_",NFM3External!$C2786,"_",NFM3External!$E2786,"_",NFM3External!$G2786)</f>
        <v>Papua New Guinea_TB_Medicins Sans Frontiers (MSF)_2021</v>
      </c>
    </row>
    <row r="2787" spans="1:12">
      <c r="A2787" s="51" t="s">
        <v>2055</v>
      </c>
      <c r="B2787" s="52" t="s">
        <v>1146</v>
      </c>
      <c r="C2787" s="52" t="s">
        <v>301</v>
      </c>
      <c r="D2787" s="52" t="s">
        <v>1627</v>
      </c>
      <c r="E2787" s="52" t="s">
        <v>853</v>
      </c>
      <c r="F2787" s="52" t="s">
        <v>2060</v>
      </c>
      <c r="G2787" s="52">
        <v>2022</v>
      </c>
      <c r="H2787" s="52" t="s">
        <v>357</v>
      </c>
      <c r="I2787" s="52" t="s">
        <v>663</v>
      </c>
      <c r="J2787" s="60">
        <v>225000</v>
      </c>
      <c r="K2787" s="52">
        <v>225000</v>
      </c>
      <c r="L2787" s="56" t="str">
        <f>_xlfn.CONCAT(NFM3External!$B2787,"_",NFM3External!$C2787,"_",NFM3External!$E2787,"_",NFM3External!$G2787)</f>
        <v>Papua New Guinea_TB_Medicins Sans Frontiers (MSF)_2022</v>
      </c>
    </row>
    <row r="2788" spans="1:12">
      <c r="A2788" s="48" t="s">
        <v>2055</v>
      </c>
      <c r="B2788" s="49" t="s">
        <v>1146</v>
      </c>
      <c r="C2788" s="49" t="s">
        <v>301</v>
      </c>
      <c r="D2788" s="49" t="s">
        <v>1627</v>
      </c>
      <c r="E2788" s="49" t="s">
        <v>853</v>
      </c>
      <c r="F2788" s="49" t="s">
        <v>2060</v>
      </c>
      <c r="G2788" s="49">
        <v>2023</v>
      </c>
      <c r="H2788" s="49" t="s">
        <v>357</v>
      </c>
      <c r="I2788" s="49" t="s">
        <v>663</v>
      </c>
      <c r="J2788" s="59">
        <v>225000</v>
      </c>
      <c r="K2788" s="49">
        <v>225000</v>
      </c>
      <c r="L2788" s="55" t="str">
        <f>_xlfn.CONCAT(NFM3External!$B2788,"_",NFM3External!$C2788,"_",NFM3External!$E2788,"_",NFM3External!$G2788)</f>
        <v>Papua New Guinea_TB_Medicins Sans Frontiers (MSF)_2023</v>
      </c>
    </row>
    <row r="2789" spans="1:12">
      <c r="A2789" s="51" t="s">
        <v>2055</v>
      </c>
      <c r="B2789" s="52" t="s">
        <v>1146</v>
      </c>
      <c r="C2789" s="52" t="s">
        <v>301</v>
      </c>
      <c r="D2789" s="52" t="s">
        <v>1627</v>
      </c>
      <c r="E2789" s="52" t="s">
        <v>942</v>
      </c>
      <c r="F2789" s="52" t="s">
        <v>2061</v>
      </c>
      <c r="G2789" s="52">
        <v>2018</v>
      </c>
      <c r="H2789" s="52" t="s">
        <v>1628</v>
      </c>
      <c r="I2789" s="52" t="s">
        <v>663</v>
      </c>
      <c r="J2789" s="60">
        <v>250000</v>
      </c>
      <c r="K2789" s="52">
        <v>250000</v>
      </c>
      <c r="L2789" s="56" t="str">
        <f>_xlfn.CONCAT(NFM3External!$B2789,"_",NFM3External!$C2789,"_",NFM3External!$E2789,"_",NFM3External!$G2789)</f>
        <v>Papua New Guinea_TB_World Health Organization (WHO)_2018</v>
      </c>
    </row>
    <row r="2790" spans="1:12">
      <c r="A2790" s="48" t="s">
        <v>2055</v>
      </c>
      <c r="B2790" s="49" t="s">
        <v>1146</v>
      </c>
      <c r="C2790" s="49" t="s">
        <v>301</v>
      </c>
      <c r="D2790" s="49" t="s">
        <v>1627</v>
      </c>
      <c r="E2790" s="49" t="s">
        <v>942</v>
      </c>
      <c r="F2790" s="49" t="s">
        <v>2061</v>
      </c>
      <c r="G2790" s="49">
        <v>2019</v>
      </c>
      <c r="H2790" s="49" t="s">
        <v>1628</v>
      </c>
      <c r="I2790" s="49" t="s">
        <v>663</v>
      </c>
      <c r="J2790" s="59">
        <v>300000</v>
      </c>
      <c r="K2790" s="49">
        <v>300000</v>
      </c>
      <c r="L2790" s="55" t="str">
        <f>_xlfn.CONCAT(NFM3External!$B2790,"_",NFM3External!$C2790,"_",NFM3External!$E2790,"_",NFM3External!$G2790)</f>
        <v>Papua New Guinea_TB_World Health Organization (WHO)_2019</v>
      </c>
    </row>
    <row r="2791" spans="1:12">
      <c r="A2791" s="51" t="s">
        <v>2055</v>
      </c>
      <c r="B2791" s="52" t="s">
        <v>1146</v>
      </c>
      <c r="C2791" s="52" t="s">
        <v>301</v>
      </c>
      <c r="D2791" s="52" t="s">
        <v>1627</v>
      </c>
      <c r="E2791" s="52" t="s">
        <v>942</v>
      </c>
      <c r="F2791" s="52" t="s">
        <v>2061</v>
      </c>
      <c r="G2791" s="52">
        <v>2020</v>
      </c>
      <c r="H2791" s="52" t="s">
        <v>1628</v>
      </c>
      <c r="I2791" s="52" t="s">
        <v>663</v>
      </c>
      <c r="J2791" s="60">
        <v>350000</v>
      </c>
      <c r="K2791" s="52">
        <v>350000</v>
      </c>
      <c r="L2791" s="56" t="str">
        <f>_xlfn.CONCAT(NFM3External!$B2791,"_",NFM3External!$C2791,"_",NFM3External!$E2791,"_",NFM3External!$G2791)</f>
        <v>Papua New Guinea_TB_World Health Organization (WHO)_2020</v>
      </c>
    </row>
    <row r="2792" spans="1:12">
      <c r="A2792" s="48" t="s">
        <v>2055</v>
      </c>
      <c r="B2792" s="49" t="s">
        <v>1146</v>
      </c>
      <c r="C2792" s="49" t="s">
        <v>301</v>
      </c>
      <c r="D2792" s="49" t="s">
        <v>1627</v>
      </c>
      <c r="E2792" s="49" t="s">
        <v>942</v>
      </c>
      <c r="F2792" s="49" t="s">
        <v>2061</v>
      </c>
      <c r="G2792" s="49">
        <v>2021</v>
      </c>
      <c r="H2792" s="49" t="s">
        <v>357</v>
      </c>
      <c r="I2792" s="49" t="s">
        <v>663</v>
      </c>
      <c r="J2792" s="59">
        <v>350000</v>
      </c>
      <c r="K2792" s="49">
        <v>350000</v>
      </c>
      <c r="L2792" s="55" t="str">
        <f>_xlfn.CONCAT(NFM3External!$B2792,"_",NFM3External!$C2792,"_",NFM3External!$E2792,"_",NFM3External!$G2792)</f>
        <v>Papua New Guinea_TB_World Health Organization (WHO)_2021</v>
      </c>
    </row>
    <row r="2793" spans="1:12">
      <c r="A2793" s="51" t="s">
        <v>2055</v>
      </c>
      <c r="B2793" s="52" t="s">
        <v>1146</v>
      </c>
      <c r="C2793" s="52" t="s">
        <v>301</v>
      </c>
      <c r="D2793" s="52" t="s">
        <v>1627</v>
      </c>
      <c r="E2793" s="52" t="s">
        <v>942</v>
      </c>
      <c r="F2793" s="52" t="s">
        <v>2061</v>
      </c>
      <c r="G2793" s="52">
        <v>2022</v>
      </c>
      <c r="H2793" s="52" t="s">
        <v>357</v>
      </c>
      <c r="I2793" s="52" t="s">
        <v>663</v>
      </c>
      <c r="J2793" s="60">
        <v>350000</v>
      </c>
      <c r="K2793" s="52">
        <v>350000</v>
      </c>
      <c r="L2793" s="56" t="str">
        <f>_xlfn.CONCAT(NFM3External!$B2793,"_",NFM3External!$C2793,"_",NFM3External!$E2793,"_",NFM3External!$G2793)</f>
        <v>Papua New Guinea_TB_World Health Organization (WHO)_2022</v>
      </c>
    </row>
    <row r="2794" spans="1:12">
      <c r="A2794" s="48" t="s">
        <v>2055</v>
      </c>
      <c r="B2794" s="49" t="s">
        <v>1146</v>
      </c>
      <c r="C2794" s="49" t="s">
        <v>301</v>
      </c>
      <c r="D2794" s="49" t="s">
        <v>1627</v>
      </c>
      <c r="E2794" s="49" t="s">
        <v>942</v>
      </c>
      <c r="F2794" s="49" t="s">
        <v>2061</v>
      </c>
      <c r="G2794" s="49">
        <v>2023</v>
      </c>
      <c r="H2794" s="49" t="s">
        <v>357</v>
      </c>
      <c r="I2794" s="49" t="s">
        <v>663</v>
      </c>
      <c r="J2794" s="59">
        <v>350000</v>
      </c>
      <c r="K2794" s="49">
        <v>350000</v>
      </c>
      <c r="L2794" s="55" t="str">
        <f>_xlfn.CONCAT(NFM3External!$B2794,"_",NFM3External!$C2794,"_",NFM3External!$E2794,"_",NFM3External!$G2794)</f>
        <v>Papua New Guinea_TB_World Health Organization (WHO)_2023</v>
      </c>
    </row>
    <row r="2795" spans="1:12">
      <c r="A2795" s="51" t="s">
        <v>2062</v>
      </c>
      <c r="B2795" s="52" t="s">
        <v>1289</v>
      </c>
      <c r="C2795" s="52" t="s">
        <v>1638</v>
      </c>
      <c r="D2795" s="52" t="s">
        <v>1627</v>
      </c>
      <c r="E2795" s="52" t="s">
        <v>894</v>
      </c>
      <c r="F2795" s="52"/>
      <c r="G2795" s="52">
        <v>2018</v>
      </c>
      <c r="H2795" s="52" t="s">
        <v>1628</v>
      </c>
      <c r="I2795" s="52" t="s">
        <v>663</v>
      </c>
      <c r="J2795" s="60">
        <v>50188</v>
      </c>
      <c r="K2795" s="52">
        <v>50188</v>
      </c>
      <c r="L2795" s="56" t="str">
        <f>_xlfn.CONCAT(NFM3External!$B2795,"_",NFM3External!$C2795,"_",NFM3External!$E2795,"_",NFM3External!$G2795)</f>
        <v>Zanzibar_HIV_The United Nations Children's Fund (UNICEF)_2018</v>
      </c>
    </row>
    <row r="2796" spans="1:12">
      <c r="A2796" s="48" t="s">
        <v>2062</v>
      </c>
      <c r="B2796" s="49" t="s">
        <v>1289</v>
      </c>
      <c r="C2796" s="49" t="s">
        <v>1638</v>
      </c>
      <c r="D2796" s="49" t="s">
        <v>1627</v>
      </c>
      <c r="E2796" s="49" t="s">
        <v>894</v>
      </c>
      <c r="F2796" s="49"/>
      <c r="G2796" s="49">
        <v>2019</v>
      </c>
      <c r="H2796" s="49" t="s">
        <v>1628</v>
      </c>
      <c r="I2796" s="49" t="s">
        <v>663</v>
      </c>
      <c r="J2796" s="59">
        <v>51741</v>
      </c>
      <c r="K2796" s="49">
        <v>51741</v>
      </c>
      <c r="L2796" s="55" t="str">
        <f>_xlfn.CONCAT(NFM3External!$B2796,"_",NFM3External!$C2796,"_",NFM3External!$E2796,"_",NFM3External!$G2796)</f>
        <v>Zanzibar_HIV_The United Nations Children's Fund (UNICEF)_2019</v>
      </c>
    </row>
    <row r="2797" spans="1:12">
      <c r="A2797" s="51" t="s">
        <v>2062</v>
      </c>
      <c r="B2797" s="52" t="s">
        <v>1289</v>
      </c>
      <c r="C2797" s="52" t="s">
        <v>1638</v>
      </c>
      <c r="D2797" s="52" t="s">
        <v>1627</v>
      </c>
      <c r="E2797" s="52" t="s">
        <v>894</v>
      </c>
      <c r="F2797" s="52"/>
      <c r="G2797" s="52">
        <v>2020</v>
      </c>
      <c r="H2797" s="52" t="s">
        <v>1628</v>
      </c>
      <c r="I2797" s="52" t="s">
        <v>663</v>
      </c>
      <c r="J2797" s="60">
        <v>50261</v>
      </c>
      <c r="K2797" s="52">
        <v>50261</v>
      </c>
      <c r="L2797" s="56" t="str">
        <f>_xlfn.CONCAT(NFM3External!$B2797,"_",NFM3External!$C2797,"_",NFM3External!$E2797,"_",NFM3External!$G2797)</f>
        <v>Zanzibar_HIV_The United Nations Children's Fund (UNICEF)_2020</v>
      </c>
    </row>
    <row r="2798" spans="1:12">
      <c r="A2798" s="48" t="s">
        <v>2062</v>
      </c>
      <c r="B2798" s="49" t="s">
        <v>1289</v>
      </c>
      <c r="C2798" s="49" t="s">
        <v>1638</v>
      </c>
      <c r="D2798" s="49" t="s">
        <v>1627</v>
      </c>
      <c r="E2798" s="49" t="s">
        <v>894</v>
      </c>
      <c r="F2798" s="49"/>
      <c r="G2798" s="49">
        <v>2021</v>
      </c>
      <c r="H2798" s="49" t="s">
        <v>357</v>
      </c>
      <c r="I2798" s="49" t="s">
        <v>663</v>
      </c>
      <c r="J2798" s="59">
        <v>50000</v>
      </c>
      <c r="K2798" s="49">
        <v>50000</v>
      </c>
      <c r="L2798" s="55" t="str">
        <f>_xlfn.CONCAT(NFM3External!$B2798,"_",NFM3External!$C2798,"_",NFM3External!$E2798,"_",NFM3External!$G2798)</f>
        <v>Zanzibar_HIV_The United Nations Children's Fund (UNICEF)_2021</v>
      </c>
    </row>
    <row r="2799" spans="1:12">
      <c r="A2799" s="51" t="s">
        <v>2062</v>
      </c>
      <c r="B2799" s="52" t="s">
        <v>1289</v>
      </c>
      <c r="C2799" s="52" t="s">
        <v>1638</v>
      </c>
      <c r="D2799" s="52" t="s">
        <v>1627</v>
      </c>
      <c r="E2799" s="52" t="s">
        <v>894</v>
      </c>
      <c r="F2799" s="52"/>
      <c r="G2799" s="52">
        <v>2022</v>
      </c>
      <c r="H2799" s="52" t="s">
        <v>357</v>
      </c>
      <c r="I2799" s="52" t="s">
        <v>663</v>
      </c>
      <c r="J2799" s="60">
        <v>50000</v>
      </c>
      <c r="K2799" s="52">
        <v>50000</v>
      </c>
      <c r="L2799" s="56" t="str">
        <f>_xlfn.CONCAT(NFM3External!$B2799,"_",NFM3External!$C2799,"_",NFM3External!$E2799,"_",NFM3External!$G2799)</f>
        <v>Zanzibar_HIV_The United Nations Children's Fund (UNICEF)_2022</v>
      </c>
    </row>
    <row r="2800" spans="1:12">
      <c r="A2800" s="48" t="s">
        <v>2062</v>
      </c>
      <c r="B2800" s="49" t="s">
        <v>1289</v>
      </c>
      <c r="C2800" s="49" t="s">
        <v>1638</v>
      </c>
      <c r="D2800" s="49" t="s">
        <v>1627</v>
      </c>
      <c r="E2800" s="49" t="s">
        <v>894</v>
      </c>
      <c r="F2800" s="49"/>
      <c r="G2800" s="49">
        <v>2023</v>
      </c>
      <c r="H2800" s="49" t="s">
        <v>357</v>
      </c>
      <c r="I2800" s="49" t="s">
        <v>663</v>
      </c>
      <c r="J2800" s="59">
        <v>50000</v>
      </c>
      <c r="K2800" s="49">
        <v>50000</v>
      </c>
      <c r="L2800" s="55" t="str">
        <f>_xlfn.CONCAT(NFM3External!$B2800,"_",NFM3External!$C2800,"_",NFM3External!$E2800,"_",NFM3External!$G2800)</f>
        <v>Zanzibar_HIV_The United Nations Children's Fund (UNICEF)_2023</v>
      </c>
    </row>
    <row r="2801" spans="1:12">
      <c r="A2801" s="51" t="s">
        <v>2062</v>
      </c>
      <c r="B2801" s="52" t="s">
        <v>1289</v>
      </c>
      <c r="C2801" s="52" t="s">
        <v>1638</v>
      </c>
      <c r="D2801" s="52" t="s">
        <v>1627</v>
      </c>
      <c r="E2801" s="52" t="s">
        <v>927</v>
      </c>
      <c r="F2801" s="52" t="s">
        <v>2063</v>
      </c>
      <c r="G2801" s="52">
        <v>2018</v>
      </c>
      <c r="H2801" s="52" t="s">
        <v>1628</v>
      </c>
      <c r="I2801" s="52" t="s">
        <v>663</v>
      </c>
      <c r="J2801" s="60">
        <v>163855</v>
      </c>
      <c r="K2801" s="52">
        <v>163855</v>
      </c>
      <c r="L2801" s="56" t="str">
        <f>_xlfn.CONCAT(NFM3External!$B2801,"_",NFM3External!$C2801,"_",NFM3External!$E2801,"_",NFM3External!$G2801)</f>
        <v>Zanzibar_HIV_United States Government (USG)_2018</v>
      </c>
    </row>
    <row r="2802" spans="1:12">
      <c r="A2802" s="48" t="s">
        <v>2062</v>
      </c>
      <c r="B2802" s="49" t="s">
        <v>1289</v>
      </c>
      <c r="C2802" s="49" t="s">
        <v>1638</v>
      </c>
      <c r="D2802" s="49" t="s">
        <v>1627</v>
      </c>
      <c r="E2802" s="49" t="s">
        <v>927</v>
      </c>
      <c r="F2802" s="49" t="s">
        <v>2063</v>
      </c>
      <c r="G2802" s="49">
        <v>2019</v>
      </c>
      <c r="H2802" s="49" t="s">
        <v>1628</v>
      </c>
      <c r="I2802" s="49" t="s">
        <v>663</v>
      </c>
      <c r="J2802" s="59">
        <v>93001</v>
      </c>
      <c r="K2802" s="49">
        <v>93001</v>
      </c>
      <c r="L2802" s="55" t="str">
        <f>_xlfn.CONCAT(NFM3External!$B2802,"_",NFM3External!$C2802,"_",NFM3External!$E2802,"_",NFM3External!$G2802)</f>
        <v>Zanzibar_HIV_United States Government (USG)_2019</v>
      </c>
    </row>
    <row r="2803" spans="1:12">
      <c r="A2803" s="51" t="s">
        <v>2062</v>
      </c>
      <c r="B2803" s="52" t="s">
        <v>1289</v>
      </c>
      <c r="C2803" s="52" t="s">
        <v>1638</v>
      </c>
      <c r="D2803" s="52" t="s">
        <v>1627</v>
      </c>
      <c r="E2803" s="52" t="s">
        <v>927</v>
      </c>
      <c r="F2803" s="52" t="s">
        <v>2063</v>
      </c>
      <c r="G2803" s="52">
        <v>2020</v>
      </c>
      <c r="H2803" s="52" t="s">
        <v>1628</v>
      </c>
      <c r="I2803" s="52" t="s">
        <v>663</v>
      </c>
      <c r="J2803" s="60">
        <v>85600</v>
      </c>
      <c r="K2803" s="52">
        <v>85600</v>
      </c>
      <c r="L2803" s="56" t="str">
        <f>_xlfn.CONCAT(NFM3External!$B2803,"_",NFM3External!$C2803,"_",NFM3External!$E2803,"_",NFM3External!$G2803)</f>
        <v>Zanzibar_HIV_United States Government (USG)_2020</v>
      </c>
    </row>
    <row r="2804" spans="1:12">
      <c r="A2804" s="48" t="s">
        <v>2062</v>
      </c>
      <c r="B2804" s="49" t="s">
        <v>1289</v>
      </c>
      <c r="C2804" s="49" t="s">
        <v>1638</v>
      </c>
      <c r="D2804" s="49" t="s">
        <v>1627</v>
      </c>
      <c r="E2804" s="49" t="s">
        <v>927</v>
      </c>
      <c r="F2804" s="49" t="s">
        <v>2063</v>
      </c>
      <c r="G2804" s="49">
        <v>2021</v>
      </c>
      <c r="H2804" s="49" t="s">
        <v>357</v>
      </c>
      <c r="I2804" s="49" t="s">
        <v>663</v>
      </c>
      <c r="J2804" s="59">
        <v>85000</v>
      </c>
      <c r="K2804" s="49">
        <v>85000</v>
      </c>
      <c r="L2804" s="55" t="str">
        <f>_xlfn.CONCAT(NFM3External!$B2804,"_",NFM3External!$C2804,"_",NFM3External!$E2804,"_",NFM3External!$G2804)</f>
        <v>Zanzibar_HIV_United States Government (USG)_2021</v>
      </c>
    </row>
    <row r="2805" spans="1:12">
      <c r="A2805" s="51" t="s">
        <v>2062</v>
      </c>
      <c r="B2805" s="52" t="s">
        <v>1289</v>
      </c>
      <c r="C2805" s="52" t="s">
        <v>1638</v>
      </c>
      <c r="D2805" s="52" t="s">
        <v>1627</v>
      </c>
      <c r="E2805" s="52" t="s">
        <v>927</v>
      </c>
      <c r="F2805" s="52" t="s">
        <v>2063</v>
      </c>
      <c r="G2805" s="52">
        <v>2022</v>
      </c>
      <c r="H2805" s="52" t="s">
        <v>357</v>
      </c>
      <c r="I2805" s="52" t="s">
        <v>663</v>
      </c>
      <c r="J2805" s="60">
        <v>85000</v>
      </c>
      <c r="K2805" s="52">
        <v>85000</v>
      </c>
      <c r="L2805" s="56" t="str">
        <f>_xlfn.CONCAT(NFM3External!$B2805,"_",NFM3External!$C2805,"_",NFM3External!$E2805,"_",NFM3External!$G2805)</f>
        <v>Zanzibar_HIV_United States Government (USG)_2022</v>
      </c>
    </row>
    <row r="2806" spans="1:12">
      <c r="A2806" s="48" t="s">
        <v>2062</v>
      </c>
      <c r="B2806" s="49" t="s">
        <v>1289</v>
      </c>
      <c r="C2806" s="49" t="s">
        <v>1638</v>
      </c>
      <c r="D2806" s="49" t="s">
        <v>1627</v>
      </c>
      <c r="E2806" s="49" t="s">
        <v>927</v>
      </c>
      <c r="F2806" s="49" t="s">
        <v>2063</v>
      </c>
      <c r="G2806" s="49">
        <v>2023</v>
      </c>
      <c r="H2806" s="49" t="s">
        <v>357</v>
      </c>
      <c r="I2806" s="49" t="s">
        <v>663</v>
      </c>
      <c r="J2806" s="59">
        <v>85000</v>
      </c>
      <c r="K2806" s="49">
        <v>85000</v>
      </c>
      <c r="L2806" s="55" t="str">
        <f>_xlfn.CONCAT(NFM3External!$B2806,"_",NFM3External!$C2806,"_",NFM3External!$E2806,"_",NFM3External!$G2806)</f>
        <v>Zanzibar_HIV_United States Government (USG)_2023</v>
      </c>
    </row>
    <row r="2807" spans="1:12">
      <c r="A2807" s="51" t="s">
        <v>2062</v>
      </c>
      <c r="B2807" s="52" t="s">
        <v>1289</v>
      </c>
      <c r="C2807" s="52" t="s">
        <v>304</v>
      </c>
      <c r="D2807" s="52" t="s">
        <v>1627</v>
      </c>
      <c r="E2807" s="52" t="s">
        <v>911</v>
      </c>
      <c r="F2807" s="52" t="s">
        <v>2064</v>
      </c>
      <c r="G2807" s="52">
        <v>2018</v>
      </c>
      <c r="H2807" s="52" t="s">
        <v>1628</v>
      </c>
      <c r="I2807" s="52" t="s">
        <v>663</v>
      </c>
      <c r="J2807" s="60">
        <v>19946</v>
      </c>
      <c r="K2807" s="52">
        <v>19946</v>
      </c>
      <c r="L2807" s="56" t="str">
        <f>_xlfn.CONCAT(NFM3External!$B2807,"_",NFM3External!$C2807,"_",NFM3External!$E2807,"_",NFM3External!$G2807)</f>
        <v>Zanzibar_Malaria_United Nations Development Programme (UNDP)_2018</v>
      </c>
    </row>
    <row r="2808" spans="1:12">
      <c r="A2808" s="48" t="s">
        <v>2062</v>
      </c>
      <c r="B2808" s="49" t="s">
        <v>1289</v>
      </c>
      <c r="C2808" s="49" t="s">
        <v>304</v>
      </c>
      <c r="D2808" s="49" t="s">
        <v>1627</v>
      </c>
      <c r="E2808" s="49" t="s">
        <v>911</v>
      </c>
      <c r="F2808" s="49" t="s">
        <v>2064</v>
      </c>
      <c r="G2808" s="49">
        <v>2019</v>
      </c>
      <c r="H2808" s="49" t="s">
        <v>1628</v>
      </c>
      <c r="I2808" s="49" t="s">
        <v>663</v>
      </c>
      <c r="J2808" s="59">
        <v>0</v>
      </c>
      <c r="K2808" s="49">
        <v>0</v>
      </c>
      <c r="L2808" s="55" t="str">
        <f>_xlfn.CONCAT(NFM3External!$B2808,"_",NFM3External!$C2808,"_",NFM3External!$E2808,"_",NFM3External!$G2808)</f>
        <v>Zanzibar_Malaria_United Nations Development Programme (UNDP)_2019</v>
      </c>
    </row>
    <row r="2809" spans="1:12">
      <c r="A2809" s="51" t="s">
        <v>2062</v>
      </c>
      <c r="B2809" s="52" t="s">
        <v>1289</v>
      </c>
      <c r="C2809" s="52" t="s">
        <v>304</v>
      </c>
      <c r="D2809" s="52" t="s">
        <v>1627</v>
      </c>
      <c r="E2809" s="52" t="s">
        <v>911</v>
      </c>
      <c r="F2809" s="52" t="s">
        <v>2064</v>
      </c>
      <c r="G2809" s="52">
        <v>2020</v>
      </c>
      <c r="H2809" s="52" t="s">
        <v>1628</v>
      </c>
      <c r="I2809" s="52" t="s">
        <v>663</v>
      </c>
      <c r="J2809" s="60">
        <v>10000</v>
      </c>
      <c r="K2809" s="52">
        <v>10000</v>
      </c>
      <c r="L2809" s="56" t="str">
        <f>_xlfn.CONCAT(NFM3External!$B2809,"_",NFM3External!$C2809,"_",NFM3External!$E2809,"_",NFM3External!$G2809)</f>
        <v>Zanzibar_Malaria_United Nations Development Programme (UNDP)_2020</v>
      </c>
    </row>
    <row r="2810" spans="1:12">
      <c r="A2810" s="48" t="s">
        <v>2062</v>
      </c>
      <c r="B2810" s="49" t="s">
        <v>1289</v>
      </c>
      <c r="C2810" s="49" t="s">
        <v>304</v>
      </c>
      <c r="D2810" s="49" t="s">
        <v>1627</v>
      </c>
      <c r="E2810" s="49" t="s">
        <v>911</v>
      </c>
      <c r="F2810" s="49" t="s">
        <v>2064</v>
      </c>
      <c r="G2810" s="49">
        <v>2021</v>
      </c>
      <c r="H2810" s="49" t="s">
        <v>357</v>
      </c>
      <c r="I2810" s="49" t="s">
        <v>663</v>
      </c>
      <c r="J2810" s="59">
        <v>0</v>
      </c>
      <c r="K2810" s="49">
        <v>0</v>
      </c>
      <c r="L2810" s="55" t="str">
        <f>_xlfn.CONCAT(NFM3External!$B2810,"_",NFM3External!$C2810,"_",NFM3External!$E2810,"_",NFM3External!$G2810)</f>
        <v>Zanzibar_Malaria_United Nations Development Programme (UNDP)_2021</v>
      </c>
    </row>
    <row r="2811" spans="1:12">
      <c r="A2811" s="51" t="s">
        <v>2062</v>
      </c>
      <c r="B2811" s="52" t="s">
        <v>1289</v>
      </c>
      <c r="C2811" s="52" t="s">
        <v>304</v>
      </c>
      <c r="D2811" s="52" t="s">
        <v>1627</v>
      </c>
      <c r="E2811" s="52" t="s">
        <v>911</v>
      </c>
      <c r="F2811" s="52" t="s">
        <v>2064</v>
      </c>
      <c r="G2811" s="52">
        <v>2022</v>
      </c>
      <c r="H2811" s="52" t="s">
        <v>357</v>
      </c>
      <c r="I2811" s="52" t="s">
        <v>663</v>
      </c>
      <c r="J2811" s="60">
        <v>0</v>
      </c>
      <c r="K2811" s="52">
        <v>0</v>
      </c>
      <c r="L2811" s="56" t="str">
        <f>_xlfn.CONCAT(NFM3External!$B2811,"_",NFM3External!$C2811,"_",NFM3External!$E2811,"_",NFM3External!$G2811)</f>
        <v>Zanzibar_Malaria_United Nations Development Programme (UNDP)_2022</v>
      </c>
    </row>
    <row r="2812" spans="1:12">
      <c r="A2812" s="48" t="s">
        <v>2062</v>
      </c>
      <c r="B2812" s="49" t="s">
        <v>1289</v>
      </c>
      <c r="C2812" s="49" t="s">
        <v>304</v>
      </c>
      <c r="D2812" s="49" t="s">
        <v>1627</v>
      </c>
      <c r="E2812" s="49" t="s">
        <v>911</v>
      </c>
      <c r="F2812" s="49" t="s">
        <v>2064</v>
      </c>
      <c r="G2812" s="49">
        <v>2023</v>
      </c>
      <c r="H2812" s="49" t="s">
        <v>357</v>
      </c>
      <c r="I2812" s="49" t="s">
        <v>663</v>
      </c>
      <c r="J2812" s="59">
        <v>0</v>
      </c>
      <c r="K2812" s="49">
        <v>0</v>
      </c>
      <c r="L2812" s="55" t="str">
        <f>_xlfn.CONCAT(NFM3External!$B2812,"_",NFM3External!$C2812,"_",NFM3External!$E2812,"_",NFM3External!$G2812)</f>
        <v>Zanzibar_Malaria_United Nations Development Programme (UNDP)_2023</v>
      </c>
    </row>
    <row r="2813" spans="1:12">
      <c r="A2813" s="51" t="s">
        <v>2062</v>
      </c>
      <c r="B2813" s="52" t="s">
        <v>1289</v>
      </c>
      <c r="C2813" s="52" t="s">
        <v>304</v>
      </c>
      <c r="D2813" s="52" t="s">
        <v>1627</v>
      </c>
      <c r="E2813" s="52" t="s">
        <v>911</v>
      </c>
      <c r="F2813" s="52" t="s">
        <v>2064</v>
      </c>
      <c r="G2813" s="52">
        <v>2024</v>
      </c>
      <c r="H2813" s="52" t="s">
        <v>357</v>
      </c>
      <c r="I2813" s="52" t="s">
        <v>663</v>
      </c>
      <c r="J2813" s="60">
        <v>0</v>
      </c>
      <c r="K2813" s="52">
        <v>0</v>
      </c>
      <c r="L2813" s="56" t="str">
        <f>_xlfn.CONCAT(NFM3External!$B2813,"_",NFM3External!$C2813,"_",NFM3External!$E2813,"_",NFM3External!$G2813)</f>
        <v>Zanzibar_Malaria_United Nations Development Programme (UNDP)_2024</v>
      </c>
    </row>
    <row r="2814" spans="1:12">
      <c r="A2814" s="48" t="s">
        <v>2062</v>
      </c>
      <c r="B2814" s="49" t="s">
        <v>1289</v>
      </c>
      <c r="C2814" s="49" t="s">
        <v>304</v>
      </c>
      <c r="D2814" s="49" t="s">
        <v>1627</v>
      </c>
      <c r="E2814" s="49" t="s">
        <v>911</v>
      </c>
      <c r="F2814" s="49" t="s">
        <v>2064</v>
      </c>
      <c r="G2814" s="49">
        <v>2025</v>
      </c>
      <c r="H2814" s="49" t="s">
        <v>357</v>
      </c>
      <c r="I2814" s="49" t="s">
        <v>663</v>
      </c>
      <c r="J2814" s="59">
        <v>0</v>
      </c>
      <c r="K2814" s="49">
        <v>0</v>
      </c>
      <c r="L2814" s="55" t="str">
        <f>_xlfn.CONCAT(NFM3External!$B2814,"_",NFM3External!$C2814,"_",NFM3External!$E2814,"_",NFM3External!$G2814)</f>
        <v>Zanzibar_Malaria_United Nations Development Programme (UNDP)_2025</v>
      </c>
    </row>
    <row r="2815" spans="1:12">
      <c r="A2815" s="51" t="s">
        <v>2062</v>
      </c>
      <c r="B2815" s="52" t="s">
        <v>1289</v>
      </c>
      <c r="C2815" s="52" t="s">
        <v>304</v>
      </c>
      <c r="D2815" s="52" t="s">
        <v>1627</v>
      </c>
      <c r="E2815" s="52" t="s">
        <v>927</v>
      </c>
      <c r="F2815" s="52" t="s">
        <v>2065</v>
      </c>
      <c r="G2815" s="52">
        <v>2018</v>
      </c>
      <c r="H2815" s="52" t="s">
        <v>1628</v>
      </c>
      <c r="I2815" s="52" t="s">
        <v>663</v>
      </c>
      <c r="J2815" s="60">
        <v>3417579</v>
      </c>
      <c r="K2815" s="52">
        <v>3417579</v>
      </c>
      <c r="L2815" s="56" t="str">
        <f>_xlfn.CONCAT(NFM3External!$B2815,"_",NFM3External!$C2815,"_",NFM3External!$E2815,"_",NFM3External!$G2815)</f>
        <v>Zanzibar_Malaria_United States Government (USG)_2018</v>
      </c>
    </row>
    <row r="2816" spans="1:12">
      <c r="A2816" s="48" t="s">
        <v>2062</v>
      </c>
      <c r="B2816" s="49" t="s">
        <v>1289</v>
      </c>
      <c r="C2816" s="49" t="s">
        <v>304</v>
      </c>
      <c r="D2816" s="49" t="s">
        <v>1627</v>
      </c>
      <c r="E2816" s="49" t="s">
        <v>927</v>
      </c>
      <c r="F2816" s="49" t="s">
        <v>2065</v>
      </c>
      <c r="G2816" s="49">
        <v>2019</v>
      </c>
      <c r="H2816" s="49" t="s">
        <v>1628</v>
      </c>
      <c r="I2816" s="49" t="s">
        <v>663</v>
      </c>
      <c r="J2816" s="59">
        <v>4371502</v>
      </c>
      <c r="K2816" s="49">
        <v>4371502</v>
      </c>
      <c r="L2816" s="55" t="str">
        <f>_xlfn.CONCAT(NFM3External!$B2816,"_",NFM3External!$C2816,"_",NFM3External!$E2816,"_",NFM3External!$G2816)</f>
        <v>Zanzibar_Malaria_United States Government (USG)_2019</v>
      </c>
    </row>
    <row r="2817" spans="1:12">
      <c r="A2817" s="51" t="s">
        <v>2062</v>
      </c>
      <c r="B2817" s="52" t="s">
        <v>1289</v>
      </c>
      <c r="C2817" s="52" t="s">
        <v>304</v>
      </c>
      <c r="D2817" s="52" t="s">
        <v>1627</v>
      </c>
      <c r="E2817" s="52" t="s">
        <v>927</v>
      </c>
      <c r="F2817" s="52" t="s">
        <v>2065</v>
      </c>
      <c r="G2817" s="52">
        <v>2020</v>
      </c>
      <c r="H2817" s="52" t="s">
        <v>1628</v>
      </c>
      <c r="I2817" s="52" t="s">
        <v>663</v>
      </c>
      <c r="J2817" s="60">
        <v>2267118</v>
      </c>
      <c r="K2817" s="52">
        <v>2267118</v>
      </c>
      <c r="L2817" s="56" t="str">
        <f>_xlfn.CONCAT(NFM3External!$B2817,"_",NFM3External!$C2817,"_",NFM3External!$E2817,"_",NFM3External!$G2817)</f>
        <v>Zanzibar_Malaria_United States Government (USG)_2020</v>
      </c>
    </row>
    <row r="2818" spans="1:12">
      <c r="A2818" s="48" t="s">
        <v>2062</v>
      </c>
      <c r="B2818" s="49" t="s">
        <v>1289</v>
      </c>
      <c r="C2818" s="49" t="s">
        <v>304</v>
      </c>
      <c r="D2818" s="49" t="s">
        <v>1627</v>
      </c>
      <c r="E2818" s="49" t="s">
        <v>927</v>
      </c>
      <c r="F2818" s="49" t="s">
        <v>2065</v>
      </c>
      <c r="G2818" s="49">
        <v>2021</v>
      </c>
      <c r="H2818" s="49" t="s">
        <v>357</v>
      </c>
      <c r="I2818" s="49" t="s">
        <v>663</v>
      </c>
      <c r="J2818" s="59">
        <v>3809556</v>
      </c>
      <c r="K2818" s="49">
        <v>3809556</v>
      </c>
      <c r="L2818" s="55" t="str">
        <f>_xlfn.CONCAT(NFM3External!$B2818,"_",NFM3External!$C2818,"_",NFM3External!$E2818,"_",NFM3External!$G2818)</f>
        <v>Zanzibar_Malaria_United States Government (USG)_2021</v>
      </c>
    </row>
    <row r="2819" spans="1:12">
      <c r="A2819" s="51" t="s">
        <v>2062</v>
      </c>
      <c r="B2819" s="52" t="s">
        <v>1289</v>
      </c>
      <c r="C2819" s="52" t="s">
        <v>304</v>
      </c>
      <c r="D2819" s="52" t="s">
        <v>1627</v>
      </c>
      <c r="E2819" s="52" t="s">
        <v>927</v>
      </c>
      <c r="F2819" s="52" t="s">
        <v>2065</v>
      </c>
      <c r="G2819" s="52">
        <v>2022</v>
      </c>
      <c r="H2819" s="52" t="s">
        <v>357</v>
      </c>
      <c r="I2819" s="52" t="s">
        <v>663</v>
      </c>
      <c r="J2819" s="60">
        <v>863880</v>
      </c>
      <c r="K2819" s="52">
        <v>863880</v>
      </c>
      <c r="L2819" s="56" t="str">
        <f>_xlfn.CONCAT(NFM3External!$B2819,"_",NFM3External!$C2819,"_",NFM3External!$E2819,"_",NFM3External!$G2819)</f>
        <v>Zanzibar_Malaria_United States Government (USG)_2022</v>
      </c>
    </row>
    <row r="2820" spans="1:12">
      <c r="A2820" s="48" t="s">
        <v>2062</v>
      </c>
      <c r="B2820" s="49" t="s">
        <v>1289</v>
      </c>
      <c r="C2820" s="49" t="s">
        <v>304</v>
      </c>
      <c r="D2820" s="49" t="s">
        <v>1627</v>
      </c>
      <c r="E2820" s="49" t="s">
        <v>927</v>
      </c>
      <c r="F2820" s="49" t="s">
        <v>2065</v>
      </c>
      <c r="G2820" s="49">
        <v>2023</v>
      </c>
      <c r="H2820" s="49" t="s">
        <v>357</v>
      </c>
      <c r="I2820" s="49" t="s">
        <v>663</v>
      </c>
      <c r="J2820" s="59">
        <v>756215</v>
      </c>
      <c r="K2820" s="49">
        <v>756215</v>
      </c>
      <c r="L2820" s="55" t="str">
        <f>_xlfn.CONCAT(NFM3External!$B2820,"_",NFM3External!$C2820,"_",NFM3External!$E2820,"_",NFM3External!$G2820)</f>
        <v>Zanzibar_Malaria_United States Government (USG)_2023</v>
      </c>
    </row>
    <row r="2821" spans="1:12">
      <c r="A2821" s="51" t="s">
        <v>2062</v>
      </c>
      <c r="B2821" s="52" t="s">
        <v>1289</v>
      </c>
      <c r="C2821" s="52" t="s">
        <v>304</v>
      </c>
      <c r="D2821" s="52" t="s">
        <v>1627</v>
      </c>
      <c r="E2821" s="52" t="s">
        <v>927</v>
      </c>
      <c r="F2821" s="52" t="s">
        <v>2065</v>
      </c>
      <c r="G2821" s="52">
        <v>2024</v>
      </c>
      <c r="H2821" s="52" t="s">
        <v>357</v>
      </c>
      <c r="I2821" s="52" t="s">
        <v>663</v>
      </c>
      <c r="J2821" s="60">
        <v>0</v>
      </c>
      <c r="K2821" s="52">
        <v>0</v>
      </c>
      <c r="L2821" s="56" t="str">
        <f>_xlfn.CONCAT(NFM3External!$B2821,"_",NFM3External!$C2821,"_",NFM3External!$E2821,"_",NFM3External!$G2821)</f>
        <v>Zanzibar_Malaria_United States Government (USG)_2024</v>
      </c>
    </row>
    <row r="2822" spans="1:12">
      <c r="A2822" s="48" t="s">
        <v>2062</v>
      </c>
      <c r="B2822" s="49" t="s">
        <v>1289</v>
      </c>
      <c r="C2822" s="49" t="s">
        <v>304</v>
      </c>
      <c r="D2822" s="49" t="s">
        <v>1627</v>
      </c>
      <c r="E2822" s="49" t="s">
        <v>927</v>
      </c>
      <c r="F2822" s="49" t="s">
        <v>2065</v>
      </c>
      <c r="G2822" s="49">
        <v>2025</v>
      </c>
      <c r="H2822" s="49" t="s">
        <v>357</v>
      </c>
      <c r="I2822" s="49" t="s">
        <v>663</v>
      </c>
      <c r="J2822" s="59">
        <v>0</v>
      </c>
      <c r="K2822" s="49">
        <v>0</v>
      </c>
      <c r="L2822" s="55" t="str">
        <f>_xlfn.CONCAT(NFM3External!$B2822,"_",NFM3External!$C2822,"_",NFM3External!$E2822,"_",NFM3External!$G2822)</f>
        <v>Zanzibar_Malaria_United States Government (USG)_2025</v>
      </c>
    </row>
    <row r="2823" spans="1:12">
      <c r="A2823" s="51" t="s">
        <v>2062</v>
      </c>
      <c r="B2823" s="52" t="s">
        <v>1289</v>
      </c>
      <c r="C2823" s="52" t="s">
        <v>301</v>
      </c>
      <c r="D2823" s="52" t="s">
        <v>1627</v>
      </c>
      <c r="E2823" s="52" t="s">
        <v>605</v>
      </c>
      <c r="F2823" s="52"/>
      <c r="G2823" s="52">
        <v>2021</v>
      </c>
      <c r="H2823" s="52" t="s">
        <v>357</v>
      </c>
      <c r="I2823" s="52" t="s">
        <v>663</v>
      </c>
      <c r="J2823" s="60">
        <v>35188</v>
      </c>
      <c r="K2823" s="52">
        <v>35188</v>
      </c>
      <c r="L2823" s="56" t="str">
        <f>_xlfn.CONCAT(NFM3External!$B2823,"_",NFM3External!$C2823,"_",NFM3External!$E2823,"_",NFM3External!$G2823)</f>
        <v>Zanzibar_TB_Select External Source_2021</v>
      </c>
    </row>
    <row r="2824" spans="1:12">
      <c r="A2824" s="48" t="s">
        <v>2062</v>
      </c>
      <c r="B2824" s="49" t="s">
        <v>1289</v>
      </c>
      <c r="C2824" s="49" t="s">
        <v>301</v>
      </c>
      <c r="D2824" s="49" t="s">
        <v>1627</v>
      </c>
      <c r="E2824" s="49" t="s">
        <v>605</v>
      </c>
      <c r="F2824" s="49"/>
      <c r="G2824" s="49">
        <v>2022</v>
      </c>
      <c r="H2824" s="49" t="s">
        <v>357</v>
      </c>
      <c r="I2824" s="49" t="s">
        <v>663</v>
      </c>
      <c r="J2824" s="59">
        <v>24863</v>
      </c>
      <c r="K2824" s="49">
        <v>24863</v>
      </c>
      <c r="L2824" s="55" t="str">
        <f>_xlfn.CONCAT(NFM3External!$B2824,"_",NFM3External!$C2824,"_",NFM3External!$E2824,"_",NFM3External!$G2824)</f>
        <v>Zanzibar_TB_Select External Source_2022</v>
      </c>
    </row>
    <row r="2825" spans="1:12">
      <c r="A2825" s="51" t="s">
        <v>2062</v>
      </c>
      <c r="B2825" s="52" t="s">
        <v>1289</v>
      </c>
      <c r="C2825" s="52" t="s">
        <v>301</v>
      </c>
      <c r="D2825" s="52" t="s">
        <v>1627</v>
      </c>
      <c r="E2825" s="52" t="s">
        <v>605</v>
      </c>
      <c r="F2825" s="52"/>
      <c r="G2825" s="52">
        <v>2023</v>
      </c>
      <c r="H2825" s="52" t="s">
        <v>357</v>
      </c>
      <c r="I2825" s="52" t="s">
        <v>663</v>
      </c>
      <c r="J2825" s="60">
        <v>7000</v>
      </c>
      <c r="K2825" s="52">
        <v>7000</v>
      </c>
      <c r="L2825" s="56" t="str">
        <f>_xlfn.CONCAT(NFM3External!$B2825,"_",NFM3External!$C2825,"_",NFM3External!$E2825,"_",NFM3External!$G2825)</f>
        <v>Zanzibar_TB_Select External Source_2023</v>
      </c>
    </row>
    <row r="2826" spans="1:12">
      <c r="A2826" s="48" t="s">
        <v>2062</v>
      </c>
      <c r="B2826" s="49" t="s">
        <v>1289</v>
      </c>
      <c r="C2826" s="49" t="s">
        <v>301</v>
      </c>
      <c r="D2826" s="49" t="s">
        <v>1627</v>
      </c>
      <c r="E2826" s="49" t="s">
        <v>947</v>
      </c>
      <c r="F2826" s="49"/>
      <c r="G2826" s="49">
        <v>2018</v>
      </c>
      <c r="H2826" s="49" t="s">
        <v>1628</v>
      </c>
      <c r="I2826" s="49" t="s">
        <v>663</v>
      </c>
      <c r="J2826" s="59">
        <v>27800</v>
      </c>
      <c r="K2826" s="49">
        <v>27800</v>
      </c>
      <c r="L2826" s="55" t="str">
        <f>_xlfn.CONCAT(NFM3External!$B2826,"_",NFM3External!$C2826,"_",NFM3External!$E2826,"_",NFM3External!$G2826)</f>
        <v>Zanzibar_TB_Unspecified - not disagregated by sources _2018</v>
      </c>
    </row>
    <row r="2827" spans="1:12">
      <c r="A2827" s="51" t="s">
        <v>2062</v>
      </c>
      <c r="B2827" s="52" t="s">
        <v>1289</v>
      </c>
      <c r="C2827" s="52" t="s">
        <v>301</v>
      </c>
      <c r="D2827" s="52" t="s">
        <v>1627</v>
      </c>
      <c r="E2827" s="52" t="s">
        <v>947</v>
      </c>
      <c r="F2827" s="52"/>
      <c r="G2827" s="52">
        <v>2019</v>
      </c>
      <c r="H2827" s="52" t="s">
        <v>1628</v>
      </c>
      <c r="I2827" s="52" t="s">
        <v>663</v>
      </c>
      <c r="J2827" s="60">
        <v>15778</v>
      </c>
      <c r="K2827" s="52">
        <v>15778</v>
      </c>
      <c r="L2827" s="56" t="str">
        <f>_xlfn.CONCAT(NFM3External!$B2827,"_",NFM3External!$C2827,"_",NFM3External!$E2827,"_",NFM3External!$G2827)</f>
        <v>Zanzibar_TB_Unspecified - not disagregated by sources _2019</v>
      </c>
    </row>
    <row r="2828" spans="1:12">
      <c r="A2828" s="48" t="s">
        <v>2062</v>
      </c>
      <c r="B2828" s="49" t="s">
        <v>1289</v>
      </c>
      <c r="C2828" s="49" t="s">
        <v>301</v>
      </c>
      <c r="D2828" s="49" t="s">
        <v>1627</v>
      </c>
      <c r="E2828" s="49" t="s">
        <v>947</v>
      </c>
      <c r="F2828" s="49"/>
      <c r="G2828" s="49">
        <v>2021</v>
      </c>
      <c r="H2828" s="49" t="s">
        <v>357</v>
      </c>
      <c r="I2828" s="49" t="s">
        <v>663</v>
      </c>
      <c r="J2828" s="59">
        <v>15600</v>
      </c>
      <c r="K2828" s="49">
        <v>15600</v>
      </c>
      <c r="L2828" s="55" t="str">
        <f>_xlfn.CONCAT(NFM3External!$B2828,"_",NFM3External!$C2828,"_",NFM3External!$E2828,"_",NFM3External!$G2828)</f>
        <v>Zanzibar_TB_Unspecified - not disagregated by sources _2021</v>
      </c>
    </row>
    <row r="2829" spans="1:12">
      <c r="A2829" s="51" t="s">
        <v>2062</v>
      </c>
      <c r="B2829" s="52" t="s">
        <v>1289</v>
      </c>
      <c r="C2829" s="52" t="s">
        <v>301</v>
      </c>
      <c r="D2829" s="52" t="s">
        <v>1627</v>
      </c>
      <c r="E2829" s="52" t="s">
        <v>947</v>
      </c>
      <c r="F2829" s="52"/>
      <c r="G2829" s="52">
        <v>2022</v>
      </c>
      <c r="H2829" s="52" t="s">
        <v>357</v>
      </c>
      <c r="I2829" s="52" t="s">
        <v>663</v>
      </c>
      <c r="J2829" s="60">
        <v>8855</v>
      </c>
      <c r="K2829" s="52">
        <v>8855</v>
      </c>
      <c r="L2829" s="56" t="str">
        <f>_xlfn.CONCAT(NFM3External!$B2829,"_",NFM3External!$C2829,"_",NFM3External!$E2829,"_",NFM3External!$G2829)</f>
        <v>Zanzibar_TB_Unspecified - not disagregated by sources _2022</v>
      </c>
    </row>
    <row r="2830" spans="1:12">
      <c r="A2830" s="48" t="s">
        <v>2062</v>
      </c>
      <c r="B2830" s="49" t="s">
        <v>1289</v>
      </c>
      <c r="C2830" s="49" t="s">
        <v>301</v>
      </c>
      <c r="D2830" s="49" t="s">
        <v>1627</v>
      </c>
      <c r="E2830" s="49" t="s">
        <v>947</v>
      </c>
      <c r="F2830" s="49"/>
      <c r="G2830" s="49">
        <v>2023</v>
      </c>
      <c r="H2830" s="49" t="s">
        <v>357</v>
      </c>
      <c r="I2830" s="49" t="s">
        <v>663</v>
      </c>
      <c r="J2830" s="59">
        <v>5000</v>
      </c>
      <c r="K2830" s="49">
        <v>5000</v>
      </c>
      <c r="L2830" s="55" t="str">
        <f>_xlfn.CONCAT(NFM3External!$B2830,"_",NFM3External!$C2830,"_",NFM3External!$E2830,"_",NFM3External!$G2830)</f>
        <v>Zanzibar_TB_Unspecified - not disagregated by sources _2023</v>
      </c>
    </row>
    <row r="2831" spans="1:12">
      <c r="A2831" s="51" t="s">
        <v>2066</v>
      </c>
      <c r="B2831" s="52" t="s">
        <v>1167</v>
      </c>
      <c r="C2831" s="52" t="s">
        <v>1638</v>
      </c>
      <c r="D2831" s="52" t="s">
        <v>1627</v>
      </c>
      <c r="E2831" s="52" t="s">
        <v>836</v>
      </c>
      <c r="F2831" s="52"/>
      <c r="G2831" s="52">
        <v>2018</v>
      </c>
      <c r="H2831" s="52" t="s">
        <v>1628</v>
      </c>
      <c r="I2831" s="52" t="s">
        <v>663</v>
      </c>
      <c r="J2831" s="60">
        <v>1878842</v>
      </c>
      <c r="K2831" s="52">
        <v>1878842</v>
      </c>
      <c r="L2831" s="56" t="str">
        <f>_xlfn.CONCAT(NFM3External!$B2831,"_",NFM3External!$C2831,"_",NFM3External!$E2831,"_",NFM3External!$G2831)</f>
        <v>Rwanda_HIV_Joint United Nations Programme on HIV/AIDS (UNAIDS)_2018</v>
      </c>
    </row>
    <row r="2832" spans="1:12">
      <c r="A2832" s="48" t="s">
        <v>2066</v>
      </c>
      <c r="B2832" s="49" t="s">
        <v>1167</v>
      </c>
      <c r="C2832" s="49" t="s">
        <v>1638</v>
      </c>
      <c r="D2832" s="49" t="s">
        <v>1627</v>
      </c>
      <c r="E2832" s="49" t="s">
        <v>836</v>
      </c>
      <c r="F2832" s="49"/>
      <c r="G2832" s="49">
        <v>2019</v>
      </c>
      <c r="H2832" s="49" t="s">
        <v>1628</v>
      </c>
      <c r="I2832" s="49" t="s">
        <v>663</v>
      </c>
      <c r="J2832" s="59">
        <v>1366003</v>
      </c>
      <c r="K2832" s="49">
        <v>1366003</v>
      </c>
      <c r="L2832" s="55" t="str">
        <f>_xlfn.CONCAT(NFM3External!$B2832,"_",NFM3External!$C2832,"_",NFM3External!$E2832,"_",NFM3External!$G2832)</f>
        <v>Rwanda_HIV_Joint United Nations Programme on HIV/AIDS (UNAIDS)_2019</v>
      </c>
    </row>
    <row r="2833" spans="1:12">
      <c r="A2833" s="51" t="s">
        <v>2066</v>
      </c>
      <c r="B2833" s="52" t="s">
        <v>1167</v>
      </c>
      <c r="C2833" s="52" t="s">
        <v>1638</v>
      </c>
      <c r="D2833" s="52" t="s">
        <v>1627</v>
      </c>
      <c r="E2833" s="52" t="s">
        <v>836</v>
      </c>
      <c r="F2833" s="52"/>
      <c r="G2833" s="52">
        <v>2020</v>
      </c>
      <c r="H2833" s="52" t="s">
        <v>1628</v>
      </c>
      <c r="I2833" s="52" t="s">
        <v>663</v>
      </c>
      <c r="J2833" s="60">
        <v>1366003</v>
      </c>
      <c r="K2833" s="52">
        <v>1366003</v>
      </c>
      <c r="L2833" s="56" t="str">
        <f>_xlfn.CONCAT(NFM3External!$B2833,"_",NFM3External!$C2833,"_",NFM3External!$E2833,"_",NFM3External!$G2833)</f>
        <v>Rwanda_HIV_Joint United Nations Programme on HIV/AIDS (UNAIDS)_2020</v>
      </c>
    </row>
    <row r="2834" spans="1:12">
      <c r="A2834" s="48" t="s">
        <v>2066</v>
      </c>
      <c r="B2834" s="49" t="s">
        <v>1167</v>
      </c>
      <c r="C2834" s="49" t="s">
        <v>1638</v>
      </c>
      <c r="D2834" s="49" t="s">
        <v>1627</v>
      </c>
      <c r="E2834" s="49" t="s">
        <v>836</v>
      </c>
      <c r="F2834" s="49"/>
      <c r="G2834" s="49">
        <v>2021</v>
      </c>
      <c r="H2834" s="49" t="s">
        <v>357</v>
      </c>
      <c r="I2834" s="49" t="s">
        <v>663</v>
      </c>
      <c r="J2834" s="59">
        <v>1366003</v>
      </c>
      <c r="K2834" s="49">
        <v>1366003</v>
      </c>
      <c r="L2834" s="55" t="str">
        <f>_xlfn.CONCAT(NFM3External!$B2834,"_",NFM3External!$C2834,"_",NFM3External!$E2834,"_",NFM3External!$G2834)</f>
        <v>Rwanda_HIV_Joint United Nations Programme on HIV/AIDS (UNAIDS)_2021</v>
      </c>
    </row>
    <row r="2835" spans="1:12">
      <c r="A2835" s="51" t="s">
        <v>2066</v>
      </c>
      <c r="B2835" s="52" t="s">
        <v>1167</v>
      </c>
      <c r="C2835" s="52" t="s">
        <v>1638</v>
      </c>
      <c r="D2835" s="52" t="s">
        <v>1627</v>
      </c>
      <c r="E2835" s="52" t="s">
        <v>836</v>
      </c>
      <c r="F2835" s="52"/>
      <c r="G2835" s="52">
        <v>2022</v>
      </c>
      <c r="H2835" s="52" t="s">
        <v>357</v>
      </c>
      <c r="I2835" s="52" t="s">
        <v>663</v>
      </c>
      <c r="J2835" s="60">
        <v>673248</v>
      </c>
      <c r="K2835" s="52">
        <v>673248</v>
      </c>
      <c r="L2835" s="56" t="str">
        <f>_xlfn.CONCAT(NFM3External!$B2835,"_",NFM3External!$C2835,"_",NFM3External!$E2835,"_",NFM3External!$G2835)</f>
        <v>Rwanda_HIV_Joint United Nations Programme on HIV/AIDS (UNAIDS)_2022</v>
      </c>
    </row>
    <row r="2836" spans="1:12">
      <c r="A2836" s="48" t="s">
        <v>2066</v>
      </c>
      <c r="B2836" s="49" t="s">
        <v>1167</v>
      </c>
      <c r="C2836" s="49" t="s">
        <v>1638</v>
      </c>
      <c r="D2836" s="49" t="s">
        <v>1627</v>
      </c>
      <c r="E2836" s="49" t="s">
        <v>836</v>
      </c>
      <c r="F2836" s="49"/>
      <c r="G2836" s="49">
        <v>2023</v>
      </c>
      <c r="H2836" s="49" t="s">
        <v>357</v>
      </c>
      <c r="I2836" s="49" t="s">
        <v>663</v>
      </c>
      <c r="J2836" s="59">
        <v>706949</v>
      </c>
      <c r="K2836" s="49">
        <v>706949</v>
      </c>
      <c r="L2836" s="55" t="str">
        <f>_xlfn.CONCAT(NFM3External!$B2836,"_",NFM3External!$C2836,"_",NFM3External!$E2836,"_",NFM3External!$G2836)</f>
        <v>Rwanda_HIV_Joint United Nations Programme on HIV/AIDS (UNAIDS)_2023</v>
      </c>
    </row>
    <row r="2837" spans="1:12">
      <c r="A2837" s="51" t="s">
        <v>2066</v>
      </c>
      <c r="B2837" s="52" t="s">
        <v>1167</v>
      </c>
      <c r="C2837" s="52" t="s">
        <v>1638</v>
      </c>
      <c r="D2837" s="52" t="s">
        <v>1627</v>
      </c>
      <c r="E2837" s="52" t="s">
        <v>836</v>
      </c>
      <c r="F2837" s="52"/>
      <c r="G2837" s="52">
        <v>2024</v>
      </c>
      <c r="H2837" s="52" t="s">
        <v>357</v>
      </c>
      <c r="I2837" s="52" t="s">
        <v>663</v>
      </c>
      <c r="J2837" s="60">
        <v>628626</v>
      </c>
      <c r="K2837" s="52">
        <v>628626</v>
      </c>
      <c r="L2837" s="56" t="str">
        <f>_xlfn.CONCAT(NFM3External!$B2837,"_",NFM3External!$C2837,"_",NFM3External!$E2837,"_",NFM3External!$G2837)</f>
        <v>Rwanda_HIV_Joint United Nations Programme on HIV/AIDS (UNAIDS)_2024</v>
      </c>
    </row>
    <row r="2838" spans="1:12">
      <c r="A2838" s="48" t="s">
        <v>2066</v>
      </c>
      <c r="B2838" s="49" t="s">
        <v>1167</v>
      </c>
      <c r="C2838" s="49" t="s">
        <v>1638</v>
      </c>
      <c r="D2838" s="49" t="s">
        <v>1627</v>
      </c>
      <c r="E2838" s="49" t="s">
        <v>927</v>
      </c>
      <c r="F2838" s="49"/>
      <c r="G2838" s="49">
        <v>2018</v>
      </c>
      <c r="H2838" s="49" t="s">
        <v>1628</v>
      </c>
      <c r="I2838" s="49" t="s">
        <v>663</v>
      </c>
      <c r="J2838" s="59">
        <v>59396520</v>
      </c>
      <c r="K2838" s="49">
        <v>59396520</v>
      </c>
      <c r="L2838" s="55" t="str">
        <f>_xlfn.CONCAT(NFM3External!$B2838,"_",NFM3External!$C2838,"_",NFM3External!$E2838,"_",NFM3External!$G2838)</f>
        <v>Rwanda_HIV_United States Government (USG)_2018</v>
      </c>
    </row>
    <row r="2839" spans="1:12">
      <c r="A2839" s="51" t="s">
        <v>2066</v>
      </c>
      <c r="B2839" s="52" t="s">
        <v>1167</v>
      </c>
      <c r="C2839" s="52" t="s">
        <v>1638</v>
      </c>
      <c r="D2839" s="52" t="s">
        <v>1627</v>
      </c>
      <c r="E2839" s="52" t="s">
        <v>927</v>
      </c>
      <c r="F2839" s="52"/>
      <c r="G2839" s="52">
        <v>2019</v>
      </c>
      <c r="H2839" s="52" t="s">
        <v>1628</v>
      </c>
      <c r="I2839" s="52" t="s">
        <v>663</v>
      </c>
      <c r="J2839" s="60">
        <v>56857591</v>
      </c>
      <c r="K2839" s="52">
        <v>56857591</v>
      </c>
      <c r="L2839" s="56" t="str">
        <f>_xlfn.CONCAT(NFM3External!$B2839,"_",NFM3External!$C2839,"_",NFM3External!$E2839,"_",NFM3External!$G2839)</f>
        <v>Rwanda_HIV_United States Government (USG)_2019</v>
      </c>
    </row>
    <row r="2840" spans="1:12">
      <c r="A2840" s="48" t="s">
        <v>2066</v>
      </c>
      <c r="B2840" s="49" t="s">
        <v>1167</v>
      </c>
      <c r="C2840" s="49" t="s">
        <v>1638</v>
      </c>
      <c r="D2840" s="49" t="s">
        <v>1627</v>
      </c>
      <c r="E2840" s="49" t="s">
        <v>927</v>
      </c>
      <c r="F2840" s="49"/>
      <c r="G2840" s="49">
        <v>2020</v>
      </c>
      <c r="H2840" s="49" t="s">
        <v>1628</v>
      </c>
      <c r="I2840" s="49" t="s">
        <v>663</v>
      </c>
      <c r="J2840" s="59">
        <v>61177117</v>
      </c>
      <c r="K2840" s="49">
        <v>61177117</v>
      </c>
      <c r="L2840" s="55" t="str">
        <f>_xlfn.CONCAT(NFM3External!$B2840,"_",NFM3External!$C2840,"_",NFM3External!$E2840,"_",NFM3External!$G2840)</f>
        <v>Rwanda_HIV_United States Government (USG)_2020</v>
      </c>
    </row>
    <row r="2841" spans="1:12">
      <c r="A2841" s="51" t="s">
        <v>2066</v>
      </c>
      <c r="B2841" s="52" t="s">
        <v>1167</v>
      </c>
      <c r="C2841" s="52" t="s">
        <v>1638</v>
      </c>
      <c r="D2841" s="52" t="s">
        <v>1627</v>
      </c>
      <c r="E2841" s="52" t="s">
        <v>927</v>
      </c>
      <c r="F2841" s="52"/>
      <c r="G2841" s="52">
        <v>2021</v>
      </c>
      <c r="H2841" s="52" t="s">
        <v>357</v>
      </c>
      <c r="I2841" s="52" t="s">
        <v>663</v>
      </c>
      <c r="J2841" s="60">
        <v>60433219</v>
      </c>
      <c r="K2841" s="52">
        <v>60433219</v>
      </c>
      <c r="L2841" s="56" t="str">
        <f>_xlfn.CONCAT(NFM3External!$B2841,"_",NFM3External!$C2841,"_",NFM3External!$E2841,"_",NFM3External!$G2841)</f>
        <v>Rwanda_HIV_United States Government (USG)_2021</v>
      </c>
    </row>
    <row r="2842" spans="1:12">
      <c r="A2842" s="48" t="s">
        <v>2066</v>
      </c>
      <c r="B2842" s="49" t="s">
        <v>1167</v>
      </c>
      <c r="C2842" s="49" t="s">
        <v>1638</v>
      </c>
      <c r="D2842" s="49" t="s">
        <v>1627</v>
      </c>
      <c r="E2842" s="49" t="s">
        <v>927</v>
      </c>
      <c r="F2842" s="49"/>
      <c r="G2842" s="49">
        <v>2022</v>
      </c>
      <c r="H2842" s="49" t="s">
        <v>357</v>
      </c>
      <c r="I2842" s="49" t="s">
        <v>663</v>
      </c>
      <c r="J2842" s="59">
        <v>53316534</v>
      </c>
      <c r="K2842" s="49">
        <v>53316534</v>
      </c>
      <c r="L2842" s="55" t="str">
        <f>_xlfn.CONCAT(NFM3External!$B2842,"_",NFM3External!$C2842,"_",NFM3External!$E2842,"_",NFM3External!$G2842)</f>
        <v>Rwanda_HIV_United States Government (USG)_2022</v>
      </c>
    </row>
    <row r="2843" spans="1:12">
      <c r="A2843" s="51" t="s">
        <v>2066</v>
      </c>
      <c r="B2843" s="52" t="s">
        <v>1167</v>
      </c>
      <c r="C2843" s="52" t="s">
        <v>1638</v>
      </c>
      <c r="D2843" s="52" t="s">
        <v>1627</v>
      </c>
      <c r="E2843" s="52" t="s">
        <v>927</v>
      </c>
      <c r="F2843" s="52"/>
      <c r="G2843" s="52">
        <v>2023</v>
      </c>
      <c r="H2843" s="52" t="s">
        <v>357</v>
      </c>
      <c r="I2843" s="52" t="s">
        <v>663</v>
      </c>
      <c r="J2843" s="60">
        <v>46662189</v>
      </c>
      <c r="K2843" s="52">
        <v>46662189</v>
      </c>
      <c r="L2843" s="56" t="str">
        <f>_xlfn.CONCAT(NFM3External!$B2843,"_",NFM3External!$C2843,"_",NFM3External!$E2843,"_",NFM3External!$G2843)</f>
        <v>Rwanda_HIV_United States Government (USG)_2023</v>
      </c>
    </row>
    <row r="2844" spans="1:12">
      <c r="A2844" s="48" t="s">
        <v>2066</v>
      </c>
      <c r="B2844" s="49" t="s">
        <v>1167</v>
      </c>
      <c r="C2844" s="49" t="s">
        <v>1638</v>
      </c>
      <c r="D2844" s="49" t="s">
        <v>1627</v>
      </c>
      <c r="E2844" s="49" t="s">
        <v>927</v>
      </c>
      <c r="F2844" s="49"/>
      <c r="G2844" s="49">
        <v>2024</v>
      </c>
      <c r="H2844" s="49" t="s">
        <v>357</v>
      </c>
      <c r="I2844" s="49" t="s">
        <v>663</v>
      </c>
      <c r="J2844" s="59">
        <v>48173702</v>
      </c>
      <c r="K2844" s="49">
        <v>48173702</v>
      </c>
      <c r="L2844" s="55" t="str">
        <f>_xlfn.CONCAT(NFM3External!$B2844,"_",NFM3External!$C2844,"_",NFM3External!$E2844,"_",NFM3External!$G2844)</f>
        <v>Rwanda_HIV_United States Government (USG)_2024</v>
      </c>
    </row>
    <row r="2845" spans="1:12">
      <c r="A2845" s="51" t="s">
        <v>2066</v>
      </c>
      <c r="B2845" s="52" t="s">
        <v>1167</v>
      </c>
      <c r="C2845" s="52" t="s">
        <v>1638</v>
      </c>
      <c r="D2845" s="52" t="s">
        <v>1627</v>
      </c>
      <c r="E2845" s="52" t="s">
        <v>947</v>
      </c>
      <c r="F2845" s="52" t="s">
        <v>2067</v>
      </c>
      <c r="G2845" s="52">
        <v>2022</v>
      </c>
      <c r="H2845" s="52" t="s">
        <v>357</v>
      </c>
      <c r="I2845" s="52" t="s">
        <v>663</v>
      </c>
      <c r="J2845" s="60">
        <v>4986777</v>
      </c>
      <c r="K2845" s="52">
        <v>4986777</v>
      </c>
      <c r="L2845" s="56" t="str">
        <f>_xlfn.CONCAT(NFM3External!$B2845,"_",NFM3External!$C2845,"_",NFM3External!$E2845,"_",NFM3External!$G2845)</f>
        <v>Rwanda_HIV_Unspecified - not disagregated by sources _2022</v>
      </c>
    </row>
    <row r="2846" spans="1:12">
      <c r="A2846" s="48" t="s">
        <v>2066</v>
      </c>
      <c r="B2846" s="49" t="s">
        <v>1167</v>
      </c>
      <c r="C2846" s="49" t="s">
        <v>1638</v>
      </c>
      <c r="D2846" s="49" t="s">
        <v>1627</v>
      </c>
      <c r="E2846" s="49" t="s">
        <v>947</v>
      </c>
      <c r="F2846" s="49" t="s">
        <v>2067</v>
      </c>
      <c r="G2846" s="49">
        <v>2023</v>
      </c>
      <c r="H2846" s="49" t="s">
        <v>357</v>
      </c>
      <c r="I2846" s="49" t="s">
        <v>663</v>
      </c>
      <c r="J2846" s="59">
        <v>12167990</v>
      </c>
      <c r="K2846" s="49">
        <v>12167990</v>
      </c>
      <c r="L2846" s="55" t="str">
        <f>_xlfn.CONCAT(NFM3External!$B2846,"_",NFM3External!$C2846,"_",NFM3External!$E2846,"_",NFM3External!$G2846)</f>
        <v>Rwanda_HIV_Unspecified - not disagregated by sources _2023</v>
      </c>
    </row>
    <row r="2847" spans="1:12">
      <c r="A2847" s="51" t="s">
        <v>2066</v>
      </c>
      <c r="B2847" s="52" t="s">
        <v>1167</v>
      </c>
      <c r="C2847" s="52" t="s">
        <v>1638</v>
      </c>
      <c r="D2847" s="52" t="s">
        <v>1627</v>
      </c>
      <c r="E2847" s="52" t="s">
        <v>947</v>
      </c>
      <c r="F2847" s="52" t="s">
        <v>2067</v>
      </c>
      <c r="G2847" s="52">
        <v>2024</v>
      </c>
      <c r="H2847" s="52" t="s">
        <v>357</v>
      </c>
      <c r="I2847" s="52" t="s">
        <v>663</v>
      </c>
      <c r="J2847" s="60">
        <v>4652375</v>
      </c>
      <c r="K2847" s="52">
        <v>4652375</v>
      </c>
      <c r="L2847" s="56" t="str">
        <f>_xlfn.CONCAT(NFM3External!$B2847,"_",NFM3External!$C2847,"_",NFM3External!$E2847,"_",NFM3External!$G2847)</f>
        <v>Rwanda_HIV_Unspecified - not disagregated by sources _2024</v>
      </c>
    </row>
    <row r="2848" spans="1:12">
      <c r="A2848" s="48" t="s">
        <v>2066</v>
      </c>
      <c r="B2848" s="49" t="s">
        <v>1167</v>
      </c>
      <c r="C2848" s="49" t="s">
        <v>304</v>
      </c>
      <c r="D2848" s="49" t="s">
        <v>1627</v>
      </c>
      <c r="E2848" s="49" t="s">
        <v>927</v>
      </c>
      <c r="F2848" s="49" t="s">
        <v>2068</v>
      </c>
      <c r="G2848" s="49">
        <v>2018</v>
      </c>
      <c r="H2848" s="49" t="s">
        <v>1628</v>
      </c>
      <c r="I2848" s="49" t="s">
        <v>663</v>
      </c>
      <c r="J2848" s="59">
        <v>18000000</v>
      </c>
      <c r="K2848" s="49">
        <v>18000000</v>
      </c>
      <c r="L2848" s="55" t="str">
        <f>_xlfn.CONCAT(NFM3External!$B2848,"_",NFM3External!$C2848,"_",NFM3External!$E2848,"_",NFM3External!$G2848)</f>
        <v>Rwanda_Malaria_United States Government (USG)_2018</v>
      </c>
    </row>
    <row r="2849" spans="1:12">
      <c r="A2849" s="51" t="s">
        <v>2066</v>
      </c>
      <c r="B2849" s="52" t="s">
        <v>1167</v>
      </c>
      <c r="C2849" s="52" t="s">
        <v>304</v>
      </c>
      <c r="D2849" s="52" t="s">
        <v>1627</v>
      </c>
      <c r="E2849" s="52" t="s">
        <v>927</v>
      </c>
      <c r="F2849" s="52" t="s">
        <v>2068</v>
      </c>
      <c r="G2849" s="52">
        <v>2019</v>
      </c>
      <c r="H2849" s="52" t="s">
        <v>1628</v>
      </c>
      <c r="I2849" s="52" t="s">
        <v>663</v>
      </c>
      <c r="J2849" s="60">
        <v>18000000</v>
      </c>
      <c r="K2849" s="52">
        <v>18000000</v>
      </c>
      <c r="L2849" s="56" t="str">
        <f>_xlfn.CONCAT(NFM3External!$B2849,"_",NFM3External!$C2849,"_",NFM3External!$E2849,"_",NFM3External!$G2849)</f>
        <v>Rwanda_Malaria_United States Government (USG)_2019</v>
      </c>
    </row>
    <row r="2850" spans="1:12">
      <c r="A2850" s="48" t="s">
        <v>2066</v>
      </c>
      <c r="B2850" s="49" t="s">
        <v>1167</v>
      </c>
      <c r="C2850" s="49" t="s">
        <v>304</v>
      </c>
      <c r="D2850" s="49" t="s">
        <v>1627</v>
      </c>
      <c r="E2850" s="49" t="s">
        <v>927</v>
      </c>
      <c r="F2850" s="49" t="s">
        <v>2068</v>
      </c>
      <c r="G2850" s="49">
        <v>2020</v>
      </c>
      <c r="H2850" s="49" t="s">
        <v>1628</v>
      </c>
      <c r="I2850" s="49" t="s">
        <v>663</v>
      </c>
      <c r="J2850" s="59">
        <v>18000000</v>
      </c>
      <c r="K2850" s="49">
        <v>18000000</v>
      </c>
      <c r="L2850" s="55" t="str">
        <f>_xlfn.CONCAT(NFM3External!$B2850,"_",NFM3External!$C2850,"_",NFM3External!$E2850,"_",NFM3External!$G2850)</f>
        <v>Rwanda_Malaria_United States Government (USG)_2020</v>
      </c>
    </row>
    <row r="2851" spans="1:12">
      <c r="A2851" s="51" t="s">
        <v>2066</v>
      </c>
      <c r="B2851" s="52" t="s">
        <v>1167</v>
      </c>
      <c r="C2851" s="52" t="s">
        <v>304</v>
      </c>
      <c r="D2851" s="52" t="s">
        <v>1627</v>
      </c>
      <c r="E2851" s="52" t="s">
        <v>927</v>
      </c>
      <c r="F2851" s="52" t="s">
        <v>2068</v>
      </c>
      <c r="G2851" s="52">
        <v>2021</v>
      </c>
      <c r="H2851" s="52" t="s">
        <v>357</v>
      </c>
      <c r="I2851" s="52" t="s">
        <v>663</v>
      </c>
      <c r="J2851" s="60">
        <v>18000000</v>
      </c>
      <c r="K2851" s="52">
        <v>18000000</v>
      </c>
      <c r="L2851" s="56" t="str">
        <f>_xlfn.CONCAT(NFM3External!$B2851,"_",NFM3External!$C2851,"_",NFM3External!$E2851,"_",NFM3External!$G2851)</f>
        <v>Rwanda_Malaria_United States Government (USG)_2021</v>
      </c>
    </row>
    <row r="2852" spans="1:12">
      <c r="A2852" s="48" t="s">
        <v>2066</v>
      </c>
      <c r="B2852" s="49" t="s">
        <v>1167</v>
      </c>
      <c r="C2852" s="49" t="s">
        <v>304</v>
      </c>
      <c r="D2852" s="49" t="s">
        <v>1627</v>
      </c>
      <c r="E2852" s="49" t="s">
        <v>927</v>
      </c>
      <c r="F2852" s="49" t="s">
        <v>2068</v>
      </c>
      <c r="G2852" s="49">
        <v>2022</v>
      </c>
      <c r="H2852" s="49" t="s">
        <v>357</v>
      </c>
      <c r="I2852" s="49" t="s">
        <v>663</v>
      </c>
      <c r="J2852" s="59">
        <v>18000000</v>
      </c>
      <c r="K2852" s="49">
        <v>18000000</v>
      </c>
      <c r="L2852" s="55" t="str">
        <f>_xlfn.CONCAT(NFM3External!$B2852,"_",NFM3External!$C2852,"_",NFM3External!$E2852,"_",NFM3External!$G2852)</f>
        <v>Rwanda_Malaria_United States Government (USG)_2022</v>
      </c>
    </row>
    <row r="2853" spans="1:12">
      <c r="A2853" s="51" t="s">
        <v>2066</v>
      </c>
      <c r="B2853" s="52" t="s">
        <v>1167</v>
      </c>
      <c r="C2853" s="52" t="s">
        <v>304</v>
      </c>
      <c r="D2853" s="52" t="s">
        <v>1627</v>
      </c>
      <c r="E2853" s="52" t="s">
        <v>927</v>
      </c>
      <c r="F2853" s="52" t="s">
        <v>2068</v>
      </c>
      <c r="G2853" s="52">
        <v>2023</v>
      </c>
      <c r="H2853" s="52" t="s">
        <v>357</v>
      </c>
      <c r="I2853" s="52" t="s">
        <v>663</v>
      </c>
      <c r="J2853" s="60">
        <v>18000000</v>
      </c>
      <c r="K2853" s="52">
        <v>18000000</v>
      </c>
      <c r="L2853" s="56" t="str">
        <f>_xlfn.CONCAT(NFM3External!$B2853,"_",NFM3External!$C2853,"_",NFM3External!$E2853,"_",NFM3External!$G2853)</f>
        <v>Rwanda_Malaria_United States Government (USG)_2023</v>
      </c>
    </row>
    <row r="2854" spans="1:12">
      <c r="A2854" s="48" t="s">
        <v>2066</v>
      </c>
      <c r="B2854" s="49" t="s">
        <v>1167</v>
      </c>
      <c r="C2854" s="49" t="s">
        <v>304</v>
      </c>
      <c r="D2854" s="49" t="s">
        <v>1627</v>
      </c>
      <c r="E2854" s="49" t="s">
        <v>927</v>
      </c>
      <c r="F2854" s="49" t="s">
        <v>2068</v>
      </c>
      <c r="G2854" s="49">
        <v>2024</v>
      </c>
      <c r="H2854" s="49" t="s">
        <v>357</v>
      </c>
      <c r="I2854" s="49" t="s">
        <v>663</v>
      </c>
      <c r="J2854" s="59">
        <v>18000000</v>
      </c>
      <c r="K2854" s="49">
        <v>18000000</v>
      </c>
      <c r="L2854" s="55" t="str">
        <f>_xlfn.CONCAT(NFM3External!$B2854,"_",NFM3External!$C2854,"_",NFM3External!$E2854,"_",NFM3External!$G2854)</f>
        <v>Rwanda_Malaria_United States Government (USG)_2024</v>
      </c>
    </row>
    <row r="2855" spans="1:12">
      <c r="A2855" s="51" t="s">
        <v>2066</v>
      </c>
      <c r="B2855" s="52" t="s">
        <v>1167</v>
      </c>
      <c r="C2855" s="52" t="s">
        <v>304</v>
      </c>
      <c r="D2855" s="52" t="s">
        <v>1627</v>
      </c>
      <c r="E2855" s="52" t="s">
        <v>947</v>
      </c>
      <c r="F2855" s="52"/>
      <c r="G2855" s="52">
        <v>2022</v>
      </c>
      <c r="H2855" s="52" t="s">
        <v>357</v>
      </c>
      <c r="I2855" s="52" t="s">
        <v>663</v>
      </c>
      <c r="J2855" s="60">
        <v>1927744</v>
      </c>
      <c r="K2855" s="52">
        <v>1927744</v>
      </c>
      <c r="L2855" s="56" t="str">
        <f>_xlfn.CONCAT(NFM3External!$B2855,"_",NFM3External!$C2855,"_",NFM3External!$E2855,"_",NFM3External!$G2855)</f>
        <v>Rwanda_Malaria_Unspecified - not disagregated by sources _2022</v>
      </c>
    </row>
    <row r="2856" spans="1:12">
      <c r="A2856" s="48" t="s">
        <v>2066</v>
      </c>
      <c r="B2856" s="49" t="s">
        <v>1167</v>
      </c>
      <c r="C2856" s="49" t="s">
        <v>301</v>
      </c>
      <c r="D2856" s="49" t="s">
        <v>1627</v>
      </c>
      <c r="E2856" s="49" t="s">
        <v>927</v>
      </c>
      <c r="F2856" s="49"/>
      <c r="G2856" s="49">
        <v>2018</v>
      </c>
      <c r="H2856" s="49" t="s">
        <v>1628</v>
      </c>
      <c r="I2856" s="49" t="s">
        <v>663</v>
      </c>
      <c r="J2856" s="59">
        <v>248004</v>
      </c>
      <c r="K2856" s="49">
        <v>248004</v>
      </c>
      <c r="L2856" s="55" t="str">
        <f>_xlfn.CONCAT(NFM3External!$B2856,"_",NFM3External!$C2856,"_",NFM3External!$E2856,"_",NFM3External!$G2856)</f>
        <v>Rwanda_TB_United States Government (USG)_2018</v>
      </c>
    </row>
    <row r="2857" spans="1:12">
      <c r="A2857" s="51" t="s">
        <v>2066</v>
      </c>
      <c r="B2857" s="52" t="s">
        <v>1167</v>
      </c>
      <c r="C2857" s="52" t="s">
        <v>301</v>
      </c>
      <c r="D2857" s="52" t="s">
        <v>1627</v>
      </c>
      <c r="E2857" s="52" t="s">
        <v>927</v>
      </c>
      <c r="F2857" s="52"/>
      <c r="G2857" s="52">
        <v>2019</v>
      </c>
      <c r="H2857" s="52" t="s">
        <v>1628</v>
      </c>
      <c r="I2857" s="52" t="s">
        <v>663</v>
      </c>
      <c r="J2857" s="60">
        <v>231904</v>
      </c>
      <c r="K2857" s="52">
        <v>231904</v>
      </c>
      <c r="L2857" s="56" t="str">
        <f>_xlfn.CONCAT(NFM3External!$B2857,"_",NFM3External!$C2857,"_",NFM3External!$E2857,"_",NFM3External!$G2857)</f>
        <v>Rwanda_TB_United States Government (USG)_2019</v>
      </c>
    </row>
    <row r="2858" spans="1:12">
      <c r="A2858" s="48" t="s">
        <v>2066</v>
      </c>
      <c r="B2858" s="49" t="s">
        <v>1167</v>
      </c>
      <c r="C2858" s="49" t="s">
        <v>301</v>
      </c>
      <c r="D2858" s="49" t="s">
        <v>1627</v>
      </c>
      <c r="E2858" s="49" t="s">
        <v>927</v>
      </c>
      <c r="F2858" s="49"/>
      <c r="G2858" s="49">
        <v>2020</v>
      </c>
      <c r="H2858" s="49" t="s">
        <v>1628</v>
      </c>
      <c r="I2858" s="49" t="s">
        <v>663</v>
      </c>
      <c r="J2858" s="59">
        <v>278951</v>
      </c>
      <c r="K2858" s="49">
        <v>278951</v>
      </c>
      <c r="L2858" s="55" t="str">
        <f>_xlfn.CONCAT(NFM3External!$B2858,"_",NFM3External!$C2858,"_",NFM3External!$E2858,"_",NFM3External!$G2858)</f>
        <v>Rwanda_TB_United States Government (USG)_2020</v>
      </c>
    </row>
    <row r="2859" spans="1:12">
      <c r="A2859" s="51" t="s">
        <v>2066</v>
      </c>
      <c r="B2859" s="52" t="s">
        <v>1167</v>
      </c>
      <c r="C2859" s="52" t="s">
        <v>301</v>
      </c>
      <c r="D2859" s="52" t="s">
        <v>1627</v>
      </c>
      <c r="E2859" s="52" t="s">
        <v>927</v>
      </c>
      <c r="F2859" s="52"/>
      <c r="G2859" s="52">
        <v>2021</v>
      </c>
      <c r="H2859" s="52" t="s">
        <v>357</v>
      </c>
      <c r="I2859" s="52" t="s">
        <v>663</v>
      </c>
      <c r="J2859" s="60">
        <v>320637</v>
      </c>
      <c r="K2859" s="52">
        <v>320637</v>
      </c>
      <c r="L2859" s="56" t="str">
        <f>_xlfn.CONCAT(NFM3External!$B2859,"_",NFM3External!$C2859,"_",NFM3External!$E2859,"_",NFM3External!$G2859)</f>
        <v>Rwanda_TB_United States Government (USG)_2021</v>
      </c>
    </row>
    <row r="2860" spans="1:12">
      <c r="A2860" s="48" t="s">
        <v>2066</v>
      </c>
      <c r="B2860" s="49" t="s">
        <v>1167</v>
      </c>
      <c r="C2860" s="49" t="s">
        <v>301</v>
      </c>
      <c r="D2860" s="49" t="s">
        <v>1627</v>
      </c>
      <c r="E2860" s="49" t="s">
        <v>927</v>
      </c>
      <c r="F2860" s="49"/>
      <c r="G2860" s="49">
        <v>2022</v>
      </c>
      <c r="H2860" s="49" t="s">
        <v>357</v>
      </c>
      <c r="I2860" s="49" t="s">
        <v>663</v>
      </c>
      <c r="J2860" s="59">
        <v>302405</v>
      </c>
      <c r="K2860" s="49">
        <v>302405</v>
      </c>
      <c r="L2860" s="55" t="str">
        <f>_xlfn.CONCAT(NFM3External!$B2860,"_",NFM3External!$C2860,"_",NFM3External!$E2860,"_",NFM3External!$G2860)</f>
        <v>Rwanda_TB_United States Government (USG)_2022</v>
      </c>
    </row>
    <row r="2861" spans="1:12">
      <c r="A2861" s="51" t="s">
        <v>2066</v>
      </c>
      <c r="B2861" s="52" t="s">
        <v>1167</v>
      </c>
      <c r="C2861" s="52" t="s">
        <v>301</v>
      </c>
      <c r="D2861" s="52" t="s">
        <v>1627</v>
      </c>
      <c r="E2861" s="52" t="s">
        <v>927</v>
      </c>
      <c r="F2861" s="52"/>
      <c r="G2861" s="52">
        <v>2023</v>
      </c>
      <c r="H2861" s="52" t="s">
        <v>357</v>
      </c>
      <c r="I2861" s="52" t="s">
        <v>663</v>
      </c>
      <c r="J2861" s="60">
        <v>429991</v>
      </c>
      <c r="K2861" s="52">
        <v>429991</v>
      </c>
      <c r="L2861" s="56" t="str">
        <f>_xlfn.CONCAT(NFM3External!$B2861,"_",NFM3External!$C2861,"_",NFM3External!$E2861,"_",NFM3External!$G2861)</f>
        <v>Rwanda_TB_United States Government (USG)_2023</v>
      </c>
    </row>
    <row r="2862" spans="1:12">
      <c r="A2862" s="48" t="s">
        <v>2066</v>
      </c>
      <c r="B2862" s="49" t="s">
        <v>1167</v>
      </c>
      <c r="C2862" s="49" t="s">
        <v>301</v>
      </c>
      <c r="D2862" s="49" t="s">
        <v>1627</v>
      </c>
      <c r="E2862" s="49" t="s">
        <v>927</v>
      </c>
      <c r="F2862" s="49"/>
      <c r="G2862" s="49">
        <v>2024</v>
      </c>
      <c r="H2862" s="49" t="s">
        <v>357</v>
      </c>
      <c r="I2862" s="49" t="s">
        <v>663</v>
      </c>
      <c r="J2862" s="59">
        <v>298861</v>
      </c>
      <c r="K2862" s="49">
        <v>298861</v>
      </c>
      <c r="L2862" s="55" t="str">
        <f>_xlfn.CONCAT(NFM3External!$B2862,"_",NFM3External!$C2862,"_",NFM3External!$E2862,"_",NFM3External!$G2862)</f>
        <v>Rwanda_TB_United States Government (USG)_2024</v>
      </c>
    </row>
    <row r="2863" spans="1:12">
      <c r="A2863" s="51" t="s">
        <v>2066</v>
      </c>
      <c r="B2863" s="52" t="s">
        <v>1167</v>
      </c>
      <c r="C2863" s="52" t="s">
        <v>301</v>
      </c>
      <c r="D2863" s="52" t="s">
        <v>1627</v>
      </c>
      <c r="E2863" s="52" t="s">
        <v>942</v>
      </c>
      <c r="F2863" s="52"/>
      <c r="G2863" s="52">
        <v>2018</v>
      </c>
      <c r="H2863" s="52" t="s">
        <v>1628</v>
      </c>
      <c r="I2863" s="52" t="s">
        <v>663</v>
      </c>
      <c r="J2863" s="60">
        <v>108989</v>
      </c>
      <c r="K2863" s="52">
        <v>108989</v>
      </c>
      <c r="L2863" s="56" t="str">
        <f>_xlfn.CONCAT(NFM3External!$B2863,"_",NFM3External!$C2863,"_",NFM3External!$E2863,"_",NFM3External!$G2863)</f>
        <v>Rwanda_TB_World Health Organization (WHO)_2018</v>
      </c>
    </row>
    <row r="2864" spans="1:12">
      <c r="A2864" s="48" t="s">
        <v>2066</v>
      </c>
      <c r="B2864" s="49" t="s">
        <v>1167</v>
      </c>
      <c r="C2864" s="49" t="s">
        <v>301</v>
      </c>
      <c r="D2864" s="49" t="s">
        <v>1627</v>
      </c>
      <c r="E2864" s="49" t="s">
        <v>942</v>
      </c>
      <c r="F2864" s="49"/>
      <c r="G2864" s="49">
        <v>2019</v>
      </c>
      <c r="H2864" s="49" t="s">
        <v>1628</v>
      </c>
      <c r="I2864" s="49" t="s">
        <v>663</v>
      </c>
      <c r="J2864" s="59">
        <v>297000</v>
      </c>
      <c r="K2864" s="49">
        <v>297000</v>
      </c>
      <c r="L2864" s="55" t="str">
        <f>_xlfn.CONCAT(NFM3External!$B2864,"_",NFM3External!$C2864,"_",NFM3External!$E2864,"_",NFM3External!$G2864)</f>
        <v>Rwanda_TB_World Health Organization (WHO)_2019</v>
      </c>
    </row>
    <row r="2865" spans="1:12">
      <c r="A2865" s="51" t="s">
        <v>2066</v>
      </c>
      <c r="B2865" s="52" t="s">
        <v>1167</v>
      </c>
      <c r="C2865" s="52" t="s">
        <v>301</v>
      </c>
      <c r="D2865" s="52" t="s">
        <v>1627</v>
      </c>
      <c r="E2865" s="52" t="s">
        <v>942</v>
      </c>
      <c r="F2865" s="52"/>
      <c r="G2865" s="52">
        <v>2020</v>
      </c>
      <c r="H2865" s="52" t="s">
        <v>1628</v>
      </c>
      <c r="I2865" s="52" t="s">
        <v>663</v>
      </c>
      <c r="J2865" s="60">
        <v>297000</v>
      </c>
      <c r="K2865" s="52">
        <v>297000</v>
      </c>
      <c r="L2865" s="56" t="str">
        <f>_xlfn.CONCAT(NFM3External!$B2865,"_",NFM3External!$C2865,"_",NFM3External!$E2865,"_",NFM3External!$G2865)</f>
        <v>Rwanda_TB_World Health Organization (WHO)_2020</v>
      </c>
    </row>
    <row r="2866" spans="1:12">
      <c r="A2866" s="48" t="s">
        <v>2066</v>
      </c>
      <c r="B2866" s="49" t="s">
        <v>1167</v>
      </c>
      <c r="C2866" s="49" t="s">
        <v>301</v>
      </c>
      <c r="D2866" s="49" t="s">
        <v>1627</v>
      </c>
      <c r="E2866" s="49" t="s">
        <v>942</v>
      </c>
      <c r="F2866" s="49"/>
      <c r="G2866" s="49">
        <v>2021</v>
      </c>
      <c r="H2866" s="49" t="s">
        <v>357</v>
      </c>
      <c r="I2866" s="49" t="s">
        <v>663</v>
      </c>
      <c r="J2866" s="59">
        <v>148500</v>
      </c>
      <c r="K2866" s="49">
        <v>148500</v>
      </c>
      <c r="L2866" s="55" t="str">
        <f>_xlfn.CONCAT(NFM3External!$B2866,"_",NFM3External!$C2866,"_",NFM3External!$E2866,"_",NFM3External!$G2866)</f>
        <v>Rwanda_TB_World Health Organization (WHO)_2021</v>
      </c>
    </row>
    <row r="2867" spans="1:12">
      <c r="A2867" s="51" t="s">
        <v>2066</v>
      </c>
      <c r="B2867" s="52" t="s">
        <v>1167</v>
      </c>
      <c r="C2867" s="52" t="s">
        <v>301</v>
      </c>
      <c r="D2867" s="52" t="s">
        <v>1627</v>
      </c>
      <c r="E2867" s="52" t="s">
        <v>942</v>
      </c>
      <c r="F2867" s="52"/>
      <c r="G2867" s="52">
        <v>2022</v>
      </c>
      <c r="H2867" s="52" t="s">
        <v>357</v>
      </c>
      <c r="I2867" s="52" t="s">
        <v>663</v>
      </c>
      <c r="J2867" s="60">
        <v>42092</v>
      </c>
      <c r="K2867" s="52">
        <v>42092</v>
      </c>
      <c r="L2867" s="56" t="str">
        <f>_xlfn.CONCAT(NFM3External!$B2867,"_",NFM3External!$C2867,"_",NFM3External!$E2867,"_",NFM3External!$G2867)</f>
        <v>Rwanda_TB_World Health Organization (WHO)_2022</v>
      </c>
    </row>
    <row r="2868" spans="1:12">
      <c r="A2868" s="48" t="s">
        <v>2066</v>
      </c>
      <c r="B2868" s="49" t="s">
        <v>1167</v>
      </c>
      <c r="C2868" s="49" t="s">
        <v>301</v>
      </c>
      <c r="D2868" s="49" t="s">
        <v>1627</v>
      </c>
      <c r="E2868" s="49" t="s">
        <v>942</v>
      </c>
      <c r="F2868" s="49"/>
      <c r="G2868" s="49">
        <v>2023</v>
      </c>
      <c r="H2868" s="49" t="s">
        <v>357</v>
      </c>
      <c r="I2868" s="49" t="s">
        <v>663</v>
      </c>
      <c r="J2868" s="59">
        <v>117799</v>
      </c>
      <c r="K2868" s="49">
        <v>117799</v>
      </c>
      <c r="L2868" s="55" t="str">
        <f>_xlfn.CONCAT(NFM3External!$B2868,"_",NFM3External!$C2868,"_",NFM3External!$E2868,"_",NFM3External!$G2868)</f>
        <v>Rwanda_TB_World Health Organization (WHO)_2023</v>
      </c>
    </row>
    <row r="2869" spans="1:12">
      <c r="A2869" s="51" t="s">
        <v>2066</v>
      </c>
      <c r="B2869" s="52" t="s">
        <v>1167</v>
      </c>
      <c r="C2869" s="52" t="s">
        <v>301</v>
      </c>
      <c r="D2869" s="52" t="s">
        <v>1627</v>
      </c>
      <c r="E2869" s="52" t="s">
        <v>942</v>
      </c>
      <c r="F2869" s="52"/>
      <c r="G2869" s="52">
        <v>2024</v>
      </c>
      <c r="H2869" s="52" t="s">
        <v>357</v>
      </c>
      <c r="I2869" s="52" t="s">
        <v>663</v>
      </c>
      <c r="J2869" s="60">
        <v>72337</v>
      </c>
      <c r="K2869" s="52">
        <v>72337</v>
      </c>
      <c r="L2869" s="56" t="str">
        <f>_xlfn.CONCAT(NFM3External!$B2869,"_",NFM3External!$C2869,"_",NFM3External!$E2869,"_",NFM3External!$G2869)</f>
        <v>Rwanda_TB_World Health Organization (WHO)_2024</v>
      </c>
    </row>
    <row r="2870" spans="1:12">
      <c r="A2870" s="48" t="s">
        <v>2069</v>
      </c>
      <c r="B2870" s="49" t="s">
        <v>1188</v>
      </c>
      <c r="C2870" s="49" t="s">
        <v>1638</v>
      </c>
      <c r="D2870" s="49" t="s">
        <v>1627</v>
      </c>
      <c r="E2870" s="49" t="s">
        <v>786</v>
      </c>
      <c r="F2870" s="49"/>
      <c r="G2870" s="49">
        <v>2018</v>
      </c>
      <c r="H2870" s="49" t="s">
        <v>1628</v>
      </c>
      <c r="I2870" s="49" t="s">
        <v>675</v>
      </c>
      <c r="J2870" s="59">
        <v>1025363</v>
      </c>
      <c r="K2870" s="49">
        <v>1210353</v>
      </c>
      <c r="L2870" s="55" t="str">
        <f>_xlfn.CONCAT(NFM3External!$B2870,"_",NFM3External!$C2870,"_",NFM3External!$E2870,"_",NFM3External!$G2870)</f>
        <v>Senegal_HIV_France_2018</v>
      </c>
    </row>
    <row r="2871" spans="1:12">
      <c r="A2871" s="51" t="s">
        <v>2069</v>
      </c>
      <c r="B2871" s="52" t="s">
        <v>1188</v>
      </c>
      <c r="C2871" s="52" t="s">
        <v>1638</v>
      </c>
      <c r="D2871" s="52" t="s">
        <v>1627</v>
      </c>
      <c r="E2871" s="52" t="s">
        <v>786</v>
      </c>
      <c r="F2871" s="52"/>
      <c r="G2871" s="52">
        <v>2019</v>
      </c>
      <c r="H2871" s="52" t="s">
        <v>1628</v>
      </c>
      <c r="I2871" s="52" t="s">
        <v>675</v>
      </c>
      <c r="J2871" s="60">
        <v>1007126</v>
      </c>
      <c r="K2871" s="52">
        <v>1127437</v>
      </c>
      <c r="L2871" s="56" t="str">
        <f>_xlfn.CONCAT(NFM3External!$B2871,"_",NFM3External!$C2871,"_",NFM3External!$E2871,"_",NFM3External!$G2871)</f>
        <v>Senegal_HIV_France_2019</v>
      </c>
    </row>
    <row r="2872" spans="1:12">
      <c r="A2872" s="48" t="s">
        <v>2069</v>
      </c>
      <c r="B2872" s="49" t="s">
        <v>1188</v>
      </c>
      <c r="C2872" s="49" t="s">
        <v>1638</v>
      </c>
      <c r="D2872" s="49" t="s">
        <v>1627</v>
      </c>
      <c r="E2872" s="49" t="s">
        <v>786</v>
      </c>
      <c r="F2872" s="49"/>
      <c r="G2872" s="49">
        <v>2020</v>
      </c>
      <c r="H2872" s="49" t="s">
        <v>1628</v>
      </c>
      <c r="I2872" s="49" t="s">
        <v>675</v>
      </c>
      <c r="J2872" s="59">
        <v>1016342</v>
      </c>
      <c r="K2872" s="49">
        <v>1158257</v>
      </c>
      <c r="L2872" s="55" t="str">
        <f>_xlfn.CONCAT(NFM3External!$B2872,"_",NFM3External!$C2872,"_",NFM3External!$E2872,"_",NFM3External!$G2872)</f>
        <v>Senegal_HIV_France_2020</v>
      </c>
    </row>
    <row r="2873" spans="1:12">
      <c r="A2873" s="51" t="s">
        <v>2069</v>
      </c>
      <c r="B2873" s="52" t="s">
        <v>1188</v>
      </c>
      <c r="C2873" s="52" t="s">
        <v>1638</v>
      </c>
      <c r="D2873" s="52" t="s">
        <v>1627</v>
      </c>
      <c r="E2873" s="52" t="s">
        <v>786</v>
      </c>
      <c r="F2873" s="52"/>
      <c r="G2873" s="52">
        <v>2021</v>
      </c>
      <c r="H2873" s="52" t="s">
        <v>357</v>
      </c>
      <c r="I2873" s="52" t="s">
        <v>675</v>
      </c>
      <c r="J2873" s="60">
        <v>710000</v>
      </c>
      <c r="K2873" s="52">
        <v>847876</v>
      </c>
      <c r="L2873" s="56" t="str">
        <f>_xlfn.CONCAT(NFM3External!$B2873,"_",NFM3External!$C2873,"_",NFM3External!$E2873,"_",NFM3External!$G2873)</f>
        <v>Senegal_HIV_France_2021</v>
      </c>
    </row>
    <row r="2874" spans="1:12">
      <c r="A2874" s="48" t="s">
        <v>2069</v>
      </c>
      <c r="B2874" s="49" t="s">
        <v>1188</v>
      </c>
      <c r="C2874" s="49" t="s">
        <v>1638</v>
      </c>
      <c r="D2874" s="49" t="s">
        <v>1627</v>
      </c>
      <c r="E2874" s="49" t="s">
        <v>786</v>
      </c>
      <c r="F2874" s="49"/>
      <c r="G2874" s="49">
        <v>2022</v>
      </c>
      <c r="H2874" s="49" t="s">
        <v>357</v>
      </c>
      <c r="I2874" s="49" t="s">
        <v>675</v>
      </c>
      <c r="J2874" s="59">
        <v>610000</v>
      </c>
      <c r="K2874" s="49">
        <v>736606</v>
      </c>
      <c r="L2874" s="55" t="str">
        <f>_xlfn.CONCAT(NFM3External!$B2874,"_",NFM3External!$C2874,"_",NFM3External!$E2874,"_",NFM3External!$G2874)</f>
        <v>Senegal_HIV_France_2022</v>
      </c>
    </row>
    <row r="2875" spans="1:12">
      <c r="A2875" s="51" t="s">
        <v>2069</v>
      </c>
      <c r="B2875" s="52" t="s">
        <v>1188</v>
      </c>
      <c r="C2875" s="52" t="s">
        <v>1638</v>
      </c>
      <c r="D2875" s="52" t="s">
        <v>1627</v>
      </c>
      <c r="E2875" s="52" t="s">
        <v>786</v>
      </c>
      <c r="F2875" s="52"/>
      <c r="G2875" s="52">
        <v>2023</v>
      </c>
      <c r="H2875" s="52" t="s">
        <v>357</v>
      </c>
      <c r="I2875" s="52" t="s">
        <v>675</v>
      </c>
      <c r="J2875" s="60">
        <v>500000</v>
      </c>
      <c r="K2875" s="52">
        <v>612574</v>
      </c>
      <c r="L2875" s="56" t="str">
        <f>_xlfn.CONCAT(NFM3External!$B2875,"_",NFM3External!$C2875,"_",NFM3External!$E2875,"_",NFM3External!$G2875)</f>
        <v>Senegal_HIV_France_2023</v>
      </c>
    </row>
    <row r="2876" spans="1:12">
      <c r="A2876" s="48" t="s">
        <v>2069</v>
      </c>
      <c r="B2876" s="49" t="s">
        <v>1188</v>
      </c>
      <c r="C2876" s="49" t="s">
        <v>1638</v>
      </c>
      <c r="D2876" s="49" t="s">
        <v>1627</v>
      </c>
      <c r="E2876" s="49" t="s">
        <v>802</v>
      </c>
      <c r="F2876" s="49" t="s">
        <v>2070</v>
      </c>
      <c r="G2876" s="49">
        <v>2018</v>
      </c>
      <c r="H2876" s="49" t="s">
        <v>1628</v>
      </c>
      <c r="I2876" s="49" t="s">
        <v>675</v>
      </c>
      <c r="J2876" s="59">
        <v>0</v>
      </c>
      <c r="K2876" s="49">
        <v>0</v>
      </c>
      <c r="L2876" s="55" t="str">
        <f>_xlfn.CONCAT(NFM3External!$B2876,"_",NFM3External!$C2876,"_",NFM3External!$E2876,"_",NFM3External!$G2876)</f>
        <v>Senegal_HIV_International Drug Purchase Facility (UNITAID)_2018</v>
      </c>
    </row>
    <row r="2877" spans="1:12">
      <c r="A2877" s="51" t="s">
        <v>2069</v>
      </c>
      <c r="B2877" s="52" t="s">
        <v>1188</v>
      </c>
      <c r="C2877" s="52" t="s">
        <v>1638</v>
      </c>
      <c r="D2877" s="52" t="s">
        <v>1627</v>
      </c>
      <c r="E2877" s="52" t="s">
        <v>802</v>
      </c>
      <c r="F2877" s="52" t="s">
        <v>2070</v>
      </c>
      <c r="G2877" s="52">
        <v>2019</v>
      </c>
      <c r="H2877" s="52" t="s">
        <v>1628</v>
      </c>
      <c r="I2877" s="52" t="s">
        <v>675</v>
      </c>
      <c r="J2877" s="60">
        <v>75111</v>
      </c>
      <c r="K2877" s="52">
        <v>84084</v>
      </c>
      <c r="L2877" s="56" t="str">
        <f>_xlfn.CONCAT(NFM3External!$B2877,"_",NFM3External!$C2877,"_",NFM3External!$E2877,"_",NFM3External!$G2877)</f>
        <v>Senegal_HIV_International Drug Purchase Facility (UNITAID)_2019</v>
      </c>
    </row>
    <row r="2878" spans="1:12">
      <c r="A2878" s="48" t="s">
        <v>2069</v>
      </c>
      <c r="B2878" s="49" t="s">
        <v>1188</v>
      </c>
      <c r="C2878" s="49" t="s">
        <v>1638</v>
      </c>
      <c r="D2878" s="49" t="s">
        <v>1627</v>
      </c>
      <c r="E2878" s="49" t="s">
        <v>802</v>
      </c>
      <c r="F2878" s="49" t="s">
        <v>2070</v>
      </c>
      <c r="G2878" s="49">
        <v>2020</v>
      </c>
      <c r="H2878" s="49" t="s">
        <v>1628</v>
      </c>
      <c r="I2878" s="49" t="s">
        <v>675</v>
      </c>
      <c r="J2878" s="59">
        <v>210767</v>
      </c>
      <c r="K2878" s="49">
        <v>240197</v>
      </c>
      <c r="L2878" s="55" t="str">
        <f>_xlfn.CONCAT(NFM3External!$B2878,"_",NFM3External!$C2878,"_",NFM3External!$E2878,"_",NFM3External!$G2878)</f>
        <v>Senegal_HIV_International Drug Purchase Facility (UNITAID)_2020</v>
      </c>
    </row>
    <row r="2879" spans="1:12">
      <c r="A2879" s="51" t="s">
        <v>2069</v>
      </c>
      <c r="B2879" s="52" t="s">
        <v>1188</v>
      </c>
      <c r="C2879" s="52" t="s">
        <v>1638</v>
      </c>
      <c r="D2879" s="52" t="s">
        <v>1627</v>
      </c>
      <c r="E2879" s="52" t="s">
        <v>802</v>
      </c>
      <c r="F2879" s="52" t="s">
        <v>2070</v>
      </c>
      <c r="G2879" s="52">
        <v>2021</v>
      </c>
      <c r="H2879" s="52" t="s">
        <v>357</v>
      </c>
      <c r="I2879" s="52" t="s">
        <v>675</v>
      </c>
      <c r="J2879" s="60">
        <v>87023</v>
      </c>
      <c r="K2879" s="52">
        <v>103922</v>
      </c>
      <c r="L2879" s="56" t="str">
        <f>_xlfn.CONCAT(NFM3External!$B2879,"_",NFM3External!$C2879,"_",NFM3External!$E2879,"_",NFM3External!$G2879)</f>
        <v>Senegal_HIV_International Drug Purchase Facility (UNITAID)_2021</v>
      </c>
    </row>
    <row r="2880" spans="1:12">
      <c r="A2880" s="48" t="s">
        <v>2069</v>
      </c>
      <c r="B2880" s="49" t="s">
        <v>1188</v>
      </c>
      <c r="C2880" s="49" t="s">
        <v>1638</v>
      </c>
      <c r="D2880" s="49" t="s">
        <v>1627</v>
      </c>
      <c r="E2880" s="49" t="s">
        <v>802</v>
      </c>
      <c r="F2880" s="49" t="s">
        <v>2070</v>
      </c>
      <c r="G2880" s="49">
        <v>2022</v>
      </c>
      <c r="H2880" s="49" t="s">
        <v>357</v>
      </c>
      <c r="I2880" s="49" t="s">
        <v>675</v>
      </c>
      <c r="J2880" s="59">
        <v>87023</v>
      </c>
      <c r="K2880" s="49">
        <v>105085</v>
      </c>
      <c r="L2880" s="55" t="str">
        <f>_xlfn.CONCAT(NFM3External!$B2880,"_",NFM3External!$C2880,"_",NFM3External!$E2880,"_",NFM3External!$G2880)</f>
        <v>Senegal_HIV_International Drug Purchase Facility (UNITAID)_2022</v>
      </c>
    </row>
    <row r="2881" spans="1:12">
      <c r="A2881" s="51" t="s">
        <v>2069</v>
      </c>
      <c r="B2881" s="52" t="s">
        <v>1188</v>
      </c>
      <c r="C2881" s="52" t="s">
        <v>1638</v>
      </c>
      <c r="D2881" s="52" t="s">
        <v>1627</v>
      </c>
      <c r="E2881" s="52" t="s">
        <v>802</v>
      </c>
      <c r="F2881" s="52" t="s">
        <v>2070</v>
      </c>
      <c r="G2881" s="52">
        <v>2023</v>
      </c>
      <c r="H2881" s="52" t="s">
        <v>357</v>
      </c>
      <c r="I2881" s="52" t="s">
        <v>675</v>
      </c>
      <c r="J2881" s="60">
        <v>87023</v>
      </c>
      <c r="K2881" s="52">
        <v>106616</v>
      </c>
      <c r="L2881" s="56" t="str">
        <f>_xlfn.CONCAT(NFM3External!$B2881,"_",NFM3External!$C2881,"_",NFM3External!$E2881,"_",NFM3External!$G2881)</f>
        <v>Senegal_HIV_International Drug Purchase Facility (UNITAID)_2023</v>
      </c>
    </row>
    <row r="2882" spans="1:12">
      <c r="A2882" s="48" t="s">
        <v>2069</v>
      </c>
      <c r="B2882" s="49" t="s">
        <v>1188</v>
      </c>
      <c r="C2882" s="49" t="s">
        <v>1638</v>
      </c>
      <c r="D2882" s="49" t="s">
        <v>1627</v>
      </c>
      <c r="E2882" s="49" t="s">
        <v>836</v>
      </c>
      <c r="F2882" s="49"/>
      <c r="G2882" s="49">
        <v>2018</v>
      </c>
      <c r="H2882" s="49" t="s">
        <v>1628</v>
      </c>
      <c r="I2882" s="49" t="s">
        <v>675</v>
      </c>
      <c r="J2882" s="59">
        <v>89945</v>
      </c>
      <c r="K2882" s="49">
        <v>106172</v>
      </c>
      <c r="L2882" s="55" t="str">
        <f>_xlfn.CONCAT(NFM3External!$B2882,"_",NFM3External!$C2882,"_",NFM3External!$E2882,"_",NFM3External!$G2882)</f>
        <v>Senegal_HIV_Joint United Nations Programme on HIV/AIDS (UNAIDS)_2018</v>
      </c>
    </row>
    <row r="2883" spans="1:12">
      <c r="A2883" s="51" t="s">
        <v>2069</v>
      </c>
      <c r="B2883" s="52" t="s">
        <v>1188</v>
      </c>
      <c r="C2883" s="52" t="s">
        <v>1638</v>
      </c>
      <c r="D2883" s="52" t="s">
        <v>1627</v>
      </c>
      <c r="E2883" s="52" t="s">
        <v>836</v>
      </c>
      <c r="F2883" s="52"/>
      <c r="G2883" s="52">
        <v>2019</v>
      </c>
      <c r="H2883" s="52" t="s">
        <v>1628</v>
      </c>
      <c r="I2883" s="52" t="s">
        <v>675</v>
      </c>
      <c r="J2883" s="60">
        <v>68221</v>
      </c>
      <c r="K2883" s="52">
        <v>76371</v>
      </c>
      <c r="L2883" s="56" t="str">
        <f>_xlfn.CONCAT(NFM3External!$B2883,"_",NFM3External!$C2883,"_",NFM3External!$E2883,"_",NFM3External!$G2883)</f>
        <v>Senegal_HIV_Joint United Nations Programme on HIV/AIDS (UNAIDS)_2019</v>
      </c>
    </row>
    <row r="2884" spans="1:12">
      <c r="A2884" s="48" t="s">
        <v>2069</v>
      </c>
      <c r="B2884" s="49" t="s">
        <v>1188</v>
      </c>
      <c r="C2884" s="49" t="s">
        <v>1638</v>
      </c>
      <c r="D2884" s="49" t="s">
        <v>1627</v>
      </c>
      <c r="E2884" s="49" t="s">
        <v>836</v>
      </c>
      <c r="F2884" s="49"/>
      <c r="G2884" s="49">
        <v>2020</v>
      </c>
      <c r="H2884" s="49" t="s">
        <v>1628</v>
      </c>
      <c r="I2884" s="49" t="s">
        <v>675</v>
      </c>
      <c r="J2884" s="59">
        <v>121959</v>
      </c>
      <c r="K2884" s="49">
        <v>138989</v>
      </c>
      <c r="L2884" s="55" t="str">
        <f>_xlfn.CONCAT(NFM3External!$B2884,"_",NFM3External!$C2884,"_",NFM3External!$E2884,"_",NFM3External!$G2884)</f>
        <v>Senegal_HIV_Joint United Nations Programme on HIV/AIDS (UNAIDS)_2020</v>
      </c>
    </row>
    <row r="2885" spans="1:12">
      <c r="A2885" s="51" t="s">
        <v>2069</v>
      </c>
      <c r="B2885" s="52" t="s">
        <v>1188</v>
      </c>
      <c r="C2885" s="52" t="s">
        <v>1638</v>
      </c>
      <c r="D2885" s="52" t="s">
        <v>1627</v>
      </c>
      <c r="E2885" s="52" t="s">
        <v>836</v>
      </c>
      <c r="F2885" s="52"/>
      <c r="G2885" s="52">
        <v>2021</v>
      </c>
      <c r="H2885" s="52" t="s">
        <v>357</v>
      </c>
      <c r="I2885" s="52" t="s">
        <v>675</v>
      </c>
      <c r="J2885" s="60">
        <v>99092</v>
      </c>
      <c r="K2885" s="52">
        <v>118335</v>
      </c>
      <c r="L2885" s="56" t="str">
        <f>_xlfn.CONCAT(NFM3External!$B2885,"_",NFM3External!$C2885,"_",NFM3External!$E2885,"_",NFM3External!$G2885)</f>
        <v>Senegal_HIV_Joint United Nations Programme on HIV/AIDS (UNAIDS)_2021</v>
      </c>
    </row>
    <row r="2886" spans="1:12">
      <c r="A2886" s="48" t="s">
        <v>2069</v>
      </c>
      <c r="B2886" s="49" t="s">
        <v>1188</v>
      </c>
      <c r="C2886" s="49" t="s">
        <v>1638</v>
      </c>
      <c r="D2886" s="49" t="s">
        <v>1627</v>
      </c>
      <c r="E2886" s="49" t="s">
        <v>836</v>
      </c>
      <c r="F2886" s="49"/>
      <c r="G2886" s="49">
        <v>2022</v>
      </c>
      <c r="H2886" s="49" t="s">
        <v>357</v>
      </c>
      <c r="I2886" s="49" t="s">
        <v>675</v>
      </c>
      <c r="J2886" s="59">
        <v>99092</v>
      </c>
      <c r="K2886" s="49">
        <v>119658</v>
      </c>
      <c r="L2886" s="55" t="str">
        <f>_xlfn.CONCAT(NFM3External!$B2886,"_",NFM3External!$C2886,"_",NFM3External!$E2886,"_",NFM3External!$G2886)</f>
        <v>Senegal_HIV_Joint United Nations Programme on HIV/AIDS (UNAIDS)_2022</v>
      </c>
    </row>
    <row r="2887" spans="1:12">
      <c r="A2887" s="51" t="s">
        <v>2069</v>
      </c>
      <c r="B2887" s="52" t="s">
        <v>1188</v>
      </c>
      <c r="C2887" s="52" t="s">
        <v>1638</v>
      </c>
      <c r="D2887" s="52" t="s">
        <v>1627</v>
      </c>
      <c r="E2887" s="52" t="s">
        <v>836</v>
      </c>
      <c r="F2887" s="52"/>
      <c r="G2887" s="52">
        <v>2023</v>
      </c>
      <c r="H2887" s="52" t="s">
        <v>357</v>
      </c>
      <c r="I2887" s="52" t="s">
        <v>675</v>
      </c>
      <c r="J2887" s="60">
        <v>99092</v>
      </c>
      <c r="K2887" s="52">
        <v>121402</v>
      </c>
      <c r="L2887" s="56" t="str">
        <f>_xlfn.CONCAT(NFM3External!$B2887,"_",NFM3External!$C2887,"_",NFM3External!$E2887,"_",NFM3External!$G2887)</f>
        <v>Senegal_HIV_Joint United Nations Programme on HIV/AIDS (UNAIDS)_2023</v>
      </c>
    </row>
    <row r="2888" spans="1:12">
      <c r="A2888" s="48" t="s">
        <v>2069</v>
      </c>
      <c r="B2888" s="49" t="s">
        <v>1188</v>
      </c>
      <c r="C2888" s="49" t="s">
        <v>1638</v>
      </c>
      <c r="D2888" s="49" t="s">
        <v>1627</v>
      </c>
      <c r="E2888" s="49" t="s">
        <v>894</v>
      </c>
      <c r="F2888" s="49"/>
      <c r="G2888" s="49">
        <v>2018</v>
      </c>
      <c r="H2888" s="49" t="s">
        <v>1628</v>
      </c>
      <c r="I2888" s="49" t="s">
        <v>675</v>
      </c>
      <c r="J2888" s="59">
        <v>74054</v>
      </c>
      <c r="K2888" s="49">
        <v>87414</v>
      </c>
      <c r="L2888" s="55" t="str">
        <f>_xlfn.CONCAT(NFM3External!$B2888,"_",NFM3External!$C2888,"_",NFM3External!$E2888,"_",NFM3External!$G2888)</f>
        <v>Senegal_HIV_The United Nations Children's Fund (UNICEF)_2018</v>
      </c>
    </row>
    <row r="2889" spans="1:12">
      <c r="A2889" s="51" t="s">
        <v>2069</v>
      </c>
      <c r="B2889" s="52" t="s">
        <v>1188</v>
      </c>
      <c r="C2889" s="52" t="s">
        <v>1638</v>
      </c>
      <c r="D2889" s="52" t="s">
        <v>1627</v>
      </c>
      <c r="E2889" s="52" t="s">
        <v>894</v>
      </c>
      <c r="F2889" s="52"/>
      <c r="G2889" s="52">
        <v>2019</v>
      </c>
      <c r="H2889" s="52" t="s">
        <v>1628</v>
      </c>
      <c r="I2889" s="52" t="s">
        <v>675</v>
      </c>
      <c r="J2889" s="60">
        <v>112656</v>
      </c>
      <c r="K2889" s="52">
        <v>126114</v>
      </c>
      <c r="L2889" s="56" t="str">
        <f>_xlfn.CONCAT(NFM3External!$B2889,"_",NFM3External!$C2889,"_",NFM3External!$E2889,"_",NFM3External!$G2889)</f>
        <v>Senegal_HIV_The United Nations Children's Fund (UNICEF)_2019</v>
      </c>
    </row>
    <row r="2890" spans="1:12">
      <c r="A2890" s="48" t="s">
        <v>2069</v>
      </c>
      <c r="B2890" s="49" t="s">
        <v>1188</v>
      </c>
      <c r="C2890" s="49" t="s">
        <v>1638</v>
      </c>
      <c r="D2890" s="49" t="s">
        <v>1627</v>
      </c>
      <c r="E2890" s="49" t="s">
        <v>894</v>
      </c>
      <c r="F2890" s="49"/>
      <c r="G2890" s="49">
        <v>2020</v>
      </c>
      <c r="H2890" s="49" t="s">
        <v>1628</v>
      </c>
      <c r="I2890" s="49" t="s">
        <v>675</v>
      </c>
      <c r="J2890" s="59">
        <v>64693</v>
      </c>
      <c r="K2890" s="49">
        <v>73726</v>
      </c>
      <c r="L2890" s="55" t="str">
        <f>_xlfn.CONCAT(NFM3External!$B2890,"_",NFM3External!$C2890,"_",NFM3External!$E2890,"_",NFM3External!$G2890)</f>
        <v>Senegal_HIV_The United Nations Children's Fund (UNICEF)_2020</v>
      </c>
    </row>
    <row r="2891" spans="1:12">
      <c r="A2891" s="51" t="s">
        <v>2069</v>
      </c>
      <c r="B2891" s="52" t="s">
        <v>1188</v>
      </c>
      <c r="C2891" s="52" t="s">
        <v>1638</v>
      </c>
      <c r="D2891" s="52" t="s">
        <v>1627</v>
      </c>
      <c r="E2891" s="52" t="s">
        <v>894</v>
      </c>
      <c r="F2891" s="52"/>
      <c r="G2891" s="52">
        <v>2021</v>
      </c>
      <c r="H2891" s="52" t="s">
        <v>357</v>
      </c>
      <c r="I2891" s="52" t="s">
        <v>675</v>
      </c>
      <c r="J2891" s="60">
        <v>64694</v>
      </c>
      <c r="K2891" s="52">
        <v>77256</v>
      </c>
      <c r="L2891" s="56" t="str">
        <f>_xlfn.CONCAT(NFM3External!$B2891,"_",NFM3External!$C2891,"_",NFM3External!$E2891,"_",NFM3External!$G2891)</f>
        <v>Senegal_HIV_The United Nations Children's Fund (UNICEF)_2021</v>
      </c>
    </row>
    <row r="2892" spans="1:12">
      <c r="A2892" s="48" t="s">
        <v>2069</v>
      </c>
      <c r="B2892" s="49" t="s">
        <v>1188</v>
      </c>
      <c r="C2892" s="49" t="s">
        <v>1638</v>
      </c>
      <c r="D2892" s="49" t="s">
        <v>1627</v>
      </c>
      <c r="E2892" s="49" t="s">
        <v>894</v>
      </c>
      <c r="F2892" s="49"/>
      <c r="G2892" s="49">
        <v>2022</v>
      </c>
      <c r="H2892" s="49" t="s">
        <v>357</v>
      </c>
      <c r="I2892" s="49" t="s">
        <v>675</v>
      </c>
      <c r="J2892" s="59">
        <v>64694</v>
      </c>
      <c r="K2892" s="49">
        <v>78122</v>
      </c>
      <c r="L2892" s="55" t="str">
        <f>_xlfn.CONCAT(NFM3External!$B2892,"_",NFM3External!$C2892,"_",NFM3External!$E2892,"_",NFM3External!$G2892)</f>
        <v>Senegal_HIV_The United Nations Children's Fund (UNICEF)_2022</v>
      </c>
    </row>
    <row r="2893" spans="1:12">
      <c r="A2893" s="51" t="s">
        <v>2069</v>
      </c>
      <c r="B2893" s="52" t="s">
        <v>1188</v>
      </c>
      <c r="C2893" s="52" t="s">
        <v>1638</v>
      </c>
      <c r="D2893" s="52" t="s">
        <v>1627</v>
      </c>
      <c r="E2893" s="52" t="s">
        <v>894</v>
      </c>
      <c r="F2893" s="52"/>
      <c r="G2893" s="52">
        <v>2023</v>
      </c>
      <c r="H2893" s="52" t="s">
        <v>357</v>
      </c>
      <c r="I2893" s="52" t="s">
        <v>675</v>
      </c>
      <c r="J2893" s="60">
        <v>64695</v>
      </c>
      <c r="K2893" s="52">
        <v>79261</v>
      </c>
      <c r="L2893" s="56" t="str">
        <f>_xlfn.CONCAT(NFM3External!$B2893,"_",NFM3External!$C2893,"_",NFM3External!$E2893,"_",NFM3External!$G2893)</f>
        <v>Senegal_HIV_The United Nations Children's Fund (UNICEF)_2023</v>
      </c>
    </row>
    <row r="2894" spans="1:12">
      <c r="A2894" s="48" t="s">
        <v>2069</v>
      </c>
      <c r="B2894" s="49" t="s">
        <v>1188</v>
      </c>
      <c r="C2894" s="49" t="s">
        <v>1638</v>
      </c>
      <c r="D2894" s="49" t="s">
        <v>1627</v>
      </c>
      <c r="E2894" s="49" t="s">
        <v>923</v>
      </c>
      <c r="F2894" s="49"/>
      <c r="G2894" s="49">
        <v>2018</v>
      </c>
      <c r="H2894" s="49" t="s">
        <v>1628</v>
      </c>
      <c r="I2894" s="49" t="s">
        <v>675</v>
      </c>
      <c r="J2894" s="59">
        <v>858659</v>
      </c>
      <c r="K2894" s="49">
        <v>1013573</v>
      </c>
      <c r="L2894" s="55" t="str">
        <f>_xlfn.CONCAT(NFM3External!$B2894,"_",NFM3External!$C2894,"_",NFM3External!$E2894,"_",NFM3External!$G2894)</f>
        <v>Senegal_HIV_United Nations Population Fund (UNFPA)_2018</v>
      </c>
    </row>
    <row r="2895" spans="1:12">
      <c r="A2895" s="51" t="s">
        <v>2069</v>
      </c>
      <c r="B2895" s="52" t="s">
        <v>1188</v>
      </c>
      <c r="C2895" s="52" t="s">
        <v>1638</v>
      </c>
      <c r="D2895" s="52" t="s">
        <v>1627</v>
      </c>
      <c r="E2895" s="52" t="s">
        <v>923</v>
      </c>
      <c r="F2895" s="52"/>
      <c r="G2895" s="52">
        <v>2019</v>
      </c>
      <c r="H2895" s="52" t="s">
        <v>1628</v>
      </c>
      <c r="I2895" s="52" t="s">
        <v>675</v>
      </c>
      <c r="J2895" s="60">
        <v>858659</v>
      </c>
      <c r="K2895" s="52">
        <v>961234</v>
      </c>
      <c r="L2895" s="56" t="str">
        <f>_xlfn.CONCAT(NFM3External!$B2895,"_",NFM3External!$C2895,"_",NFM3External!$E2895,"_",NFM3External!$G2895)</f>
        <v>Senegal_HIV_United Nations Population Fund (UNFPA)_2019</v>
      </c>
    </row>
    <row r="2896" spans="1:12">
      <c r="A2896" s="48" t="s">
        <v>2069</v>
      </c>
      <c r="B2896" s="49" t="s">
        <v>1188</v>
      </c>
      <c r="C2896" s="49" t="s">
        <v>1638</v>
      </c>
      <c r="D2896" s="49" t="s">
        <v>1627</v>
      </c>
      <c r="E2896" s="49" t="s">
        <v>923</v>
      </c>
      <c r="F2896" s="49"/>
      <c r="G2896" s="49">
        <v>2020</v>
      </c>
      <c r="H2896" s="49" t="s">
        <v>1628</v>
      </c>
      <c r="I2896" s="49" t="s">
        <v>675</v>
      </c>
      <c r="J2896" s="59">
        <v>858659</v>
      </c>
      <c r="K2896" s="49">
        <v>978556</v>
      </c>
      <c r="L2896" s="55" t="str">
        <f>_xlfn.CONCAT(NFM3External!$B2896,"_",NFM3External!$C2896,"_",NFM3External!$E2896,"_",NFM3External!$G2896)</f>
        <v>Senegal_HIV_United Nations Population Fund (UNFPA)_2020</v>
      </c>
    </row>
    <row r="2897" spans="1:12">
      <c r="A2897" s="51" t="s">
        <v>2069</v>
      </c>
      <c r="B2897" s="52" t="s">
        <v>1188</v>
      </c>
      <c r="C2897" s="52" t="s">
        <v>1638</v>
      </c>
      <c r="D2897" s="52" t="s">
        <v>1627</v>
      </c>
      <c r="E2897" s="52" t="s">
        <v>923</v>
      </c>
      <c r="F2897" s="52"/>
      <c r="G2897" s="52">
        <v>2021</v>
      </c>
      <c r="H2897" s="52" t="s">
        <v>357</v>
      </c>
      <c r="I2897" s="52" t="s">
        <v>675</v>
      </c>
      <c r="J2897" s="60">
        <v>853714</v>
      </c>
      <c r="K2897" s="52">
        <v>1019498</v>
      </c>
      <c r="L2897" s="56" t="str">
        <f>_xlfn.CONCAT(NFM3External!$B2897,"_",NFM3External!$C2897,"_",NFM3External!$E2897,"_",NFM3External!$G2897)</f>
        <v>Senegal_HIV_United Nations Population Fund (UNFPA)_2021</v>
      </c>
    </row>
    <row r="2898" spans="1:12">
      <c r="A2898" s="48" t="s">
        <v>2069</v>
      </c>
      <c r="B2898" s="49" t="s">
        <v>1188</v>
      </c>
      <c r="C2898" s="49" t="s">
        <v>1638</v>
      </c>
      <c r="D2898" s="49" t="s">
        <v>1627</v>
      </c>
      <c r="E2898" s="49" t="s">
        <v>923</v>
      </c>
      <c r="F2898" s="49"/>
      <c r="G2898" s="49">
        <v>2022</v>
      </c>
      <c r="H2898" s="49" t="s">
        <v>357</v>
      </c>
      <c r="I2898" s="49" t="s">
        <v>675</v>
      </c>
      <c r="J2898" s="59">
        <v>853714</v>
      </c>
      <c r="K2898" s="49">
        <v>1030903</v>
      </c>
      <c r="L2898" s="55" t="str">
        <f>_xlfn.CONCAT(NFM3External!$B2898,"_",NFM3External!$C2898,"_",NFM3External!$E2898,"_",NFM3External!$G2898)</f>
        <v>Senegal_HIV_United Nations Population Fund (UNFPA)_2022</v>
      </c>
    </row>
    <row r="2899" spans="1:12">
      <c r="A2899" s="51" t="s">
        <v>2069</v>
      </c>
      <c r="B2899" s="52" t="s">
        <v>1188</v>
      </c>
      <c r="C2899" s="52" t="s">
        <v>1638</v>
      </c>
      <c r="D2899" s="52" t="s">
        <v>1627</v>
      </c>
      <c r="E2899" s="52" t="s">
        <v>923</v>
      </c>
      <c r="F2899" s="52"/>
      <c r="G2899" s="52">
        <v>2023</v>
      </c>
      <c r="H2899" s="52" t="s">
        <v>357</v>
      </c>
      <c r="I2899" s="52" t="s">
        <v>675</v>
      </c>
      <c r="J2899" s="60">
        <v>762245</v>
      </c>
      <c r="K2899" s="52">
        <v>933863</v>
      </c>
      <c r="L2899" s="56" t="str">
        <f>_xlfn.CONCAT(NFM3External!$B2899,"_",NFM3External!$C2899,"_",NFM3External!$E2899,"_",NFM3External!$G2899)</f>
        <v>Senegal_HIV_United Nations Population Fund (UNFPA)_2023</v>
      </c>
    </row>
    <row r="2900" spans="1:12">
      <c r="A2900" s="48" t="s">
        <v>2069</v>
      </c>
      <c r="B2900" s="49" t="s">
        <v>1188</v>
      </c>
      <c r="C2900" s="49" t="s">
        <v>1638</v>
      </c>
      <c r="D2900" s="49" t="s">
        <v>1627</v>
      </c>
      <c r="E2900" s="49" t="s">
        <v>927</v>
      </c>
      <c r="F2900" s="49"/>
      <c r="G2900" s="49">
        <v>2018</v>
      </c>
      <c r="H2900" s="49" t="s">
        <v>1628</v>
      </c>
      <c r="I2900" s="49" t="s">
        <v>675</v>
      </c>
      <c r="J2900" s="59">
        <v>647319</v>
      </c>
      <c r="K2900" s="49">
        <v>764105</v>
      </c>
      <c r="L2900" s="55" t="str">
        <f>_xlfn.CONCAT(NFM3External!$B2900,"_",NFM3External!$C2900,"_",NFM3External!$E2900,"_",NFM3External!$G2900)</f>
        <v>Senegal_HIV_United States Government (USG)_2018</v>
      </c>
    </row>
    <row r="2901" spans="1:12">
      <c r="A2901" s="51" t="s">
        <v>2069</v>
      </c>
      <c r="B2901" s="52" t="s">
        <v>1188</v>
      </c>
      <c r="C2901" s="52" t="s">
        <v>1638</v>
      </c>
      <c r="D2901" s="52" t="s">
        <v>1627</v>
      </c>
      <c r="E2901" s="52" t="s">
        <v>927</v>
      </c>
      <c r="F2901" s="52"/>
      <c r="G2901" s="52">
        <v>2019</v>
      </c>
      <c r="H2901" s="52" t="s">
        <v>1628</v>
      </c>
      <c r="I2901" s="52" t="s">
        <v>675</v>
      </c>
      <c r="J2901" s="60">
        <v>647319</v>
      </c>
      <c r="K2901" s="52">
        <v>724648</v>
      </c>
      <c r="L2901" s="56" t="str">
        <f>_xlfn.CONCAT(NFM3External!$B2901,"_",NFM3External!$C2901,"_",NFM3External!$E2901,"_",NFM3External!$G2901)</f>
        <v>Senegal_HIV_United States Government (USG)_2019</v>
      </c>
    </row>
    <row r="2902" spans="1:12">
      <c r="A2902" s="48" t="s">
        <v>2069</v>
      </c>
      <c r="B2902" s="49" t="s">
        <v>1188</v>
      </c>
      <c r="C2902" s="49" t="s">
        <v>1638</v>
      </c>
      <c r="D2902" s="49" t="s">
        <v>1627</v>
      </c>
      <c r="E2902" s="49" t="s">
        <v>927</v>
      </c>
      <c r="F2902" s="49"/>
      <c r="G2902" s="49">
        <v>2020</v>
      </c>
      <c r="H2902" s="49" t="s">
        <v>1628</v>
      </c>
      <c r="I2902" s="49" t="s">
        <v>675</v>
      </c>
      <c r="J2902" s="59">
        <v>5772189</v>
      </c>
      <c r="K2902" s="49">
        <v>6578179</v>
      </c>
      <c r="L2902" s="55" t="str">
        <f>_xlfn.CONCAT(NFM3External!$B2902,"_",NFM3External!$C2902,"_",NFM3External!$E2902,"_",NFM3External!$G2902)</f>
        <v>Senegal_HIV_United States Government (USG)_2020</v>
      </c>
    </row>
    <row r="2903" spans="1:12">
      <c r="A2903" s="51" t="s">
        <v>2069</v>
      </c>
      <c r="B2903" s="52" t="s">
        <v>1188</v>
      </c>
      <c r="C2903" s="52" t="s">
        <v>1638</v>
      </c>
      <c r="D2903" s="52" t="s">
        <v>1627</v>
      </c>
      <c r="E2903" s="52" t="s">
        <v>927</v>
      </c>
      <c r="F2903" s="52"/>
      <c r="G2903" s="52">
        <v>2021</v>
      </c>
      <c r="H2903" s="52" t="s">
        <v>357</v>
      </c>
      <c r="I2903" s="52" t="s">
        <v>675</v>
      </c>
      <c r="J2903" s="60">
        <v>4370952</v>
      </c>
      <c r="K2903" s="52">
        <v>5219752</v>
      </c>
      <c r="L2903" s="56" t="str">
        <f>_xlfn.CONCAT(NFM3External!$B2903,"_",NFM3External!$C2903,"_",NFM3External!$E2903,"_",NFM3External!$G2903)</f>
        <v>Senegal_HIV_United States Government (USG)_2021</v>
      </c>
    </row>
    <row r="2904" spans="1:12">
      <c r="A2904" s="48" t="s">
        <v>2069</v>
      </c>
      <c r="B2904" s="49" t="s">
        <v>1188</v>
      </c>
      <c r="C2904" s="49" t="s">
        <v>1638</v>
      </c>
      <c r="D2904" s="49" t="s">
        <v>1627</v>
      </c>
      <c r="E2904" s="49" t="s">
        <v>927</v>
      </c>
      <c r="F2904" s="49"/>
      <c r="G2904" s="49">
        <v>2022</v>
      </c>
      <c r="H2904" s="49" t="s">
        <v>357</v>
      </c>
      <c r="I2904" s="49" t="s">
        <v>675</v>
      </c>
      <c r="J2904" s="59">
        <v>4370952</v>
      </c>
      <c r="K2904" s="49">
        <v>5278146</v>
      </c>
      <c r="L2904" s="55" t="str">
        <f>_xlfn.CONCAT(NFM3External!$B2904,"_",NFM3External!$C2904,"_",NFM3External!$E2904,"_",NFM3External!$G2904)</f>
        <v>Senegal_HIV_United States Government (USG)_2022</v>
      </c>
    </row>
    <row r="2905" spans="1:12">
      <c r="A2905" s="51" t="s">
        <v>2069</v>
      </c>
      <c r="B2905" s="52" t="s">
        <v>1188</v>
      </c>
      <c r="C2905" s="52" t="s">
        <v>1638</v>
      </c>
      <c r="D2905" s="52" t="s">
        <v>1627</v>
      </c>
      <c r="E2905" s="52" t="s">
        <v>927</v>
      </c>
      <c r="F2905" s="52"/>
      <c r="G2905" s="52">
        <v>2023</v>
      </c>
      <c r="H2905" s="52" t="s">
        <v>357</v>
      </c>
      <c r="I2905" s="52" t="s">
        <v>675</v>
      </c>
      <c r="J2905" s="60">
        <v>4370952</v>
      </c>
      <c r="K2905" s="52">
        <v>5355064</v>
      </c>
      <c r="L2905" s="56" t="str">
        <f>_xlfn.CONCAT(NFM3External!$B2905,"_",NFM3External!$C2905,"_",NFM3External!$E2905,"_",NFM3External!$G2905)</f>
        <v>Senegal_HIV_United States Government (USG)_2023</v>
      </c>
    </row>
    <row r="2906" spans="1:12">
      <c r="A2906" s="48" t="s">
        <v>2069</v>
      </c>
      <c r="B2906" s="49" t="s">
        <v>1188</v>
      </c>
      <c r="C2906" s="49" t="s">
        <v>1638</v>
      </c>
      <c r="D2906" s="49" t="s">
        <v>1627</v>
      </c>
      <c r="E2906" s="49" t="s">
        <v>947</v>
      </c>
      <c r="F2906" s="49" t="s">
        <v>2071</v>
      </c>
      <c r="G2906" s="49">
        <v>2018</v>
      </c>
      <c r="H2906" s="49" t="s">
        <v>1628</v>
      </c>
      <c r="I2906" s="49" t="s">
        <v>675</v>
      </c>
      <c r="J2906" s="59">
        <v>1252660</v>
      </c>
      <c r="K2906" s="49">
        <v>1478658</v>
      </c>
      <c r="L2906" s="55" t="str">
        <f>_xlfn.CONCAT(NFM3External!$B2906,"_",NFM3External!$C2906,"_",NFM3External!$E2906,"_",NFM3External!$G2906)</f>
        <v>Senegal_HIV_Unspecified - not disagregated by sources _2018</v>
      </c>
    </row>
    <row r="2907" spans="1:12">
      <c r="A2907" s="51" t="s">
        <v>2069</v>
      </c>
      <c r="B2907" s="52" t="s">
        <v>1188</v>
      </c>
      <c r="C2907" s="52" t="s">
        <v>1638</v>
      </c>
      <c r="D2907" s="52" t="s">
        <v>1627</v>
      </c>
      <c r="E2907" s="52" t="s">
        <v>947</v>
      </c>
      <c r="F2907" s="52" t="s">
        <v>2072</v>
      </c>
      <c r="G2907" s="52">
        <v>2018</v>
      </c>
      <c r="H2907" s="52" t="s">
        <v>1628</v>
      </c>
      <c r="I2907" s="52" t="s">
        <v>675</v>
      </c>
      <c r="J2907" s="60">
        <v>80036</v>
      </c>
      <c r="K2907" s="52">
        <v>94475</v>
      </c>
      <c r="L2907" s="56" t="str">
        <f>_xlfn.CONCAT(NFM3External!$B2907,"_",NFM3External!$C2907,"_",NFM3External!$E2907,"_",NFM3External!$G2907)</f>
        <v>Senegal_HIV_Unspecified - not disagregated by sources _2018</v>
      </c>
    </row>
    <row r="2908" spans="1:12">
      <c r="A2908" s="48" t="s">
        <v>2069</v>
      </c>
      <c r="B2908" s="49" t="s">
        <v>1188</v>
      </c>
      <c r="C2908" s="49" t="s">
        <v>1638</v>
      </c>
      <c r="D2908" s="49" t="s">
        <v>1627</v>
      </c>
      <c r="E2908" s="49" t="s">
        <v>947</v>
      </c>
      <c r="F2908" s="49" t="s">
        <v>2073</v>
      </c>
      <c r="G2908" s="49">
        <v>2018</v>
      </c>
      <c r="H2908" s="49" t="s">
        <v>1628</v>
      </c>
      <c r="I2908" s="49" t="s">
        <v>675</v>
      </c>
      <c r="J2908" s="59">
        <v>819843</v>
      </c>
      <c r="K2908" s="49">
        <v>967755</v>
      </c>
      <c r="L2908" s="55" t="str">
        <f>_xlfn.CONCAT(NFM3External!$B2908,"_",NFM3External!$C2908,"_",NFM3External!$E2908,"_",NFM3External!$G2908)</f>
        <v>Senegal_HIV_Unspecified - not disagregated by sources _2018</v>
      </c>
    </row>
    <row r="2909" spans="1:12">
      <c r="A2909" s="51" t="s">
        <v>2069</v>
      </c>
      <c r="B2909" s="52" t="s">
        <v>1188</v>
      </c>
      <c r="C2909" s="52" t="s">
        <v>1638</v>
      </c>
      <c r="D2909" s="52" t="s">
        <v>1627</v>
      </c>
      <c r="E2909" s="52" t="s">
        <v>947</v>
      </c>
      <c r="F2909" s="52" t="s">
        <v>2071</v>
      </c>
      <c r="G2909" s="52">
        <v>2019</v>
      </c>
      <c r="H2909" s="52" t="s">
        <v>1628</v>
      </c>
      <c r="I2909" s="52" t="s">
        <v>675</v>
      </c>
      <c r="J2909" s="60">
        <v>2026716</v>
      </c>
      <c r="K2909" s="52">
        <v>2268827</v>
      </c>
      <c r="L2909" s="56" t="str">
        <f>_xlfn.CONCAT(NFM3External!$B2909,"_",NFM3External!$C2909,"_",NFM3External!$E2909,"_",NFM3External!$G2909)</f>
        <v>Senegal_HIV_Unspecified - not disagregated by sources _2019</v>
      </c>
    </row>
    <row r="2910" spans="1:12">
      <c r="A2910" s="48" t="s">
        <v>2069</v>
      </c>
      <c r="B2910" s="49" t="s">
        <v>1188</v>
      </c>
      <c r="C2910" s="49" t="s">
        <v>1638</v>
      </c>
      <c r="D2910" s="49" t="s">
        <v>1627</v>
      </c>
      <c r="E2910" s="49" t="s">
        <v>947</v>
      </c>
      <c r="F2910" s="49" t="s">
        <v>2072</v>
      </c>
      <c r="G2910" s="49">
        <v>2019</v>
      </c>
      <c r="H2910" s="49" t="s">
        <v>1628</v>
      </c>
      <c r="I2910" s="49" t="s">
        <v>675</v>
      </c>
      <c r="J2910" s="59">
        <v>68602</v>
      </c>
      <c r="K2910" s="49">
        <v>76797</v>
      </c>
      <c r="L2910" s="55" t="str">
        <f>_xlfn.CONCAT(NFM3External!$B2910,"_",NFM3External!$C2910,"_",NFM3External!$E2910,"_",NFM3External!$G2910)</f>
        <v>Senegal_HIV_Unspecified - not disagregated by sources _2019</v>
      </c>
    </row>
    <row r="2911" spans="1:12">
      <c r="A2911" s="51" t="s">
        <v>2069</v>
      </c>
      <c r="B2911" s="52" t="s">
        <v>1188</v>
      </c>
      <c r="C2911" s="52" t="s">
        <v>1638</v>
      </c>
      <c r="D2911" s="52" t="s">
        <v>1627</v>
      </c>
      <c r="E2911" s="52" t="s">
        <v>947</v>
      </c>
      <c r="F2911" s="52" t="s">
        <v>2073</v>
      </c>
      <c r="G2911" s="52">
        <v>2019</v>
      </c>
      <c r="H2911" s="52" t="s">
        <v>1628</v>
      </c>
      <c r="I2911" s="52" t="s">
        <v>675</v>
      </c>
      <c r="J2911" s="60">
        <v>465288</v>
      </c>
      <c r="K2911" s="52">
        <v>520871</v>
      </c>
      <c r="L2911" s="56" t="str">
        <f>_xlfn.CONCAT(NFM3External!$B2911,"_",NFM3External!$C2911,"_",NFM3External!$E2911,"_",NFM3External!$G2911)</f>
        <v>Senegal_HIV_Unspecified - not disagregated by sources _2019</v>
      </c>
    </row>
    <row r="2912" spans="1:12">
      <c r="A2912" s="48" t="s">
        <v>2069</v>
      </c>
      <c r="B2912" s="49" t="s">
        <v>1188</v>
      </c>
      <c r="C2912" s="49" t="s">
        <v>1638</v>
      </c>
      <c r="D2912" s="49" t="s">
        <v>1627</v>
      </c>
      <c r="E2912" s="49" t="s">
        <v>947</v>
      </c>
      <c r="F2912" s="49" t="s">
        <v>2071</v>
      </c>
      <c r="G2912" s="49">
        <v>2020</v>
      </c>
      <c r="H2912" s="49" t="s">
        <v>1628</v>
      </c>
      <c r="I2912" s="49" t="s">
        <v>675</v>
      </c>
      <c r="J2912" s="59">
        <v>1641328</v>
      </c>
      <c r="K2912" s="49">
        <v>1870512</v>
      </c>
      <c r="L2912" s="55" t="str">
        <f>_xlfn.CONCAT(NFM3External!$B2912,"_",NFM3External!$C2912,"_",NFM3External!$E2912,"_",NFM3External!$G2912)</f>
        <v>Senegal_HIV_Unspecified - not disagregated by sources _2020</v>
      </c>
    </row>
    <row r="2913" spans="1:12">
      <c r="A2913" s="51" t="s">
        <v>2069</v>
      </c>
      <c r="B2913" s="52" t="s">
        <v>1188</v>
      </c>
      <c r="C2913" s="52" t="s">
        <v>1638</v>
      </c>
      <c r="D2913" s="52" t="s">
        <v>1627</v>
      </c>
      <c r="E2913" s="52" t="s">
        <v>947</v>
      </c>
      <c r="F2913" s="52" t="s">
        <v>2072</v>
      </c>
      <c r="G2913" s="52">
        <v>2020</v>
      </c>
      <c r="H2913" s="52" t="s">
        <v>1628</v>
      </c>
      <c r="I2913" s="52" t="s">
        <v>675</v>
      </c>
      <c r="J2913" s="60">
        <v>256877</v>
      </c>
      <c r="K2913" s="52">
        <v>292745</v>
      </c>
      <c r="L2913" s="56" t="str">
        <f>_xlfn.CONCAT(NFM3External!$B2913,"_",NFM3External!$C2913,"_",NFM3External!$E2913,"_",NFM3External!$G2913)</f>
        <v>Senegal_HIV_Unspecified - not disagregated by sources _2020</v>
      </c>
    </row>
    <row r="2914" spans="1:12">
      <c r="A2914" s="48" t="s">
        <v>2069</v>
      </c>
      <c r="B2914" s="49" t="s">
        <v>1188</v>
      </c>
      <c r="C2914" s="49" t="s">
        <v>1638</v>
      </c>
      <c r="D2914" s="49" t="s">
        <v>1627</v>
      </c>
      <c r="E2914" s="49" t="s">
        <v>947</v>
      </c>
      <c r="F2914" s="49" t="s">
        <v>2073</v>
      </c>
      <c r="G2914" s="49">
        <v>2020</v>
      </c>
      <c r="H2914" s="49" t="s">
        <v>1628</v>
      </c>
      <c r="I2914" s="49" t="s">
        <v>675</v>
      </c>
      <c r="J2914" s="59">
        <v>118158</v>
      </c>
      <c r="K2914" s="49">
        <v>134657</v>
      </c>
      <c r="L2914" s="55" t="str">
        <f>_xlfn.CONCAT(NFM3External!$B2914,"_",NFM3External!$C2914,"_",NFM3External!$E2914,"_",NFM3External!$G2914)</f>
        <v>Senegal_HIV_Unspecified - not disagregated by sources _2020</v>
      </c>
    </row>
    <row r="2915" spans="1:12">
      <c r="A2915" s="51" t="s">
        <v>2069</v>
      </c>
      <c r="B2915" s="52" t="s">
        <v>1188</v>
      </c>
      <c r="C2915" s="52" t="s">
        <v>1638</v>
      </c>
      <c r="D2915" s="52" t="s">
        <v>1627</v>
      </c>
      <c r="E2915" s="52" t="s">
        <v>947</v>
      </c>
      <c r="F2915" s="52" t="s">
        <v>2071</v>
      </c>
      <c r="G2915" s="52">
        <v>2021</v>
      </c>
      <c r="H2915" s="52" t="s">
        <v>357</v>
      </c>
      <c r="I2915" s="52" t="s">
        <v>675</v>
      </c>
      <c r="J2915" s="60">
        <v>1611779</v>
      </c>
      <c r="K2915" s="52">
        <v>1924772</v>
      </c>
      <c r="L2915" s="56" t="str">
        <f>_xlfn.CONCAT(NFM3External!$B2915,"_",NFM3External!$C2915,"_",NFM3External!$E2915,"_",NFM3External!$G2915)</f>
        <v>Senegal_HIV_Unspecified - not disagregated by sources _2021</v>
      </c>
    </row>
    <row r="2916" spans="1:12">
      <c r="A2916" s="48" t="s">
        <v>2069</v>
      </c>
      <c r="B2916" s="49" t="s">
        <v>1188</v>
      </c>
      <c r="C2916" s="49" t="s">
        <v>1638</v>
      </c>
      <c r="D2916" s="49" t="s">
        <v>1627</v>
      </c>
      <c r="E2916" s="49" t="s">
        <v>947</v>
      </c>
      <c r="F2916" s="49" t="s">
        <v>2072</v>
      </c>
      <c r="G2916" s="49">
        <v>2021</v>
      </c>
      <c r="H2916" s="49" t="s">
        <v>357</v>
      </c>
      <c r="I2916" s="49" t="s">
        <v>675</v>
      </c>
      <c r="J2916" s="59">
        <v>137204</v>
      </c>
      <c r="K2916" s="49">
        <v>163848</v>
      </c>
      <c r="L2916" s="55" t="str">
        <f>_xlfn.CONCAT(NFM3External!$B2916,"_",NFM3External!$C2916,"_",NFM3External!$E2916,"_",NFM3External!$G2916)</f>
        <v>Senegal_HIV_Unspecified - not disagregated by sources _2021</v>
      </c>
    </row>
    <row r="2917" spans="1:12">
      <c r="A2917" s="51" t="s">
        <v>2069</v>
      </c>
      <c r="B2917" s="52" t="s">
        <v>1188</v>
      </c>
      <c r="C2917" s="52" t="s">
        <v>1638</v>
      </c>
      <c r="D2917" s="52" t="s">
        <v>1627</v>
      </c>
      <c r="E2917" s="52" t="s">
        <v>947</v>
      </c>
      <c r="F2917" s="52" t="s">
        <v>2073</v>
      </c>
      <c r="G2917" s="52">
        <v>2021</v>
      </c>
      <c r="H2917" s="52" t="s">
        <v>357</v>
      </c>
      <c r="I2917" s="52" t="s">
        <v>675</v>
      </c>
      <c r="J2917" s="60">
        <v>120881</v>
      </c>
      <c r="K2917" s="52">
        <v>144356</v>
      </c>
      <c r="L2917" s="56" t="str">
        <f>_xlfn.CONCAT(NFM3External!$B2917,"_",NFM3External!$C2917,"_",NFM3External!$E2917,"_",NFM3External!$G2917)</f>
        <v>Senegal_HIV_Unspecified - not disagregated by sources _2021</v>
      </c>
    </row>
    <row r="2918" spans="1:12">
      <c r="A2918" s="48" t="s">
        <v>2069</v>
      </c>
      <c r="B2918" s="49" t="s">
        <v>1188</v>
      </c>
      <c r="C2918" s="49" t="s">
        <v>1638</v>
      </c>
      <c r="D2918" s="49" t="s">
        <v>1627</v>
      </c>
      <c r="E2918" s="49" t="s">
        <v>947</v>
      </c>
      <c r="F2918" s="49" t="s">
        <v>2071</v>
      </c>
      <c r="G2918" s="49">
        <v>2022</v>
      </c>
      <c r="H2918" s="49" t="s">
        <v>357</v>
      </c>
      <c r="I2918" s="49" t="s">
        <v>675</v>
      </c>
      <c r="J2918" s="59">
        <v>1260695</v>
      </c>
      <c r="K2918" s="49">
        <v>1522352</v>
      </c>
      <c r="L2918" s="55" t="str">
        <f>_xlfn.CONCAT(NFM3External!$B2918,"_",NFM3External!$C2918,"_",NFM3External!$E2918,"_",NFM3External!$G2918)</f>
        <v>Senegal_HIV_Unspecified - not disagregated by sources _2022</v>
      </c>
    </row>
    <row r="2919" spans="1:12">
      <c r="A2919" s="51" t="s">
        <v>2069</v>
      </c>
      <c r="B2919" s="52" t="s">
        <v>1188</v>
      </c>
      <c r="C2919" s="52" t="s">
        <v>1638</v>
      </c>
      <c r="D2919" s="52" t="s">
        <v>1627</v>
      </c>
      <c r="E2919" s="52" t="s">
        <v>947</v>
      </c>
      <c r="F2919" s="52" t="s">
        <v>2072</v>
      </c>
      <c r="G2919" s="52">
        <v>2022</v>
      </c>
      <c r="H2919" s="52" t="s">
        <v>357</v>
      </c>
      <c r="I2919" s="52" t="s">
        <v>675</v>
      </c>
      <c r="J2919" s="60">
        <v>137204</v>
      </c>
      <c r="K2919" s="52">
        <v>165681</v>
      </c>
      <c r="L2919" s="56" t="str">
        <f>_xlfn.CONCAT(NFM3External!$B2919,"_",NFM3External!$C2919,"_",NFM3External!$E2919,"_",NFM3External!$G2919)</f>
        <v>Senegal_HIV_Unspecified - not disagregated by sources _2022</v>
      </c>
    </row>
    <row r="2920" spans="1:12">
      <c r="A2920" s="48" t="s">
        <v>2069</v>
      </c>
      <c r="B2920" s="49" t="s">
        <v>1188</v>
      </c>
      <c r="C2920" s="49" t="s">
        <v>1638</v>
      </c>
      <c r="D2920" s="49" t="s">
        <v>1627</v>
      </c>
      <c r="E2920" s="49" t="s">
        <v>947</v>
      </c>
      <c r="F2920" s="49" t="s">
        <v>2073</v>
      </c>
      <c r="G2920" s="49">
        <v>2022</v>
      </c>
      <c r="H2920" s="49" t="s">
        <v>357</v>
      </c>
      <c r="I2920" s="49" t="s">
        <v>675</v>
      </c>
      <c r="J2920" s="59">
        <v>124014</v>
      </c>
      <c r="K2920" s="49">
        <v>149753</v>
      </c>
      <c r="L2920" s="55" t="str">
        <f>_xlfn.CONCAT(NFM3External!$B2920,"_",NFM3External!$C2920,"_",NFM3External!$E2920,"_",NFM3External!$G2920)</f>
        <v>Senegal_HIV_Unspecified - not disagregated by sources _2022</v>
      </c>
    </row>
    <row r="2921" spans="1:12">
      <c r="A2921" s="51" t="s">
        <v>2069</v>
      </c>
      <c r="B2921" s="52" t="s">
        <v>1188</v>
      </c>
      <c r="C2921" s="52" t="s">
        <v>1638</v>
      </c>
      <c r="D2921" s="52" t="s">
        <v>1627</v>
      </c>
      <c r="E2921" s="52" t="s">
        <v>947</v>
      </c>
      <c r="F2921" s="52" t="s">
        <v>2071</v>
      </c>
      <c r="G2921" s="52">
        <v>2023</v>
      </c>
      <c r="H2921" s="52" t="s">
        <v>357</v>
      </c>
      <c r="I2921" s="52" t="s">
        <v>675</v>
      </c>
      <c r="J2921" s="60">
        <v>767098</v>
      </c>
      <c r="K2921" s="52">
        <v>939808</v>
      </c>
      <c r="L2921" s="56" t="str">
        <f>_xlfn.CONCAT(NFM3External!$B2921,"_",NFM3External!$C2921,"_",NFM3External!$E2921,"_",NFM3External!$G2921)</f>
        <v>Senegal_HIV_Unspecified - not disagregated by sources _2023</v>
      </c>
    </row>
    <row r="2922" spans="1:12">
      <c r="A2922" s="48" t="s">
        <v>2069</v>
      </c>
      <c r="B2922" s="49" t="s">
        <v>1188</v>
      </c>
      <c r="C2922" s="49" t="s">
        <v>1638</v>
      </c>
      <c r="D2922" s="49" t="s">
        <v>1627</v>
      </c>
      <c r="E2922" s="49" t="s">
        <v>947</v>
      </c>
      <c r="F2922" s="49" t="s">
        <v>2072</v>
      </c>
      <c r="G2922" s="49">
        <v>2023</v>
      </c>
      <c r="H2922" s="49" t="s">
        <v>357</v>
      </c>
      <c r="I2922" s="49" t="s">
        <v>675</v>
      </c>
      <c r="J2922" s="59">
        <v>137204</v>
      </c>
      <c r="K2922" s="49">
        <v>168095</v>
      </c>
      <c r="L2922" s="55" t="str">
        <f>_xlfn.CONCAT(NFM3External!$B2922,"_",NFM3External!$C2922,"_",NFM3External!$E2922,"_",NFM3External!$G2922)</f>
        <v>Senegal_HIV_Unspecified - not disagregated by sources _2023</v>
      </c>
    </row>
    <row r="2923" spans="1:12">
      <c r="A2923" s="51" t="s">
        <v>2069</v>
      </c>
      <c r="B2923" s="52" t="s">
        <v>1188</v>
      </c>
      <c r="C2923" s="52" t="s">
        <v>1638</v>
      </c>
      <c r="D2923" s="52" t="s">
        <v>1627</v>
      </c>
      <c r="E2923" s="52" t="s">
        <v>947</v>
      </c>
      <c r="F2923" s="52" t="s">
        <v>2073</v>
      </c>
      <c r="G2923" s="52">
        <v>2023</v>
      </c>
      <c r="H2923" s="52" t="s">
        <v>357</v>
      </c>
      <c r="I2923" s="52" t="s">
        <v>675</v>
      </c>
      <c r="J2923" s="60">
        <v>127616</v>
      </c>
      <c r="K2923" s="52">
        <v>156348</v>
      </c>
      <c r="L2923" s="56" t="str">
        <f>_xlfn.CONCAT(NFM3External!$B2923,"_",NFM3External!$C2923,"_",NFM3External!$E2923,"_",NFM3External!$G2923)</f>
        <v>Senegal_HIV_Unspecified - not disagregated by sources _2023</v>
      </c>
    </row>
    <row r="2924" spans="1:12">
      <c r="A2924" s="48" t="s">
        <v>2069</v>
      </c>
      <c r="B2924" s="49" t="s">
        <v>1188</v>
      </c>
      <c r="C2924" s="49" t="s">
        <v>1638</v>
      </c>
      <c r="D2924" s="49" t="s">
        <v>1627</v>
      </c>
      <c r="E2924" s="49" t="s">
        <v>942</v>
      </c>
      <c r="F2924" s="49"/>
      <c r="G2924" s="49">
        <v>2018</v>
      </c>
      <c r="H2924" s="49" t="s">
        <v>1628</v>
      </c>
      <c r="I2924" s="49" t="s">
        <v>675</v>
      </c>
      <c r="J2924" s="59">
        <v>36235</v>
      </c>
      <c r="K2924" s="49">
        <v>42772</v>
      </c>
      <c r="L2924" s="55" t="str">
        <f>_xlfn.CONCAT(NFM3External!$B2924,"_",NFM3External!$C2924,"_",NFM3External!$E2924,"_",NFM3External!$G2924)</f>
        <v>Senegal_HIV_World Health Organization (WHO)_2018</v>
      </c>
    </row>
    <row r="2925" spans="1:12">
      <c r="A2925" s="51" t="s">
        <v>2069</v>
      </c>
      <c r="B2925" s="52" t="s">
        <v>1188</v>
      </c>
      <c r="C2925" s="52" t="s">
        <v>1638</v>
      </c>
      <c r="D2925" s="52" t="s">
        <v>1627</v>
      </c>
      <c r="E2925" s="52" t="s">
        <v>942</v>
      </c>
      <c r="F2925" s="52"/>
      <c r="G2925" s="52">
        <v>2019</v>
      </c>
      <c r="H2925" s="52" t="s">
        <v>1628</v>
      </c>
      <c r="I2925" s="52" t="s">
        <v>675</v>
      </c>
      <c r="J2925" s="60">
        <v>36235</v>
      </c>
      <c r="K2925" s="52">
        <v>40564</v>
      </c>
      <c r="L2925" s="56" t="str">
        <f>_xlfn.CONCAT(NFM3External!$B2925,"_",NFM3External!$C2925,"_",NFM3External!$E2925,"_",NFM3External!$G2925)</f>
        <v>Senegal_HIV_World Health Organization (WHO)_2019</v>
      </c>
    </row>
    <row r="2926" spans="1:12">
      <c r="A2926" s="48" t="s">
        <v>2069</v>
      </c>
      <c r="B2926" s="49" t="s">
        <v>1188</v>
      </c>
      <c r="C2926" s="49" t="s">
        <v>1638</v>
      </c>
      <c r="D2926" s="49" t="s">
        <v>1627</v>
      </c>
      <c r="E2926" s="49" t="s">
        <v>942</v>
      </c>
      <c r="F2926" s="49"/>
      <c r="G2926" s="49">
        <v>2020</v>
      </c>
      <c r="H2926" s="49" t="s">
        <v>1628</v>
      </c>
      <c r="I2926" s="49" t="s">
        <v>675</v>
      </c>
      <c r="J2926" s="59">
        <v>36235</v>
      </c>
      <c r="K2926" s="49">
        <v>41295</v>
      </c>
      <c r="L2926" s="55" t="str">
        <f>_xlfn.CONCAT(NFM3External!$B2926,"_",NFM3External!$C2926,"_",NFM3External!$E2926,"_",NFM3External!$G2926)</f>
        <v>Senegal_HIV_World Health Organization (WHO)_2020</v>
      </c>
    </row>
    <row r="2927" spans="1:12">
      <c r="A2927" s="51" t="s">
        <v>2069</v>
      </c>
      <c r="B2927" s="52" t="s">
        <v>1188</v>
      </c>
      <c r="C2927" s="52" t="s">
        <v>1638</v>
      </c>
      <c r="D2927" s="52" t="s">
        <v>1627</v>
      </c>
      <c r="E2927" s="52" t="s">
        <v>942</v>
      </c>
      <c r="F2927" s="52"/>
      <c r="G2927" s="52">
        <v>2021</v>
      </c>
      <c r="H2927" s="52" t="s">
        <v>357</v>
      </c>
      <c r="I2927" s="52" t="s">
        <v>675</v>
      </c>
      <c r="J2927" s="60">
        <v>36235</v>
      </c>
      <c r="K2927" s="52">
        <v>43272</v>
      </c>
      <c r="L2927" s="56" t="str">
        <f>_xlfn.CONCAT(NFM3External!$B2927,"_",NFM3External!$C2927,"_",NFM3External!$E2927,"_",NFM3External!$G2927)</f>
        <v>Senegal_HIV_World Health Organization (WHO)_2021</v>
      </c>
    </row>
    <row r="2928" spans="1:12">
      <c r="A2928" s="48" t="s">
        <v>2069</v>
      </c>
      <c r="B2928" s="49" t="s">
        <v>1188</v>
      </c>
      <c r="C2928" s="49" t="s">
        <v>1638</v>
      </c>
      <c r="D2928" s="49" t="s">
        <v>1627</v>
      </c>
      <c r="E2928" s="49" t="s">
        <v>942</v>
      </c>
      <c r="F2928" s="49"/>
      <c r="G2928" s="49">
        <v>2022</v>
      </c>
      <c r="H2928" s="49" t="s">
        <v>357</v>
      </c>
      <c r="I2928" s="49" t="s">
        <v>675</v>
      </c>
      <c r="J2928" s="59">
        <v>36235</v>
      </c>
      <c r="K2928" s="49">
        <v>43756</v>
      </c>
      <c r="L2928" s="55" t="str">
        <f>_xlfn.CONCAT(NFM3External!$B2928,"_",NFM3External!$C2928,"_",NFM3External!$E2928,"_",NFM3External!$G2928)</f>
        <v>Senegal_HIV_World Health Organization (WHO)_2022</v>
      </c>
    </row>
    <row r="2929" spans="1:12">
      <c r="A2929" s="51" t="s">
        <v>2069</v>
      </c>
      <c r="B2929" s="52" t="s">
        <v>1188</v>
      </c>
      <c r="C2929" s="52" t="s">
        <v>1638</v>
      </c>
      <c r="D2929" s="52" t="s">
        <v>1627</v>
      </c>
      <c r="E2929" s="52" t="s">
        <v>942</v>
      </c>
      <c r="F2929" s="52"/>
      <c r="G2929" s="52">
        <v>2023</v>
      </c>
      <c r="H2929" s="52" t="s">
        <v>357</v>
      </c>
      <c r="I2929" s="52" t="s">
        <v>675</v>
      </c>
      <c r="J2929" s="60">
        <v>36235</v>
      </c>
      <c r="K2929" s="52">
        <v>44393</v>
      </c>
      <c r="L2929" s="56" t="str">
        <f>_xlfn.CONCAT(NFM3External!$B2929,"_",NFM3External!$C2929,"_",NFM3External!$E2929,"_",NFM3External!$G2929)</f>
        <v>Senegal_HIV_World Health Organization (WHO)_2023</v>
      </c>
    </row>
    <row r="2930" spans="1:12">
      <c r="A2930" s="48" t="s">
        <v>2069</v>
      </c>
      <c r="B2930" s="49" t="s">
        <v>1188</v>
      </c>
      <c r="C2930" s="49" t="s">
        <v>304</v>
      </c>
      <c r="D2930" s="49" t="s">
        <v>1627</v>
      </c>
      <c r="E2930" s="49" t="s">
        <v>791</v>
      </c>
      <c r="F2930" s="49" t="s">
        <v>2074</v>
      </c>
      <c r="G2930" s="49">
        <v>2020</v>
      </c>
      <c r="H2930" s="49" t="s">
        <v>1628</v>
      </c>
      <c r="I2930" s="49" t="s">
        <v>675</v>
      </c>
      <c r="J2930" s="59">
        <v>1405219</v>
      </c>
      <c r="K2930" s="49">
        <v>1601434</v>
      </c>
      <c r="L2930" s="55" t="str">
        <f>_xlfn.CONCAT(NFM3External!$B2930,"_",NFM3External!$C2930,"_",NFM3External!$E2930,"_",NFM3External!$G2930)</f>
        <v>Senegal_Malaria_Germany_2020</v>
      </c>
    </row>
    <row r="2931" spans="1:12">
      <c r="A2931" s="51" t="s">
        <v>2069</v>
      </c>
      <c r="B2931" s="52" t="s">
        <v>1188</v>
      </c>
      <c r="C2931" s="52" t="s">
        <v>304</v>
      </c>
      <c r="D2931" s="52" t="s">
        <v>1627</v>
      </c>
      <c r="E2931" s="52" t="s">
        <v>891</v>
      </c>
      <c r="F2931" s="52" t="s">
        <v>2075</v>
      </c>
      <c r="G2931" s="52">
        <v>2019</v>
      </c>
      <c r="H2931" s="52" t="s">
        <v>1628</v>
      </c>
      <c r="I2931" s="52" t="s">
        <v>675</v>
      </c>
      <c r="J2931" s="60">
        <v>182938</v>
      </c>
      <c r="K2931" s="52">
        <v>204792</v>
      </c>
      <c r="L2931" s="56" t="str">
        <f>_xlfn.CONCAT(NFM3External!$B2931,"_",NFM3External!$C2931,"_",NFM3External!$E2931,"_",NFM3External!$G2931)</f>
        <v>Senegal_Malaria_Switzerland_2019</v>
      </c>
    </row>
    <row r="2932" spans="1:12">
      <c r="A2932" s="48" t="s">
        <v>2069</v>
      </c>
      <c r="B2932" s="49" t="s">
        <v>1188</v>
      </c>
      <c r="C2932" s="49" t="s">
        <v>304</v>
      </c>
      <c r="D2932" s="49" t="s">
        <v>1627</v>
      </c>
      <c r="E2932" s="49" t="s">
        <v>927</v>
      </c>
      <c r="F2932" s="49" t="s">
        <v>2076</v>
      </c>
      <c r="G2932" s="49">
        <v>2018</v>
      </c>
      <c r="H2932" s="49" t="s">
        <v>1628</v>
      </c>
      <c r="I2932" s="49" t="s">
        <v>675</v>
      </c>
      <c r="J2932" s="59">
        <v>20049900</v>
      </c>
      <c r="K2932" s="49">
        <v>23667189</v>
      </c>
      <c r="L2932" s="55" t="str">
        <f>_xlfn.CONCAT(NFM3External!$B2932,"_",NFM3External!$C2932,"_",NFM3External!$E2932,"_",NFM3External!$G2932)</f>
        <v>Senegal_Malaria_United States Government (USG)_2018</v>
      </c>
    </row>
    <row r="2933" spans="1:12">
      <c r="A2933" s="51" t="s">
        <v>2069</v>
      </c>
      <c r="B2933" s="52" t="s">
        <v>1188</v>
      </c>
      <c r="C2933" s="52" t="s">
        <v>304</v>
      </c>
      <c r="D2933" s="52" t="s">
        <v>1627</v>
      </c>
      <c r="E2933" s="52" t="s">
        <v>927</v>
      </c>
      <c r="F2933" s="52" t="s">
        <v>2076</v>
      </c>
      <c r="G2933" s="52">
        <v>2019</v>
      </c>
      <c r="H2933" s="52" t="s">
        <v>1628</v>
      </c>
      <c r="I2933" s="52" t="s">
        <v>675</v>
      </c>
      <c r="J2933" s="60">
        <v>20049900</v>
      </c>
      <c r="K2933" s="52">
        <v>22445056</v>
      </c>
      <c r="L2933" s="56" t="str">
        <f>_xlfn.CONCAT(NFM3External!$B2933,"_",NFM3External!$C2933,"_",NFM3External!$E2933,"_",NFM3External!$G2933)</f>
        <v>Senegal_Malaria_United States Government (USG)_2019</v>
      </c>
    </row>
    <row r="2934" spans="1:12">
      <c r="A2934" s="48" t="s">
        <v>2069</v>
      </c>
      <c r="B2934" s="49" t="s">
        <v>1188</v>
      </c>
      <c r="C2934" s="49" t="s">
        <v>304</v>
      </c>
      <c r="D2934" s="49" t="s">
        <v>1627</v>
      </c>
      <c r="E2934" s="49" t="s">
        <v>927</v>
      </c>
      <c r="F2934" s="49" t="s">
        <v>2076</v>
      </c>
      <c r="G2934" s="49">
        <v>2020</v>
      </c>
      <c r="H2934" s="49" t="s">
        <v>1628</v>
      </c>
      <c r="I2934" s="49" t="s">
        <v>675</v>
      </c>
      <c r="J2934" s="59">
        <v>20049900</v>
      </c>
      <c r="K2934" s="49">
        <v>22849536</v>
      </c>
      <c r="L2934" s="55" t="str">
        <f>_xlfn.CONCAT(NFM3External!$B2934,"_",NFM3External!$C2934,"_",NFM3External!$E2934,"_",NFM3External!$G2934)</f>
        <v>Senegal_Malaria_United States Government (USG)_2020</v>
      </c>
    </row>
    <row r="2935" spans="1:12">
      <c r="A2935" s="51" t="s">
        <v>2069</v>
      </c>
      <c r="B2935" s="52" t="s">
        <v>1188</v>
      </c>
      <c r="C2935" s="52" t="s">
        <v>304</v>
      </c>
      <c r="D2935" s="52" t="s">
        <v>1627</v>
      </c>
      <c r="E2935" s="52" t="s">
        <v>927</v>
      </c>
      <c r="F2935" s="52" t="s">
        <v>2076</v>
      </c>
      <c r="G2935" s="52">
        <v>2021</v>
      </c>
      <c r="H2935" s="52" t="s">
        <v>357</v>
      </c>
      <c r="I2935" s="52" t="s">
        <v>675</v>
      </c>
      <c r="J2935" s="60">
        <v>20049900</v>
      </c>
      <c r="K2935" s="52">
        <v>23943408</v>
      </c>
      <c r="L2935" s="56" t="str">
        <f>_xlfn.CONCAT(NFM3External!$B2935,"_",NFM3External!$C2935,"_",NFM3External!$E2935,"_",NFM3External!$G2935)</f>
        <v>Senegal_Malaria_United States Government (USG)_2021</v>
      </c>
    </row>
    <row r="2936" spans="1:12">
      <c r="A2936" s="48" t="s">
        <v>2069</v>
      </c>
      <c r="B2936" s="49" t="s">
        <v>1188</v>
      </c>
      <c r="C2936" s="49" t="s">
        <v>304</v>
      </c>
      <c r="D2936" s="49" t="s">
        <v>1627</v>
      </c>
      <c r="E2936" s="49" t="s">
        <v>927</v>
      </c>
      <c r="F2936" s="49" t="s">
        <v>2076</v>
      </c>
      <c r="G2936" s="49">
        <v>2022</v>
      </c>
      <c r="H2936" s="49" t="s">
        <v>357</v>
      </c>
      <c r="I2936" s="49" t="s">
        <v>675</v>
      </c>
      <c r="J2936" s="59">
        <v>20049900</v>
      </c>
      <c r="K2936" s="49">
        <v>24211266</v>
      </c>
      <c r="L2936" s="55" t="str">
        <f>_xlfn.CONCAT(NFM3External!$B2936,"_",NFM3External!$C2936,"_",NFM3External!$E2936,"_",NFM3External!$G2936)</f>
        <v>Senegal_Malaria_United States Government (USG)_2022</v>
      </c>
    </row>
    <row r="2937" spans="1:12">
      <c r="A2937" s="51" t="s">
        <v>2069</v>
      </c>
      <c r="B2937" s="52" t="s">
        <v>1188</v>
      </c>
      <c r="C2937" s="52" t="s">
        <v>304</v>
      </c>
      <c r="D2937" s="52" t="s">
        <v>1627</v>
      </c>
      <c r="E2937" s="52" t="s">
        <v>927</v>
      </c>
      <c r="F2937" s="52" t="s">
        <v>2076</v>
      </c>
      <c r="G2937" s="52">
        <v>2023</v>
      </c>
      <c r="H2937" s="52" t="s">
        <v>357</v>
      </c>
      <c r="I2937" s="52" t="s">
        <v>675</v>
      </c>
      <c r="J2937" s="60">
        <v>20049900</v>
      </c>
      <c r="K2937" s="52">
        <v>24564094</v>
      </c>
      <c r="L2937" s="56" t="str">
        <f>_xlfn.CONCAT(NFM3External!$B2937,"_",NFM3External!$C2937,"_",NFM3External!$E2937,"_",NFM3External!$G2937)</f>
        <v>Senegal_Malaria_United States Government (USG)_2023</v>
      </c>
    </row>
    <row r="2938" spans="1:12">
      <c r="A2938" s="48" t="s">
        <v>2069</v>
      </c>
      <c r="B2938" s="49" t="s">
        <v>1188</v>
      </c>
      <c r="C2938" s="49" t="s">
        <v>304</v>
      </c>
      <c r="D2938" s="49" t="s">
        <v>1627</v>
      </c>
      <c r="E2938" s="49" t="s">
        <v>927</v>
      </c>
      <c r="F2938" s="49" t="s">
        <v>2076</v>
      </c>
      <c r="G2938" s="49">
        <v>2024</v>
      </c>
      <c r="H2938" s="49" t="s">
        <v>357</v>
      </c>
      <c r="I2938" s="49" t="s">
        <v>675</v>
      </c>
      <c r="J2938" s="59">
        <v>20049900</v>
      </c>
      <c r="K2938" s="49">
        <v>24865399</v>
      </c>
      <c r="L2938" s="55" t="str">
        <f>_xlfn.CONCAT(NFM3External!$B2938,"_",NFM3External!$C2938,"_",NFM3External!$E2938,"_",NFM3External!$G2938)</f>
        <v>Senegal_Malaria_United States Government (USG)_2024</v>
      </c>
    </row>
    <row r="2939" spans="1:12">
      <c r="A2939" s="51" t="s">
        <v>2069</v>
      </c>
      <c r="B2939" s="52" t="s">
        <v>1188</v>
      </c>
      <c r="C2939" s="52" t="s">
        <v>304</v>
      </c>
      <c r="D2939" s="52" t="s">
        <v>1627</v>
      </c>
      <c r="E2939" s="52" t="s">
        <v>927</v>
      </c>
      <c r="F2939" s="52" t="s">
        <v>2076</v>
      </c>
      <c r="G2939" s="52">
        <v>2025</v>
      </c>
      <c r="H2939" s="52" t="s">
        <v>357</v>
      </c>
      <c r="I2939" s="52" t="s">
        <v>675</v>
      </c>
      <c r="J2939" s="60">
        <v>20049900</v>
      </c>
      <c r="K2939" s="52">
        <v>25135804</v>
      </c>
      <c r="L2939" s="56" t="str">
        <f>_xlfn.CONCAT(NFM3External!$B2939,"_",NFM3External!$C2939,"_",NFM3External!$E2939,"_",NFM3External!$G2939)</f>
        <v>Senegal_Malaria_United States Government (USG)_2025</v>
      </c>
    </row>
    <row r="2940" spans="1:12">
      <c r="A2940" s="48" t="s">
        <v>2069</v>
      </c>
      <c r="B2940" s="49" t="s">
        <v>1188</v>
      </c>
      <c r="C2940" s="49" t="s">
        <v>304</v>
      </c>
      <c r="D2940" s="49" t="s">
        <v>1627</v>
      </c>
      <c r="E2940" s="49" t="s">
        <v>947</v>
      </c>
      <c r="F2940" s="49" t="s">
        <v>2077</v>
      </c>
      <c r="G2940" s="49">
        <v>2018</v>
      </c>
      <c r="H2940" s="49" t="s">
        <v>1628</v>
      </c>
      <c r="I2940" s="49" t="s">
        <v>675</v>
      </c>
      <c r="J2940" s="59">
        <v>3200000</v>
      </c>
      <c r="K2940" s="49">
        <v>3777326</v>
      </c>
      <c r="L2940" s="55" t="str">
        <f>_xlfn.CONCAT(NFM3External!$B2940,"_",NFM3External!$C2940,"_",NFM3External!$E2940,"_",NFM3External!$G2940)</f>
        <v>Senegal_Malaria_Unspecified - not disagregated by sources _2018</v>
      </c>
    </row>
    <row r="2941" spans="1:12">
      <c r="A2941" s="51" t="s">
        <v>2069</v>
      </c>
      <c r="B2941" s="52" t="s">
        <v>1188</v>
      </c>
      <c r="C2941" s="52" t="s">
        <v>304</v>
      </c>
      <c r="D2941" s="52" t="s">
        <v>1627</v>
      </c>
      <c r="E2941" s="52" t="s">
        <v>947</v>
      </c>
      <c r="F2941" s="52" t="s">
        <v>2077</v>
      </c>
      <c r="G2941" s="52">
        <v>2019</v>
      </c>
      <c r="H2941" s="52" t="s">
        <v>1628</v>
      </c>
      <c r="I2941" s="52" t="s">
        <v>675</v>
      </c>
      <c r="J2941" s="60">
        <v>3200000</v>
      </c>
      <c r="K2941" s="52">
        <v>3582271</v>
      </c>
      <c r="L2941" s="56" t="str">
        <f>_xlfn.CONCAT(NFM3External!$B2941,"_",NFM3External!$C2941,"_",NFM3External!$E2941,"_",NFM3External!$G2941)</f>
        <v>Senegal_Malaria_Unspecified - not disagregated by sources _2019</v>
      </c>
    </row>
    <row r="2942" spans="1:12">
      <c r="A2942" s="48" t="s">
        <v>2069</v>
      </c>
      <c r="B2942" s="49" t="s">
        <v>1188</v>
      </c>
      <c r="C2942" s="49" t="s">
        <v>304</v>
      </c>
      <c r="D2942" s="49" t="s">
        <v>1627</v>
      </c>
      <c r="E2942" s="49" t="s">
        <v>947</v>
      </c>
      <c r="F2942" s="49" t="s">
        <v>2077</v>
      </c>
      <c r="G2942" s="49">
        <v>2020</v>
      </c>
      <c r="H2942" s="49" t="s">
        <v>1628</v>
      </c>
      <c r="I2942" s="49" t="s">
        <v>675</v>
      </c>
      <c r="J2942" s="59">
        <v>3200000</v>
      </c>
      <c r="K2942" s="49">
        <v>3646827</v>
      </c>
      <c r="L2942" s="55" t="str">
        <f>_xlfn.CONCAT(NFM3External!$B2942,"_",NFM3External!$C2942,"_",NFM3External!$E2942,"_",NFM3External!$G2942)</f>
        <v>Senegal_Malaria_Unspecified - not disagregated by sources _2020</v>
      </c>
    </row>
    <row r="2943" spans="1:12">
      <c r="A2943" s="51" t="s">
        <v>2069</v>
      </c>
      <c r="B2943" s="52" t="s">
        <v>1188</v>
      </c>
      <c r="C2943" s="52" t="s">
        <v>301</v>
      </c>
      <c r="D2943" s="52" t="s">
        <v>1627</v>
      </c>
      <c r="E2943" s="52" t="s">
        <v>947</v>
      </c>
      <c r="F2943" s="52">
        <v>0</v>
      </c>
      <c r="G2943" s="52">
        <v>2018</v>
      </c>
      <c r="H2943" s="52" t="s">
        <v>1628</v>
      </c>
      <c r="I2943" s="52" t="s">
        <v>675</v>
      </c>
      <c r="J2943" s="60">
        <v>257778</v>
      </c>
      <c r="K2943" s="52">
        <v>304285</v>
      </c>
      <c r="L2943" s="56" t="str">
        <f>_xlfn.CONCAT(NFM3External!$B2943,"_",NFM3External!$C2943,"_",NFM3External!$E2943,"_",NFM3External!$G2943)</f>
        <v>Senegal_TB_Unspecified - not disagregated by sources _2018</v>
      </c>
    </row>
    <row r="2944" spans="1:12">
      <c r="A2944" s="48" t="s">
        <v>2069</v>
      </c>
      <c r="B2944" s="49" t="s">
        <v>1188</v>
      </c>
      <c r="C2944" s="49" t="s">
        <v>301</v>
      </c>
      <c r="D2944" s="49" t="s">
        <v>1627</v>
      </c>
      <c r="E2944" s="49" t="s">
        <v>947</v>
      </c>
      <c r="F2944" s="49">
        <v>0</v>
      </c>
      <c r="G2944" s="49">
        <v>2019</v>
      </c>
      <c r="H2944" s="49" t="s">
        <v>1628</v>
      </c>
      <c r="I2944" s="49" t="s">
        <v>675</v>
      </c>
      <c r="J2944" s="59">
        <v>300330</v>
      </c>
      <c r="K2944" s="49">
        <v>336207</v>
      </c>
      <c r="L2944" s="55" t="str">
        <f>_xlfn.CONCAT(NFM3External!$B2944,"_",NFM3External!$C2944,"_",NFM3External!$E2944,"_",NFM3External!$G2944)</f>
        <v>Senegal_TB_Unspecified - not disagregated by sources _2019</v>
      </c>
    </row>
    <row r="2945" spans="1:12">
      <c r="A2945" s="51" t="s">
        <v>2069</v>
      </c>
      <c r="B2945" s="52" t="s">
        <v>1188</v>
      </c>
      <c r="C2945" s="52" t="s">
        <v>301</v>
      </c>
      <c r="D2945" s="52" t="s">
        <v>1627</v>
      </c>
      <c r="E2945" s="52" t="s">
        <v>947</v>
      </c>
      <c r="F2945" s="52">
        <v>0</v>
      </c>
      <c r="G2945" s="52">
        <v>2020</v>
      </c>
      <c r="H2945" s="52" t="s">
        <v>1628</v>
      </c>
      <c r="I2945" s="52" t="s">
        <v>675</v>
      </c>
      <c r="J2945" s="60">
        <v>58320</v>
      </c>
      <c r="K2945" s="52">
        <v>66463</v>
      </c>
      <c r="L2945" s="56" t="str">
        <f>_xlfn.CONCAT(NFM3External!$B2945,"_",NFM3External!$C2945,"_",NFM3External!$E2945,"_",NFM3External!$G2945)</f>
        <v>Senegal_TB_Unspecified - not disagregated by sources _2020</v>
      </c>
    </row>
    <row r="2946" spans="1:12">
      <c r="A2946" s="48" t="s">
        <v>2069</v>
      </c>
      <c r="B2946" s="49" t="s">
        <v>1188</v>
      </c>
      <c r="C2946" s="49" t="s">
        <v>301</v>
      </c>
      <c r="D2946" s="49" t="s">
        <v>1627</v>
      </c>
      <c r="E2946" s="49" t="s">
        <v>947</v>
      </c>
      <c r="F2946" s="49">
        <v>0</v>
      </c>
      <c r="G2946" s="49">
        <v>2021</v>
      </c>
      <c r="H2946" s="49" t="s">
        <v>357</v>
      </c>
      <c r="I2946" s="49" t="s">
        <v>675</v>
      </c>
      <c r="J2946" s="59">
        <v>0</v>
      </c>
      <c r="K2946" s="49">
        <v>0</v>
      </c>
      <c r="L2946" s="55" t="str">
        <f>_xlfn.CONCAT(NFM3External!$B2946,"_",NFM3External!$C2946,"_",NFM3External!$E2946,"_",NFM3External!$G2946)</f>
        <v>Senegal_TB_Unspecified - not disagregated by sources _2021</v>
      </c>
    </row>
    <row r="2947" spans="1:12">
      <c r="A2947" s="51" t="s">
        <v>2069</v>
      </c>
      <c r="B2947" s="52" t="s">
        <v>1188</v>
      </c>
      <c r="C2947" s="52" t="s">
        <v>301</v>
      </c>
      <c r="D2947" s="52" t="s">
        <v>1627</v>
      </c>
      <c r="E2947" s="52" t="s">
        <v>947</v>
      </c>
      <c r="F2947" s="52">
        <v>0</v>
      </c>
      <c r="G2947" s="52">
        <v>2022</v>
      </c>
      <c r="H2947" s="52" t="s">
        <v>357</v>
      </c>
      <c r="I2947" s="52" t="s">
        <v>675</v>
      </c>
      <c r="J2947" s="60">
        <v>0</v>
      </c>
      <c r="K2947" s="52">
        <v>0</v>
      </c>
      <c r="L2947" s="56" t="str">
        <f>_xlfn.CONCAT(NFM3External!$B2947,"_",NFM3External!$C2947,"_",NFM3External!$E2947,"_",NFM3External!$G2947)</f>
        <v>Senegal_TB_Unspecified - not disagregated by sources _2022</v>
      </c>
    </row>
    <row r="2948" spans="1:12">
      <c r="A2948" s="48" t="s">
        <v>2069</v>
      </c>
      <c r="B2948" s="49" t="s">
        <v>1188</v>
      </c>
      <c r="C2948" s="49" t="s">
        <v>301</v>
      </c>
      <c r="D2948" s="49" t="s">
        <v>1627</v>
      </c>
      <c r="E2948" s="49" t="s">
        <v>947</v>
      </c>
      <c r="F2948" s="49">
        <v>0</v>
      </c>
      <c r="G2948" s="49">
        <v>2023</v>
      </c>
      <c r="H2948" s="49" t="s">
        <v>357</v>
      </c>
      <c r="I2948" s="49" t="s">
        <v>675</v>
      </c>
      <c r="J2948" s="59">
        <v>0</v>
      </c>
      <c r="K2948" s="49">
        <v>0</v>
      </c>
      <c r="L2948" s="55" t="str">
        <f>_xlfn.CONCAT(NFM3External!$B2948,"_",NFM3External!$C2948,"_",NFM3External!$E2948,"_",NFM3External!$G2948)</f>
        <v>Senegal_TB_Unspecified - not disagregated by sources _2023</v>
      </c>
    </row>
    <row r="2949" spans="1:12">
      <c r="A2949" s="51" t="s">
        <v>2069</v>
      </c>
      <c r="B2949" s="52" t="s">
        <v>1188</v>
      </c>
      <c r="C2949" s="52" t="s">
        <v>301</v>
      </c>
      <c r="D2949" s="52" t="s">
        <v>1627</v>
      </c>
      <c r="E2949" s="52" t="s">
        <v>947</v>
      </c>
      <c r="F2949" s="52">
        <v>0</v>
      </c>
      <c r="G2949" s="52">
        <v>2024</v>
      </c>
      <c r="H2949" s="52" t="s">
        <v>357</v>
      </c>
      <c r="I2949" s="52" t="s">
        <v>675</v>
      </c>
      <c r="J2949" s="60">
        <v>0</v>
      </c>
      <c r="K2949" s="52">
        <v>0</v>
      </c>
      <c r="L2949" s="56" t="str">
        <f>_xlfn.CONCAT(NFM3External!$B2949,"_",NFM3External!$C2949,"_",NFM3External!$E2949,"_",NFM3External!$G2949)</f>
        <v>Senegal_TB_Unspecified - not disagregated by sources _2024</v>
      </c>
    </row>
    <row r="2950" spans="1:12">
      <c r="A2950" s="48" t="s">
        <v>2069</v>
      </c>
      <c r="B2950" s="49" t="s">
        <v>1188</v>
      </c>
      <c r="C2950" s="49" t="s">
        <v>301</v>
      </c>
      <c r="D2950" s="49" t="s">
        <v>1627</v>
      </c>
      <c r="E2950" s="49" t="s">
        <v>942</v>
      </c>
      <c r="F2950" s="49"/>
      <c r="G2950" s="49">
        <v>2019</v>
      </c>
      <c r="H2950" s="49" t="s">
        <v>1628</v>
      </c>
      <c r="I2950" s="49" t="s">
        <v>675</v>
      </c>
      <c r="J2950" s="59">
        <v>63126</v>
      </c>
      <c r="K2950" s="49">
        <v>70667</v>
      </c>
      <c r="L2950" s="55" t="str">
        <f>_xlfn.CONCAT(NFM3External!$B2950,"_",NFM3External!$C2950,"_",NFM3External!$E2950,"_",NFM3External!$G2950)</f>
        <v>Senegal_TB_World Health Organization (WHO)_2019</v>
      </c>
    </row>
    <row r="2951" spans="1:12">
      <c r="A2951" s="51" t="s">
        <v>2078</v>
      </c>
      <c r="B2951" s="52" t="s">
        <v>1207</v>
      </c>
      <c r="C2951" s="52" t="s">
        <v>304</v>
      </c>
      <c r="D2951" s="52" t="s">
        <v>1627</v>
      </c>
      <c r="E2951" s="52" t="s">
        <v>658</v>
      </c>
      <c r="F2951" s="52" t="s">
        <v>2079</v>
      </c>
      <c r="G2951" s="52">
        <v>2018</v>
      </c>
      <c r="H2951" s="52" t="s">
        <v>1628</v>
      </c>
      <c r="I2951" s="52" t="s">
        <v>663</v>
      </c>
      <c r="J2951" s="60">
        <v>0</v>
      </c>
      <c r="K2951" s="52">
        <v>0</v>
      </c>
      <c r="L2951" s="56" t="str">
        <f>_xlfn.CONCAT(NFM3External!$B2951,"_",NFM3External!$C2951,"_",NFM3External!$E2951,"_",NFM3External!$G2951)</f>
        <v>Solomon Islands_Malaria_Australia_2018</v>
      </c>
    </row>
    <row r="2952" spans="1:12">
      <c r="A2952" s="48" t="s">
        <v>2078</v>
      </c>
      <c r="B2952" s="49" t="s">
        <v>1207</v>
      </c>
      <c r="C2952" s="49" t="s">
        <v>304</v>
      </c>
      <c r="D2952" s="49" t="s">
        <v>1627</v>
      </c>
      <c r="E2952" s="49" t="s">
        <v>658</v>
      </c>
      <c r="F2952" s="49" t="s">
        <v>2079</v>
      </c>
      <c r="G2952" s="49">
        <v>2019</v>
      </c>
      <c r="H2952" s="49" t="s">
        <v>1628</v>
      </c>
      <c r="I2952" s="49" t="s">
        <v>663</v>
      </c>
      <c r="J2952" s="59">
        <v>449871</v>
      </c>
      <c r="K2952" s="49">
        <v>449871</v>
      </c>
      <c r="L2952" s="55" t="str">
        <f>_xlfn.CONCAT(NFM3External!$B2952,"_",NFM3External!$C2952,"_",NFM3External!$E2952,"_",NFM3External!$G2952)</f>
        <v>Solomon Islands_Malaria_Australia_2019</v>
      </c>
    </row>
    <row r="2953" spans="1:12">
      <c r="A2953" s="51" t="s">
        <v>2078</v>
      </c>
      <c r="B2953" s="52" t="s">
        <v>1207</v>
      </c>
      <c r="C2953" s="52" t="s">
        <v>304</v>
      </c>
      <c r="D2953" s="52" t="s">
        <v>1627</v>
      </c>
      <c r="E2953" s="52" t="s">
        <v>658</v>
      </c>
      <c r="F2953" s="52" t="s">
        <v>2079</v>
      </c>
      <c r="G2953" s="52">
        <v>2020</v>
      </c>
      <c r="H2953" s="52" t="s">
        <v>1628</v>
      </c>
      <c r="I2953" s="52" t="s">
        <v>663</v>
      </c>
      <c r="J2953" s="60">
        <v>566163</v>
      </c>
      <c r="K2953" s="52">
        <v>566163</v>
      </c>
      <c r="L2953" s="56" t="str">
        <f>_xlfn.CONCAT(NFM3External!$B2953,"_",NFM3External!$C2953,"_",NFM3External!$E2953,"_",NFM3External!$G2953)</f>
        <v>Solomon Islands_Malaria_Australia_2020</v>
      </c>
    </row>
    <row r="2954" spans="1:12">
      <c r="A2954" s="48" t="s">
        <v>2078</v>
      </c>
      <c r="B2954" s="49" t="s">
        <v>1207</v>
      </c>
      <c r="C2954" s="49" t="s">
        <v>304</v>
      </c>
      <c r="D2954" s="49" t="s">
        <v>1627</v>
      </c>
      <c r="E2954" s="49" t="s">
        <v>942</v>
      </c>
      <c r="F2954" s="49" t="s">
        <v>2080</v>
      </c>
      <c r="G2954" s="49">
        <v>2018</v>
      </c>
      <c r="H2954" s="49" t="s">
        <v>1628</v>
      </c>
      <c r="I2954" s="49" t="s">
        <v>663</v>
      </c>
      <c r="J2954" s="59">
        <v>80795</v>
      </c>
      <c r="K2954" s="49">
        <v>80795</v>
      </c>
      <c r="L2954" s="55" t="str">
        <f>_xlfn.CONCAT(NFM3External!$B2954,"_",NFM3External!$C2954,"_",NFM3External!$E2954,"_",NFM3External!$G2954)</f>
        <v>Solomon Islands_Malaria_World Health Organization (WHO)_2018</v>
      </c>
    </row>
    <row r="2955" spans="1:12">
      <c r="A2955" s="51" t="s">
        <v>2078</v>
      </c>
      <c r="B2955" s="52" t="s">
        <v>1207</v>
      </c>
      <c r="C2955" s="52" t="s">
        <v>304</v>
      </c>
      <c r="D2955" s="52" t="s">
        <v>1627</v>
      </c>
      <c r="E2955" s="52" t="s">
        <v>942</v>
      </c>
      <c r="F2955" s="52" t="s">
        <v>2080</v>
      </c>
      <c r="G2955" s="52">
        <v>2019</v>
      </c>
      <c r="H2955" s="52" t="s">
        <v>1628</v>
      </c>
      <c r="I2955" s="52" t="s">
        <v>663</v>
      </c>
      <c r="J2955" s="60">
        <v>37184</v>
      </c>
      <c r="K2955" s="52">
        <v>37184</v>
      </c>
      <c r="L2955" s="56" t="str">
        <f>_xlfn.CONCAT(NFM3External!$B2955,"_",NFM3External!$C2955,"_",NFM3External!$E2955,"_",NFM3External!$G2955)</f>
        <v>Solomon Islands_Malaria_World Health Organization (WHO)_2019</v>
      </c>
    </row>
    <row r="2956" spans="1:12">
      <c r="A2956" s="48" t="s">
        <v>2078</v>
      </c>
      <c r="B2956" s="49" t="s">
        <v>1207</v>
      </c>
      <c r="C2956" s="49" t="s">
        <v>304</v>
      </c>
      <c r="D2956" s="49" t="s">
        <v>1627</v>
      </c>
      <c r="E2956" s="49" t="s">
        <v>942</v>
      </c>
      <c r="F2956" s="49" t="s">
        <v>2080</v>
      </c>
      <c r="G2956" s="49">
        <v>2020</v>
      </c>
      <c r="H2956" s="49" t="s">
        <v>1628</v>
      </c>
      <c r="I2956" s="49" t="s">
        <v>663</v>
      </c>
      <c r="J2956" s="59">
        <v>123369</v>
      </c>
      <c r="K2956" s="49">
        <v>123369</v>
      </c>
      <c r="L2956" s="55" t="str">
        <f>_xlfn.CONCAT(NFM3External!$B2956,"_",NFM3External!$C2956,"_",NFM3External!$E2956,"_",NFM3External!$G2956)</f>
        <v>Solomon Islands_Malaria_World Health Organization (WHO)_2020</v>
      </c>
    </row>
    <row r="2957" spans="1:12">
      <c r="A2957" s="51" t="s">
        <v>2078</v>
      </c>
      <c r="B2957" s="52" t="s">
        <v>1207</v>
      </c>
      <c r="C2957" s="52" t="s">
        <v>301</v>
      </c>
      <c r="D2957" s="52" t="s">
        <v>1627</v>
      </c>
      <c r="E2957" s="52" t="s">
        <v>658</v>
      </c>
      <c r="F2957" s="52" t="s">
        <v>2081</v>
      </c>
      <c r="G2957" s="52">
        <v>2018</v>
      </c>
      <c r="H2957" s="52" t="s">
        <v>1628</v>
      </c>
      <c r="I2957" s="52" t="s">
        <v>663</v>
      </c>
      <c r="J2957" s="60">
        <v>63758</v>
      </c>
      <c r="K2957" s="52">
        <v>63758</v>
      </c>
      <c r="L2957" s="56" t="str">
        <f>_xlfn.CONCAT(NFM3External!$B2957,"_",NFM3External!$C2957,"_",NFM3External!$E2957,"_",NFM3External!$G2957)</f>
        <v>Solomon Islands_TB_Australia_2018</v>
      </c>
    </row>
    <row r="2958" spans="1:12">
      <c r="A2958" s="48" t="s">
        <v>2078</v>
      </c>
      <c r="B2958" s="49" t="s">
        <v>1207</v>
      </c>
      <c r="C2958" s="49" t="s">
        <v>301</v>
      </c>
      <c r="D2958" s="49" t="s">
        <v>1627</v>
      </c>
      <c r="E2958" s="49" t="s">
        <v>658</v>
      </c>
      <c r="F2958" s="49" t="s">
        <v>2081</v>
      </c>
      <c r="G2958" s="49">
        <v>2019</v>
      </c>
      <c r="H2958" s="49" t="s">
        <v>1628</v>
      </c>
      <c r="I2958" s="49" t="s">
        <v>663</v>
      </c>
      <c r="J2958" s="59">
        <v>46250</v>
      </c>
      <c r="K2958" s="49">
        <v>46250</v>
      </c>
      <c r="L2958" s="55" t="str">
        <f>_xlfn.CONCAT(NFM3External!$B2958,"_",NFM3External!$C2958,"_",NFM3External!$E2958,"_",NFM3External!$G2958)</f>
        <v>Solomon Islands_TB_Australia_2019</v>
      </c>
    </row>
    <row r="2959" spans="1:12">
      <c r="A2959" s="51" t="s">
        <v>2078</v>
      </c>
      <c r="B2959" s="52" t="s">
        <v>1207</v>
      </c>
      <c r="C2959" s="52" t="s">
        <v>301</v>
      </c>
      <c r="D2959" s="52" t="s">
        <v>1627</v>
      </c>
      <c r="E2959" s="52" t="s">
        <v>658</v>
      </c>
      <c r="F2959" s="52" t="s">
        <v>2081</v>
      </c>
      <c r="G2959" s="52">
        <v>2020</v>
      </c>
      <c r="H2959" s="52" t="s">
        <v>1628</v>
      </c>
      <c r="I2959" s="52" t="s">
        <v>663</v>
      </c>
      <c r="J2959" s="60">
        <v>63750</v>
      </c>
      <c r="K2959" s="52">
        <v>63750</v>
      </c>
      <c r="L2959" s="56" t="str">
        <f>_xlfn.CONCAT(NFM3External!$B2959,"_",NFM3External!$C2959,"_",NFM3External!$E2959,"_",NFM3External!$G2959)</f>
        <v>Solomon Islands_TB_Australia_2020</v>
      </c>
    </row>
    <row r="2960" spans="1:12">
      <c r="A2960" s="48" t="s">
        <v>2078</v>
      </c>
      <c r="B2960" s="49" t="s">
        <v>1207</v>
      </c>
      <c r="C2960" s="49" t="s">
        <v>301</v>
      </c>
      <c r="D2960" s="49" t="s">
        <v>1627</v>
      </c>
      <c r="E2960" s="49" t="s">
        <v>658</v>
      </c>
      <c r="F2960" s="49" t="s">
        <v>2081</v>
      </c>
      <c r="G2960" s="49">
        <v>2021</v>
      </c>
      <c r="H2960" s="49" t="s">
        <v>357</v>
      </c>
      <c r="I2960" s="49" t="s">
        <v>663</v>
      </c>
      <c r="J2960" s="59">
        <v>57919</v>
      </c>
      <c r="K2960" s="49">
        <v>57919</v>
      </c>
      <c r="L2960" s="55" t="str">
        <f>_xlfn.CONCAT(NFM3External!$B2960,"_",NFM3External!$C2960,"_",NFM3External!$E2960,"_",NFM3External!$G2960)</f>
        <v>Solomon Islands_TB_Australia_2021</v>
      </c>
    </row>
    <row r="2961" spans="1:12">
      <c r="A2961" s="51" t="s">
        <v>2078</v>
      </c>
      <c r="B2961" s="52" t="s">
        <v>1207</v>
      </c>
      <c r="C2961" s="52" t="s">
        <v>301</v>
      </c>
      <c r="D2961" s="52" t="s">
        <v>1627</v>
      </c>
      <c r="E2961" s="52" t="s">
        <v>658</v>
      </c>
      <c r="F2961" s="52" t="s">
        <v>2081</v>
      </c>
      <c r="G2961" s="52">
        <v>2022</v>
      </c>
      <c r="H2961" s="52" t="s">
        <v>357</v>
      </c>
      <c r="I2961" s="52" t="s">
        <v>663</v>
      </c>
      <c r="J2961" s="60">
        <v>57919</v>
      </c>
      <c r="K2961" s="52">
        <v>57919</v>
      </c>
      <c r="L2961" s="56" t="str">
        <f>_xlfn.CONCAT(NFM3External!$B2961,"_",NFM3External!$C2961,"_",NFM3External!$E2961,"_",NFM3External!$G2961)</f>
        <v>Solomon Islands_TB_Australia_2022</v>
      </c>
    </row>
    <row r="2962" spans="1:12">
      <c r="A2962" s="48" t="s">
        <v>2078</v>
      </c>
      <c r="B2962" s="49" t="s">
        <v>1207</v>
      </c>
      <c r="C2962" s="49" t="s">
        <v>301</v>
      </c>
      <c r="D2962" s="49" t="s">
        <v>1627</v>
      </c>
      <c r="E2962" s="49" t="s">
        <v>658</v>
      </c>
      <c r="F2962" s="49" t="s">
        <v>2081</v>
      </c>
      <c r="G2962" s="49">
        <v>2023</v>
      </c>
      <c r="H2962" s="49" t="s">
        <v>357</v>
      </c>
      <c r="I2962" s="49" t="s">
        <v>663</v>
      </c>
      <c r="J2962" s="59">
        <v>57919</v>
      </c>
      <c r="K2962" s="49">
        <v>57919</v>
      </c>
      <c r="L2962" s="55" t="str">
        <f>_xlfn.CONCAT(NFM3External!$B2962,"_",NFM3External!$C2962,"_",NFM3External!$E2962,"_",NFM3External!$G2962)</f>
        <v>Solomon Islands_TB_Australia_2023</v>
      </c>
    </row>
    <row r="2963" spans="1:12">
      <c r="A2963" s="51" t="s">
        <v>2082</v>
      </c>
      <c r="B2963" s="52" t="s">
        <v>1193</v>
      </c>
      <c r="C2963" s="52" t="s">
        <v>1638</v>
      </c>
      <c r="D2963" s="52" t="s">
        <v>1627</v>
      </c>
      <c r="E2963" s="52" t="s">
        <v>836</v>
      </c>
      <c r="F2963" s="52" t="s">
        <v>2083</v>
      </c>
      <c r="G2963" s="52">
        <v>2018</v>
      </c>
      <c r="H2963" s="52" t="s">
        <v>1628</v>
      </c>
      <c r="I2963" s="52" t="s">
        <v>663</v>
      </c>
      <c r="J2963" s="60">
        <v>140000</v>
      </c>
      <c r="K2963" s="52">
        <v>140000</v>
      </c>
      <c r="L2963" s="56" t="str">
        <f>_xlfn.CONCAT(NFM3External!$B2963,"_",NFM3External!$C2963,"_",NFM3External!$E2963,"_",NFM3External!$G2963)</f>
        <v>Sierra Leone_HIV_Joint United Nations Programme on HIV/AIDS (UNAIDS)_2018</v>
      </c>
    </row>
    <row r="2964" spans="1:12">
      <c r="A2964" s="48" t="s">
        <v>2082</v>
      </c>
      <c r="B2964" s="49" t="s">
        <v>1193</v>
      </c>
      <c r="C2964" s="49" t="s">
        <v>1638</v>
      </c>
      <c r="D2964" s="49" t="s">
        <v>1627</v>
      </c>
      <c r="E2964" s="49" t="s">
        <v>836</v>
      </c>
      <c r="F2964" s="49" t="s">
        <v>2083</v>
      </c>
      <c r="G2964" s="49">
        <v>2019</v>
      </c>
      <c r="H2964" s="49" t="s">
        <v>1628</v>
      </c>
      <c r="I2964" s="49" t="s">
        <v>663</v>
      </c>
      <c r="J2964" s="59">
        <v>140000</v>
      </c>
      <c r="K2964" s="49">
        <v>140000</v>
      </c>
      <c r="L2964" s="55" t="str">
        <f>_xlfn.CONCAT(NFM3External!$B2964,"_",NFM3External!$C2964,"_",NFM3External!$E2964,"_",NFM3External!$G2964)</f>
        <v>Sierra Leone_HIV_Joint United Nations Programme on HIV/AIDS (UNAIDS)_2019</v>
      </c>
    </row>
    <row r="2965" spans="1:12">
      <c r="A2965" s="51" t="s">
        <v>2082</v>
      </c>
      <c r="B2965" s="52" t="s">
        <v>1193</v>
      </c>
      <c r="C2965" s="52" t="s">
        <v>1638</v>
      </c>
      <c r="D2965" s="52" t="s">
        <v>1627</v>
      </c>
      <c r="E2965" s="52" t="s">
        <v>836</v>
      </c>
      <c r="F2965" s="52" t="s">
        <v>2083</v>
      </c>
      <c r="G2965" s="52">
        <v>2020</v>
      </c>
      <c r="H2965" s="52" t="s">
        <v>1628</v>
      </c>
      <c r="I2965" s="52" t="s">
        <v>663</v>
      </c>
      <c r="J2965" s="60">
        <v>140000</v>
      </c>
      <c r="K2965" s="52">
        <v>140000</v>
      </c>
      <c r="L2965" s="56" t="str">
        <f>_xlfn.CONCAT(NFM3External!$B2965,"_",NFM3External!$C2965,"_",NFM3External!$E2965,"_",NFM3External!$G2965)</f>
        <v>Sierra Leone_HIV_Joint United Nations Programme on HIV/AIDS (UNAIDS)_2020</v>
      </c>
    </row>
    <row r="2966" spans="1:12">
      <c r="A2966" s="48" t="s">
        <v>2082</v>
      </c>
      <c r="B2966" s="49" t="s">
        <v>1193</v>
      </c>
      <c r="C2966" s="49" t="s">
        <v>1638</v>
      </c>
      <c r="D2966" s="49" t="s">
        <v>1627</v>
      </c>
      <c r="E2966" s="49" t="s">
        <v>894</v>
      </c>
      <c r="F2966" s="49" t="s">
        <v>2083</v>
      </c>
      <c r="G2966" s="49">
        <v>2018</v>
      </c>
      <c r="H2966" s="49" t="s">
        <v>1628</v>
      </c>
      <c r="I2966" s="49" t="s">
        <v>663</v>
      </c>
      <c r="J2966" s="59">
        <v>200000</v>
      </c>
      <c r="K2966" s="49">
        <v>200000</v>
      </c>
      <c r="L2966" s="55" t="str">
        <f>_xlfn.CONCAT(NFM3External!$B2966,"_",NFM3External!$C2966,"_",NFM3External!$E2966,"_",NFM3External!$G2966)</f>
        <v>Sierra Leone_HIV_The United Nations Children's Fund (UNICEF)_2018</v>
      </c>
    </row>
    <row r="2967" spans="1:12">
      <c r="A2967" s="51" t="s">
        <v>2082</v>
      </c>
      <c r="B2967" s="52" t="s">
        <v>1193</v>
      </c>
      <c r="C2967" s="52" t="s">
        <v>1638</v>
      </c>
      <c r="D2967" s="52" t="s">
        <v>1627</v>
      </c>
      <c r="E2967" s="52" t="s">
        <v>894</v>
      </c>
      <c r="F2967" s="52" t="s">
        <v>2083</v>
      </c>
      <c r="G2967" s="52">
        <v>2019</v>
      </c>
      <c r="H2967" s="52" t="s">
        <v>1628</v>
      </c>
      <c r="I2967" s="52" t="s">
        <v>663</v>
      </c>
      <c r="J2967" s="60">
        <v>0</v>
      </c>
      <c r="K2967" s="52">
        <v>0</v>
      </c>
      <c r="L2967" s="56" t="str">
        <f>_xlfn.CONCAT(NFM3External!$B2967,"_",NFM3External!$C2967,"_",NFM3External!$E2967,"_",NFM3External!$G2967)</f>
        <v>Sierra Leone_HIV_The United Nations Children's Fund (UNICEF)_2019</v>
      </c>
    </row>
    <row r="2968" spans="1:12">
      <c r="A2968" s="48" t="s">
        <v>2082</v>
      </c>
      <c r="B2968" s="49" t="s">
        <v>1193</v>
      </c>
      <c r="C2968" s="49" t="s">
        <v>1638</v>
      </c>
      <c r="D2968" s="49" t="s">
        <v>1627</v>
      </c>
      <c r="E2968" s="49" t="s">
        <v>894</v>
      </c>
      <c r="F2968" s="49" t="s">
        <v>2083</v>
      </c>
      <c r="G2968" s="49">
        <v>2020</v>
      </c>
      <c r="H2968" s="49" t="s">
        <v>1628</v>
      </c>
      <c r="I2968" s="49" t="s">
        <v>663</v>
      </c>
      <c r="J2968" s="59">
        <v>0</v>
      </c>
      <c r="K2968" s="49">
        <v>0</v>
      </c>
      <c r="L2968" s="55" t="str">
        <f>_xlfn.CONCAT(NFM3External!$B2968,"_",NFM3External!$C2968,"_",NFM3External!$E2968,"_",NFM3External!$G2968)</f>
        <v>Sierra Leone_HIV_The United Nations Children's Fund (UNICEF)_2020</v>
      </c>
    </row>
    <row r="2969" spans="1:12">
      <c r="A2969" s="51" t="s">
        <v>2082</v>
      </c>
      <c r="B2969" s="52" t="s">
        <v>1193</v>
      </c>
      <c r="C2969" s="52" t="s">
        <v>1638</v>
      </c>
      <c r="D2969" s="52" t="s">
        <v>1627</v>
      </c>
      <c r="E2969" s="52" t="s">
        <v>927</v>
      </c>
      <c r="F2969" s="52" t="s">
        <v>2084</v>
      </c>
      <c r="G2969" s="52">
        <v>2021</v>
      </c>
      <c r="H2969" s="52" t="s">
        <v>357</v>
      </c>
      <c r="I2969" s="52" t="s">
        <v>663</v>
      </c>
      <c r="J2969" s="60">
        <v>3847000</v>
      </c>
      <c r="K2969" s="52">
        <v>3847000</v>
      </c>
      <c r="L2969" s="56" t="str">
        <f>_xlfn.CONCAT(NFM3External!$B2969,"_",NFM3External!$C2969,"_",NFM3External!$E2969,"_",NFM3External!$G2969)</f>
        <v>Sierra Leone_HIV_United States Government (USG)_2021</v>
      </c>
    </row>
    <row r="2970" spans="1:12">
      <c r="A2970" s="48" t="s">
        <v>2082</v>
      </c>
      <c r="B2970" s="49" t="s">
        <v>1193</v>
      </c>
      <c r="C2970" s="49" t="s">
        <v>1638</v>
      </c>
      <c r="D2970" s="49" t="s">
        <v>1627</v>
      </c>
      <c r="E2970" s="49" t="s">
        <v>927</v>
      </c>
      <c r="F2970" s="49" t="s">
        <v>2084</v>
      </c>
      <c r="G2970" s="49">
        <v>2022</v>
      </c>
      <c r="H2970" s="49" t="s">
        <v>357</v>
      </c>
      <c r="I2970" s="49" t="s">
        <v>663</v>
      </c>
      <c r="J2970" s="59">
        <v>3847000</v>
      </c>
      <c r="K2970" s="49">
        <v>3847000</v>
      </c>
      <c r="L2970" s="55" t="str">
        <f>_xlfn.CONCAT(NFM3External!$B2970,"_",NFM3External!$C2970,"_",NFM3External!$E2970,"_",NFM3External!$G2970)</f>
        <v>Sierra Leone_HIV_United States Government (USG)_2022</v>
      </c>
    </row>
    <row r="2971" spans="1:12">
      <c r="A2971" s="51" t="s">
        <v>2082</v>
      </c>
      <c r="B2971" s="52" t="s">
        <v>1193</v>
      </c>
      <c r="C2971" s="52" t="s">
        <v>1638</v>
      </c>
      <c r="D2971" s="52" t="s">
        <v>1627</v>
      </c>
      <c r="E2971" s="52" t="s">
        <v>927</v>
      </c>
      <c r="F2971" s="52" t="s">
        <v>2084</v>
      </c>
      <c r="G2971" s="52">
        <v>2023</v>
      </c>
      <c r="H2971" s="52" t="s">
        <v>357</v>
      </c>
      <c r="I2971" s="52" t="s">
        <v>663</v>
      </c>
      <c r="J2971" s="60">
        <v>3847000</v>
      </c>
      <c r="K2971" s="52">
        <v>3847000</v>
      </c>
      <c r="L2971" s="56" t="str">
        <f>_xlfn.CONCAT(NFM3External!$B2971,"_",NFM3External!$C2971,"_",NFM3External!$E2971,"_",NFM3External!$G2971)</f>
        <v>Sierra Leone_HIV_United States Government (USG)_2023</v>
      </c>
    </row>
    <row r="2972" spans="1:12">
      <c r="A2972" s="48" t="s">
        <v>2082</v>
      </c>
      <c r="B2972" s="49" t="s">
        <v>1193</v>
      </c>
      <c r="C2972" s="49" t="s">
        <v>1638</v>
      </c>
      <c r="D2972" s="49" t="s">
        <v>1627</v>
      </c>
      <c r="E2972" s="49" t="s">
        <v>927</v>
      </c>
      <c r="F2972" s="49" t="s">
        <v>2084</v>
      </c>
      <c r="G2972" s="49">
        <v>2024</v>
      </c>
      <c r="H2972" s="49" t="s">
        <v>357</v>
      </c>
      <c r="I2972" s="49" t="s">
        <v>663</v>
      </c>
      <c r="J2972" s="59">
        <v>3847000</v>
      </c>
      <c r="K2972" s="49">
        <v>3847000</v>
      </c>
      <c r="L2972" s="55" t="str">
        <f>_xlfn.CONCAT(NFM3External!$B2972,"_",NFM3External!$C2972,"_",NFM3External!$E2972,"_",NFM3External!$G2972)</f>
        <v>Sierra Leone_HIV_United States Government (USG)_2024</v>
      </c>
    </row>
    <row r="2973" spans="1:12">
      <c r="A2973" s="51" t="s">
        <v>2082</v>
      </c>
      <c r="B2973" s="52" t="s">
        <v>1193</v>
      </c>
      <c r="C2973" s="52" t="s">
        <v>1638</v>
      </c>
      <c r="D2973" s="52" t="s">
        <v>1627</v>
      </c>
      <c r="E2973" s="52" t="s">
        <v>947</v>
      </c>
      <c r="F2973" s="52" t="s">
        <v>2085</v>
      </c>
      <c r="G2973" s="52">
        <v>2018</v>
      </c>
      <c r="H2973" s="52" t="s">
        <v>1628</v>
      </c>
      <c r="I2973" s="52" t="s">
        <v>663</v>
      </c>
      <c r="J2973" s="60">
        <v>944000</v>
      </c>
      <c r="K2973" s="52">
        <v>944000</v>
      </c>
      <c r="L2973" s="56" t="str">
        <f>_xlfn.CONCAT(NFM3External!$B2973,"_",NFM3External!$C2973,"_",NFM3External!$E2973,"_",NFM3External!$G2973)</f>
        <v>Sierra Leone_HIV_Unspecified - not disagregated by sources _2018</v>
      </c>
    </row>
    <row r="2974" spans="1:12">
      <c r="A2974" s="48" t="s">
        <v>2082</v>
      </c>
      <c r="B2974" s="49" t="s">
        <v>1193</v>
      </c>
      <c r="C2974" s="49" t="s">
        <v>1638</v>
      </c>
      <c r="D2974" s="49" t="s">
        <v>1627</v>
      </c>
      <c r="E2974" s="49" t="s">
        <v>947</v>
      </c>
      <c r="F2974" s="49" t="s">
        <v>2086</v>
      </c>
      <c r="G2974" s="49">
        <v>2018</v>
      </c>
      <c r="H2974" s="49" t="s">
        <v>1628</v>
      </c>
      <c r="I2974" s="49" t="s">
        <v>663</v>
      </c>
      <c r="J2974" s="59">
        <v>730666</v>
      </c>
      <c r="K2974" s="49">
        <v>730666</v>
      </c>
      <c r="L2974" s="55" t="str">
        <f>_xlfn.CONCAT(NFM3External!$B2974,"_",NFM3External!$C2974,"_",NFM3External!$E2974,"_",NFM3External!$G2974)</f>
        <v>Sierra Leone_HIV_Unspecified - not disagregated by sources _2018</v>
      </c>
    </row>
    <row r="2975" spans="1:12">
      <c r="A2975" s="51" t="s">
        <v>2082</v>
      </c>
      <c r="B2975" s="52" t="s">
        <v>1193</v>
      </c>
      <c r="C2975" s="52" t="s">
        <v>1638</v>
      </c>
      <c r="D2975" s="52" t="s">
        <v>1627</v>
      </c>
      <c r="E2975" s="52" t="s">
        <v>947</v>
      </c>
      <c r="F2975" s="52" t="s">
        <v>2087</v>
      </c>
      <c r="G2975" s="52">
        <v>2018</v>
      </c>
      <c r="H2975" s="52" t="s">
        <v>1628</v>
      </c>
      <c r="I2975" s="52" t="s">
        <v>663</v>
      </c>
      <c r="J2975" s="60">
        <v>2200000</v>
      </c>
      <c r="K2975" s="52">
        <v>2200000</v>
      </c>
      <c r="L2975" s="56" t="str">
        <f>_xlfn.CONCAT(NFM3External!$B2975,"_",NFM3External!$C2975,"_",NFM3External!$E2975,"_",NFM3External!$G2975)</f>
        <v>Sierra Leone_HIV_Unspecified - not disagregated by sources _2018</v>
      </c>
    </row>
    <row r="2976" spans="1:12">
      <c r="A2976" s="48" t="s">
        <v>2082</v>
      </c>
      <c r="B2976" s="49" t="s">
        <v>1193</v>
      </c>
      <c r="C2976" s="49" t="s">
        <v>1638</v>
      </c>
      <c r="D2976" s="49" t="s">
        <v>1627</v>
      </c>
      <c r="E2976" s="49" t="s">
        <v>947</v>
      </c>
      <c r="F2976" s="49" t="s">
        <v>2088</v>
      </c>
      <c r="G2976" s="49">
        <v>2018</v>
      </c>
      <c r="H2976" s="49" t="s">
        <v>1628</v>
      </c>
      <c r="I2976" s="49" t="s">
        <v>663</v>
      </c>
      <c r="J2976" s="59">
        <v>502831</v>
      </c>
      <c r="K2976" s="49">
        <v>502831</v>
      </c>
      <c r="L2976" s="55" t="str">
        <f>_xlfn.CONCAT(NFM3External!$B2976,"_",NFM3External!$C2976,"_",NFM3External!$E2976,"_",NFM3External!$G2976)</f>
        <v>Sierra Leone_HIV_Unspecified - not disagregated by sources _2018</v>
      </c>
    </row>
    <row r="2977" spans="1:12">
      <c r="A2977" s="51" t="s">
        <v>2082</v>
      </c>
      <c r="B2977" s="52" t="s">
        <v>1193</v>
      </c>
      <c r="C2977" s="52" t="s">
        <v>1638</v>
      </c>
      <c r="D2977" s="52" t="s">
        <v>1627</v>
      </c>
      <c r="E2977" s="52" t="s">
        <v>947</v>
      </c>
      <c r="F2977" s="52" t="s">
        <v>2085</v>
      </c>
      <c r="G2977" s="52">
        <v>2019</v>
      </c>
      <c r="H2977" s="52" t="s">
        <v>1628</v>
      </c>
      <c r="I2977" s="52" t="s">
        <v>663</v>
      </c>
      <c r="J2977" s="60">
        <v>1003000</v>
      </c>
      <c r="K2977" s="52">
        <v>1003000</v>
      </c>
      <c r="L2977" s="56" t="str">
        <f>_xlfn.CONCAT(NFM3External!$B2977,"_",NFM3External!$C2977,"_",NFM3External!$E2977,"_",NFM3External!$G2977)</f>
        <v>Sierra Leone_HIV_Unspecified - not disagregated by sources _2019</v>
      </c>
    </row>
    <row r="2978" spans="1:12">
      <c r="A2978" s="48" t="s">
        <v>2082</v>
      </c>
      <c r="B2978" s="49" t="s">
        <v>1193</v>
      </c>
      <c r="C2978" s="49" t="s">
        <v>1638</v>
      </c>
      <c r="D2978" s="49" t="s">
        <v>1627</v>
      </c>
      <c r="E2978" s="49" t="s">
        <v>947</v>
      </c>
      <c r="F2978" s="49" t="s">
        <v>2086</v>
      </c>
      <c r="G2978" s="49">
        <v>2019</v>
      </c>
      <c r="H2978" s="49" t="s">
        <v>1628</v>
      </c>
      <c r="I2978" s="49" t="s">
        <v>663</v>
      </c>
      <c r="J2978" s="59">
        <v>730666</v>
      </c>
      <c r="K2978" s="49">
        <v>730666</v>
      </c>
      <c r="L2978" s="55" t="str">
        <f>_xlfn.CONCAT(NFM3External!$B2978,"_",NFM3External!$C2978,"_",NFM3External!$E2978,"_",NFM3External!$G2978)</f>
        <v>Sierra Leone_HIV_Unspecified - not disagregated by sources _2019</v>
      </c>
    </row>
    <row r="2979" spans="1:12">
      <c r="A2979" s="51" t="s">
        <v>2082</v>
      </c>
      <c r="B2979" s="52" t="s">
        <v>1193</v>
      </c>
      <c r="C2979" s="52" t="s">
        <v>1638</v>
      </c>
      <c r="D2979" s="52" t="s">
        <v>1627</v>
      </c>
      <c r="E2979" s="52" t="s">
        <v>947</v>
      </c>
      <c r="F2979" s="52" t="s">
        <v>2087</v>
      </c>
      <c r="G2979" s="52">
        <v>2019</v>
      </c>
      <c r="H2979" s="52" t="s">
        <v>1628</v>
      </c>
      <c r="I2979" s="52" t="s">
        <v>663</v>
      </c>
      <c r="J2979" s="60">
        <v>2200000</v>
      </c>
      <c r="K2979" s="52">
        <v>2200000</v>
      </c>
      <c r="L2979" s="56" t="str">
        <f>_xlfn.CONCAT(NFM3External!$B2979,"_",NFM3External!$C2979,"_",NFM3External!$E2979,"_",NFM3External!$G2979)</f>
        <v>Sierra Leone_HIV_Unspecified - not disagregated by sources _2019</v>
      </c>
    </row>
    <row r="2980" spans="1:12">
      <c r="A2980" s="48" t="s">
        <v>2082</v>
      </c>
      <c r="B2980" s="49" t="s">
        <v>1193</v>
      </c>
      <c r="C2980" s="49" t="s">
        <v>1638</v>
      </c>
      <c r="D2980" s="49" t="s">
        <v>1627</v>
      </c>
      <c r="E2980" s="49" t="s">
        <v>947</v>
      </c>
      <c r="F2980" s="49" t="s">
        <v>2085</v>
      </c>
      <c r="G2980" s="49">
        <v>2020</v>
      </c>
      <c r="H2980" s="49" t="s">
        <v>1628</v>
      </c>
      <c r="I2980" s="49" t="s">
        <v>663</v>
      </c>
      <c r="J2980" s="59">
        <v>1063000</v>
      </c>
      <c r="K2980" s="49">
        <v>1063000</v>
      </c>
      <c r="L2980" s="55" t="str">
        <f>_xlfn.CONCAT(NFM3External!$B2980,"_",NFM3External!$C2980,"_",NFM3External!$E2980,"_",NFM3External!$G2980)</f>
        <v>Sierra Leone_HIV_Unspecified - not disagregated by sources _2020</v>
      </c>
    </row>
    <row r="2981" spans="1:12">
      <c r="A2981" s="51" t="s">
        <v>2082</v>
      </c>
      <c r="B2981" s="52" t="s">
        <v>1193</v>
      </c>
      <c r="C2981" s="52" t="s">
        <v>1638</v>
      </c>
      <c r="D2981" s="52" t="s">
        <v>1627</v>
      </c>
      <c r="E2981" s="52" t="s">
        <v>947</v>
      </c>
      <c r="F2981" s="52" t="s">
        <v>2086</v>
      </c>
      <c r="G2981" s="52">
        <v>2020</v>
      </c>
      <c r="H2981" s="52" t="s">
        <v>1628</v>
      </c>
      <c r="I2981" s="52" t="s">
        <v>663</v>
      </c>
      <c r="J2981" s="60">
        <v>730666</v>
      </c>
      <c r="K2981" s="52">
        <v>730666</v>
      </c>
      <c r="L2981" s="56" t="str">
        <f>_xlfn.CONCAT(NFM3External!$B2981,"_",NFM3External!$C2981,"_",NFM3External!$E2981,"_",NFM3External!$G2981)</f>
        <v>Sierra Leone_HIV_Unspecified - not disagregated by sources _2020</v>
      </c>
    </row>
    <row r="2982" spans="1:12">
      <c r="A2982" s="48" t="s">
        <v>2082</v>
      </c>
      <c r="B2982" s="49" t="s">
        <v>1193</v>
      </c>
      <c r="C2982" s="49" t="s">
        <v>1638</v>
      </c>
      <c r="D2982" s="49" t="s">
        <v>1627</v>
      </c>
      <c r="E2982" s="49" t="s">
        <v>947</v>
      </c>
      <c r="F2982" s="49" t="s">
        <v>2087</v>
      </c>
      <c r="G2982" s="49">
        <v>2020</v>
      </c>
      <c r="H2982" s="49" t="s">
        <v>1628</v>
      </c>
      <c r="I2982" s="49" t="s">
        <v>663</v>
      </c>
      <c r="J2982" s="59">
        <v>2200000</v>
      </c>
      <c r="K2982" s="49">
        <v>2200000</v>
      </c>
      <c r="L2982" s="55" t="str">
        <f>_xlfn.CONCAT(NFM3External!$B2982,"_",NFM3External!$C2982,"_",NFM3External!$E2982,"_",NFM3External!$G2982)</f>
        <v>Sierra Leone_HIV_Unspecified - not disagregated by sources _2020</v>
      </c>
    </row>
    <row r="2983" spans="1:12">
      <c r="A2983" s="51" t="s">
        <v>2082</v>
      </c>
      <c r="B2983" s="52" t="s">
        <v>1193</v>
      </c>
      <c r="C2983" s="52" t="s">
        <v>1638</v>
      </c>
      <c r="D2983" s="52" t="s">
        <v>1627</v>
      </c>
      <c r="E2983" s="52" t="s">
        <v>942</v>
      </c>
      <c r="F2983" s="52" t="s">
        <v>2083</v>
      </c>
      <c r="G2983" s="52">
        <v>2018</v>
      </c>
      <c r="H2983" s="52" t="s">
        <v>1628</v>
      </c>
      <c r="I2983" s="52" t="s">
        <v>663</v>
      </c>
      <c r="J2983" s="60">
        <v>250000</v>
      </c>
      <c r="K2983" s="52">
        <v>250000</v>
      </c>
      <c r="L2983" s="56" t="str">
        <f>_xlfn.CONCAT(NFM3External!$B2983,"_",NFM3External!$C2983,"_",NFM3External!$E2983,"_",NFM3External!$G2983)</f>
        <v>Sierra Leone_HIV_World Health Organization (WHO)_2018</v>
      </c>
    </row>
    <row r="2984" spans="1:12">
      <c r="A2984" s="48" t="s">
        <v>2082</v>
      </c>
      <c r="B2984" s="49" t="s">
        <v>1193</v>
      </c>
      <c r="C2984" s="49" t="s">
        <v>1638</v>
      </c>
      <c r="D2984" s="49" t="s">
        <v>1627</v>
      </c>
      <c r="E2984" s="49" t="s">
        <v>942</v>
      </c>
      <c r="F2984" s="49" t="s">
        <v>2083</v>
      </c>
      <c r="G2984" s="49">
        <v>2019</v>
      </c>
      <c r="H2984" s="49" t="s">
        <v>1628</v>
      </c>
      <c r="I2984" s="49" t="s">
        <v>663</v>
      </c>
      <c r="J2984" s="59">
        <v>250000</v>
      </c>
      <c r="K2984" s="49">
        <v>250000</v>
      </c>
      <c r="L2984" s="55" t="str">
        <f>_xlfn.CONCAT(NFM3External!$B2984,"_",NFM3External!$C2984,"_",NFM3External!$E2984,"_",NFM3External!$G2984)</f>
        <v>Sierra Leone_HIV_World Health Organization (WHO)_2019</v>
      </c>
    </row>
    <row r="2985" spans="1:12">
      <c r="A2985" s="51" t="s">
        <v>2082</v>
      </c>
      <c r="B2985" s="52" t="s">
        <v>1193</v>
      </c>
      <c r="C2985" s="52" t="s">
        <v>1638</v>
      </c>
      <c r="D2985" s="52" t="s">
        <v>1627</v>
      </c>
      <c r="E2985" s="52" t="s">
        <v>942</v>
      </c>
      <c r="F2985" s="52" t="s">
        <v>2083</v>
      </c>
      <c r="G2985" s="52">
        <v>2020</v>
      </c>
      <c r="H2985" s="52" t="s">
        <v>1628</v>
      </c>
      <c r="I2985" s="52" t="s">
        <v>663</v>
      </c>
      <c r="J2985" s="60">
        <v>200000</v>
      </c>
      <c r="K2985" s="52">
        <v>200000</v>
      </c>
      <c r="L2985" s="56" t="str">
        <f>_xlfn.CONCAT(NFM3External!$B2985,"_",NFM3External!$C2985,"_",NFM3External!$E2985,"_",NFM3External!$G2985)</f>
        <v>Sierra Leone_HIV_World Health Organization (WHO)_2020</v>
      </c>
    </row>
    <row r="2986" spans="1:12">
      <c r="A2986" s="48" t="s">
        <v>2082</v>
      </c>
      <c r="B2986" s="49" t="s">
        <v>1193</v>
      </c>
      <c r="C2986" s="49" t="s">
        <v>304</v>
      </c>
      <c r="D2986" s="49" t="s">
        <v>1627</v>
      </c>
      <c r="E2986" s="49" t="s">
        <v>927</v>
      </c>
      <c r="F2986" s="49" t="s">
        <v>2089</v>
      </c>
      <c r="G2986" s="49">
        <v>2018</v>
      </c>
      <c r="H2986" s="49" t="s">
        <v>1628</v>
      </c>
      <c r="I2986" s="49" t="s">
        <v>663</v>
      </c>
      <c r="J2986" s="59">
        <v>15000000</v>
      </c>
      <c r="K2986" s="49">
        <v>15000000</v>
      </c>
      <c r="L2986" s="55" t="str">
        <f>_xlfn.CONCAT(NFM3External!$B2986,"_",NFM3External!$C2986,"_",NFM3External!$E2986,"_",NFM3External!$G2986)</f>
        <v>Sierra Leone_Malaria_United States Government (USG)_2018</v>
      </c>
    </row>
    <row r="2987" spans="1:12">
      <c r="A2987" s="51" t="s">
        <v>2082</v>
      </c>
      <c r="B2987" s="52" t="s">
        <v>1193</v>
      </c>
      <c r="C2987" s="52" t="s">
        <v>304</v>
      </c>
      <c r="D2987" s="52" t="s">
        <v>1627</v>
      </c>
      <c r="E2987" s="52" t="s">
        <v>927</v>
      </c>
      <c r="F2987" s="52" t="s">
        <v>2089</v>
      </c>
      <c r="G2987" s="52">
        <v>2019</v>
      </c>
      <c r="H2987" s="52" t="s">
        <v>1628</v>
      </c>
      <c r="I2987" s="52" t="s">
        <v>663</v>
      </c>
      <c r="J2987" s="60">
        <v>15000000</v>
      </c>
      <c r="K2987" s="52">
        <v>15000000</v>
      </c>
      <c r="L2987" s="56" t="str">
        <f>_xlfn.CONCAT(NFM3External!$B2987,"_",NFM3External!$C2987,"_",NFM3External!$E2987,"_",NFM3External!$G2987)</f>
        <v>Sierra Leone_Malaria_United States Government (USG)_2019</v>
      </c>
    </row>
    <row r="2988" spans="1:12">
      <c r="A2988" s="48" t="s">
        <v>2082</v>
      </c>
      <c r="B2988" s="49" t="s">
        <v>1193</v>
      </c>
      <c r="C2988" s="49" t="s">
        <v>304</v>
      </c>
      <c r="D2988" s="49" t="s">
        <v>1627</v>
      </c>
      <c r="E2988" s="49" t="s">
        <v>927</v>
      </c>
      <c r="F2988" s="49" t="s">
        <v>2089</v>
      </c>
      <c r="G2988" s="49">
        <v>2020</v>
      </c>
      <c r="H2988" s="49" t="s">
        <v>1628</v>
      </c>
      <c r="I2988" s="49" t="s">
        <v>663</v>
      </c>
      <c r="J2988" s="59">
        <v>15000000</v>
      </c>
      <c r="K2988" s="49">
        <v>15000000</v>
      </c>
      <c r="L2988" s="55" t="str">
        <f>_xlfn.CONCAT(NFM3External!$B2988,"_",NFM3External!$C2988,"_",NFM3External!$E2988,"_",NFM3External!$G2988)</f>
        <v>Sierra Leone_Malaria_United States Government (USG)_2020</v>
      </c>
    </row>
    <row r="2989" spans="1:12">
      <c r="A2989" s="51" t="s">
        <v>2082</v>
      </c>
      <c r="B2989" s="52" t="s">
        <v>1193</v>
      </c>
      <c r="C2989" s="52" t="s">
        <v>304</v>
      </c>
      <c r="D2989" s="52" t="s">
        <v>1627</v>
      </c>
      <c r="E2989" s="52" t="s">
        <v>927</v>
      </c>
      <c r="F2989" s="52" t="s">
        <v>2089</v>
      </c>
      <c r="G2989" s="52">
        <v>2021</v>
      </c>
      <c r="H2989" s="52" t="s">
        <v>357</v>
      </c>
      <c r="I2989" s="52" t="s">
        <v>663</v>
      </c>
      <c r="J2989" s="60">
        <v>15000000</v>
      </c>
      <c r="K2989" s="52">
        <v>15000000</v>
      </c>
      <c r="L2989" s="56" t="str">
        <f>_xlfn.CONCAT(NFM3External!$B2989,"_",NFM3External!$C2989,"_",NFM3External!$E2989,"_",NFM3External!$G2989)</f>
        <v>Sierra Leone_Malaria_United States Government (USG)_2021</v>
      </c>
    </row>
    <row r="2990" spans="1:12">
      <c r="A2990" s="48" t="s">
        <v>2082</v>
      </c>
      <c r="B2990" s="49" t="s">
        <v>1193</v>
      </c>
      <c r="C2990" s="49" t="s">
        <v>304</v>
      </c>
      <c r="D2990" s="49" t="s">
        <v>1627</v>
      </c>
      <c r="E2990" s="49" t="s">
        <v>927</v>
      </c>
      <c r="F2990" s="49" t="s">
        <v>2089</v>
      </c>
      <c r="G2990" s="49">
        <v>2022</v>
      </c>
      <c r="H2990" s="49" t="s">
        <v>357</v>
      </c>
      <c r="I2990" s="49" t="s">
        <v>663</v>
      </c>
      <c r="J2990" s="59">
        <v>15000000</v>
      </c>
      <c r="K2990" s="49">
        <v>15000000</v>
      </c>
      <c r="L2990" s="55" t="str">
        <f>_xlfn.CONCAT(NFM3External!$B2990,"_",NFM3External!$C2990,"_",NFM3External!$E2990,"_",NFM3External!$G2990)</f>
        <v>Sierra Leone_Malaria_United States Government (USG)_2022</v>
      </c>
    </row>
    <row r="2991" spans="1:12">
      <c r="A2991" s="51" t="s">
        <v>2082</v>
      </c>
      <c r="B2991" s="52" t="s">
        <v>1193</v>
      </c>
      <c r="C2991" s="52" t="s">
        <v>304</v>
      </c>
      <c r="D2991" s="52" t="s">
        <v>1627</v>
      </c>
      <c r="E2991" s="52" t="s">
        <v>927</v>
      </c>
      <c r="F2991" s="52" t="s">
        <v>2089</v>
      </c>
      <c r="G2991" s="52">
        <v>2023</v>
      </c>
      <c r="H2991" s="52" t="s">
        <v>357</v>
      </c>
      <c r="I2991" s="52" t="s">
        <v>663</v>
      </c>
      <c r="J2991" s="60">
        <v>15000000</v>
      </c>
      <c r="K2991" s="52">
        <v>15000000</v>
      </c>
      <c r="L2991" s="56" t="str">
        <f>_xlfn.CONCAT(NFM3External!$B2991,"_",NFM3External!$C2991,"_",NFM3External!$E2991,"_",NFM3External!$G2991)</f>
        <v>Sierra Leone_Malaria_United States Government (USG)_2023</v>
      </c>
    </row>
    <row r="2992" spans="1:12">
      <c r="A2992" s="48" t="s">
        <v>2082</v>
      </c>
      <c r="B2992" s="49" t="s">
        <v>1193</v>
      </c>
      <c r="C2992" s="49" t="s">
        <v>304</v>
      </c>
      <c r="D2992" s="49" t="s">
        <v>1627</v>
      </c>
      <c r="E2992" s="49" t="s">
        <v>927</v>
      </c>
      <c r="F2992" s="49" t="s">
        <v>2089</v>
      </c>
      <c r="G2992" s="49">
        <v>2024</v>
      </c>
      <c r="H2992" s="49" t="s">
        <v>357</v>
      </c>
      <c r="I2992" s="49" t="s">
        <v>663</v>
      </c>
      <c r="J2992" s="59">
        <v>15000000</v>
      </c>
      <c r="K2992" s="49">
        <v>15000000</v>
      </c>
      <c r="L2992" s="55" t="str">
        <f>_xlfn.CONCAT(NFM3External!$B2992,"_",NFM3External!$C2992,"_",NFM3External!$E2992,"_",NFM3External!$G2992)</f>
        <v>Sierra Leone_Malaria_United States Government (USG)_2024</v>
      </c>
    </row>
    <row r="2993" spans="1:12">
      <c r="A2993" s="51" t="s">
        <v>2082</v>
      </c>
      <c r="B2993" s="52" t="s">
        <v>1193</v>
      </c>
      <c r="C2993" s="52" t="s">
        <v>304</v>
      </c>
      <c r="D2993" s="52" t="s">
        <v>1627</v>
      </c>
      <c r="E2993" s="52" t="s">
        <v>927</v>
      </c>
      <c r="F2993" s="52" t="s">
        <v>2089</v>
      </c>
      <c r="G2993" s="52">
        <v>2025</v>
      </c>
      <c r="H2993" s="52" t="s">
        <v>357</v>
      </c>
      <c r="I2993" s="52" t="s">
        <v>663</v>
      </c>
      <c r="J2993" s="60">
        <v>15000000</v>
      </c>
      <c r="K2993" s="52">
        <v>15000000</v>
      </c>
      <c r="L2993" s="56" t="str">
        <f>_xlfn.CONCAT(NFM3External!$B2993,"_",NFM3External!$C2993,"_",NFM3External!$E2993,"_",NFM3External!$G2993)</f>
        <v>Sierra Leone_Malaria_United States Government (USG)_2025</v>
      </c>
    </row>
    <row r="2994" spans="1:12">
      <c r="A2994" s="48" t="s">
        <v>2082</v>
      </c>
      <c r="B2994" s="49" t="s">
        <v>1193</v>
      </c>
      <c r="C2994" s="49" t="s">
        <v>301</v>
      </c>
      <c r="D2994" s="49" t="s">
        <v>1627</v>
      </c>
      <c r="E2994" s="49" t="s">
        <v>947</v>
      </c>
      <c r="F2994" s="49" t="s">
        <v>2090</v>
      </c>
      <c r="G2994" s="49">
        <v>2018</v>
      </c>
      <c r="H2994" s="49" t="s">
        <v>1628</v>
      </c>
      <c r="I2994" s="49" t="s">
        <v>663</v>
      </c>
      <c r="J2994" s="59">
        <v>823206</v>
      </c>
      <c r="K2994" s="49">
        <v>823206</v>
      </c>
      <c r="L2994" s="55" t="str">
        <f>_xlfn.CONCAT(NFM3External!$B2994,"_",NFM3External!$C2994,"_",NFM3External!$E2994,"_",NFM3External!$G2994)</f>
        <v>Sierra Leone_TB_Unspecified - not disagregated by sources _2018</v>
      </c>
    </row>
    <row r="2995" spans="1:12">
      <c r="A2995" s="51" t="s">
        <v>2082</v>
      </c>
      <c r="B2995" s="52" t="s">
        <v>1193</v>
      </c>
      <c r="C2995" s="52" t="s">
        <v>301</v>
      </c>
      <c r="D2995" s="52" t="s">
        <v>1627</v>
      </c>
      <c r="E2995" s="52" t="s">
        <v>947</v>
      </c>
      <c r="F2995" s="52" t="s">
        <v>2090</v>
      </c>
      <c r="G2995" s="52">
        <v>2019</v>
      </c>
      <c r="H2995" s="52" t="s">
        <v>1628</v>
      </c>
      <c r="I2995" s="52" t="s">
        <v>663</v>
      </c>
      <c r="J2995" s="60">
        <v>807340</v>
      </c>
      <c r="K2995" s="52">
        <v>807340</v>
      </c>
      <c r="L2995" s="56" t="str">
        <f>_xlfn.CONCAT(NFM3External!$B2995,"_",NFM3External!$C2995,"_",NFM3External!$E2995,"_",NFM3External!$G2995)</f>
        <v>Sierra Leone_TB_Unspecified - not disagregated by sources _2019</v>
      </c>
    </row>
    <row r="2996" spans="1:12">
      <c r="A2996" s="48" t="s">
        <v>2082</v>
      </c>
      <c r="B2996" s="49" t="s">
        <v>1193</v>
      </c>
      <c r="C2996" s="49" t="s">
        <v>301</v>
      </c>
      <c r="D2996" s="49" t="s">
        <v>1627</v>
      </c>
      <c r="E2996" s="49" t="s">
        <v>947</v>
      </c>
      <c r="F2996" s="49" t="s">
        <v>2090</v>
      </c>
      <c r="G2996" s="49">
        <v>2020</v>
      </c>
      <c r="H2996" s="49" t="s">
        <v>1628</v>
      </c>
      <c r="I2996" s="49" t="s">
        <v>663</v>
      </c>
      <c r="J2996" s="59">
        <v>781879</v>
      </c>
      <c r="K2996" s="49">
        <v>781879</v>
      </c>
      <c r="L2996" s="55" t="str">
        <f>_xlfn.CONCAT(NFM3External!$B2996,"_",NFM3External!$C2996,"_",NFM3External!$E2996,"_",NFM3External!$G2996)</f>
        <v>Sierra Leone_TB_Unspecified - not disagregated by sources _2020</v>
      </c>
    </row>
    <row r="2997" spans="1:12">
      <c r="A2997" s="51" t="s">
        <v>2082</v>
      </c>
      <c r="B2997" s="52" t="s">
        <v>1193</v>
      </c>
      <c r="C2997" s="52" t="s">
        <v>301</v>
      </c>
      <c r="D2997" s="52" t="s">
        <v>1627</v>
      </c>
      <c r="E2997" s="52" t="s">
        <v>942</v>
      </c>
      <c r="F2997" s="52" t="s">
        <v>2091</v>
      </c>
      <c r="G2997" s="52">
        <v>2018</v>
      </c>
      <c r="H2997" s="52" t="s">
        <v>1628</v>
      </c>
      <c r="I2997" s="52" t="s">
        <v>663</v>
      </c>
      <c r="J2997" s="60">
        <v>110000</v>
      </c>
      <c r="K2997" s="52">
        <v>110000</v>
      </c>
      <c r="L2997" s="56" t="str">
        <f>_xlfn.CONCAT(NFM3External!$B2997,"_",NFM3External!$C2997,"_",NFM3External!$E2997,"_",NFM3External!$G2997)</f>
        <v>Sierra Leone_TB_World Health Organization (WHO)_2018</v>
      </c>
    </row>
    <row r="2998" spans="1:12">
      <c r="A2998" s="48" t="s">
        <v>2082</v>
      </c>
      <c r="B2998" s="49" t="s">
        <v>1193</v>
      </c>
      <c r="C2998" s="49" t="s">
        <v>301</v>
      </c>
      <c r="D2998" s="49" t="s">
        <v>1627</v>
      </c>
      <c r="E2998" s="49" t="s">
        <v>942</v>
      </c>
      <c r="F2998" s="49" t="s">
        <v>2091</v>
      </c>
      <c r="G2998" s="49">
        <v>2019</v>
      </c>
      <c r="H2998" s="49" t="s">
        <v>1628</v>
      </c>
      <c r="I2998" s="49" t="s">
        <v>663</v>
      </c>
      <c r="J2998" s="59">
        <v>50000</v>
      </c>
      <c r="K2998" s="49">
        <v>50000</v>
      </c>
      <c r="L2998" s="55" t="str">
        <f>_xlfn.CONCAT(NFM3External!$B2998,"_",NFM3External!$C2998,"_",NFM3External!$E2998,"_",NFM3External!$G2998)</f>
        <v>Sierra Leone_TB_World Health Organization (WHO)_2019</v>
      </c>
    </row>
    <row r="2999" spans="1:12">
      <c r="A2999" s="51" t="s">
        <v>2082</v>
      </c>
      <c r="B2999" s="52" t="s">
        <v>1193</v>
      </c>
      <c r="C2999" s="52" t="s">
        <v>301</v>
      </c>
      <c r="D2999" s="52" t="s">
        <v>1627</v>
      </c>
      <c r="E2999" s="52" t="s">
        <v>942</v>
      </c>
      <c r="F2999" s="52" t="s">
        <v>2091</v>
      </c>
      <c r="G2999" s="52">
        <v>2020</v>
      </c>
      <c r="H2999" s="52" t="s">
        <v>1628</v>
      </c>
      <c r="I2999" s="52" t="s">
        <v>663</v>
      </c>
      <c r="J2999" s="60">
        <v>0</v>
      </c>
      <c r="K2999" s="52">
        <v>0</v>
      </c>
      <c r="L2999" s="56" t="str">
        <f>_xlfn.CONCAT(NFM3External!$B2999,"_",NFM3External!$C2999,"_",NFM3External!$E2999,"_",NFM3External!$G2999)</f>
        <v>Sierra Leone_TB_World Health Organization (WHO)_2020</v>
      </c>
    </row>
    <row r="3000" spans="1:12">
      <c r="A3000" s="48" t="s">
        <v>2092</v>
      </c>
      <c r="B3000" s="49" t="s">
        <v>967</v>
      </c>
      <c r="C3000" s="49" t="s">
        <v>1638</v>
      </c>
      <c r="D3000" s="49" t="s">
        <v>1627</v>
      </c>
      <c r="E3000" s="49" t="s">
        <v>836</v>
      </c>
      <c r="F3000" s="49" t="s">
        <v>2093</v>
      </c>
      <c r="G3000" s="49">
        <v>2019</v>
      </c>
      <c r="H3000" s="49" t="s">
        <v>1628</v>
      </c>
      <c r="I3000" s="49" t="s">
        <v>663</v>
      </c>
      <c r="J3000" s="59">
        <v>182000</v>
      </c>
      <c r="K3000" s="49">
        <v>182000</v>
      </c>
      <c r="L3000" s="55" t="str">
        <f>_xlfn.CONCAT(NFM3External!$B3000,"_",NFM3External!$C3000,"_",NFM3External!$E3000,"_",NFM3External!$G3000)</f>
        <v>El Salvador_HIV_Joint United Nations Programme on HIV/AIDS (UNAIDS)_2019</v>
      </c>
    </row>
    <row r="3001" spans="1:12">
      <c r="A3001" s="51" t="s">
        <v>2092</v>
      </c>
      <c r="B3001" s="52" t="s">
        <v>967</v>
      </c>
      <c r="C3001" s="52" t="s">
        <v>1638</v>
      </c>
      <c r="D3001" s="52" t="s">
        <v>1627</v>
      </c>
      <c r="E3001" s="52" t="s">
        <v>836</v>
      </c>
      <c r="F3001" s="52" t="s">
        <v>2093</v>
      </c>
      <c r="G3001" s="52">
        <v>2020</v>
      </c>
      <c r="H3001" s="52" t="s">
        <v>1628</v>
      </c>
      <c r="I3001" s="52" t="s">
        <v>663</v>
      </c>
      <c r="J3001" s="60">
        <v>174000</v>
      </c>
      <c r="K3001" s="52">
        <v>174000</v>
      </c>
      <c r="L3001" s="56" t="str">
        <f>_xlfn.CONCAT(NFM3External!$B3001,"_",NFM3External!$C3001,"_",NFM3External!$E3001,"_",NFM3External!$G3001)</f>
        <v>El Salvador_HIV_Joint United Nations Programme on HIV/AIDS (UNAIDS)_2020</v>
      </c>
    </row>
    <row r="3002" spans="1:12">
      <c r="A3002" s="48" t="s">
        <v>2092</v>
      </c>
      <c r="B3002" s="49" t="s">
        <v>967</v>
      </c>
      <c r="C3002" s="49" t="s">
        <v>1638</v>
      </c>
      <c r="D3002" s="49" t="s">
        <v>1627</v>
      </c>
      <c r="E3002" s="49" t="s">
        <v>836</v>
      </c>
      <c r="F3002" s="49" t="s">
        <v>2093</v>
      </c>
      <c r="G3002" s="49">
        <v>2021</v>
      </c>
      <c r="H3002" s="49" t="s">
        <v>1628</v>
      </c>
      <c r="I3002" s="49" t="s">
        <v>663</v>
      </c>
      <c r="J3002" s="59">
        <v>175914</v>
      </c>
      <c r="K3002" s="49">
        <v>175914</v>
      </c>
      <c r="L3002" s="55" t="str">
        <f>_xlfn.CONCAT(NFM3External!$B3002,"_",NFM3External!$C3002,"_",NFM3External!$E3002,"_",NFM3External!$G3002)</f>
        <v>El Salvador_HIV_Joint United Nations Programme on HIV/AIDS (UNAIDS)_2021</v>
      </c>
    </row>
    <row r="3003" spans="1:12">
      <c r="A3003" s="51" t="s">
        <v>2092</v>
      </c>
      <c r="B3003" s="52" t="s">
        <v>967</v>
      </c>
      <c r="C3003" s="52" t="s">
        <v>1638</v>
      </c>
      <c r="D3003" s="52" t="s">
        <v>1627</v>
      </c>
      <c r="E3003" s="52" t="s">
        <v>836</v>
      </c>
      <c r="F3003" s="52" t="s">
        <v>2093</v>
      </c>
      <c r="G3003" s="52">
        <v>2022</v>
      </c>
      <c r="H3003" s="52" t="s">
        <v>357</v>
      </c>
      <c r="I3003" s="52" t="s">
        <v>663</v>
      </c>
      <c r="J3003" s="60">
        <v>178377</v>
      </c>
      <c r="K3003" s="52">
        <v>178377</v>
      </c>
      <c r="L3003" s="56" t="str">
        <f>_xlfn.CONCAT(NFM3External!$B3003,"_",NFM3External!$C3003,"_",NFM3External!$E3003,"_",NFM3External!$G3003)</f>
        <v>El Salvador_HIV_Joint United Nations Programme on HIV/AIDS (UNAIDS)_2022</v>
      </c>
    </row>
    <row r="3004" spans="1:12">
      <c r="A3004" s="48" t="s">
        <v>2092</v>
      </c>
      <c r="B3004" s="49" t="s">
        <v>967</v>
      </c>
      <c r="C3004" s="49" t="s">
        <v>1638</v>
      </c>
      <c r="D3004" s="49" t="s">
        <v>1627</v>
      </c>
      <c r="E3004" s="49" t="s">
        <v>836</v>
      </c>
      <c r="F3004" s="49" t="s">
        <v>2093</v>
      </c>
      <c r="G3004" s="49">
        <v>2023</v>
      </c>
      <c r="H3004" s="49" t="s">
        <v>357</v>
      </c>
      <c r="I3004" s="49" t="s">
        <v>663</v>
      </c>
      <c r="J3004" s="59">
        <v>180517</v>
      </c>
      <c r="K3004" s="49">
        <v>180517</v>
      </c>
      <c r="L3004" s="55" t="str">
        <f>_xlfn.CONCAT(NFM3External!$B3004,"_",NFM3External!$C3004,"_",NFM3External!$E3004,"_",NFM3External!$G3004)</f>
        <v>El Salvador_HIV_Joint United Nations Programme on HIV/AIDS (UNAIDS)_2023</v>
      </c>
    </row>
    <row r="3005" spans="1:12">
      <c r="A3005" s="51" t="s">
        <v>2092</v>
      </c>
      <c r="B3005" s="52" t="s">
        <v>967</v>
      </c>
      <c r="C3005" s="52" t="s">
        <v>1638</v>
      </c>
      <c r="D3005" s="52" t="s">
        <v>1627</v>
      </c>
      <c r="E3005" s="52" t="s">
        <v>836</v>
      </c>
      <c r="F3005" s="52" t="s">
        <v>2093</v>
      </c>
      <c r="G3005" s="52">
        <v>2024</v>
      </c>
      <c r="H3005" s="52" t="s">
        <v>357</v>
      </c>
      <c r="I3005" s="52" t="s">
        <v>663</v>
      </c>
      <c r="J3005" s="60">
        <v>182413</v>
      </c>
      <c r="K3005" s="52">
        <v>182413</v>
      </c>
      <c r="L3005" s="56" t="str">
        <f>_xlfn.CONCAT(NFM3External!$B3005,"_",NFM3External!$C3005,"_",NFM3External!$E3005,"_",NFM3External!$G3005)</f>
        <v>El Salvador_HIV_Joint United Nations Programme on HIV/AIDS (UNAIDS)_2024</v>
      </c>
    </row>
    <row r="3006" spans="1:12">
      <c r="A3006" s="48" t="s">
        <v>2092</v>
      </c>
      <c r="B3006" s="49" t="s">
        <v>967</v>
      </c>
      <c r="C3006" s="49" t="s">
        <v>1638</v>
      </c>
      <c r="D3006" s="49" t="s">
        <v>1627</v>
      </c>
      <c r="E3006" s="49" t="s">
        <v>836</v>
      </c>
      <c r="F3006" s="49" t="s">
        <v>2093</v>
      </c>
      <c r="G3006" s="49">
        <v>2025</v>
      </c>
      <c r="H3006" s="49" t="s">
        <v>357</v>
      </c>
      <c r="I3006" s="49" t="s">
        <v>663</v>
      </c>
      <c r="J3006" s="59">
        <v>184237</v>
      </c>
      <c r="K3006" s="49">
        <v>184237</v>
      </c>
      <c r="L3006" s="55" t="str">
        <f>_xlfn.CONCAT(NFM3External!$B3006,"_",NFM3External!$C3006,"_",NFM3External!$E3006,"_",NFM3External!$G3006)</f>
        <v>El Salvador_HIV_Joint United Nations Programme on HIV/AIDS (UNAIDS)_2025</v>
      </c>
    </row>
    <row r="3007" spans="1:12">
      <c r="A3007" s="51" t="s">
        <v>2092</v>
      </c>
      <c r="B3007" s="52" t="s">
        <v>967</v>
      </c>
      <c r="C3007" s="52" t="s">
        <v>1638</v>
      </c>
      <c r="D3007" s="52" t="s">
        <v>1627</v>
      </c>
      <c r="E3007" s="52" t="s">
        <v>836</v>
      </c>
      <c r="F3007" s="52" t="s">
        <v>2093</v>
      </c>
      <c r="G3007" s="52">
        <v>2026</v>
      </c>
      <c r="H3007" s="52" t="s">
        <v>357</v>
      </c>
      <c r="I3007" s="52" t="s">
        <v>663</v>
      </c>
      <c r="J3007" s="60">
        <v>186374</v>
      </c>
      <c r="K3007" s="52">
        <v>186374</v>
      </c>
      <c r="L3007" s="56" t="str">
        <f>_xlfn.CONCAT(NFM3External!$B3007,"_",NFM3External!$C3007,"_",NFM3External!$E3007,"_",NFM3External!$G3007)</f>
        <v>El Salvador_HIV_Joint United Nations Programme on HIV/AIDS (UNAIDS)_2026</v>
      </c>
    </row>
    <row r="3008" spans="1:12">
      <c r="A3008" s="48" t="s">
        <v>2092</v>
      </c>
      <c r="B3008" s="49" t="s">
        <v>967</v>
      </c>
      <c r="C3008" s="49" t="s">
        <v>1638</v>
      </c>
      <c r="D3008" s="49" t="s">
        <v>1627</v>
      </c>
      <c r="E3008" s="49" t="s">
        <v>894</v>
      </c>
      <c r="F3008" s="49" t="s">
        <v>2094</v>
      </c>
      <c r="G3008" s="49">
        <v>2019</v>
      </c>
      <c r="H3008" s="49" t="s">
        <v>1628</v>
      </c>
      <c r="I3008" s="49" t="s">
        <v>663</v>
      </c>
      <c r="J3008" s="59">
        <v>21855</v>
      </c>
      <c r="K3008" s="49">
        <v>21855</v>
      </c>
      <c r="L3008" s="55" t="str">
        <f>_xlfn.CONCAT(NFM3External!$B3008,"_",NFM3External!$C3008,"_",NFM3External!$E3008,"_",NFM3External!$G3008)</f>
        <v>El Salvador_HIV_The United Nations Children's Fund (UNICEF)_2019</v>
      </c>
    </row>
    <row r="3009" spans="1:12">
      <c r="A3009" s="51" t="s">
        <v>2092</v>
      </c>
      <c r="B3009" s="52" t="s">
        <v>967</v>
      </c>
      <c r="C3009" s="52" t="s">
        <v>1638</v>
      </c>
      <c r="D3009" s="52" t="s">
        <v>1627</v>
      </c>
      <c r="E3009" s="52" t="s">
        <v>894</v>
      </c>
      <c r="F3009" s="52" t="s">
        <v>2094</v>
      </c>
      <c r="G3009" s="52">
        <v>2020</v>
      </c>
      <c r="H3009" s="52" t="s">
        <v>1628</v>
      </c>
      <c r="I3009" s="52" t="s">
        <v>663</v>
      </c>
      <c r="J3009" s="60">
        <v>45000</v>
      </c>
      <c r="K3009" s="52">
        <v>45000</v>
      </c>
      <c r="L3009" s="56" t="str">
        <f>_xlfn.CONCAT(NFM3External!$B3009,"_",NFM3External!$C3009,"_",NFM3External!$E3009,"_",NFM3External!$G3009)</f>
        <v>El Salvador_HIV_The United Nations Children's Fund (UNICEF)_2020</v>
      </c>
    </row>
    <row r="3010" spans="1:12">
      <c r="A3010" s="48" t="s">
        <v>2092</v>
      </c>
      <c r="B3010" s="49" t="s">
        <v>967</v>
      </c>
      <c r="C3010" s="49" t="s">
        <v>1638</v>
      </c>
      <c r="D3010" s="49" t="s">
        <v>1627</v>
      </c>
      <c r="E3010" s="49" t="s">
        <v>894</v>
      </c>
      <c r="F3010" s="49" t="s">
        <v>2094</v>
      </c>
      <c r="G3010" s="49">
        <v>2021</v>
      </c>
      <c r="H3010" s="49" t="s">
        <v>1628</v>
      </c>
      <c r="I3010" s="49" t="s">
        <v>663</v>
      </c>
      <c r="J3010" s="59">
        <v>45495</v>
      </c>
      <c r="K3010" s="49">
        <v>45495</v>
      </c>
      <c r="L3010" s="55" t="str">
        <f>_xlfn.CONCAT(NFM3External!$B3010,"_",NFM3External!$C3010,"_",NFM3External!$E3010,"_",NFM3External!$G3010)</f>
        <v>El Salvador_HIV_The United Nations Children's Fund (UNICEF)_2021</v>
      </c>
    </row>
    <row r="3011" spans="1:12">
      <c r="A3011" s="51" t="s">
        <v>2092</v>
      </c>
      <c r="B3011" s="52" t="s">
        <v>967</v>
      </c>
      <c r="C3011" s="52" t="s">
        <v>1638</v>
      </c>
      <c r="D3011" s="52" t="s">
        <v>1627</v>
      </c>
      <c r="E3011" s="52" t="s">
        <v>894</v>
      </c>
      <c r="F3011" s="52" t="s">
        <v>2094</v>
      </c>
      <c r="G3011" s="52">
        <v>2022</v>
      </c>
      <c r="H3011" s="52" t="s">
        <v>357</v>
      </c>
      <c r="I3011" s="52" t="s">
        <v>663</v>
      </c>
      <c r="J3011" s="60">
        <v>46132</v>
      </c>
      <c r="K3011" s="52">
        <v>46132</v>
      </c>
      <c r="L3011" s="56" t="str">
        <f>_xlfn.CONCAT(NFM3External!$B3011,"_",NFM3External!$C3011,"_",NFM3External!$E3011,"_",NFM3External!$G3011)</f>
        <v>El Salvador_HIV_The United Nations Children's Fund (UNICEF)_2022</v>
      </c>
    </row>
    <row r="3012" spans="1:12">
      <c r="A3012" s="48" t="s">
        <v>2092</v>
      </c>
      <c r="B3012" s="49" t="s">
        <v>967</v>
      </c>
      <c r="C3012" s="49" t="s">
        <v>1638</v>
      </c>
      <c r="D3012" s="49" t="s">
        <v>1627</v>
      </c>
      <c r="E3012" s="49" t="s">
        <v>894</v>
      </c>
      <c r="F3012" s="49" t="s">
        <v>2094</v>
      </c>
      <c r="G3012" s="49">
        <v>2023</v>
      </c>
      <c r="H3012" s="49" t="s">
        <v>357</v>
      </c>
      <c r="I3012" s="49" t="s">
        <v>663</v>
      </c>
      <c r="J3012" s="59">
        <v>46686</v>
      </c>
      <c r="K3012" s="49">
        <v>46686</v>
      </c>
      <c r="L3012" s="55" t="str">
        <f>_xlfn.CONCAT(NFM3External!$B3012,"_",NFM3External!$C3012,"_",NFM3External!$E3012,"_",NFM3External!$G3012)</f>
        <v>El Salvador_HIV_The United Nations Children's Fund (UNICEF)_2023</v>
      </c>
    </row>
    <row r="3013" spans="1:12">
      <c r="A3013" s="51" t="s">
        <v>2092</v>
      </c>
      <c r="B3013" s="52" t="s">
        <v>967</v>
      </c>
      <c r="C3013" s="52" t="s">
        <v>1638</v>
      </c>
      <c r="D3013" s="52" t="s">
        <v>1627</v>
      </c>
      <c r="E3013" s="52" t="s">
        <v>894</v>
      </c>
      <c r="F3013" s="52" t="s">
        <v>2094</v>
      </c>
      <c r="G3013" s="52">
        <v>2024</v>
      </c>
      <c r="H3013" s="52" t="s">
        <v>357</v>
      </c>
      <c r="I3013" s="52" t="s">
        <v>663</v>
      </c>
      <c r="J3013" s="60">
        <v>47176</v>
      </c>
      <c r="K3013" s="52">
        <v>47176</v>
      </c>
      <c r="L3013" s="56" t="str">
        <f>_xlfn.CONCAT(NFM3External!$B3013,"_",NFM3External!$C3013,"_",NFM3External!$E3013,"_",NFM3External!$G3013)</f>
        <v>El Salvador_HIV_The United Nations Children's Fund (UNICEF)_2024</v>
      </c>
    </row>
    <row r="3014" spans="1:12">
      <c r="A3014" s="48" t="s">
        <v>2092</v>
      </c>
      <c r="B3014" s="49" t="s">
        <v>967</v>
      </c>
      <c r="C3014" s="49" t="s">
        <v>1638</v>
      </c>
      <c r="D3014" s="49" t="s">
        <v>1627</v>
      </c>
      <c r="E3014" s="49" t="s">
        <v>894</v>
      </c>
      <c r="F3014" s="49" t="s">
        <v>2094</v>
      </c>
      <c r="G3014" s="49">
        <v>2025</v>
      </c>
      <c r="H3014" s="49" t="s">
        <v>357</v>
      </c>
      <c r="I3014" s="49" t="s">
        <v>663</v>
      </c>
      <c r="J3014" s="59">
        <v>47647</v>
      </c>
      <c r="K3014" s="49">
        <v>47647</v>
      </c>
      <c r="L3014" s="55" t="str">
        <f>_xlfn.CONCAT(NFM3External!$B3014,"_",NFM3External!$C3014,"_",NFM3External!$E3014,"_",NFM3External!$G3014)</f>
        <v>El Salvador_HIV_The United Nations Children's Fund (UNICEF)_2025</v>
      </c>
    </row>
    <row r="3015" spans="1:12">
      <c r="A3015" s="51" t="s">
        <v>2092</v>
      </c>
      <c r="B3015" s="52" t="s">
        <v>967</v>
      </c>
      <c r="C3015" s="52" t="s">
        <v>1638</v>
      </c>
      <c r="D3015" s="52" t="s">
        <v>1627</v>
      </c>
      <c r="E3015" s="52" t="s">
        <v>894</v>
      </c>
      <c r="F3015" s="52" t="s">
        <v>2094</v>
      </c>
      <c r="G3015" s="52">
        <v>2026</v>
      </c>
      <c r="H3015" s="52" t="s">
        <v>357</v>
      </c>
      <c r="I3015" s="52" t="s">
        <v>663</v>
      </c>
      <c r="J3015" s="60">
        <v>48200</v>
      </c>
      <c r="K3015" s="52">
        <v>48200</v>
      </c>
      <c r="L3015" s="56" t="str">
        <f>_xlfn.CONCAT(NFM3External!$B3015,"_",NFM3External!$C3015,"_",NFM3External!$E3015,"_",NFM3External!$G3015)</f>
        <v>El Salvador_HIV_The United Nations Children's Fund (UNICEF)_2026</v>
      </c>
    </row>
    <row r="3016" spans="1:12">
      <c r="A3016" s="48" t="s">
        <v>2092</v>
      </c>
      <c r="B3016" s="49" t="s">
        <v>967</v>
      </c>
      <c r="C3016" s="49" t="s">
        <v>1638</v>
      </c>
      <c r="D3016" s="49" t="s">
        <v>1627</v>
      </c>
      <c r="E3016" s="49" t="s">
        <v>927</v>
      </c>
      <c r="F3016" s="49" t="s">
        <v>2093</v>
      </c>
      <c r="G3016" s="49">
        <v>2019</v>
      </c>
      <c r="H3016" s="49" t="s">
        <v>1628</v>
      </c>
      <c r="I3016" s="49" t="s">
        <v>663</v>
      </c>
      <c r="J3016" s="59">
        <v>3009562</v>
      </c>
      <c r="K3016" s="49">
        <v>3009562</v>
      </c>
      <c r="L3016" s="55" t="str">
        <f>_xlfn.CONCAT(NFM3External!$B3016,"_",NFM3External!$C3016,"_",NFM3External!$E3016,"_",NFM3External!$G3016)</f>
        <v>El Salvador_HIV_United States Government (USG)_2019</v>
      </c>
    </row>
    <row r="3017" spans="1:12">
      <c r="A3017" s="51" t="s">
        <v>2092</v>
      </c>
      <c r="B3017" s="52" t="s">
        <v>967</v>
      </c>
      <c r="C3017" s="52" t="s">
        <v>1638</v>
      </c>
      <c r="D3017" s="52" t="s">
        <v>1627</v>
      </c>
      <c r="E3017" s="52" t="s">
        <v>927</v>
      </c>
      <c r="F3017" s="52" t="s">
        <v>2093</v>
      </c>
      <c r="G3017" s="52">
        <v>2020</v>
      </c>
      <c r="H3017" s="52" t="s">
        <v>1628</v>
      </c>
      <c r="I3017" s="52" t="s">
        <v>663</v>
      </c>
      <c r="J3017" s="60">
        <v>5605487</v>
      </c>
      <c r="K3017" s="52">
        <v>5605487</v>
      </c>
      <c r="L3017" s="56" t="str">
        <f>_xlfn.CONCAT(NFM3External!$B3017,"_",NFM3External!$C3017,"_",NFM3External!$E3017,"_",NFM3External!$G3017)</f>
        <v>El Salvador_HIV_United States Government (USG)_2020</v>
      </c>
    </row>
    <row r="3018" spans="1:12">
      <c r="A3018" s="48" t="s">
        <v>2092</v>
      </c>
      <c r="B3018" s="49" t="s">
        <v>967</v>
      </c>
      <c r="C3018" s="49" t="s">
        <v>1638</v>
      </c>
      <c r="D3018" s="49" t="s">
        <v>1627</v>
      </c>
      <c r="E3018" s="49" t="s">
        <v>927</v>
      </c>
      <c r="F3018" s="49" t="s">
        <v>2093</v>
      </c>
      <c r="G3018" s="49">
        <v>2021</v>
      </c>
      <c r="H3018" s="49" t="s">
        <v>1628</v>
      </c>
      <c r="I3018" s="49" t="s">
        <v>663</v>
      </c>
      <c r="J3018" s="59">
        <v>5667147</v>
      </c>
      <c r="K3018" s="49">
        <v>5667147</v>
      </c>
      <c r="L3018" s="55" t="str">
        <f>_xlfn.CONCAT(NFM3External!$B3018,"_",NFM3External!$C3018,"_",NFM3External!$E3018,"_",NFM3External!$G3018)</f>
        <v>El Salvador_HIV_United States Government (USG)_2021</v>
      </c>
    </row>
    <row r="3019" spans="1:12">
      <c r="A3019" s="51" t="s">
        <v>2092</v>
      </c>
      <c r="B3019" s="52" t="s">
        <v>967</v>
      </c>
      <c r="C3019" s="52" t="s">
        <v>1638</v>
      </c>
      <c r="D3019" s="52" t="s">
        <v>1627</v>
      </c>
      <c r="E3019" s="52" t="s">
        <v>927</v>
      </c>
      <c r="F3019" s="52" t="s">
        <v>2093</v>
      </c>
      <c r="G3019" s="52">
        <v>2022</v>
      </c>
      <c r="H3019" s="52" t="s">
        <v>357</v>
      </c>
      <c r="I3019" s="52" t="s">
        <v>663</v>
      </c>
      <c r="J3019" s="60">
        <v>5746487</v>
      </c>
      <c r="K3019" s="52">
        <v>5746487</v>
      </c>
      <c r="L3019" s="56" t="str">
        <f>_xlfn.CONCAT(NFM3External!$B3019,"_",NFM3External!$C3019,"_",NFM3External!$E3019,"_",NFM3External!$G3019)</f>
        <v>El Salvador_HIV_United States Government (USG)_2022</v>
      </c>
    </row>
    <row r="3020" spans="1:12">
      <c r="A3020" s="48" t="s">
        <v>2092</v>
      </c>
      <c r="B3020" s="49" t="s">
        <v>967</v>
      </c>
      <c r="C3020" s="49" t="s">
        <v>1638</v>
      </c>
      <c r="D3020" s="49" t="s">
        <v>1627</v>
      </c>
      <c r="E3020" s="49" t="s">
        <v>927</v>
      </c>
      <c r="F3020" s="49" t="s">
        <v>2093</v>
      </c>
      <c r="G3020" s="49">
        <v>2023</v>
      </c>
      <c r="H3020" s="49" t="s">
        <v>357</v>
      </c>
      <c r="I3020" s="49" t="s">
        <v>663</v>
      </c>
      <c r="J3020" s="59">
        <v>5815445</v>
      </c>
      <c r="K3020" s="49">
        <v>5815445</v>
      </c>
      <c r="L3020" s="55" t="str">
        <f>_xlfn.CONCAT(NFM3External!$B3020,"_",NFM3External!$C3020,"_",NFM3External!$E3020,"_",NFM3External!$G3020)</f>
        <v>El Salvador_HIV_United States Government (USG)_2023</v>
      </c>
    </row>
    <row r="3021" spans="1:12">
      <c r="A3021" s="51" t="s">
        <v>2092</v>
      </c>
      <c r="B3021" s="52" t="s">
        <v>967</v>
      </c>
      <c r="C3021" s="52" t="s">
        <v>1638</v>
      </c>
      <c r="D3021" s="52" t="s">
        <v>1627</v>
      </c>
      <c r="E3021" s="52" t="s">
        <v>927</v>
      </c>
      <c r="F3021" s="52" t="s">
        <v>2093</v>
      </c>
      <c r="G3021" s="52">
        <v>2024</v>
      </c>
      <c r="H3021" s="52" t="s">
        <v>357</v>
      </c>
      <c r="I3021" s="52" t="s">
        <v>663</v>
      </c>
      <c r="J3021" s="60">
        <v>5876507</v>
      </c>
      <c r="K3021" s="52">
        <v>5876507</v>
      </c>
      <c r="L3021" s="56" t="str">
        <f>_xlfn.CONCAT(NFM3External!$B3021,"_",NFM3External!$C3021,"_",NFM3External!$E3021,"_",NFM3External!$G3021)</f>
        <v>El Salvador_HIV_United States Government (USG)_2024</v>
      </c>
    </row>
    <row r="3022" spans="1:12">
      <c r="A3022" s="48" t="s">
        <v>2092</v>
      </c>
      <c r="B3022" s="49" t="s">
        <v>967</v>
      </c>
      <c r="C3022" s="49" t="s">
        <v>1638</v>
      </c>
      <c r="D3022" s="49" t="s">
        <v>1627</v>
      </c>
      <c r="E3022" s="49" t="s">
        <v>927</v>
      </c>
      <c r="F3022" s="49" t="s">
        <v>2093</v>
      </c>
      <c r="G3022" s="49">
        <v>2025</v>
      </c>
      <c r="H3022" s="49" t="s">
        <v>357</v>
      </c>
      <c r="I3022" s="49" t="s">
        <v>663</v>
      </c>
      <c r="J3022" s="59">
        <v>5935273</v>
      </c>
      <c r="K3022" s="49">
        <v>5935273</v>
      </c>
      <c r="L3022" s="55" t="str">
        <f>_xlfn.CONCAT(NFM3External!$B3022,"_",NFM3External!$C3022,"_",NFM3External!$E3022,"_",NFM3External!$G3022)</f>
        <v>El Salvador_HIV_United States Government (USG)_2025</v>
      </c>
    </row>
    <row r="3023" spans="1:12">
      <c r="A3023" s="51" t="s">
        <v>2092</v>
      </c>
      <c r="B3023" s="52" t="s">
        <v>967</v>
      </c>
      <c r="C3023" s="52" t="s">
        <v>1638</v>
      </c>
      <c r="D3023" s="52" t="s">
        <v>1627</v>
      </c>
      <c r="E3023" s="52" t="s">
        <v>927</v>
      </c>
      <c r="F3023" s="52" t="s">
        <v>2093</v>
      </c>
      <c r="G3023" s="52">
        <v>2026</v>
      </c>
      <c r="H3023" s="52" t="s">
        <v>357</v>
      </c>
      <c r="I3023" s="52" t="s">
        <v>663</v>
      </c>
      <c r="J3023" s="60">
        <v>6004122</v>
      </c>
      <c r="K3023" s="52">
        <v>6004122</v>
      </c>
      <c r="L3023" s="56" t="str">
        <f>_xlfn.CONCAT(NFM3External!$B3023,"_",NFM3External!$C3023,"_",NFM3External!$E3023,"_",NFM3External!$G3023)</f>
        <v>El Salvador_HIV_United States Government (USG)_2026</v>
      </c>
    </row>
    <row r="3024" spans="1:12">
      <c r="A3024" s="48" t="s">
        <v>2092</v>
      </c>
      <c r="B3024" s="49" t="s">
        <v>967</v>
      </c>
      <c r="C3024" s="49" t="s">
        <v>1638</v>
      </c>
      <c r="D3024" s="49" t="s">
        <v>1627</v>
      </c>
      <c r="E3024" s="49" t="s">
        <v>947</v>
      </c>
      <c r="F3024" s="49" t="s">
        <v>2095</v>
      </c>
      <c r="G3024" s="49">
        <v>2019</v>
      </c>
      <c r="H3024" s="49" t="s">
        <v>1628</v>
      </c>
      <c r="I3024" s="49" t="s">
        <v>663</v>
      </c>
      <c r="J3024" s="59">
        <v>78601</v>
      </c>
      <c r="K3024" s="49">
        <v>78601</v>
      </c>
      <c r="L3024" s="55" t="str">
        <f>_xlfn.CONCAT(NFM3External!$B3024,"_",NFM3External!$C3024,"_",NFM3External!$E3024,"_",NFM3External!$G3024)</f>
        <v>El Salvador_HIV_Unspecified - not disagregated by sources _2019</v>
      </c>
    </row>
    <row r="3025" spans="1:12">
      <c r="A3025" s="51" t="s">
        <v>2092</v>
      </c>
      <c r="B3025" s="52" t="s">
        <v>967</v>
      </c>
      <c r="C3025" s="52" t="s">
        <v>1638</v>
      </c>
      <c r="D3025" s="52" t="s">
        <v>1627</v>
      </c>
      <c r="E3025" s="52" t="s">
        <v>947</v>
      </c>
      <c r="F3025" s="52" t="s">
        <v>2095</v>
      </c>
      <c r="G3025" s="52">
        <v>2020</v>
      </c>
      <c r="H3025" s="52" t="s">
        <v>1628</v>
      </c>
      <c r="I3025" s="52" t="s">
        <v>663</v>
      </c>
      <c r="J3025" s="60">
        <v>948501</v>
      </c>
      <c r="K3025" s="52">
        <v>948501</v>
      </c>
      <c r="L3025" s="56" t="str">
        <f>_xlfn.CONCAT(NFM3External!$B3025,"_",NFM3External!$C3025,"_",NFM3External!$E3025,"_",NFM3External!$G3025)</f>
        <v>El Salvador_HIV_Unspecified - not disagregated by sources _2020</v>
      </c>
    </row>
    <row r="3026" spans="1:12">
      <c r="A3026" s="48" t="s">
        <v>2092</v>
      </c>
      <c r="B3026" s="49" t="s">
        <v>967</v>
      </c>
      <c r="C3026" s="49" t="s">
        <v>1638</v>
      </c>
      <c r="D3026" s="49" t="s">
        <v>1627</v>
      </c>
      <c r="E3026" s="49" t="s">
        <v>947</v>
      </c>
      <c r="F3026" s="49" t="s">
        <v>2095</v>
      </c>
      <c r="G3026" s="49">
        <v>2021</v>
      </c>
      <c r="H3026" s="49" t="s">
        <v>1628</v>
      </c>
      <c r="I3026" s="49" t="s">
        <v>663</v>
      </c>
      <c r="J3026" s="59">
        <v>0</v>
      </c>
      <c r="K3026" s="49">
        <v>0</v>
      </c>
      <c r="L3026" s="55" t="str">
        <f>_xlfn.CONCAT(NFM3External!$B3026,"_",NFM3External!$C3026,"_",NFM3External!$E3026,"_",NFM3External!$G3026)</f>
        <v>El Salvador_HIV_Unspecified - not disagregated by sources _2021</v>
      </c>
    </row>
    <row r="3027" spans="1:12">
      <c r="A3027" s="51" t="s">
        <v>2092</v>
      </c>
      <c r="B3027" s="52" t="s">
        <v>967</v>
      </c>
      <c r="C3027" s="52" t="s">
        <v>1638</v>
      </c>
      <c r="D3027" s="52" t="s">
        <v>1627</v>
      </c>
      <c r="E3027" s="52" t="s">
        <v>947</v>
      </c>
      <c r="F3027" s="52" t="s">
        <v>2095</v>
      </c>
      <c r="G3027" s="52">
        <v>2022</v>
      </c>
      <c r="H3027" s="52" t="s">
        <v>357</v>
      </c>
      <c r="I3027" s="52" t="s">
        <v>663</v>
      </c>
      <c r="J3027" s="60">
        <v>0</v>
      </c>
      <c r="K3027" s="52">
        <v>0</v>
      </c>
      <c r="L3027" s="56" t="str">
        <f>_xlfn.CONCAT(NFM3External!$B3027,"_",NFM3External!$C3027,"_",NFM3External!$E3027,"_",NFM3External!$G3027)</f>
        <v>El Salvador_HIV_Unspecified - not disagregated by sources _2022</v>
      </c>
    </row>
    <row r="3028" spans="1:12">
      <c r="A3028" s="48" t="s">
        <v>2092</v>
      </c>
      <c r="B3028" s="49" t="s">
        <v>967</v>
      </c>
      <c r="C3028" s="49" t="s">
        <v>1638</v>
      </c>
      <c r="D3028" s="49" t="s">
        <v>1627</v>
      </c>
      <c r="E3028" s="49" t="s">
        <v>947</v>
      </c>
      <c r="F3028" s="49" t="s">
        <v>2095</v>
      </c>
      <c r="G3028" s="49">
        <v>2023</v>
      </c>
      <c r="H3028" s="49" t="s">
        <v>357</v>
      </c>
      <c r="I3028" s="49" t="s">
        <v>663</v>
      </c>
      <c r="J3028" s="59">
        <v>0</v>
      </c>
      <c r="K3028" s="49">
        <v>0</v>
      </c>
      <c r="L3028" s="55" t="str">
        <f>_xlfn.CONCAT(NFM3External!$B3028,"_",NFM3External!$C3028,"_",NFM3External!$E3028,"_",NFM3External!$G3028)</f>
        <v>El Salvador_HIV_Unspecified - not disagregated by sources _2023</v>
      </c>
    </row>
    <row r="3029" spans="1:12">
      <c r="A3029" s="51" t="s">
        <v>2092</v>
      </c>
      <c r="B3029" s="52" t="s">
        <v>967</v>
      </c>
      <c r="C3029" s="52" t="s">
        <v>1638</v>
      </c>
      <c r="D3029" s="52" t="s">
        <v>1627</v>
      </c>
      <c r="E3029" s="52" t="s">
        <v>947</v>
      </c>
      <c r="F3029" s="52" t="s">
        <v>2095</v>
      </c>
      <c r="G3029" s="52">
        <v>2024</v>
      </c>
      <c r="H3029" s="52" t="s">
        <v>357</v>
      </c>
      <c r="I3029" s="52" t="s">
        <v>663</v>
      </c>
      <c r="J3029" s="60">
        <v>0</v>
      </c>
      <c r="K3029" s="52">
        <v>0</v>
      </c>
      <c r="L3029" s="56" t="str">
        <f>_xlfn.CONCAT(NFM3External!$B3029,"_",NFM3External!$C3029,"_",NFM3External!$E3029,"_",NFM3External!$G3029)</f>
        <v>El Salvador_HIV_Unspecified - not disagregated by sources _2024</v>
      </c>
    </row>
    <row r="3030" spans="1:12">
      <c r="A3030" s="48" t="s">
        <v>2092</v>
      </c>
      <c r="B3030" s="49" t="s">
        <v>967</v>
      </c>
      <c r="C3030" s="49" t="s">
        <v>1638</v>
      </c>
      <c r="D3030" s="49" t="s">
        <v>1627</v>
      </c>
      <c r="E3030" s="49" t="s">
        <v>947</v>
      </c>
      <c r="F3030" s="49" t="s">
        <v>2095</v>
      </c>
      <c r="G3030" s="49">
        <v>2025</v>
      </c>
      <c r="H3030" s="49" t="s">
        <v>357</v>
      </c>
      <c r="I3030" s="49" t="s">
        <v>663</v>
      </c>
      <c r="J3030" s="59">
        <v>0</v>
      </c>
      <c r="K3030" s="49">
        <v>0</v>
      </c>
      <c r="L3030" s="55" t="str">
        <f>_xlfn.CONCAT(NFM3External!$B3030,"_",NFM3External!$C3030,"_",NFM3External!$E3030,"_",NFM3External!$G3030)</f>
        <v>El Salvador_HIV_Unspecified - not disagregated by sources _2025</v>
      </c>
    </row>
    <row r="3031" spans="1:12">
      <c r="A3031" s="51" t="s">
        <v>2092</v>
      </c>
      <c r="B3031" s="52" t="s">
        <v>967</v>
      </c>
      <c r="C3031" s="52" t="s">
        <v>1638</v>
      </c>
      <c r="D3031" s="52" t="s">
        <v>1627</v>
      </c>
      <c r="E3031" s="52" t="s">
        <v>947</v>
      </c>
      <c r="F3031" s="52" t="s">
        <v>2095</v>
      </c>
      <c r="G3031" s="52">
        <v>2026</v>
      </c>
      <c r="H3031" s="52" t="s">
        <v>357</v>
      </c>
      <c r="I3031" s="52" t="s">
        <v>663</v>
      </c>
      <c r="J3031" s="60">
        <v>0</v>
      </c>
      <c r="K3031" s="52">
        <v>0</v>
      </c>
      <c r="L3031" s="56" t="str">
        <f>_xlfn.CONCAT(NFM3External!$B3031,"_",NFM3External!$C3031,"_",NFM3External!$E3031,"_",NFM3External!$G3031)</f>
        <v>El Salvador_HIV_Unspecified - not disagregated by sources _2026</v>
      </c>
    </row>
    <row r="3032" spans="1:12">
      <c r="A3032" s="48" t="s">
        <v>2092</v>
      </c>
      <c r="B3032" s="49" t="s">
        <v>967</v>
      </c>
      <c r="C3032" s="49" t="s">
        <v>1638</v>
      </c>
      <c r="D3032" s="49" t="s">
        <v>1627</v>
      </c>
      <c r="E3032" s="49" t="s">
        <v>942</v>
      </c>
      <c r="F3032" s="49" t="s">
        <v>2096</v>
      </c>
      <c r="G3032" s="49">
        <v>2019</v>
      </c>
      <c r="H3032" s="49" t="s">
        <v>1628</v>
      </c>
      <c r="I3032" s="49" t="s">
        <v>663</v>
      </c>
      <c r="J3032" s="59">
        <v>12262</v>
      </c>
      <c r="K3032" s="49">
        <v>12262</v>
      </c>
      <c r="L3032" s="55" t="str">
        <f>_xlfn.CONCAT(NFM3External!$B3032,"_",NFM3External!$C3032,"_",NFM3External!$E3032,"_",NFM3External!$G3032)</f>
        <v>El Salvador_HIV_World Health Organization (WHO)_2019</v>
      </c>
    </row>
    <row r="3033" spans="1:12">
      <c r="A3033" s="51" t="s">
        <v>2092</v>
      </c>
      <c r="B3033" s="52" t="s">
        <v>967</v>
      </c>
      <c r="C3033" s="52" t="s">
        <v>1638</v>
      </c>
      <c r="D3033" s="52" t="s">
        <v>1627</v>
      </c>
      <c r="E3033" s="52" t="s">
        <v>942</v>
      </c>
      <c r="F3033" s="52" t="s">
        <v>2096</v>
      </c>
      <c r="G3033" s="52">
        <v>2020</v>
      </c>
      <c r="H3033" s="52" t="s">
        <v>1628</v>
      </c>
      <c r="I3033" s="52" t="s">
        <v>663</v>
      </c>
      <c r="J3033" s="60">
        <v>0</v>
      </c>
      <c r="K3033" s="52">
        <v>0</v>
      </c>
      <c r="L3033" s="56" t="str">
        <f>_xlfn.CONCAT(NFM3External!$B3033,"_",NFM3External!$C3033,"_",NFM3External!$E3033,"_",NFM3External!$G3033)</f>
        <v>El Salvador_HIV_World Health Organization (WHO)_2020</v>
      </c>
    </row>
    <row r="3034" spans="1:12">
      <c r="A3034" s="48" t="s">
        <v>2092</v>
      </c>
      <c r="B3034" s="49" t="s">
        <v>967</v>
      </c>
      <c r="C3034" s="49" t="s">
        <v>1638</v>
      </c>
      <c r="D3034" s="49" t="s">
        <v>1627</v>
      </c>
      <c r="E3034" s="49" t="s">
        <v>942</v>
      </c>
      <c r="F3034" s="49" t="s">
        <v>2096</v>
      </c>
      <c r="G3034" s="49">
        <v>2021</v>
      </c>
      <c r="H3034" s="49" t="s">
        <v>1628</v>
      </c>
      <c r="I3034" s="49" t="s">
        <v>663</v>
      </c>
      <c r="J3034" s="59">
        <v>0</v>
      </c>
      <c r="K3034" s="49">
        <v>0</v>
      </c>
      <c r="L3034" s="55" t="str">
        <f>_xlfn.CONCAT(NFM3External!$B3034,"_",NFM3External!$C3034,"_",NFM3External!$E3034,"_",NFM3External!$G3034)</f>
        <v>El Salvador_HIV_World Health Organization (WHO)_2021</v>
      </c>
    </row>
    <row r="3035" spans="1:12">
      <c r="A3035" s="51" t="s">
        <v>2092</v>
      </c>
      <c r="B3035" s="52" t="s">
        <v>967</v>
      </c>
      <c r="C3035" s="52" t="s">
        <v>1638</v>
      </c>
      <c r="D3035" s="52" t="s">
        <v>1627</v>
      </c>
      <c r="E3035" s="52" t="s">
        <v>942</v>
      </c>
      <c r="F3035" s="52" t="s">
        <v>2096</v>
      </c>
      <c r="G3035" s="52">
        <v>2022</v>
      </c>
      <c r="H3035" s="52" t="s">
        <v>357</v>
      </c>
      <c r="I3035" s="52" t="s">
        <v>663</v>
      </c>
      <c r="J3035" s="60">
        <v>0</v>
      </c>
      <c r="K3035" s="52">
        <v>0</v>
      </c>
      <c r="L3035" s="56" t="str">
        <f>_xlfn.CONCAT(NFM3External!$B3035,"_",NFM3External!$C3035,"_",NFM3External!$E3035,"_",NFM3External!$G3035)</f>
        <v>El Salvador_HIV_World Health Organization (WHO)_2022</v>
      </c>
    </row>
    <row r="3036" spans="1:12">
      <c r="A3036" s="48" t="s">
        <v>2092</v>
      </c>
      <c r="B3036" s="49" t="s">
        <v>967</v>
      </c>
      <c r="C3036" s="49" t="s">
        <v>1638</v>
      </c>
      <c r="D3036" s="49" t="s">
        <v>1627</v>
      </c>
      <c r="E3036" s="49" t="s">
        <v>942</v>
      </c>
      <c r="F3036" s="49" t="s">
        <v>2096</v>
      </c>
      <c r="G3036" s="49">
        <v>2023</v>
      </c>
      <c r="H3036" s="49" t="s">
        <v>357</v>
      </c>
      <c r="I3036" s="49" t="s">
        <v>663</v>
      </c>
      <c r="J3036" s="59">
        <v>0</v>
      </c>
      <c r="K3036" s="49">
        <v>0</v>
      </c>
      <c r="L3036" s="55" t="str">
        <f>_xlfn.CONCAT(NFM3External!$B3036,"_",NFM3External!$C3036,"_",NFM3External!$E3036,"_",NFM3External!$G3036)</f>
        <v>El Salvador_HIV_World Health Organization (WHO)_2023</v>
      </c>
    </row>
    <row r="3037" spans="1:12">
      <c r="A3037" s="51" t="s">
        <v>2092</v>
      </c>
      <c r="B3037" s="52" t="s">
        <v>967</v>
      </c>
      <c r="C3037" s="52" t="s">
        <v>1638</v>
      </c>
      <c r="D3037" s="52" t="s">
        <v>1627</v>
      </c>
      <c r="E3037" s="52" t="s">
        <v>942</v>
      </c>
      <c r="F3037" s="52" t="s">
        <v>2096</v>
      </c>
      <c r="G3037" s="52">
        <v>2024</v>
      </c>
      <c r="H3037" s="52" t="s">
        <v>357</v>
      </c>
      <c r="I3037" s="52" t="s">
        <v>663</v>
      </c>
      <c r="J3037" s="60">
        <v>0</v>
      </c>
      <c r="K3037" s="52">
        <v>0</v>
      </c>
      <c r="L3037" s="56" t="str">
        <f>_xlfn.CONCAT(NFM3External!$B3037,"_",NFM3External!$C3037,"_",NFM3External!$E3037,"_",NFM3External!$G3037)</f>
        <v>El Salvador_HIV_World Health Organization (WHO)_2024</v>
      </c>
    </row>
    <row r="3038" spans="1:12">
      <c r="A3038" s="48" t="s">
        <v>2092</v>
      </c>
      <c r="B3038" s="49" t="s">
        <v>967</v>
      </c>
      <c r="C3038" s="49" t="s">
        <v>1638</v>
      </c>
      <c r="D3038" s="49" t="s">
        <v>1627</v>
      </c>
      <c r="E3038" s="49" t="s">
        <v>942</v>
      </c>
      <c r="F3038" s="49" t="s">
        <v>2096</v>
      </c>
      <c r="G3038" s="49">
        <v>2025</v>
      </c>
      <c r="H3038" s="49" t="s">
        <v>357</v>
      </c>
      <c r="I3038" s="49" t="s">
        <v>663</v>
      </c>
      <c r="J3038" s="59">
        <v>0</v>
      </c>
      <c r="K3038" s="49">
        <v>0</v>
      </c>
      <c r="L3038" s="55" t="str">
        <f>_xlfn.CONCAT(NFM3External!$B3038,"_",NFM3External!$C3038,"_",NFM3External!$E3038,"_",NFM3External!$G3038)</f>
        <v>El Salvador_HIV_World Health Organization (WHO)_2025</v>
      </c>
    </row>
    <row r="3039" spans="1:12">
      <c r="A3039" s="51" t="s">
        <v>2092</v>
      </c>
      <c r="B3039" s="52" t="s">
        <v>967</v>
      </c>
      <c r="C3039" s="52" t="s">
        <v>1638</v>
      </c>
      <c r="D3039" s="52" t="s">
        <v>1627</v>
      </c>
      <c r="E3039" s="52" t="s">
        <v>942</v>
      </c>
      <c r="F3039" s="52" t="s">
        <v>2096</v>
      </c>
      <c r="G3039" s="52">
        <v>2026</v>
      </c>
      <c r="H3039" s="52" t="s">
        <v>357</v>
      </c>
      <c r="I3039" s="52" t="s">
        <v>663</v>
      </c>
      <c r="J3039" s="60">
        <v>0</v>
      </c>
      <c r="K3039" s="52">
        <v>0</v>
      </c>
      <c r="L3039" s="56" t="str">
        <f>_xlfn.CONCAT(NFM3External!$B3039,"_",NFM3External!$C3039,"_",NFM3External!$E3039,"_",NFM3External!$G3039)</f>
        <v>El Salvador_HIV_World Health Organization (WHO)_2026</v>
      </c>
    </row>
    <row r="3040" spans="1:12">
      <c r="A3040" s="48" t="s">
        <v>2092</v>
      </c>
      <c r="B3040" s="49" t="s">
        <v>967</v>
      </c>
      <c r="C3040" s="49" t="s">
        <v>1638</v>
      </c>
      <c r="D3040" s="49" t="s">
        <v>1627</v>
      </c>
      <c r="E3040" s="49"/>
      <c r="F3040" s="49" t="s">
        <v>2093</v>
      </c>
      <c r="G3040" s="49">
        <v>2019</v>
      </c>
      <c r="H3040" s="49" t="s">
        <v>1628</v>
      </c>
      <c r="I3040" s="49" t="s">
        <v>663</v>
      </c>
      <c r="J3040" s="59">
        <v>193109</v>
      </c>
      <c r="K3040" s="49">
        <v>193109</v>
      </c>
      <c r="L3040" s="55" t="str">
        <f>_xlfn.CONCAT(NFM3External!$B3040,"_",NFM3External!$C3040,"_",NFM3External!$E3040,"_",NFM3External!$G3040)</f>
        <v>El Salvador_HIV__2019</v>
      </c>
    </row>
    <row r="3041" spans="1:12">
      <c r="A3041" s="51" t="s">
        <v>2092</v>
      </c>
      <c r="B3041" s="52" t="s">
        <v>967</v>
      </c>
      <c r="C3041" s="52" t="s">
        <v>1638</v>
      </c>
      <c r="D3041" s="52" t="s">
        <v>1627</v>
      </c>
      <c r="E3041" s="52"/>
      <c r="F3041" s="52" t="s">
        <v>2093</v>
      </c>
      <c r="G3041" s="52">
        <v>2019</v>
      </c>
      <c r="H3041" s="52" t="s">
        <v>1628</v>
      </c>
      <c r="I3041" s="52" t="s">
        <v>663</v>
      </c>
      <c r="J3041" s="60">
        <v>0</v>
      </c>
      <c r="K3041" s="52">
        <v>0</v>
      </c>
      <c r="L3041" s="56" t="str">
        <f>_xlfn.CONCAT(NFM3External!$B3041,"_",NFM3External!$C3041,"_",NFM3External!$E3041,"_",NFM3External!$G3041)</f>
        <v>El Salvador_HIV__2019</v>
      </c>
    </row>
    <row r="3042" spans="1:12">
      <c r="A3042" s="48" t="s">
        <v>2092</v>
      </c>
      <c r="B3042" s="49" t="s">
        <v>967</v>
      </c>
      <c r="C3042" s="49" t="s">
        <v>1638</v>
      </c>
      <c r="D3042" s="49" t="s">
        <v>1627</v>
      </c>
      <c r="E3042" s="49"/>
      <c r="F3042" s="49" t="s">
        <v>2093</v>
      </c>
      <c r="G3042" s="49">
        <v>2019</v>
      </c>
      <c r="H3042" s="49" t="s">
        <v>1628</v>
      </c>
      <c r="I3042" s="49" t="s">
        <v>663</v>
      </c>
      <c r="J3042" s="59">
        <v>710306</v>
      </c>
      <c r="K3042" s="49">
        <v>710306</v>
      </c>
      <c r="L3042" s="55" t="str">
        <f>_xlfn.CONCAT(NFM3External!$B3042,"_",NFM3External!$C3042,"_",NFM3External!$E3042,"_",NFM3External!$G3042)</f>
        <v>El Salvador_HIV__2019</v>
      </c>
    </row>
    <row r="3043" spans="1:12">
      <c r="A3043" s="51" t="s">
        <v>2092</v>
      </c>
      <c r="B3043" s="52" t="s">
        <v>967</v>
      </c>
      <c r="C3043" s="52" t="s">
        <v>1638</v>
      </c>
      <c r="D3043" s="52" t="s">
        <v>1627</v>
      </c>
      <c r="E3043" s="52"/>
      <c r="F3043" s="52" t="s">
        <v>2093</v>
      </c>
      <c r="G3043" s="52">
        <v>2019</v>
      </c>
      <c r="H3043" s="52" t="s">
        <v>1628</v>
      </c>
      <c r="I3043" s="52" t="s">
        <v>663</v>
      </c>
      <c r="J3043" s="60">
        <v>0</v>
      </c>
      <c r="K3043" s="52">
        <v>0</v>
      </c>
      <c r="L3043" s="56" t="str">
        <f>_xlfn.CONCAT(NFM3External!$B3043,"_",NFM3External!$C3043,"_",NFM3External!$E3043,"_",NFM3External!$G3043)</f>
        <v>El Salvador_HIV__2019</v>
      </c>
    </row>
    <row r="3044" spans="1:12">
      <c r="A3044" s="48" t="s">
        <v>2092</v>
      </c>
      <c r="B3044" s="49" t="s">
        <v>967</v>
      </c>
      <c r="C3044" s="49" t="s">
        <v>1638</v>
      </c>
      <c r="D3044" s="49" t="s">
        <v>1627</v>
      </c>
      <c r="E3044" s="49"/>
      <c r="F3044" s="49" t="s">
        <v>2094</v>
      </c>
      <c r="G3044" s="49">
        <v>2019</v>
      </c>
      <c r="H3044" s="49" t="s">
        <v>1628</v>
      </c>
      <c r="I3044" s="49" t="s">
        <v>663</v>
      </c>
      <c r="J3044" s="59">
        <v>55000</v>
      </c>
      <c r="K3044" s="49">
        <v>55000</v>
      </c>
      <c r="L3044" s="55" t="str">
        <f>_xlfn.CONCAT(NFM3External!$B3044,"_",NFM3External!$C3044,"_",NFM3External!$E3044,"_",NFM3External!$G3044)</f>
        <v>El Salvador_HIV__2019</v>
      </c>
    </row>
    <row r="3045" spans="1:12">
      <c r="A3045" s="51" t="s">
        <v>2092</v>
      </c>
      <c r="B3045" s="52" t="s">
        <v>967</v>
      </c>
      <c r="C3045" s="52" t="s">
        <v>1638</v>
      </c>
      <c r="D3045" s="52" t="s">
        <v>1627</v>
      </c>
      <c r="E3045" s="52"/>
      <c r="F3045" s="52" t="s">
        <v>2096</v>
      </c>
      <c r="G3045" s="52">
        <v>2019</v>
      </c>
      <c r="H3045" s="52" t="s">
        <v>1628</v>
      </c>
      <c r="I3045" s="52" t="s">
        <v>663</v>
      </c>
      <c r="J3045" s="60">
        <v>55000</v>
      </c>
      <c r="K3045" s="52">
        <v>55000</v>
      </c>
      <c r="L3045" s="56" t="str">
        <f>_xlfn.CONCAT(NFM3External!$B3045,"_",NFM3External!$C3045,"_",NFM3External!$E3045,"_",NFM3External!$G3045)</f>
        <v>El Salvador_HIV__2019</v>
      </c>
    </row>
    <row r="3046" spans="1:12">
      <c r="A3046" s="48" t="s">
        <v>2092</v>
      </c>
      <c r="B3046" s="49" t="s">
        <v>967</v>
      </c>
      <c r="C3046" s="49" t="s">
        <v>1638</v>
      </c>
      <c r="D3046" s="49" t="s">
        <v>1627</v>
      </c>
      <c r="E3046" s="49"/>
      <c r="F3046" s="49" t="s">
        <v>2096</v>
      </c>
      <c r="G3046" s="49">
        <v>2019</v>
      </c>
      <c r="H3046" s="49" t="s">
        <v>1628</v>
      </c>
      <c r="I3046" s="49" t="s">
        <v>663</v>
      </c>
      <c r="J3046" s="59">
        <v>322560</v>
      </c>
      <c r="K3046" s="49">
        <v>322560</v>
      </c>
      <c r="L3046" s="55" t="str">
        <f>_xlfn.CONCAT(NFM3External!$B3046,"_",NFM3External!$C3046,"_",NFM3External!$E3046,"_",NFM3External!$G3046)</f>
        <v>El Salvador_HIV__2019</v>
      </c>
    </row>
    <row r="3047" spans="1:12">
      <c r="A3047" s="51" t="s">
        <v>2092</v>
      </c>
      <c r="B3047" s="52" t="s">
        <v>967</v>
      </c>
      <c r="C3047" s="52" t="s">
        <v>1638</v>
      </c>
      <c r="D3047" s="52" t="s">
        <v>1627</v>
      </c>
      <c r="E3047" s="52"/>
      <c r="F3047" s="52" t="s">
        <v>2096</v>
      </c>
      <c r="G3047" s="52">
        <v>2019</v>
      </c>
      <c r="H3047" s="52" t="s">
        <v>1628</v>
      </c>
      <c r="I3047" s="52" t="s">
        <v>663</v>
      </c>
      <c r="J3047" s="60">
        <v>25046</v>
      </c>
      <c r="K3047" s="52">
        <v>25046</v>
      </c>
      <c r="L3047" s="56" t="str">
        <f>_xlfn.CONCAT(NFM3External!$B3047,"_",NFM3External!$C3047,"_",NFM3External!$E3047,"_",NFM3External!$G3047)</f>
        <v>El Salvador_HIV__2019</v>
      </c>
    </row>
    <row r="3048" spans="1:12">
      <c r="A3048" s="48" t="s">
        <v>2092</v>
      </c>
      <c r="B3048" s="49" t="s">
        <v>967</v>
      </c>
      <c r="C3048" s="49" t="s">
        <v>1638</v>
      </c>
      <c r="D3048" s="49" t="s">
        <v>1627</v>
      </c>
      <c r="E3048" s="49"/>
      <c r="F3048" s="49" t="s">
        <v>2093</v>
      </c>
      <c r="G3048" s="49">
        <v>2020</v>
      </c>
      <c r="H3048" s="49" t="s">
        <v>1628</v>
      </c>
      <c r="I3048" s="49" t="s">
        <v>663</v>
      </c>
      <c r="J3048" s="59">
        <v>73139</v>
      </c>
      <c r="K3048" s="49">
        <v>73139</v>
      </c>
      <c r="L3048" s="55" t="str">
        <f>_xlfn.CONCAT(NFM3External!$B3048,"_",NFM3External!$C3048,"_",NFM3External!$E3048,"_",NFM3External!$G3048)</f>
        <v>El Salvador_HIV__2020</v>
      </c>
    </row>
    <row r="3049" spans="1:12">
      <c r="A3049" s="51" t="s">
        <v>2092</v>
      </c>
      <c r="B3049" s="52" t="s">
        <v>967</v>
      </c>
      <c r="C3049" s="52" t="s">
        <v>1638</v>
      </c>
      <c r="D3049" s="52" t="s">
        <v>1627</v>
      </c>
      <c r="E3049" s="52"/>
      <c r="F3049" s="52" t="s">
        <v>2093</v>
      </c>
      <c r="G3049" s="52">
        <v>2020</v>
      </c>
      <c r="H3049" s="52" t="s">
        <v>1628</v>
      </c>
      <c r="I3049" s="52" t="s">
        <v>663</v>
      </c>
      <c r="J3049" s="60">
        <v>2948421</v>
      </c>
      <c r="K3049" s="52">
        <v>2948421</v>
      </c>
      <c r="L3049" s="56" t="str">
        <f>_xlfn.CONCAT(NFM3External!$B3049,"_",NFM3External!$C3049,"_",NFM3External!$E3049,"_",NFM3External!$G3049)</f>
        <v>El Salvador_HIV__2020</v>
      </c>
    </row>
    <row r="3050" spans="1:12">
      <c r="A3050" s="48" t="s">
        <v>2092</v>
      </c>
      <c r="B3050" s="49" t="s">
        <v>967</v>
      </c>
      <c r="C3050" s="49" t="s">
        <v>1638</v>
      </c>
      <c r="D3050" s="49" t="s">
        <v>1627</v>
      </c>
      <c r="E3050" s="49"/>
      <c r="F3050" s="49" t="s">
        <v>2093</v>
      </c>
      <c r="G3050" s="49">
        <v>2020</v>
      </c>
      <c r="H3050" s="49" t="s">
        <v>1628</v>
      </c>
      <c r="I3050" s="49" t="s">
        <v>663</v>
      </c>
      <c r="J3050" s="59">
        <v>716199</v>
      </c>
      <c r="K3050" s="49">
        <v>716199</v>
      </c>
      <c r="L3050" s="55" t="str">
        <f>_xlfn.CONCAT(NFM3External!$B3050,"_",NFM3External!$C3050,"_",NFM3External!$E3050,"_",NFM3External!$G3050)</f>
        <v>El Salvador_HIV__2020</v>
      </c>
    </row>
    <row r="3051" spans="1:12">
      <c r="A3051" s="51" t="s">
        <v>2092</v>
      </c>
      <c r="B3051" s="52" t="s">
        <v>967</v>
      </c>
      <c r="C3051" s="52" t="s">
        <v>1638</v>
      </c>
      <c r="D3051" s="52" t="s">
        <v>1627</v>
      </c>
      <c r="E3051" s="52"/>
      <c r="F3051" s="52" t="s">
        <v>2093</v>
      </c>
      <c r="G3051" s="52">
        <v>2020</v>
      </c>
      <c r="H3051" s="52" t="s">
        <v>1628</v>
      </c>
      <c r="I3051" s="52" t="s">
        <v>663</v>
      </c>
      <c r="J3051" s="60">
        <v>47883</v>
      </c>
      <c r="K3051" s="52">
        <v>47883</v>
      </c>
      <c r="L3051" s="56" t="str">
        <f>_xlfn.CONCAT(NFM3External!$B3051,"_",NFM3External!$C3051,"_",NFM3External!$E3051,"_",NFM3External!$G3051)</f>
        <v>El Salvador_HIV__2020</v>
      </c>
    </row>
    <row r="3052" spans="1:12">
      <c r="A3052" s="48" t="s">
        <v>2092</v>
      </c>
      <c r="B3052" s="49" t="s">
        <v>967</v>
      </c>
      <c r="C3052" s="49" t="s">
        <v>1638</v>
      </c>
      <c r="D3052" s="49" t="s">
        <v>1627</v>
      </c>
      <c r="E3052" s="49"/>
      <c r="F3052" s="49" t="s">
        <v>2094</v>
      </c>
      <c r="G3052" s="49">
        <v>2020</v>
      </c>
      <c r="H3052" s="49" t="s">
        <v>1628</v>
      </c>
      <c r="I3052" s="49" t="s">
        <v>663</v>
      </c>
      <c r="J3052" s="59">
        <v>40000</v>
      </c>
      <c r="K3052" s="49">
        <v>40000</v>
      </c>
      <c r="L3052" s="55" t="str">
        <f>_xlfn.CONCAT(NFM3External!$B3052,"_",NFM3External!$C3052,"_",NFM3External!$E3052,"_",NFM3External!$G3052)</f>
        <v>El Salvador_HIV__2020</v>
      </c>
    </row>
    <row r="3053" spans="1:12">
      <c r="A3053" s="51" t="s">
        <v>2092</v>
      </c>
      <c r="B3053" s="52" t="s">
        <v>967</v>
      </c>
      <c r="C3053" s="52" t="s">
        <v>1638</v>
      </c>
      <c r="D3053" s="52" t="s">
        <v>1627</v>
      </c>
      <c r="E3053" s="52"/>
      <c r="F3053" s="52" t="s">
        <v>2096</v>
      </c>
      <c r="G3053" s="52">
        <v>2020</v>
      </c>
      <c r="H3053" s="52" t="s">
        <v>1628</v>
      </c>
      <c r="I3053" s="52" t="s">
        <v>663</v>
      </c>
      <c r="J3053" s="60">
        <v>0</v>
      </c>
      <c r="K3053" s="52">
        <v>0</v>
      </c>
      <c r="L3053" s="56" t="str">
        <f>_xlfn.CONCAT(NFM3External!$B3053,"_",NFM3External!$C3053,"_",NFM3External!$E3053,"_",NFM3External!$G3053)</f>
        <v>El Salvador_HIV__2020</v>
      </c>
    </row>
    <row r="3054" spans="1:12">
      <c r="A3054" s="48" t="s">
        <v>2092</v>
      </c>
      <c r="B3054" s="49" t="s">
        <v>967</v>
      </c>
      <c r="C3054" s="49" t="s">
        <v>1638</v>
      </c>
      <c r="D3054" s="49" t="s">
        <v>1627</v>
      </c>
      <c r="E3054" s="49"/>
      <c r="F3054" s="49" t="s">
        <v>2096</v>
      </c>
      <c r="G3054" s="49">
        <v>2020</v>
      </c>
      <c r="H3054" s="49" t="s">
        <v>1628</v>
      </c>
      <c r="I3054" s="49" t="s">
        <v>663</v>
      </c>
      <c r="J3054" s="59">
        <v>0</v>
      </c>
      <c r="K3054" s="49">
        <v>0</v>
      </c>
      <c r="L3054" s="55" t="str">
        <f>_xlfn.CONCAT(NFM3External!$B3054,"_",NFM3External!$C3054,"_",NFM3External!$E3054,"_",NFM3External!$G3054)</f>
        <v>El Salvador_HIV__2020</v>
      </c>
    </row>
    <row r="3055" spans="1:12">
      <c r="A3055" s="51" t="s">
        <v>2092</v>
      </c>
      <c r="B3055" s="52" t="s">
        <v>967</v>
      </c>
      <c r="C3055" s="52" t="s">
        <v>1638</v>
      </c>
      <c r="D3055" s="52" t="s">
        <v>1627</v>
      </c>
      <c r="E3055" s="52"/>
      <c r="F3055" s="52" t="s">
        <v>2096</v>
      </c>
      <c r="G3055" s="52">
        <v>2020</v>
      </c>
      <c r="H3055" s="52" t="s">
        <v>1628</v>
      </c>
      <c r="I3055" s="52" t="s">
        <v>663</v>
      </c>
      <c r="J3055" s="60">
        <v>0</v>
      </c>
      <c r="K3055" s="52">
        <v>0</v>
      </c>
      <c r="L3055" s="56" t="str">
        <f>_xlfn.CONCAT(NFM3External!$B3055,"_",NFM3External!$C3055,"_",NFM3External!$E3055,"_",NFM3External!$G3055)</f>
        <v>El Salvador_HIV__2020</v>
      </c>
    </row>
    <row r="3056" spans="1:12">
      <c r="A3056" s="48" t="s">
        <v>2092</v>
      </c>
      <c r="B3056" s="49" t="s">
        <v>967</v>
      </c>
      <c r="C3056" s="49" t="s">
        <v>1638</v>
      </c>
      <c r="D3056" s="49" t="s">
        <v>1627</v>
      </c>
      <c r="E3056" s="49"/>
      <c r="F3056" s="49" t="s">
        <v>2093</v>
      </c>
      <c r="G3056" s="49">
        <v>2021</v>
      </c>
      <c r="H3056" s="49" t="s">
        <v>1628</v>
      </c>
      <c r="I3056" s="49" t="s">
        <v>663</v>
      </c>
      <c r="J3056" s="59">
        <v>73944</v>
      </c>
      <c r="K3056" s="49">
        <v>73944</v>
      </c>
      <c r="L3056" s="55" t="str">
        <f>_xlfn.CONCAT(NFM3External!$B3056,"_",NFM3External!$C3056,"_",NFM3External!$E3056,"_",NFM3External!$G3056)</f>
        <v>El Salvador_HIV__2021</v>
      </c>
    </row>
    <row r="3057" spans="1:12">
      <c r="A3057" s="51" t="s">
        <v>2092</v>
      </c>
      <c r="B3057" s="52" t="s">
        <v>967</v>
      </c>
      <c r="C3057" s="52" t="s">
        <v>1638</v>
      </c>
      <c r="D3057" s="52" t="s">
        <v>1627</v>
      </c>
      <c r="E3057" s="52"/>
      <c r="F3057" s="52" t="s">
        <v>2093</v>
      </c>
      <c r="G3057" s="52">
        <v>2021</v>
      </c>
      <c r="H3057" s="52" t="s">
        <v>1628</v>
      </c>
      <c r="I3057" s="52" t="s">
        <v>663</v>
      </c>
      <c r="J3057" s="60">
        <v>0</v>
      </c>
      <c r="K3057" s="52">
        <v>0</v>
      </c>
      <c r="L3057" s="56" t="str">
        <f>_xlfn.CONCAT(NFM3External!$B3057,"_",NFM3External!$C3057,"_",NFM3External!$E3057,"_",NFM3External!$G3057)</f>
        <v>El Salvador_HIV__2021</v>
      </c>
    </row>
    <row r="3058" spans="1:12">
      <c r="A3058" s="48" t="s">
        <v>2092</v>
      </c>
      <c r="B3058" s="49" t="s">
        <v>967</v>
      </c>
      <c r="C3058" s="49" t="s">
        <v>1638</v>
      </c>
      <c r="D3058" s="49" t="s">
        <v>1627</v>
      </c>
      <c r="E3058" s="49"/>
      <c r="F3058" s="49" t="s">
        <v>2093</v>
      </c>
      <c r="G3058" s="49">
        <v>2021</v>
      </c>
      <c r="H3058" s="49" t="s">
        <v>1628</v>
      </c>
      <c r="I3058" s="49" t="s">
        <v>663</v>
      </c>
      <c r="J3058" s="59">
        <v>0</v>
      </c>
      <c r="K3058" s="49">
        <v>0</v>
      </c>
      <c r="L3058" s="55" t="str">
        <f>_xlfn.CONCAT(NFM3External!$B3058,"_",NFM3External!$C3058,"_",NFM3External!$E3058,"_",NFM3External!$G3058)</f>
        <v>El Salvador_HIV__2021</v>
      </c>
    </row>
    <row r="3059" spans="1:12">
      <c r="A3059" s="51" t="s">
        <v>2092</v>
      </c>
      <c r="B3059" s="52" t="s">
        <v>967</v>
      </c>
      <c r="C3059" s="52" t="s">
        <v>1638</v>
      </c>
      <c r="D3059" s="52" t="s">
        <v>1627</v>
      </c>
      <c r="E3059" s="52"/>
      <c r="F3059" s="52" t="s">
        <v>2093</v>
      </c>
      <c r="G3059" s="52">
        <v>2021</v>
      </c>
      <c r="H3059" s="52" t="s">
        <v>1628</v>
      </c>
      <c r="I3059" s="52" t="s">
        <v>663</v>
      </c>
      <c r="J3059" s="60">
        <v>0</v>
      </c>
      <c r="K3059" s="52">
        <v>0</v>
      </c>
      <c r="L3059" s="56" t="str">
        <f>_xlfn.CONCAT(NFM3External!$B3059,"_",NFM3External!$C3059,"_",NFM3External!$E3059,"_",NFM3External!$G3059)</f>
        <v>El Salvador_HIV__2021</v>
      </c>
    </row>
    <row r="3060" spans="1:12">
      <c r="A3060" s="48" t="s">
        <v>2092</v>
      </c>
      <c r="B3060" s="49" t="s">
        <v>967</v>
      </c>
      <c r="C3060" s="49" t="s">
        <v>1638</v>
      </c>
      <c r="D3060" s="49" t="s">
        <v>1627</v>
      </c>
      <c r="E3060" s="49"/>
      <c r="F3060" s="49" t="s">
        <v>2094</v>
      </c>
      <c r="G3060" s="49">
        <v>2021</v>
      </c>
      <c r="H3060" s="49" t="s">
        <v>1628</v>
      </c>
      <c r="I3060" s="49" t="s">
        <v>663</v>
      </c>
      <c r="J3060" s="59">
        <v>40440</v>
      </c>
      <c r="K3060" s="49">
        <v>40440</v>
      </c>
      <c r="L3060" s="55" t="str">
        <f>_xlfn.CONCAT(NFM3External!$B3060,"_",NFM3External!$C3060,"_",NFM3External!$E3060,"_",NFM3External!$G3060)</f>
        <v>El Salvador_HIV__2021</v>
      </c>
    </row>
    <row r="3061" spans="1:12">
      <c r="A3061" s="51" t="s">
        <v>2092</v>
      </c>
      <c r="B3061" s="52" t="s">
        <v>967</v>
      </c>
      <c r="C3061" s="52" t="s">
        <v>1638</v>
      </c>
      <c r="D3061" s="52" t="s">
        <v>1627</v>
      </c>
      <c r="E3061" s="52"/>
      <c r="F3061" s="52" t="s">
        <v>2096</v>
      </c>
      <c r="G3061" s="52">
        <v>2021</v>
      </c>
      <c r="H3061" s="52" t="s">
        <v>1628</v>
      </c>
      <c r="I3061" s="52" t="s">
        <v>663</v>
      </c>
      <c r="J3061" s="60">
        <v>0</v>
      </c>
      <c r="K3061" s="52">
        <v>0</v>
      </c>
      <c r="L3061" s="56" t="str">
        <f>_xlfn.CONCAT(NFM3External!$B3061,"_",NFM3External!$C3061,"_",NFM3External!$E3061,"_",NFM3External!$G3061)</f>
        <v>El Salvador_HIV__2021</v>
      </c>
    </row>
    <row r="3062" spans="1:12">
      <c r="A3062" s="48" t="s">
        <v>2092</v>
      </c>
      <c r="B3062" s="49" t="s">
        <v>967</v>
      </c>
      <c r="C3062" s="49" t="s">
        <v>1638</v>
      </c>
      <c r="D3062" s="49" t="s">
        <v>1627</v>
      </c>
      <c r="E3062" s="49"/>
      <c r="F3062" s="49" t="s">
        <v>2096</v>
      </c>
      <c r="G3062" s="49">
        <v>2021</v>
      </c>
      <c r="H3062" s="49" t="s">
        <v>1628</v>
      </c>
      <c r="I3062" s="49" t="s">
        <v>663</v>
      </c>
      <c r="J3062" s="59">
        <v>0</v>
      </c>
      <c r="K3062" s="49">
        <v>0</v>
      </c>
      <c r="L3062" s="55" t="str">
        <f>_xlfn.CONCAT(NFM3External!$B3062,"_",NFM3External!$C3062,"_",NFM3External!$E3062,"_",NFM3External!$G3062)</f>
        <v>El Salvador_HIV__2021</v>
      </c>
    </row>
    <row r="3063" spans="1:12">
      <c r="A3063" s="51" t="s">
        <v>2092</v>
      </c>
      <c r="B3063" s="52" t="s">
        <v>967</v>
      </c>
      <c r="C3063" s="52" t="s">
        <v>1638</v>
      </c>
      <c r="D3063" s="52" t="s">
        <v>1627</v>
      </c>
      <c r="E3063" s="52"/>
      <c r="F3063" s="52" t="s">
        <v>2096</v>
      </c>
      <c r="G3063" s="52">
        <v>2021</v>
      </c>
      <c r="H3063" s="52" t="s">
        <v>1628</v>
      </c>
      <c r="I3063" s="52" t="s">
        <v>663</v>
      </c>
      <c r="J3063" s="60">
        <v>0</v>
      </c>
      <c r="K3063" s="52">
        <v>0</v>
      </c>
      <c r="L3063" s="56" t="str">
        <f>_xlfn.CONCAT(NFM3External!$B3063,"_",NFM3External!$C3063,"_",NFM3External!$E3063,"_",NFM3External!$G3063)</f>
        <v>El Salvador_HIV__2021</v>
      </c>
    </row>
    <row r="3064" spans="1:12">
      <c r="A3064" s="48" t="s">
        <v>2092</v>
      </c>
      <c r="B3064" s="49" t="s">
        <v>967</v>
      </c>
      <c r="C3064" s="49" t="s">
        <v>1638</v>
      </c>
      <c r="D3064" s="49" t="s">
        <v>1627</v>
      </c>
      <c r="E3064" s="49"/>
      <c r="F3064" s="49" t="s">
        <v>2093</v>
      </c>
      <c r="G3064" s="49">
        <v>2022</v>
      </c>
      <c r="H3064" s="49" t="s">
        <v>357</v>
      </c>
      <c r="I3064" s="49" t="s">
        <v>663</v>
      </c>
      <c r="J3064" s="59">
        <v>74979</v>
      </c>
      <c r="K3064" s="49">
        <v>74979</v>
      </c>
      <c r="L3064" s="55" t="str">
        <f>_xlfn.CONCAT(NFM3External!$B3064,"_",NFM3External!$C3064,"_",NFM3External!$E3064,"_",NFM3External!$G3064)</f>
        <v>El Salvador_HIV__2022</v>
      </c>
    </row>
    <row r="3065" spans="1:12">
      <c r="A3065" s="51" t="s">
        <v>2092</v>
      </c>
      <c r="B3065" s="52" t="s">
        <v>967</v>
      </c>
      <c r="C3065" s="52" t="s">
        <v>1638</v>
      </c>
      <c r="D3065" s="52" t="s">
        <v>1627</v>
      </c>
      <c r="E3065" s="52"/>
      <c r="F3065" s="52" t="s">
        <v>2093</v>
      </c>
      <c r="G3065" s="52">
        <v>2022</v>
      </c>
      <c r="H3065" s="52" t="s">
        <v>357</v>
      </c>
      <c r="I3065" s="52" t="s">
        <v>663</v>
      </c>
      <c r="J3065" s="60">
        <v>0</v>
      </c>
      <c r="K3065" s="52">
        <v>0</v>
      </c>
      <c r="L3065" s="56" t="str">
        <f>_xlfn.CONCAT(NFM3External!$B3065,"_",NFM3External!$C3065,"_",NFM3External!$E3065,"_",NFM3External!$G3065)</f>
        <v>El Salvador_HIV__2022</v>
      </c>
    </row>
    <row r="3066" spans="1:12">
      <c r="A3066" s="48" t="s">
        <v>2092</v>
      </c>
      <c r="B3066" s="49" t="s">
        <v>967</v>
      </c>
      <c r="C3066" s="49" t="s">
        <v>1638</v>
      </c>
      <c r="D3066" s="49" t="s">
        <v>1627</v>
      </c>
      <c r="E3066" s="49"/>
      <c r="F3066" s="49" t="s">
        <v>2093</v>
      </c>
      <c r="G3066" s="49">
        <v>2022</v>
      </c>
      <c r="H3066" s="49" t="s">
        <v>357</v>
      </c>
      <c r="I3066" s="49" t="s">
        <v>663</v>
      </c>
      <c r="J3066" s="59">
        <v>0</v>
      </c>
      <c r="K3066" s="49">
        <v>0</v>
      </c>
      <c r="L3066" s="55" t="str">
        <f>_xlfn.CONCAT(NFM3External!$B3066,"_",NFM3External!$C3066,"_",NFM3External!$E3066,"_",NFM3External!$G3066)</f>
        <v>El Salvador_HIV__2022</v>
      </c>
    </row>
    <row r="3067" spans="1:12">
      <c r="A3067" s="51" t="s">
        <v>2092</v>
      </c>
      <c r="B3067" s="52" t="s">
        <v>967</v>
      </c>
      <c r="C3067" s="52" t="s">
        <v>1638</v>
      </c>
      <c r="D3067" s="52" t="s">
        <v>1627</v>
      </c>
      <c r="E3067" s="52"/>
      <c r="F3067" s="52" t="s">
        <v>2093</v>
      </c>
      <c r="G3067" s="52">
        <v>2022</v>
      </c>
      <c r="H3067" s="52" t="s">
        <v>357</v>
      </c>
      <c r="I3067" s="52" t="s">
        <v>663</v>
      </c>
      <c r="J3067" s="60">
        <v>0</v>
      </c>
      <c r="K3067" s="52">
        <v>0</v>
      </c>
      <c r="L3067" s="56" t="str">
        <f>_xlfn.CONCAT(NFM3External!$B3067,"_",NFM3External!$C3067,"_",NFM3External!$E3067,"_",NFM3External!$G3067)</f>
        <v>El Salvador_HIV__2022</v>
      </c>
    </row>
    <row r="3068" spans="1:12">
      <c r="A3068" s="48" t="s">
        <v>2092</v>
      </c>
      <c r="B3068" s="49" t="s">
        <v>967</v>
      </c>
      <c r="C3068" s="49" t="s">
        <v>1638</v>
      </c>
      <c r="D3068" s="49" t="s">
        <v>1627</v>
      </c>
      <c r="E3068" s="49"/>
      <c r="F3068" s="49" t="s">
        <v>2094</v>
      </c>
      <c r="G3068" s="49">
        <v>2022</v>
      </c>
      <c r="H3068" s="49" t="s">
        <v>357</v>
      </c>
      <c r="I3068" s="49" t="s">
        <v>663</v>
      </c>
      <c r="J3068" s="59">
        <v>41006</v>
      </c>
      <c r="K3068" s="49">
        <v>41006</v>
      </c>
      <c r="L3068" s="55" t="str">
        <f>_xlfn.CONCAT(NFM3External!$B3068,"_",NFM3External!$C3068,"_",NFM3External!$E3068,"_",NFM3External!$G3068)</f>
        <v>El Salvador_HIV__2022</v>
      </c>
    </row>
    <row r="3069" spans="1:12">
      <c r="A3069" s="51" t="s">
        <v>2092</v>
      </c>
      <c r="B3069" s="52" t="s">
        <v>967</v>
      </c>
      <c r="C3069" s="52" t="s">
        <v>1638</v>
      </c>
      <c r="D3069" s="52" t="s">
        <v>1627</v>
      </c>
      <c r="E3069" s="52"/>
      <c r="F3069" s="52" t="s">
        <v>2096</v>
      </c>
      <c r="G3069" s="52">
        <v>2022</v>
      </c>
      <c r="H3069" s="52" t="s">
        <v>357</v>
      </c>
      <c r="I3069" s="52" t="s">
        <v>663</v>
      </c>
      <c r="J3069" s="60">
        <v>0</v>
      </c>
      <c r="K3069" s="52">
        <v>0</v>
      </c>
      <c r="L3069" s="56" t="str">
        <f>_xlfn.CONCAT(NFM3External!$B3069,"_",NFM3External!$C3069,"_",NFM3External!$E3069,"_",NFM3External!$G3069)</f>
        <v>El Salvador_HIV__2022</v>
      </c>
    </row>
    <row r="3070" spans="1:12">
      <c r="A3070" s="48" t="s">
        <v>2092</v>
      </c>
      <c r="B3070" s="49" t="s">
        <v>967</v>
      </c>
      <c r="C3070" s="49" t="s">
        <v>1638</v>
      </c>
      <c r="D3070" s="49" t="s">
        <v>1627</v>
      </c>
      <c r="E3070" s="49"/>
      <c r="F3070" s="49" t="s">
        <v>2096</v>
      </c>
      <c r="G3070" s="49">
        <v>2022</v>
      </c>
      <c r="H3070" s="49" t="s">
        <v>357</v>
      </c>
      <c r="I3070" s="49" t="s">
        <v>663</v>
      </c>
      <c r="J3070" s="59">
        <v>0</v>
      </c>
      <c r="K3070" s="49">
        <v>0</v>
      </c>
      <c r="L3070" s="55" t="str">
        <f>_xlfn.CONCAT(NFM3External!$B3070,"_",NFM3External!$C3070,"_",NFM3External!$E3070,"_",NFM3External!$G3070)</f>
        <v>El Salvador_HIV__2022</v>
      </c>
    </row>
    <row r="3071" spans="1:12">
      <c r="A3071" s="51" t="s">
        <v>2092</v>
      </c>
      <c r="B3071" s="52" t="s">
        <v>967</v>
      </c>
      <c r="C3071" s="52" t="s">
        <v>1638</v>
      </c>
      <c r="D3071" s="52" t="s">
        <v>1627</v>
      </c>
      <c r="E3071" s="52"/>
      <c r="F3071" s="52" t="s">
        <v>2096</v>
      </c>
      <c r="G3071" s="52">
        <v>2022</v>
      </c>
      <c r="H3071" s="52" t="s">
        <v>357</v>
      </c>
      <c r="I3071" s="52" t="s">
        <v>663</v>
      </c>
      <c r="J3071" s="60">
        <v>0</v>
      </c>
      <c r="K3071" s="52">
        <v>0</v>
      </c>
      <c r="L3071" s="56" t="str">
        <f>_xlfn.CONCAT(NFM3External!$B3071,"_",NFM3External!$C3071,"_",NFM3External!$E3071,"_",NFM3External!$G3071)</f>
        <v>El Salvador_HIV__2022</v>
      </c>
    </row>
    <row r="3072" spans="1:12">
      <c r="A3072" s="48" t="s">
        <v>2092</v>
      </c>
      <c r="B3072" s="49" t="s">
        <v>967</v>
      </c>
      <c r="C3072" s="49" t="s">
        <v>1638</v>
      </c>
      <c r="D3072" s="49" t="s">
        <v>1627</v>
      </c>
      <c r="E3072" s="49"/>
      <c r="F3072" s="49" t="s">
        <v>2093</v>
      </c>
      <c r="G3072" s="49">
        <v>2023</v>
      </c>
      <c r="H3072" s="49" t="s">
        <v>357</v>
      </c>
      <c r="I3072" s="49" t="s">
        <v>663</v>
      </c>
      <c r="J3072" s="59">
        <v>75878</v>
      </c>
      <c r="K3072" s="49">
        <v>75878</v>
      </c>
      <c r="L3072" s="55" t="str">
        <f>_xlfn.CONCAT(NFM3External!$B3072,"_",NFM3External!$C3072,"_",NFM3External!$E3072,"_",NFM3External!$G3072)</f>
        <v>El Salvador_HIV__2023</v>
      </c>
    </row>
    <row r="3073" spans="1:12">
      <c r="A3073" s="51" t="s">
        <v>2092</v>
      </c>
      <c r="B3073" s="52" t="s">
        <v>967</v>
      </c>
      <c r="C3073" s="52" t="s">
        <v>1638</v>
      </c>
      <c r="D3073" s="52" t="s">
        <v>1627</v>
      </c>
      <c r="E3073" s="52"/>
      <c r="F3073" s="52" t="s">
        <v>2093</v>
      </c>
      <c r="G3073" s="52">
        <v>2023</v>
      </c>
      <c r="H3073" s="52" t="s">
        <v>357</v>
      </c>
      <c r="I3073" s="52" t="s">
        <v>663</v>
      </c>
      <c r="J3073" s="60">
        <v>0</v>
      </c>
      <c r="K3073" s="52">
        <v>0</v>
      </c>
      <c r="L3073" s="56" t="str">
        <f>_xlfn.CONCAT(NFM3External!$B3073,"_",NFM3External!$C3073,"_",NFM3External!$E3073,"_",NFM3External!$G3073)</f>
        <v>El Salvador_HIV__2023</v>
      </c>
    </row>
    <row r="3074" spans="1:12">
      <c r="A3074" s="48" t="s">
        <v>2092</v>
      </c>
      <c r="B3074" s="49" t="s">
        <v>967</v>
      </c>
      <c r="C3074" s="49" t="s">
        <v>1638</v>
      </c>
      <c r="D3074" s="49" t="s">
        <v>1627</v>
      </c>
      <c r="E3074" s="49"/>
      <c r="F3074" s="49" t="s">
        <v>2093</v>
      </c>
      <c r="G3074" s="49">
        <v>2023</v>
      </c>
      <c r="H3074" s="49" t="s">
        <v>357</v>
      </c>
      <c r="I3074" s="49" t="s">
        <v>663</v>
      </c>
      <c r="J3074" s="59">
        <v>0</v>
      </c>
      <c r="K3074" s="49">
        <v>0</v>
      </c>
      <c r="L3074" s="55" t="str">
        <f>_xlfn.CONCAT(NFM3External!$B3074,"_",NFM3External!$C3074,"_",NFM3External!$E3074,"_",NFM3External!$G3074)</f>
        <v>El Salvador_HIV__2023</v>
      </c>
    </row>
    <row r="3075" spans="1:12">
      <c r="A3075" s="51" t="s">
        <v>2092</v>
      </c>
      <c r="B3075" s="52" t="s">
        <v>967</v>
      </c>
      <c r="C3075" s="52" t="s">
        <v>1638</v>
      </c>
      <c r="D3075" s="52" t="s">
        <v>1627</v>
      </c>
      <c r="E3075" s="52"/>
      <c r="F3075" s="52" t="s">
        <v>2093</v>
      </c>
      <c r="G3075" s="52">
        <v>2023</v>
      </c>
      <c r="H3075" s="52" t="s">
        <v>357</v>
      </c>
      <c r="I3075" s="52" t="s">
        <v>663</v>
      </c>
      <c r="J3075" s="60">
        <v>0</v>
      </c>
      <c r="K3075" s="52">
        <v>0</v>
      </c>
      <c r="L3075" s="56" t="str">
        <f>_xlfn.CONCAT(NFM3External!$B3075,"_",NFM3External!$C3075,"_",NFM3External!$E3075,"_",NFM3External!$G3075)</f>
        <v>El Salvador_HIV__2023</v>
      </c>
    </row>
    <row r="3076" spans="1:12">
      <c r="A3076" s="48" t="s">
        <v>2092</v>
      </c>
      <c r="B3076" s="49" t="s">
        <v>967</v>
      </c>
      <c r="C3076" s="49" t="s">
        <v>1638</v>
      </c>
      <c r="D3076" s="49" t="s">
        <v>1627</v>
      </c>
      <c r="E3076" s="49"/>
      <c r="F3076" s="49" t="s">
        <v>2094</v>
      </c>
      <c r="G3076" s="49">
        <v>2023</v>
      </c>
      <c r="H3076" s="49" t="s">
        <v>357</v>
      </c>
      <c r="I3076" s="49" t="s">
        <v>663</v>
      </c>
      <c r="J3076" s="59">
        <v>41498</v>
      </c>
      <c r="K3076" s="49">
        <v>41498</v>
      </c>
      <c r="L3076" s="55" t="str">
        <f>_xlfn.CONCAT(NFM3External!$B3076,"_",NFM3External!$C3076,"_",NFM3External!$E3076,"_",NFM3External!$G3076)</f>
        <v>El Salvador_HIV__2023</v>
      </c>
    </row>
    <row r="3077" spans="1:12">
      <c r="A3077" s="51" t="s">
        <v>2092</v>
      </c>
      <c r="B3077" s="52" t="s">
        <v>967</v>
      </c>
      <c r="C3077" s="52" t="s">
        <v>1638</v>
      </c>
      <c r="D3077" s="52" t="s">
        <v>1627</v>
      </c>
      <c r="E3077" s="52"/>
      <c r="F3077" s="52" t="s">
        <v>2096</v>
      </c>
      <c r="G3077" s="52">
        <v>2023</v>
      </c>
      <c r="H3077" s="52" t="s">
        <v>357</v>
      </c>
      <c r="I3077" s="52" t="s">
        <v>663</v>
      </c>
      <c r="J3077" s="60">
        <v>0</v>
      </c>
      <c r="K3077" s="52">
        <v>0</v>
      </c>
      <c r="L3077" s="56" t="str">
        <f>_xlfn.CONCAT(NFM3External!$B3077,"_",NFM3External!$C3077,"_",NFM3External!$E3077,"_",NFM3External!$G3077)</f>
        <v>El Salvador_HIV__2023</v>
      </c>
    </row>
    <row r="3078" spans="1:12">
      <c r="A3078" s="48" t="s">
        <v>2092</v>
      </c>
      <c r="B3078" s="49" t="s">
        <v>967</v>
      </c>
      <c r="C3078" s="49" t="s">
        <v>1638</v>
      </c>
      <c r="D3078" s="49" t="s">
        <v>1627</v>
      </c>
      <c r="E3078" s="49"/>
      <c r="F3078" s="49" t="s">
        <v>2096</v>
      </c>
      <c r="G3078" s="49">
        <v>2023</v>
      </c>
      <c r="H3078" s="49" t="s">
        <v>357</v>
      </c>
      <c r="I3078" s="49" t="s">
        <v>663</v>
      </c>
      <c r="J3078" s="59">
        <v>0</v>
      </c>
      <c r="K3078" s="49">
        <v>0</v>
      </c>
      <c r="L3078" s="55" t="str">
        <f>_xlfn.CONCAT(NFM3External!$B3078,"_",NFM3External!$C3078,"_",NFM3External!$E3078,"_",NFM3External!$G3078)</f>
        <v>El Salvador_HIV__2023</v>
      </c>
    </row>
    <row r="3079" spans="1:12">
      <c r="A3079" s="51" t="s">
        <v>2092</v>
      </c>
      <c r="B3079" s="52" t="s">
        <v>967</v>
      </c>
      <c r="C3079" s="52" t="s">
        <v>1638</v>
      </c>
      <c r="D3079" s="52" t="s">
        <v>1627</v>
      </c>
      <c r="E3079" s="52"/>
      <c r="F3079" s="52" t="s">
        <v>2096</v>
      </c>
      <c r="G3079" s="52">
        <v>2023</v>
      </c>
      <c r="H3079" s="52" t="s">
        <v>357</v>
      </c>
      <c r="I3079" s="52" t="s">
        <v>663</v>
      </c>
      <c r="J3079" s="60">
        <v>0</v>
      </c>
      <c r="K3079" s="52">
        <v>0</v>
      </c>
      <c r="L3079" s="56" t="str">
        <f>_xlfn.CONCAT(NFM3External!$B3079,"_",NFM3External!$C3079,"_",NFM3External!$E3079,"_",NFM3External!$G3079)</f>
        <v>El Salvador_HIV__2023</v>
      </c>
    </row>
    <row r="3080" spans="1:12">
      <c r="A3080" s="48" t="s">
        <v>2092</v>
      </c>
      <c r="B3080" s="49" t="s">
        <v>967</v>
      </c>
      <c r="C3080" s="49" t="s">
        <v>1638</v>
      </c>
      <c r="D3080" s="49" t="s">
        <v>1627</v>
      </c>
      <c r="E3080" s="49"/>
      <c r="F3080" s="49" t="s">
        <v>2093</v>
      </c>
      <c r="G3080" s="49">
        <v>2024</v>
      </c>
      <c r="H3080" s="49" t="s">
        <v>357</v>
      </c>
      <c r="I3080" s="49" t="s">
        <v>663</v>
      </c>
      <c r="J3080" s="59">
        <v>76675</v>
      </c>
      <c r="K3080" s="49">
        <v>76675</v>
      </c>
      <c r="L3080" s="55" t="str">
        <f>_xlfn.CONCAT(NFM3External!$B3080,"_",NFM3External!$C3080,"_",NFM3External!$E3080,"_",NFM3External!$G3080)</f>
        <v>El Salvador_HIV__2024</v>
      </c>
    </row>
    <row r="3081" spans="1:12">
      <c r="A3081" s="51" t="s">
        <v>2092</v>
      </c>
      <c r="B3081" s="52" t="s">
        <v>967</v>
      </c>
      <c r="C3081" s="52" t="s">
        <v>1638</v>
      </c>
      <c r="D3081" s="52" t="s">
        <v>1627</v>
      </c>
      <c r="E3081" s="52"/>
      <c r="F3081" s="52" t="s">
        <v>2093</v>
      </c>
      <c r="G3081" s="52">
        <v>2024</v>
      </c>
      <c r="H3081" s="52" t="s">
        <v>357</v>
      </c>
      <c r="I3081" s="52" t="s">
        <v>663</v>
      </c>
      <c r="J3081" s="60">
        <v>0</v>
      </c>
      <c r="K3081" s="52">
        <v>0</v>
      </c>
      <c r="L3081" s="56" t="str">
        <f>_xlfn.CONCAT(NFM3External!$B3081,"_",NFM3External!$C3081,"_",NFM3External!$E3081,"_",NFM3External!$G3081)</f>
        <v>El Salvador_HIV__2024</v>
      </c>
    </row>
    <row r="3082" spans="1:12">
      <c r="A3082" s="48" t="s">
        <v>2092</v>
      </c>
      <c r="B3082" s="49" t="s">
        <v>967</v>
      </c>
      <c r="C3082" s="49" t="s">
        <v>1638</v>
      </c>
      <c r="D3082" s="49" t="s">
        <v>1627</v>
      </c>
      <c r="E3082" s="49"/>
      <c r="F3082" s="49" t="s">
        <v>2093</v>
      </c>
      <c r="G3082" s="49">
        <v>2024</v>
      </c>
      <c r="H3082" s="49" t="s">
        <v>357</v>
      </c>
      <c r="I3082" s="49" t="s">
        <v>663</v>
      </c>
      <c r="J3082" s="59">
        <v>0</v>
      </c>
      <c r="K3082" s="49">
        <v>0</v>
      </c>
      <c r="L3082" s="55" t="str">
        <f>_xlfn.CONCAT(NFM3External!$B3082,"_",NFM3External!$C3082,"_",NFM3External!$E3082,"_",NFM3External!$G3082)</f>
        <v>El Salvador_HIV__2024</v>
      </c>
    </row>
    <row r="3083" spans="1:12">
      <c r="A3083" s="51" t="s">
        <v>2092</v>
      </c>
      <c r="B3083" s="52" t="s">
        <v>967</v>
      </c>
      <c r="C3083" s="52" t="s">
        <v>1638</v>
      </c>
      <c r="D3083" s="52" t="s">
        <v>1627</v>
      </c>
      <c r="E3083" s="52"/>
      <c r="F3083" s="52" t="s">
        <v>2093</v>
      </c>
      <c r="G3083" s="52">
        <v>2024</v>
      </c>
      <c r="H3083" s="52" t="s">
        <v>357</v>
      </c>
      <c r="I3083" s="52" t="s">
        <v>663</v>
      </c>
      <c r="J3083" s="60">
        <v>0</v>
      </c>
      <c r="K3083" s="52">
        <v>0</v>
      </c>
      <c r="L3083" s="56" t="str">
        <f>_xlfn.CONCAT(NFM3External!$B3083,"_",NFM3External!$C3083,"_",NFM3External!$E3083,"_",NFM3External!$G3083)</f>
        <v>El Salvador_HIV__2024</v>
      </c>
    </row>
    <row r="3084" spans="1:12">
      <c r="A3084" s="48" t="s">
        <v>2092</v>
      </c>
      <c r="B3084" s="49" t="s">
        <v>967</v>
      </c>
      <c r="C3084" s="49" t="s">
        <v>1638</v>
      </c>
      <c r="D3084" s="49" t="s">
        <v>1627</v>
      </c>
      <c r="E3084" s="49"/>
      <c r="F3084" s="49" t="s">
        <v>2094</v>
      </c>
      <c r="G3084" s="49">
        <v>2024</v>
      </c>
      <c r="H3084" s="49" t="s">
        <v>357</v>
      </c>
      <c r="I3084" s="49" t="s">
        <v>663</v>
      </c>
      <c r="J3084" s="59">
        <v>41934</v>
      </c>
      <c r="K3084" s="49">
        <v>41934</v>
      </c>
      <c r="L3084" s="55" t="str">
        <f>_xlfn.CONCAT(NFM3External!$B3084,"_",NFM3External!$C3084,"_",NFM3External!$E3084,"_",NFM3External!$G3084)</f>
        <v>El Salvador_HIV__2024</v>
      </c>
    </row>
    <row r="3085" spans="1:12">
      <c r="A3085" s="51" t="s">
        <v>2092</v>
      </c>
      <c r="B3085" s="52" t="s">
        <v>967</v>
      </c>
      <c r="C3085" s="52" t="s">
        <v>1638</v>
      </c>
      <c r="D3085" s="52" t="s">
        <v>1627</v>
      </c>
      <c r="E3085" s="52"/>
      <c r="F3085" s="52" t="s">
        <v>2096</v>
      </c>
      <c r="G3085" s="52">
        <v>2024</v>
      </c>
      <c r="H3085" s="52" t="s">
        <v>357</v>
      </c>
      <c r="I3085" s="52" t="s">
        <v>663</v>
      </c>
      <c r="J3085" s="60">
        <v>0</v>
      </c>
      <c r="K3085" s="52">
        <v>0</v>
      </c>
      <c r="L3085" s="56" t="str">
        <f>_xlfn.CONCAT(NFM3External!$B3085,"_",NFM3External!$C3085,"_",NFM3External!$E3085,"_",NFM3External!$G3085)</f>
        <v>El Salvador_HIV__2024</v>
      </c>
    </row>
    <row r="3086" spans="1:12">
      <c r="A3086" s="48" t="s">
        <v>2092</v>
      </c>
      <c r="B3086" s="49" t="s">
        <v>967</v>
      </c>
      <c r="C3086" s="49" t="s">
        <v>1638</v>
      </c>
      <c r="D3086" s="49" t="s">
        <v>1627</v>
      </c>
      <c r="E3086" s="49"/>
      <c r="F3086" s="49" t="s">
        <v>2096</v>
      </c>
      <c r="G3086" s="49">
        <v>2024</v>
      </c>
      <c r="H3086" s="49" t="s">
        <v>357</v>
      </c>
      <c r="I3086" s="49" t="s">
        <v>663</v>
      </c>
      <c r="J3086" s="59">
        <v>0</v>
      </c>
      <c r="K3086" s="49">
        <v>0</v>
      </c>
      <c r="L3086" s="55" t="str">
        <f>_xlfn.CONCAT(NFM3External!$B3086,"_",NFM3External!$C3086,"_",NFM3External!$E3086,"_",NFM3External!$G3086)</f>
        <v>El Salvador_HIV__2024</v>
      </c>
    </row>
    <row r="3087" spans="1:12">
      <c r="A3087" s="51" t="s">
        <v>2092</v>
      </c>
      <c r="B3087" s="52" t="s">
        <v>967</v>
      </c>
      <c r="C3087" s="52" t="s">
        <v>1638</v>
      </c>
      <c r="D3087" s="52" t="s">
        <v>1627</v>
      </c>
      <c r="E3087" s="52"/>
      <c r="F3087" s="52" t="s">
        <v>2096</v>
      </c>
      <c r="G3087" s="52">
        <v>2024</v>
      </c>
      <c r="H3087" s="52" t="s">
        <v>357</v>
      </c>
      <c r="I3087" s="52" t="s">
        <v>663</v>
      </c>
      <c r="J3087" s="60">
        <v>0</v>
      </c>
      <c r="K3087" s="52">
        <v>0</v>
      </c>
      <c r="L3087" s="56" t="str">
        <f>_xlfn.CONCAT(NFM3External!$B3087,"_",NFM3External!$C3087,"_",NFM3External!$E3087,"_",NFM3External!$G3087)</f>
        <v>El Salvador_HIV__2024</v>
      </c>
    </row>
    <row r="3088" spans="1:12">
      <c r="A3088" s="48" t="s">
        <v>2092</v>
      </c>
      <c r="B3088" s="49" t="s">
        <v>967</v>
      </c>
      <c r="C3088" s="49" t="s">
        <v>1638</v>
      </c>
      <c r="D3088" s="49" t="s">
        <v>1627</v>
      </c>
      <c r="E3088" s="49"/>
      <c r="F3088" s="49" t="s">
        <v>2093</v>
      </c>
      <c r="G3088" s="49">
        <v>2025</v>
      </c>
      <c r="H3088" s="49" t="s">
        <v>357</v>
      </c>
      <c r="I3088" s="49" t="s">
        <v>663</v>
      </c>
      <c r="J3088" s="59">
        <v>77442</v>
      </c>
      <c r="K3088" s="49">
        <v>77442</v>
      </c>
      <c r="L3088" s="55" t="str">
        <f>_xlfn.CONCAT(NFM3External!$B3088,"_",NFM3External!$C3088,"_",NFM3External!$E3088,"_",NFM3External!$G3088)</f>
        <v>El Salvador_HIV__2025</v>
      </c>
    </row>
    <row r="3089" spans="1:12">
      <c r="A3089" s="51" t="s">
        <v>2092</v>
      </c>
      <c r="B3089" s="52" t="s">
        <v>967</v>
      </c>
      <c r="C3089" s="52" t="s">
        <v>1638</v>
      </c>
      <c r="D3089" s="52" t="s">
        <v>1627</v>
      </c>
      <c r="E3089" s="52"/>
      <c r="F3089" s="52" t="s">
        <v>2093</v>
      </c>
      <c r="G3089" s="52">
        <v>2025</v>
      </c>
      <c r="H3089" s="52" t="s">
        <v>357</v>
      </c>
      <c r="I3089" s="52" t="s">
        <v>663</v>
      </c>
      <c r="J3089" s="60">
        <v>0</v>
      </c>
      <c r="K3089" s="52">
        <v>0</v>
      </c>
      <c r="L3089" s="56" t="str">
        <f>_xlfn.CONCAT(NFM3External!$B3089,"_",NFM3External!$C3089,"_",NFM3External!$E3089,"_",NFM3External!$G3089)</f>
        <v>El Salvador_HIV__2025</v>
      </c>
    </row>
    <row r="3090" spans="1:12">
      <c r="A3090" s="48" t="s">
        <v>2092</v>
      </c>
      <c r="B3090" s="49" t="s">
        <v>967</v>
      </c>
      <c r="C3090" s="49" t="s">
        <v>1638</v>
      </c>
      <c r="D3090" s="49" t="s">
        <v>1627</v>
      </c>
      <c r="E3090" s="49"/>
      <c r="F3090" s="49" t="s">
        <v>2093</v>
      </c>
      <c r="G3090" s="49">
        <v>2025</v>
      </c>
      <c r="H3090" s="49" t="s">
        <v>357</v>
      </c>
      <c r="I3090" s="49" t="s">
        <v>663</v>
      </c>
      <c r="J3090" s="59">
        <v>0</v>
      </c>
      <c r="K3090" s="49">
        <v>0</v>
      </c>
      <c r="L3090" s="55" t="str">
        <f>_xlfn.CONCAT(NFM3External!$B3090,"_",NFM3External!$C3090,"_",NFM3External!$E3090,"_",NFM3External!$G3090)</f>
        <v>El Salvador_HIV__2025</v>
      </c>
    </row>
    <row r="3091" spans="1:12">
      <c r="A3091" s="51" t="s">
        <v>2092</v>
      </c>
      <c r="B3091" s="52" t="s">
        <v>967</v>
      </c>
      <c r="C3091" s="52" t="s">
        <v>1638</v>
      </c>
      <c r="D3091" s="52" t="s">
        <v>1627</v>
      </c>
      <c r="E3091" s="52"/>
      <c r="F3091" s="52" t="s">
        <v>2093</v>
      </c>
      <c r="G3091" s="52">
        <v>2025</v>
      </c>
      <c r="H3091" s="52" t="s">
        <v>357</v>
      </c>
      <c r="I3091" s="52" t="s">
        <v>663</v>
      </c>
      <c r="J3091" s="60">
        <v>0</v>
      </c>
      <c r="K3091" s="52">
        <v>0</v>
      </c>
      <c r="L3091" s="56" t="str">
        <f>_xlfn.CONCAT(NFM3External!$B3091,"_",NFM3External!$C3091,"_",NFM3External!$E3091,"_",NFM3External!$G3091)</f>
        <v>El Salvador_HIV__2025</v>
      </c>
    </row>
    <row r="3092" spans="1:12">
      <c r="A3092" s="48" t="s">
        <v>2092</v>
      </c>
      <c r="B3092" s="49" t="s">
        <v>967</v>
      </c>
      <c r="C3092" s="49" t="s">
        <v>1638</v>
      </c>
      <c r="D3092" s="49" t="s">
        <v>1627</v>
      </c>
      <c r="E3092" s="49"/>
      <c r="F3092" s="49" t="s">
        <v>2094</v>
      </c>
      <c r="G3092" s="49">
        <v>2025</v>
      </c>
      <c r="H3092" s="49" t="s">
        <v>357</v>
      </c>
      <c r="I3092" s="49" t="s">
        <v>663</v>
      </c>
      <c r="J3092" s="59">
        <v>42353</v>
      </c>
      <c r="K3092" s="49">
        <v>42353</v>
      </c>
      <c r="L3092" s="55" t="str">
        <f>_xlfn.CONCAT(NFM3External!$B3092,"_",NFM3External!$C3092,"_",NFM3External!$E3092,"_",NFM3External!$G3092)</f>
        <v>El Salvador_HIV__2025</v>
      </c>
    </row>
    <row r="3093" spans="1:12">
      <c r="A3093" s="51" t="s">
        <v>2092</v>
      </c>
      <c r="B3093" s="52" t="s">
        <v>967</v>
      </c>
      <c r="C3093" s="52" t="s">
        <v>1638</v>
      </c>
      <c r="D3093" s="52" t="s">
        <v>1627</v>
      </c>
      <c r="E3093" s="52"/>
      <c r="F3093" s="52" t="s">
        <v>2096</v>
      </c>
      <c r="G3093" s="52">
        <v>2025</v>
      </c>
      <c r="H3093" s="52" t="s">
        <v>357</v>
      </c>
      <c r="I3093" s="52" t="s">
        <v>663</v>
      </c>
      <c r="J3093" s="60">
        <v>0</v>
      </c>
      <c r="K3093" s="52">
        <v>0</v>
      </c>
      <c r="L3093" s="56" t="str">
        <f>_xlfn.CONCAT(NFM3External!$B3093,"_",NFM3External!$C3093,"_",NFM3External!$E3093,"_",NFM3External!$G3093)</f>
        <v>El Salvador_HIV__2025</v>
      </c>
    </row>
    <row r="3094" spans="1:12">
      <c r="A3094" s="48" t="s">
        <v>2092</v>
      </c>
      <c r="B3094" s="49" t="s">
        <v>967</v>
      </c>
      <c r="C3094" s="49" t="s">
        <v>1638</v>
      </c>
      <c r="D3094" s="49" t="s">
        <v>1627</v>
      </c>
      <c r="E3094" s="49"/>
      <c r="F3094" s="49" t="s">
        <v>2096</v>
      </c>
      <c r="G3094" s="49">
        <v>2025</v>
      </c>
      <c r="H3094" s="49" t="s">
        <v>357</v>
      </c>
      <c r="I3094" s="49" t="s">
        <v>663</v>
      </c>
      <c r="J3094" s="59">
        <v>0</v>
      </c>
      <c r="K3094" s="49">
        <v>0</v>
      </c>
      <c r="L3094" s="55" t="str">
        <f>_xlfn.CONCAT(NFM3External!$B3094,"_",NFM3External!$C3094,"_",NFM3External!$E3094,"_",NFM3External!$G3094)</f>
        <v>El Salvador_HIV__2025</v>
      </c>
    </row>
    <row r="3095" spans="1:12">
      <c r="A3095" s="51" t="s">
        <v>2092</v>
      </c>
      <c r="B3095" s="52" t="s">
        <v>967</v>
      </c>
      <c r="C3095" s="52" t="s">
        <v>1638</v>
      </c>
      <c r="D3095" s="52" t="s">
        <v>1627</v>
      </c>
      <c r="E3095" s="52"/>
      <c r="F3095" s="52" t="s">
        <v>2096</v>
      </c>
      <c r="G3095" s="52">
        <v>2025</v>
      </c>
      <c r="H3095" s="52" t="s">
        <v>357</v>
      </c>
      <c r="I3095" s="52" t="s">
        <v>663</v>
      </c>
      <c r="J3095" s="60">
        <v>0</v>
      </c>
      <c r="K3095" s="52">
        <v>0</v>
      </c>
      <c r="L3095" s="56" t="str">
        <f>_xlfn.CONCAT(NFM3External!$B3095,"_",NFM3External!$C3095,"_",NFM3External!$E3095,"_",NFM3External!$G3095)</f>
        <v>El Salvador_HIV__2025</v>
      </c>
    </row>
    <row r="3096" spans="1:12">
      <c r="A3096" s="48" t="s">
        <v>2092</v>
      </c>
      <c r="B3096" s="49" t="s">
        <v>967</v>
      </c>
      <c r="C3096" s="49" t="s">
        <v>1638</v>
      </c>
      <c r="D3096" s="49" t="s">
        <v>1627</v>
      </c>
      <c r="E3096" s="49"/>
      <c r="F3096" s="49" t="s">
        <v>2093</v>
      </c>
      <c r="G3096" s="49">
        <v>2026</v>
      </c>
      <c r="H3096" s="49" t="s">
        <v>357</v>
      </c>
      <c r="I3096" s="49" t="s">
        <v>663</v>
      </c>
      <c r="J3096" s="59">
        <v>78340</v>
      </c>
      <c r="K3096" s="49">
        <v>78340</v>
      </c>
      <c r="L3096" s="55" t="str">
        <f>_xlfn.CONCAT(NFM3External!$B3096,"_",NFM3External!$C3096,"_",NFM3External!$E3096,"_",NFM3External!$G3096)</f>
        <v>El Salvador_HIV__2026</v>
      </c>
    </row>
    <row r="3097" spans="1:12">
      <c r="A3097" s="51" t="s">
        <v>2092</v>
      </c>
      <c r="B3097" s="52" t="s">
        <v>967</v>
      </c>
      <c r="C3097" s="52" t="s">
        <v>1638</v>
      </c>
      <c r="D3097" s="52" t="s">
        <v>1627</v>
      </c>
      <c r="E3097" s="52"/>
      <c r="F3097" s="52" t="s">
        <v>2093</v>
      </c>
      <c r="G3097" s="52">
        <v>2026</v>
      </c>
      <c r="H3097" s="52" t="s">
        <v>357</v>
      </c>
      <c r="I3097" s="52" t="s">
        <v>663</v>
      </c>
      <c r="J3097" s="60">
        <v>0</v>
      </c>
      <c r="K3097" s="52">
        <v>0</v>
      </c>
      <c r="L3097" s="56" t="str">
        <f>_xlfn.CONCAT(NFM3External!$B3097,"_",NFM3External!$C3097,"_",NFM3External!$E3097,"_",NFM3External!$G3097)</f>
        <v>El Salvador_HIV__2026</v>
      </c>
    </row>
    <row r="3098" spans="1:12">
      <c r="A3098" s="48" t="s">
        <v>2092</v>
      </c>
      <c r="B3098" s="49" t="s">
        <v>967</v>
      </c>
      <c r="C3098" s="49" t="s">
        <v>1638</v>
      </c>
      <c r="D3098" s="49" t="s">
        <v>1627</v>
      </c>
      <c r="E3098" s="49"/>
      <c r="F3098" s="49" t="s">
        <v>2093</v>
      </c>
      <c r="G3098" s="49">
        <v>2026</v>
      </c>
      <c r="H3098" s="49" t="s">
        <v>357</v>
      </c>
      <c r="I3098" s="49" t="s">
        <v>663</v>
      </c>
      <c r="J3098" s="59">
        <v>0</v>
      </c>
      <c r="K3098" s="49">
        <v>0</v>
      </c>
      <c r="L3098" s="55" t="str">
        <f>_xlfn.CONCAT(NFM3External!$B3098,"_",NFM3External!$C3098,"_",NFM3External!$E3098,"_",NFM3External!$G3098)</f>
        <v>El Salvador_HIV__2026</v>
      </c>
    </row>
    <row r="3099" spans="1:12">
      <c r="A3099" s="51" t="s">
        <v>2092</v>
      </c>
      <c r="B3099" s="52" t="s">
        <v>967</v>
      </c>
      <c r="C3099" s="52" t="s">
        <v>1638</v>
      </c>
      <c r="D3099" s="52" t="s">
        <v>1627</v>
      </c>
      <c r="E3099" s="52"/>
      <c r="F3099" s="52" t="s">
        <v>2093</v>
      </c>
      <c r="G3099" s="52">
        <v>2026</v>
      </c>
      <c r="H3099" s="52" t="s">
        <v>357</v>
      </c>
      <c r="I3099" s="52" t="s">
        <v>663</v>
      </c>
      <c r="J3099" s="60">
        <v>0</v>
      </c>
      <c r="K3099" s="52">
        <v>0</v>
      </c>
      <c r="L3099" s="56" t="str">
        <f>_xlfn.CONCAT(NFM3External!$B3099,"_",NFM3External!$C3099,"_",NFM3External!$E3099,"_",NFM3External!$G3099)</f>
        <v>El Salvador_HIV__2026</v>
      </c>
    </row>
    <row r="3100" spans="1:12">
      <c r="A3100" s="48" t="s">
        <v>2092</v>
      </c>
      <c r="B3100" s="49" t="s">
        <v>967</v>
      </c>
      <c r="C3100" s="49" t="s">
        <v>1638</v>
      </c>
      <c r="D3100" s="49" t="s">
        <v>1627</v>
      </c>
      <c r="E3100" s="49"/>
      <c r="F3100" s="49" t="s">
        <v>2094</v>
      </c>
      <c r="G3100" s="49">
        <v>2026</v>
      </c>
      <c r="H3100" s="49" t="s">
        <v>357</v>
      </c>
      <c r="I3100" s="49" t="s">
        <v>663</v>
      </c>
      <c r="J3100" s="59">
        <v>42845</v>
      </c>
      <c r="K3100" s="49">
        <v>42845</v>
      </c>
      <c r="L3100" s="55" t="str">
        <f>_xlfn.CONCAT(NFM3External!$B3100,"_",NFM3External!$C3100,"_",NFM3External!$E3100,"_",NFM3External!$G3100)</f>
        <v>El Salvador_HIV__2026</v>
      </c>
    </row>
    <row r="3101" spans="1:12">
      <c r="A3101" s="51" t="s">
        <v>2092</v>
      </c>
      <c r="B3101" s="52" t="s">
        <v>967</v>
      </c>
      <c r="C3101" s="52" t="s">
        <v>1638</v>
      </c>
      <c r="D3101" s="52" t="s">
        <v>1627</v>
      </c>
      <c r="E3101" s="52"/>
      <c r="F3101" s="52" t="s">
        <v>2096</v>
      </c>
      <c r="G3101" s="52">
        <v>2026</v>
      </c>
      <c r="H3101" s="52" t="s">
        <v>357</v>
      </c>
      <c r="I3101" s="52" t="s">
        <v>663</v>
      </c>
      <c r="J3101" s="60">
        <v>0</v>
      </c>
      <c r="K3101" s="52">
        <v>0</v>
      </c>
      <c r="L3101" s="56" t="str">
        <f>_xlfn.CONCAT(NFM3External!$B3101,"_",NFM3External!$C3101,"_",NFM3External!$E3101,"_",NFM3External!$G3101)</f>
        <v>El Salvador_HIV__2026</v>
      </c>
    </row>
    <row r="3102" spans="1:12">
      <c r="A3102" s="48" t="s">
        <v>2092</v>
      </c>
      <c r="B3102" s="49" t="s">
        <v>967</v>
      </c>
      <c r="C3102" s="49" t="s">
        <v>1638</v>
      </c>
      <c r="D3102" s="49" t="s">
        <v>1627</v>
      </c>
      <c r="E3102" s="49"/>
      <c r="F3102" s="49" t="s">
        <v>2096</v>
      </c>
      <c r="G3102" s="49">
        <v>2026</v>
      </c>
      <c r="H3102" s="49" t="s">
        <v>357</v>
      </c>
      <c r="I3102" s="49" t="s">
        <v>663</v>
      </c>
      <c r="J3102" s="59">
        <v>0</v>
      </c>
      <c r="K3102" s="49">
        <v>0</v>
      </c>
      <c r="L3102" s="55" t="str">
        <f>_xlfn.CONCAT(NFM3External!$B3102,"_",NFM3External!$C3102,"_",NFM3External!$E3102,"_",NFM3External!$G3102)</f>
        <v>El Salvador_HIV__2026</v>
      </c>
    </row>
    <row r="3103" spans="1:12">
      <c r="A3103" s="51" t="s">
        <v>2092</v>
      </c>
      <c r="B3103" s="52" t="s">
        <v>967</v>
      </c>
      <c r="C3103" s="52" t="s">
        <v>1638</v>
      </c>
      <c r="D3103" s="52" t="s">
        <v>1627</v>
      </c>
      <c r="E3103" s="52"/>
      <c r="F3103" s="52" t="s">
        <v>2096</v>
      </c>
      <c r="G3103" s="52">
        <v>2026</v>
      </c>
      <c r="H3103" s="52" t="s">
        <v>357</v>
      </c>
      <c r="I3103" s="52" t="s">
        <v>663</v>
      </c>
      <c r="J3103" s="60">
        <v>0</v>
      </c>
      <c r="K3103" s="52">
        <v>0</v>
      </c>
      <c r="L3103" s="56" t="str">
        <f>_xlfn.CONCAT(NFM3External!$B3103,"_",NFM3External!$C3103,"_",NFM3External!$E3103,"_",NFM3External!$G3103)</f>
        <v>El Salvador_HIV__2026</v>
      </c>
    </row>
    <row r="3104" spans="1:12">
      <c r="A3104" s="48" t="s">
        <v>2097</v>
      </c>
      <c r="B3104" s="49" t="s">
        <v>1210</v>
      </c>
      <c r="C3104" s="49" t="s">
        <v>1638</v>
      </c>
      <c r="D3104" s="49" t="s">
        <v>1627</v>
      </c>
      <c r="E3104" s="49" t="s">
        <v>813</v>
      </c>
      <c r="F3104" s="49" t="s">
        <v>2098</v>
      </c>
      <c r="G3104" s="49">
        <v>2021</v>
      </c>
      <c r="H3104" s="49" t="s">
        <v>357</v>
      </c>
      <c r="I3104" s="49" t="s">
        <v>663</v>
      </c>
      <c r="J3104" s="59">
        <v>13000</v>
      </c>
      <c r="K3104" s="49">
        <v>13000</v>
      </c>
      <c r="L3104" s="55" t="str">
        <f>_xlfn.CONCAT(NFM3External!$B3104,"_",NFM3External!$C3104,"_",NFM3External!$E3104,"_",NFM3External!$G3104)</f>
        <v>Somalia_HIV_International Organization for Migration (IOM)_2021</v>
      </c>
    </row>
    <row r="3105" spans="1:12">
      <c r="A3105" s="51" t="s">
        <v>2097</v>
      </c>
      <c r="B3105" s="52" t="s">
        <v>1210</v>
      </c>
      <c r="C3105" s="52" t="s">
        <v>1638</v>
      </c>
      <c r="D3105" s="52" t="s">
        <v>1627</v>
      </c>
      <c r="E3105" s="52" t="s">
        <v>813</v>
      </c>
      <c r="F3105" s="52" t="s">
        <v>2098</v>
      </c>
      <c r="G3105" s="52">
        <v>2022</v>
      </c>
      <c r="H3105" s="52" t="s">
        <v>357</v>
      </c>
      <c r="I3105" s="52" t="s">
        <v>663</v>
      </c>
      <c r="J3105" s="60">
        <v>13000</v>
      </c>
      <c r="K3105" s="52">
        <v>13000</v>
      </c>
      <c r="L3105" s="56" t="str">
        <f>_xlfn.CONCAT(NFM3External!$B3105,"_",NFM3External!$C3105,"_",NFM3External!$E3105,"_",NFM3External!$G3105)</f>
        <v>Somalia_HIV_International Organization for Migration (IOM)_2022</v>
      </c>
    </row>
    <row r="3106" spans="1:12">
      <c r="A3106" s="48" t="s">
        <v>2097</v>
      </c>
      <c r="B3106" s="49" t="s">
        <v>1210</v>
      </c>
      <c r="C3106" s="49" t="s">
        <v>1638</v>
      </c>
      <c r="D3106" s="49" t="s">
        <v>1627</v>
      </c>
      <c r="E3106" s="49" t="s">
        <v>813</v>
      </c>
      <c r="F3106" s="49" t="s">
        <v>2098</v>
      </c>
      <c r="G3106" s="49">
        <v>2023</v>
      </c>
      <c r="H3106" s="49" t="s">
        <v>357</v>
      </c>
      <c r="I3106" s="49" t="s">
        <v>663</v>
      </c>
      <c r="J3106" s="59">
        <v>13000</v>
      </c>
      <c r="K3106" s="49">
        <v>13000</v>
      </c>
      <c r="L3106" s="55" t="str">
        <f>_xlfn.CONCAT(NFM3External!$B3106,"_",NFM3External!$C3106,"_",NFM3External!$E3106,"_",NFM3External!$G3106)</f>
        <v>Somalia_HIV_International Organization for Migration (IOM)_2023</v>
      </c>
    </row>
    <row r="3107" spans="1:12">
      <c r="A3107" s="51" t="s">
        <v>2097</v>
      </c>
      <c r="B3107" s="52" t="s">
        <v>1210</v>
      </c>
      <c r="C3107" s="52" t="s">
        <v>1638</v>
      </c>
      <c r="D3107" s="52" t="s">
        <v>1627</v>
      </c>
      <c r="E3107" s="52" t="s">
        <v>836</v>
      </c>
      <c r="F3107" s="52" t="s">
        <v>2099</v>
      </c>
      <c r="G3107" s="52">
        <v>2018</v>
      </c>
      <c r="H3107" s="52" t="s">
        <v>1628</v>
      </c>
      <c r="I3107" s="52" t="s">
        <v>663</v>
      </c>
      <c r="J3107" s="60">
        <v>34220</v>
      </c>
      <c r="K3107" s="52">
        <v>34220</v>
      </c>
      <c r="L3107" s="56" t="str">
        <f>_xlfn.CONCAT(NFM3External!$B3107,"_",NFM3External!$C3107,"_",NFM3External!$E3107,"_",NFM3External!$G3107)</f>
        <v>Somalia_HIV_Joint United Nations Programme on HIV/AIDS (UNAIDS)_2018</v>
      </c>
    </row>
    <row r="3108" spans="1:12">
      <c r="A3108" s="48" t="s">
        <v>2097</v>
      </c>
      <c r="B3108" s="49" t="s">
        <v>1210</v>
      </c>
      <c r="C3108" s="49" t="s">
        <v>1638</v>
      </c>
      <c r="D3108" s="49" t="s">
        <v>1627</v>
      </c>
      <c r="E3108" s="49" t="s">
        <v>836</v>
      </c>
      <c r="F3108" s="49" t="s">
        <v>2099</v>
      </c>
      <c r="G3108" s="49">
        <v>2019</v>
      </c>
      <c r="H3108" s="49" t="s">
        <v>1628</v>
      </c>
      <c r="I3108" s="49" t="s">
        <v>663</v>
      </c>
      <c r="J3108" s="59">
        <v>34220</v>
      </c>
      <c r="K3108" s="49">
        <v>34220</v>
      </c>
      <c r="L3108" s="55" t="str">
        <f>_xlfn.CONCAT(NFM3External!$B3108,"_",NFM3External!$C3108,"_",NFM3External!$E3108,"_",NFM3External!$G3108)</f>
        <v>Somalia_HIV_Joint United Nations Programme on HIV/AIDS (UNAIDS)_2019</v>
      </c>
    </row>
    <row r="3109" spans="1:12">
      <c r="A3109" s="51" t="s">
        <v>2097</v>
      </c>
      <c r="B3109" s="52" t="s">
        <v>1210</v>
      </c>
      <c r="C3109" s="52" t="s">
        <v>1638</v>
      </c>
      <c r="D3109" s="52" t="s">
        <v>1627</v>
      </c>
      <c r="E3109" s="52" t="s">
        <v>836</v>
      </c>
      <c r="F3109" s="52" t="s">
        <v>2099</v>
      </c>
      <c r="G3109" s="52">
        <v>2021</v>
      </c>
      <c r="H3109" s="52" t="s">
        <v>357</v>
      </c>
      <c r="I3109" s="52" t="s">
        <v>663</v>
      </c>
      <c r="J3109" s="60">
        <v>5000</v>
      </c>
      <c r="K3109" s="52">
        <v>5000</v>
      </c>
      <c r="L3109" s="56" t="str">
        <f>_xlfn.CONCAT(NFM3External!$B3109,"_",NFM3External!$C3109,"_",NFM3External!$E3109,"_",NFM3External!$G3109)</f>
        <v>Somalia_HIV_Joint United Nations Programme on HIV/AIDS (UNAIDS)_2021</v>
      </c>
    </row>
    <row r="3110" spans="1:12">
      <c r="A3110" s="48" t="s">
        <v>2097</v>
      </c>
      <c r="B3110" s="49" t="s">
        <v>1210</v>
      </c>
      <c r="C3110" s="49" t="s">
        <v>1638</v>
      </c>
      <c r="D3110" s="49" t="s">
        <v>1627</v>
      </c>
      <c r="E3110" s="49" t="s">
        <v>911</v>
      </c>
      <c r="F3110" s="49" t="s">
        <v>2100</v>
      </c>
      <c r="G3110" s="49">
        <v>2018</v>
      </c>
      <c r="H3110" s="49" t="s">
        <v>1628</v>
      </c>
      <c r="I3110" s="49" t="s">
        <v>663</v>
      </c>
      <c r="J3110" s="59">
        <v>40000</v>
      </c>
      <c r="K3110" s="49">
        <v>40000</v>
      </c>
      <c r="L3110" s="55" t="str">
        <f>_xlfn.CONCAT(NFM3External!$B3110,"_",NFM3External!$C3110,"_",NFM3External!$E3110,"_",NFM3External!$G3110)</f>
        <v>Somalia_HIV_United Nations Development Programme (UNDP)_2018</v>
      </c>
    </row>
    <row r="3111" spans="1:12">
      <c r="A3111" s="51" t="s">
        <v>2097</v>
      </c>
      <c r="B3111" s="52" t="s">
        <v>1210</v>
      </c>
      <c r="C3111" s="52" t="s">
        <v>1638</v>
      </c>
      <c r="D3111" s="52" t="s">
        <v>1627</v>
      </c>
      <c r="E3111" s="52" t="s">
        <v>911</v>
      </c>
      <c r="F3111" s="52" t="s">
        <v>2100</v>
      </c>
      <c r="G3111" s="52">
        <v>2019</v>
      </c>
      <c r="H3111" s="52" t="s">
        <v>1628</v>
      </c>
      <c r="I3111" s="52" t="s">
        <v>663</v>
      </c>
      <c r="J3111" s="60">
        <v>40000</v>
      </c>
      <c r="K3111" s="52">
        <v>40000</v>
      </c>
      <c r="L3111" s="56" t="str">
        <f>_xlfn.CONCAT(NFM3External!$B3111,"_",NFM3External!$C3111,"_",NFM3External!$E3111,"_",NFM3External!$G3111)</f>
        <v>Somalia_HIV_United Nations Development Programme (UNDP)_2019</v>
      </c>
    </row>
    <row r="3112" spans="1:12">
      <c r="A3112" s="48" t="s">
        <v>2097</v>
      </c>
      <c r="B3112" s="49" t="s">
        <v>1210</v>
      </c>
      <c r="C3112" s="49" t="s">
        <v>1638</v>
      </c>
      <c r="D3112" s="49" t="s">
        <v>1627</v>
      </c>
      <c r="E3112" s="49" t="s">
        <v>911</v>
      </c>
      <c r="F3112" s="49" t="s">
        <v>2100</v>
      </c>
      <c r="G3112" s="49">
        <v>2020</v>
      </c>
      <c r="H3112" s="49" t="s">
        <v>1628</v>
      </c>
      <c r="I3112" s="49" t="s">
        <v>663</v>
      </c>
      <c r="J3112" s="59">
        <v>40000</v>
      </c>
      <c r="K3112" s="49">
        <v>40000</v>
      </c>
      <c r="L3112" s="55" t="str">
        <f>_xlfn.CONCAT(NFM3External!$B3112,"_",NFM3External!$C3112,"_",NFM3External!$E3112,"_",NFM3External!$G3112)</f>
        <v>Somalia_HIV_United Nations Development Programme (UNDP)_2020</v>
      </c>
    </row>
    <row r="3113" spans="1:12">
      <c r="A3113" s="51" t="s">
        <v>2097</v>
      </c>
      <c r="B3113" s="52" t="s">
        <v>1210</v>
      </c>
      <c r="C3113" s="52" t="s">
        <v>1638</v>
      </c>
      <c r="D3113" s="52" t="s">
        <v>1627</v>
      </c>
      <c r="E3113" s="52" t="s">
        <v>923</v>
      </c>
      <c r="F3113" s="52" t="s">
        <v>2101</v>
      </c>
      <c r="G3113" s="52">
        <v>2018</v>
      </c>
      <c r="H3113" s="52" t="s">
        <v>1628</v>
      </c>
      <c r="I3113" s="52" t="s">
        <v>663</v>
      </c>
      <c r="J3113" s="60">
        <v>135000</v>
      </c>
      <c r="K3113" s="52">
        <v>135000</v>
      </c>
      <c r="L3113" s="56" t="str">
        <f>_xlfn.CONCAT(NFM3External!$B3113,"_",NFM3External!$C3113,"_",NFM3External!$E3113,"_",NFM3External!$G3113)</f>
        <v>Somalia_HIV_United Nations Population Fund (UNFPA)_2018</v>
      </c>
    </row>
    <row r="3114" spans="1:12">
      <c r="A3114" s="48" t="s">
        <v>2097</v>
      </c>
      <c r="B3114" s="49" t="s">
        <v>1210</v>
      </c>
      <c r="C3114" s="49" t="s">
        <v>1638</v>
      </c>
      <c r="D3114" s="49" t="s">
        <v>1627</v>
      </c>
      <c r="E3114" s="49" t="s">
        <v>923</v>
      </c>
      <c r="F3114" s="49" t="s">
        <v>2101</v>
      </c>
      <c r="G3114" s="49">
        <v>2019</v>
      </c>
      <c r="H3114" s="49" t="s">
        <v>1628</v>
      </c>
      <c r="I3114" s="49" t="s">
        <v>663</v>
      </c>
      <c r="J3114" s="59">
        <v>326000</v>
      </c>
      <c r="K3114" s="49">
        <v>326000</v>
      </c>
      <c r="L3114" s="55" t="str">
        <f>_xlfn.CONCAT(NFM3External!$B3114,"_",NFM3External!$C3114,"_",NFM3External!$E3114,"_",NFM3External!$G3114)</f>
        <v>Somalia_HIV_United Nations Population Fund (UNFPA)_2019</v>
      </c>
    </row>
    <row r="3115" spans="1:12">
      <c r="A3115" s="51" t="s">
        <v>2097</v>
      </c>
      <c r="B3115" s="52" t="s">
        <v>1210</v>
      </c>
      <c r="C3115" s="52" t="s">
        <v>1638</v>
      </c>
      <c r="D3115" s="52" t="s">
        <v>1627</v>
      </c>
      <c r="E3115" s="52" t="s">
        <v>923</v>
      </c>
      <c r="F3115" s="52" t="s">
        <v>2101</v>
      </c>
      <c r="G3115" s="52">
        <v>2020</v>
      </c>
      <c r="H3115" s="52" t="s">
        <v>1628</v>
      </c>
      <c r="I3115" s="52" t="s">
        <v>663</v>
      </c>
      <c r="J3115" s="60">
        <v>155000</v>
      </c>
      <c r="K3115" s="52">
        <v>155000</v>
      </c>
      <c r="L3115" s="56" t="str">
        <f>_xlfn.CONCAT(NFM3External!$B3115,"_",NFM3External!$C3115,"_",NFM3External!$E3115,"_",NFM3External!$G3115)</f>
        <v>Somalia_HIV_United Nations Population Fund (UNFPA)_2020</v>
      </c>
    </row>
    <row r="3116" spans="1:12">
      <c r="A3116" s="48" t="s">
        <v>2097</v>
      </c>
      <c r="B3116" s="49" t="s">
        <v>1210</v>
      </c>
      <c r="C3116" s="49" t="s">
        <v>1638</v>
      </c>
      <c r="D3116" s="49" t="s">
        <v>1627</v>
      </c>
      <c r="E3116" s="49" t="s">
        <v>923</v>
      </c>
      <c r="F3116" s="49" t="s">
        <v>2101</v>
      </c>
      <c r="G3116" s="49">
        <v>2021</v>
      </c>
      <c r="H3116" s="49" t="s">
        <v>357</v>
      </c>
      <c r="I3116" s="49" t="s">
        <v>663</v>
      </c>
      <c r="J3116" s="59">
        <v>135000</v>
      </c>
      <c r="K3116" s="49">
        <v>135000</v>
      </c>
      <c r="L3116" s="55" t="str">
        <f>_xlfn.CONCAT(NFM3External!$B3116,"_",NFM3External!$C3116,"_",NFM3External!$E3116,"_",NFM3External!$G3116)</f>
        <v>Somalia_HIV_United Nations Population Fund (UNFPA)_2021</v>
      </c>
    </row>
    <row r="3117" spans="1:12">
      <c r="A3117" s="51" t="s">
        <v>2097</v>
      </c>
      <c r="B3117" s="52" t="s">
        <v>1210</v>
      </c>
      <c r="C3117" s="52" t="s">
        <v>1638</v>
      </c>
      <c r="D3117" s="52" t="s">
        <v>1627</v>
      </c>
      <c r="E3117" s="52" t="s">
        <v>923</v>
      </c>
      <c r="F3117" s="52" t="s">
        <v>2101</v>
      </c>
      <c r="G3117" s="52">
        <v>2022</v>
      </c>
      <c r="H3117" s="52" t="s">
        <v>357</v>
      </c>
      <c r="I3117" s="52" t="s">
        <v>663</v>
      </c>
      <c r="J3117" s="60">
        <v>55000</v>
      </c>
      <c r="K3117" s="52">
        <v>55000</v>
      </c>
      <c r="L3117" s="56" t="str">
        <f>_xlfn.CONCAT(NFM3External!$B3117,"_",NFM3External!$C3117,"_",NFM3External!$E3117,"_",NFM3External!$G3117)</f>
        <v>Somalia_HIV_United Nations Population Fund (UNFPA)_2022</v>
      </c>
    </row>
    <row r="3118" spans="1:12">
      <c r="A3118" s="48" t="s">
        <v>2097</v>
      </c>
      <c r="B3118" s="49" t="s">
        <v>1210</v>
      </c>
      <c r="C3118" s="49" t="s">
        <v>1638</v>
      </c>
      <c r="D3118" s="49" t="s">
        <v>1627</v>
      </c>
      <c r="E3118" s="49" t="s">
        <v>938</v>
      </c>
      <c r="F3118" s="49" t="s">
        <v>2102</v>
      </c>
      <c r="G3118" s="49">
        <v>2018</v>
      </c>
      <c r="H3118" s="49" t="s">
        <v>1628</v>
      </c>
      <c r="I3118" s="49" t="s">
        <v>663</v>
      </c>
      <c r="J3118" s="59">
        <v>105000</v>
      </c>
      <c r="K3118" s="49">
        <v>105000</v>
      </c>
      <c r="L3118" s="55" t="str">
        <f>_xlfn.CONCAT(NFM3External!$B3118,"_",NFM3External!$C3118,"_",NFM3External!$E3118,"_",NFM3External!$G3118)</f>
        <v>Somalia_HIV_World Food Programme (WFP)_2018</v>
      </c>
    </row>
    <row r="3119" spans="1:12">
      <c r="A3119" s="51" t="s">
        <v>2097</v>
      </c>
      <c r="B3119" s="52" t="s">
        <v>1210</v>
      </c>
      <c r="C3119" s="52" t="s">
        <v>1638</v>
      </c>
      <c r="D3119" s="52" t="s">
        <v>1627</v>
      </c>
      <c r="E3119" s="52" t="s">
        <v>938</v>
      </c>
      <c r="F3119" s="52" t="s">
        <v>2102</v>
      </c>
      <c r="G3119" s="52">
        <v>2019</v>
      </c>
      <c r="H3119" s="52" t="s">
        <v>1628</v>
      </c>
      <c r="I3119" s="52" t="s">
        <v>663</v>
      </c>
      <c r="J3119" s="60">
        <v>105000</v>
      </c>
      <c r="K3119" s="52">
        <v>105000</v>
      </c>
      <c r="L3119" s="56" t="str">
        <f>_xlfn.CONCAT(NFM3External!$B3119,"_",NFM3External!$C3119,"_",NFM3External!$E3119,"_",NFM3External!$G3119)</f>
        <v>Somalia_HIV_World Food Programme (WFP)_2019</v>
      </c>
    </row>
    <row r="3120" spans="1:12">
      <c r="A3120" s="48" t="s">
        <v>2097</v>
      </c>
      <c r="B3120" s="49" t="s">
        <v>1210</v>
      </c>
      <c r="C3120" s="49" t="s">
        <v>1638</v>
      </c>
      <c r="D3120" s="49" t="s">
        <v>1627</v>
      </c>
      <c r="E3120" s="49" t="s">
        <v>938</v>
      </c>
      <c r="F3120" s="49" t="s">
        <v>2102</v>
      </c>
      <c r="G3120" s="49">
        <v>2020</v>
      </c>
      <c r="H3120" s="49" t="s">
        <v>1628</v>
      </c>
      <c r="I3120" s="49" t="s">
        <v>663</v>
      </c>
      <c r="J3120" s="59">
        <v>90000</v>
      </c>
      <c r="K3120" s="49">
        <v>90000</v>
      </c>
      <c r="L3120" s="55" t="str">
        <f>_xlfn.CONCAT(NFM3External!$B3120,"_",NFM3External!$C3120,"_",NFM3External!$E3120,"_",NFM3External!$G3120)</f>
        <v>Somalia_HIV_World Food Programme (WFP)_2020</v>
      </c>
    </row>
    <row r="3121" spans="1:12">
      <c r="A3121" s="51" t="s">
        <v>2097</v>
      </c>
      <c r="B3121" s="52" t="s">
        <v>1210</v>
      </c>
      <c r="C3121" s="52" t="s">
        <v>1638</v>
      </c>
      <c r="D3121" s="52" t="s">
        <v>1627</v>
      </c>
      <c r="E3121" s="52" t="s">
        <v>942</v>
      </c>
      <c r="F3121" s="52" t="s">
        <v>2103</v>
      </c>
      <c r="G3121" s="52">
        <v>2018</v>
      </c>
      <c r="H3121" s="52" t="s">
        <v>1628</v>
      </c>
      <c r="I3121" s="52" t="s">
        <v>663</v>
      </c>
      <c r="J3121" s="60">
        <v>65000</v>
      </c>
      <c r="K3121" s="52">
        <v>65000</v>
      </c>
      <c r="L3121" s="56" t="str">
        <f>_xlfn.CONCAT(NFM3External!$B3121,"_",NFM3External!$C3121,"_",NFM3External!$E3121,"_",NFM3External!$G3121)</f>
        <v>Somalia_HIV_World Health Organization (WHO)_2018</v>
      </c>
    </row>
    <row r="3122" spans="1:12">
      <c r="A3122" s="48" t="s">
        <v>2097</v>
      </c>
      <c r="B3122" s="49" t="s">
        <v>1210</v>
      </c>
      <c r="C3122" s="49" t="s">
        <v>1638</v>
      </c>
      <c r="D3122" s="49" t="s">
        <v>1627</v>
      </c>
      <c r="E3122" s="49" t="s">
        <v>942</v>
      </c>
      <c r="F3122" s="49" t="s">
        <v>2103</v>
      </c>
      <c r="G3122" s="49">
        <v>2019</v>
      </c>
      <c r="H3122" s="49" t="s">
        <v>1628</v>
      </c>
      <c r="I3122" s="49" t="s">
        <v>663</v>
      </c>
      <c r="J3122" s="59">
        <v>65000</v>
      </c>
      <c r="K3122" s="49">
        <v>65000</v>
      </c>
      <c r="L3122" s="55" t="str">
        <f>_xlfn.CONCAT(NFM3External!$B3122,"_",NFM3External!$C3122,"_",NFM3External!$E3122,"_",NFM3External!$G3122)</f>
        <v>Somalia_HIV_World Health Organization (WHO)_2019</v>
      </c>
    </row>
    <row r="3123" spans="1:12">
      <c r="A3123" s="51" t="s">
        <v>2097</v>
      </c>
      <c r="B3123" s="52" t="s">
        <v>1210</v>
      </c>
      <c r="C3123" s="52" t="s">
        <v>301</v>
      </c>
      <c r="D3123" s="52" t="s">
        <v>1627</v>
      </c>
      <c r="E3123" s="52" t="s">
        <v>853</v>
      </c>
      <c r="F3123" s="52"/>
      <c r="G3123" s="52">
        <v>2018</v>
      </c>
      <c r="H3123" s="52" t="s">
        <v>1628</v>
      </c>
      <c r="I3123" s="52" t="s">
        <v>663</v>
      </c>
      <c r="J3123" s="60">
        <v>301520</v>
      </c>
      <c r="K3123" s="52">
        <v>301520</v>
      </c>
      <c r="L3123" s="56" t="str">
        <f>_xlfn.CONCAT(NFM3External!$B3123,"_",NFM3External!$C3123,"_",NFM3External!$E3123,"_",NFM3External!$G3123)</f>
        <v>Somalia_TB_Medicins Sans Frontiers (MSF)_2018</v>
      </c>
    </row>
    <row r="3124" spans="1:12">
      <c r="A3124" s="48" t="s">
        <v>2097</v>
      </c>
      <c r="B3124" s="49" t="s">
        <v>1210</v>
      </c>
      <c r="C3124" s="49" t="s">
        <v>301</v>
      </c>
      <c r="D3124" s="49" t="s">
        <v>1627</v>
      </c>
      <c r="E3124" s="49" t="s">
        <v>853</v>
      </c>
      <c r="F3124" s="49"/>
      <c r="G3124" s="49">
        <v>2019</v>
      </c>
      <c r="H3124" s="49" t="s">
        <v>1628</v>
      </c>
      <c r="I3124" s="49" t="s">
        <v>663</v>
      </c>
      <c r="J3124" s="59">
        <v>301520</v>
      </c>
      <c r="K3124" s="49">
        <v>301520</v>
      </c>
      <c r="L3124" s="55" t="str">
        <f>_xlfn.CONCAT(NFM3External!$B3124,"_",NFM3External!$C3124,"_",NFM3External!$E3124,"_",NFM3External!$G3124)</f>
        <v>Somalia_TB_Medicins Sans Frontiers (MSF)_2019</v>
      </c>
    </row>
    <row r="3125" spans="1:12">
      <c r="A3125" s="51" t="s">
        <v>2097</v>
      </c>
      <c r="B3125" s="52" t="s">
        <v>1210</v>
      </c>
      <c r="C3125" s="52" t="s">
        <v>301</v>
      </c>
      <c r="D3125" s="52" t="s">
        <v>1627</v>
      </c>
      <c r="E3125" s="52" t="s">
        <v>853</v>
      </c>
      <c r="F3125" s="52"/>
      <c r="G3125" s="52">
        <v>2020</v>
      </c>
      <c r="H3125" s="52" t="s">
        <v>1628</v>
      </c>
      <c r="I3125" s="52" t="s">
        <v>663</v>
      </c>
      <c r="J3125" s="60">
        <v>301520</v>
      </c>
      <c r="K3125" s="52">
        <v>301520</v>
      </c>
      <c r="L3125" s="56" t="str">
        <f>_xlfn.CONCAT(NFM3External!$B3125,"_",NFM3External!$C3125,"_",NFM3External!$E3125,"_",NFM3External!$G3125)</f>
        <v>Somalia_TB_Medicins Sans Frontiers (MSF)_2020</v>
      </c>
    </row>
    <row r="3126" spans="1:12">
      <c r="A3126" s="48" t="s">
        <v>2097</v>
      </c>
      <c r="B3126" s="49" t="s">
        <v>1210</v>
      </c>
      <c r="C3126" s="49" t="s">
        <v>301</v>
      </c>
      <c r="D3126" s="49" t="s">
        <v>1627</v>
      </c>
      <c r="E3126" s="49" t="s">
        <v>853</v>
      </c>
      <c r="F3126" s="49"/>
      <c r="G3126" s="49">
        <v>2021</v>
      </c>
      <c r="H3126" s="49" t="s">
        <v>357</v>
      </c>
      <c r="I3126" s="49" t="s">
        <v>663</v>
      </c>
      <c r="J3126" s="59">
        <v>1217616</v>
      </c>
      <c r="K3126" s="49">
        <v>1217616</v>
      </c>
      <c r="L3126" s="55" t="str">
        <f>_xlfn.CONCAT(NFM3External!$B3126,"_",NFM3External!$C3126,"_",NFM3External!$E3126,"_",NFM3External!$G3126)</f>
        <v>Somalia_TB_Medicins Sans Frontiers (MSF)_2021</v>
      </c>
    </row>
    <row r="3127" spans="1:12">
      <c r="A3127" s="51" t="s">
        <v>2097</v>
      </c>
      <c r="B3127" s="52" t="s">
        <v>1210</v>
      </c>
      <c r="C3127" s="52" t="s">
        <v>301</v>
      </c>
      <c r="D3127" s="52" t="s">
        <v>1627</v>
      </c>
      <c r="E3127" s="52" t="s">
        <v>947</v>
      </c>
      <c r="F3127" s="52" t="s">
        <v>2104</v>
      </c>
      <c r="G3127" s="52">
        <v>2018</v>
      </c>
      <c r="H3127" s="52" t="s">
        <v>1628</v>
      </c>
      <c r="I3127" s="52" t="s">
        <v>663</v>
      </c>
      <c r="J3127" s="60">
        <v>120000</v>
      </c>
      <c r="K3127" s="52">
        <v>120000</v>
      </c>
      <c r="L3127" s="56" t="str">
        <f>_xlfn.CONCAT(NFM3External!$B3127,"_",NFM3External!$C3127,"_",NFM3External!$E3127,"_",NFM3External!$G3127)</f>
        <v>Somalia_TB_Unspecified - not disagregated by sources _2018</v>
      </c>
    </row>
    <row r="3128" spans="1:12">
      <c r="A3128" s="48" t="s">
        <v>2097</v>
      </c>
      <c r="B3128" s="49" t="s">
        <v>1210</v>
      </c>
      <c r="C3128" s="49" t="s">
        <v>301</v>
      </c>
      <c r="D3128" s="49" t="s">
        <v>1627</v>
      </c>
      <c r="E3128" s="49" t="s">
        <v>947</v>
      </c>
      <c r="F3128" s="49" t="s">
        <v>2105</v>
      </c>
      <c r="G3128" s="49">
        <v>2018</v>
      </c>
      <c r="H3128" s="49" t="s">
        <v>1628</v>
      </c>
      <c r="I3128" s="49" t="s">
        <v>663</v>
      </c>
      <c r="J3128" s="59">
        <v>205388</v>
      </c>
      <c r="K3128" s="49">
        <v>205388</v>
      </c>
      <c r="L3128" s="55" t="str">
        <f>_xlfn.CONCAT(NFM3External!$B3128,"_",NFM3External!$C3128,"_",NFM3External!$E3128,"_",NFM3External!$G3128)</f>
        <v>Somalia_TB_Unspecified - not disagregated by sources _2018</v>
      </c>
    </row>
    <row r="3129" spans="1:12">
      <c r="A3129" s="51" t="s">
        <v>2097</v>
      </c>
      <c r="B3129" s="52" t="s">
        <v>1210</v>
      </c>
      <c r="C3129" s="52" t="s">
        <v>301</v>
      </c>
      <c r="D3129" s="52" t="s">
        <v>1627</v>
      </c>
      <c r="E3129" s="52" t="s">
        <v>947</v>
      </c>
      <c r="F3129" s="52" t="s">
        <v>2104</v>
      </c>
      <c r="G3129" s="52">
        <v>2019</v>
      </c>
      <c r="H3129" s="52" t="s">
        <v>1628</v>
      </c>
      <c r="I3129" s="52" t="s">
        <v>663</v>
      </c>
      <c r="J3129" s="60">
        <v>120000</v>
      </c>
      <c r="K3129" s="52">
        <v>120000</v>
      </c>
      <c r="L3129" s="56" t="str">
        <f>_xlfn.CONCAT(NFM3External!$B3129,"_",NFM3External!$C3129,"_",NFM3External!$E3129,"_",NFM3External!$G3129)</f>
        <v>Somalia_TB_Unspecified - not disagregated by sources _2019</v>
      </c>
    </row>
    <row r="3130" spans="1:12">
      <c r="A3130" s="48" t="s">
        <v>2097</v>
      </c>
      <c r="B3130" s="49" t="s">
        <v>1210</v>
      </c>
      <c r="C3130" s="49" t="s">
        <v>301</v>
      </c>
      <c r="D3130" s="49" t="s">
        <v>1627</v>
      </c>
      <c r="E3130" s="49" t="s">
        <v>947</v>
      </c>
      <c r="F3130" s="49" t="s">
        <v>2105</v>
      </c>
      <c r="G3130" s="49">
        <v>2019</v>
      </c>
      <c r="H3130" s="49" t="s">
        <v>1628</v>
      </c>
      <c r="I3130" s="49" t="s">
        <v>663</v>
      </c>
      <c r="J3130" s="59">
        <v>205388</v>
      </c>
      <c r="K3130" s="49">
        <v>205388</v>
      </c>
      <c r="L3130" s="55" t="str">
        <f>_xlfn.CONCAT(NFM3External!$B3130,"_",NFM3External!$C3130,"_",NFM3External!$E3130,"_",NFM3External!$G3130)</f>
        <v>Somalia_TB_Unspecified - not disagregated by sources _2019</v>
      </c>
    </row>
    <row r="3131" spans="1:12">
      <c r="A3131" s="51" t="s">
        <v>2097</v>
      </c>
      <c r="B3131" s="52" t="s">
        <v>1210</v>
      </c>
      <c r="C3131" s="52" t="s">
        <v>301</v>
      </c>
      <c r="D3131" s="52" t="s">
        <v>1627</v>
      </c>
      <c r="E3131" s="52" t="s">
        <v>947</v>
      </c>
      <c r="F3131" s="52" t="s">
        <v>2104</v>
      </c>
      <c r="G3131" s="52">
        <v>2020</v>
      </c>
      <c r="H3131" s="52" t="s">
        <v>1628</v>
      </c>
      <c r="I3131" s="52" t="s">
        <v>663</v>
      </c>
      <c r="J3131" s="60">
        <v>120000</v>
      </c>
      <c r="K3131" s="52">
        <v>120000</v>
      </c>
      <c r="L3131" s="56" t="str">
        <f>_xlfn.CONCAT(NFM3External!$B3131,"_",NFM3External!$C3131,"_",NFM3External!$E3131,"_",NFM3External!$G3131)</f>
        <v>Somalia_TB_Unspecified - not disagregated by sources _2020</v>
      </c>
    </row>
    <row r="3132" spans="1:12">
      <c r="A3132" s="48" t="s">
        <v>2097</v>
      </c>
      <c r="B3132" s="49" t="s">
        <v>1210</v>
      </c>
      <c r="C3132" s="49" t="s">
        <v>301</v>
      </c>
      <c r="D3132" s="49" t="s">
        <v>1627</v>
      </c>
      <c r="E3132" s="49" t="s">
        <v>947</v>
      </c>
      <c r="F3132" s="49" t="s">
        <v>2105</v>
      </c>
      <c r="G3132" s="49">
        <v>2020</v>
      </c>
      <c r="H3132" s="49" t="s">
        <v>1628</v>
      </c>
      <c r="I3132" s="49" t="s">
        <v>663</v>
      </c>
      <c r="J3132" s="59">
        <v>205388</v>
      </c>
      <c r="K3132" s="49">
        <v>205388</v>
      </c>
      <c r="L3132" s="55" t="str">
        <f>_xlfn.CONCAT(NFM3External!$B3132,"_",NFM3External!$C3132,"_",NFM3External!$E3132,"_",NFM3External!$G3132)</f>
        <v>Somalia_TB_Unspecified - not disagregated by sources _2020</v>
      </c>
    </row>
    <row r="3133" spans="1:12">
      <c r="A3133" s="51" t="s">
        <v>2097</v>
      </c>
      <c r="B3133" s="52" t="s">
        <v>1210</v>
      </c>
      <c r="C3133" s="52" t="s">
        <v>301</v>
      </c>
      <c r="D3133" s="52" t="s">
        <v>1627</v>
      </c>
      <c r="E3133" s="52" t="s">
        <v>947</v>
      </c>
      <c r="F3133" s="52" t="s">
        <v>2106</v>
      </c>
      <c r="G3133" s="52">
        <v>2021</v>
      </c>
      <c r="H3133" s="52" t="s">
        <v>357</v>
      </c>
      <c r="I3133" s="52" t="s">
        <v>663</v>
      </c>
      <c r="J3133" s="60">
        <v>93769</v>
      </c>
      <c r="K3133" s="52">
        <v>93769</v>
      </c>
      <c r="L3133" s="56" t="str">
        <f>_xlfn.CONCAT(NFM3External!$B3133,"_",NFM3External!$C3133,"_",NFM3External!$E3133,"_",NFM3External!$G3133)</f>
        <v>Somalia_TB_Unspecified - not disagregated by sources _2021</v>
      </c>
    </row>
    <row r="3134" spans="1:12">
      <c r="A3134" s="48" t="s">
        <v>2097</v>
      </c>
      <c r="B3134" s="49" t="s">
        <v>1210</v>
      </c>
      <c r="C3134" s="49" t="s">
        <v>301</v>
      </c>
      <c r="D3134" s="49" t="s">
        <v>1627</v>
      </c>
      <c r="E3134" s="49" t="s">
        <v>947</v>
      </c>
      <c r="F3134" s="49" t="s">
        <v>2104</v>
      </c>
      <c r="G3134" s="49">
        <v>2021</v>
      </c>
      <c r="H3134" s="49" t="s">
        <v>357</v>
      </c>
      <c r="I3134" s="49" t="s">
        <v>663</v>
      </c>
      <c r="J3134" s="59">
        <v>120000</v>
      </c>
      <c r="K3134" s="49">
        <v>120000</v>
      </c>
      <c r="L3134" s="55" t="str">
        <f>_xlfn.CONCAT(NFM3External!$B3134,"_",NFM3External!$C3134,"_",NFM3External!$E3134,"_",NFM3External!$G3134)</f>
        <v>Somalia_TB_Unspecified - not disagregated by sources _2021</v>
      </c>
    </row>
    <row r="3135" spans="1:12">
      <c r="A3135" s="51" t="s">
        <v>2097</v>
      </c>
      <c r="B3135" s="52" t="s">
        <v>1210</v>
      </c>
      <c r="C3135" s="52" t="s">
        <v>301</v>
      </c>
      <c r="D3135" s="52" t="s">
        <v>1627</v>
      </c>
      <c r="E3135" s="52" t="s">
        <v>947</v>
      </c>
      <c r="F3135" s="52" t="s">
        <v>2105</v>
      </c>
      <c r="G3135" s="52">
        <v>2021</v>
      </c>
      <c r="H3135" s="52" t="s">
        <v>357</v>
      </c>
      <c r="I3135" s="52" t="s">
        <v>663</v>
      </c>
      <c r="J3135" s="60">
        <v>73943</v>
      </c>
      <c r="K3135" s="52">
        <v>73943</v>
      </c>
      <c r="L3135" s="56" t="str">
        <f>_xlfn.CONCAT(NFM3External!$B3135,"_",NFM3External!$C3135,"_",NFM3External!$E3135,"_",NFM3External!$G3135)</f>
        <v>Somalia_TB_Unspecified - not disagregated by sources _2021</v>
      </c>
    </row>
    <row r="3136" spans="1:12">
      <c r="A3136" s="48" t="s">
        <v>2097</v>
      </c>
      <c r="B3136" s="49" t="s">
        <v>1210</v>
      </c>
      <c r="C3136" s="49" t="s">
        <v>301</v>
      </c>
      <c r="D3136" s="49" t="s">
        <v>1627</v>
      </c>
      <c r="E3136" s="49" t="s">
        <v>947</v>
      </c>
      <c r="F3136" s="49" t="s">
        <v>2106</v>
      </c>
      <c r="G3136" s="49">
        <v>2022</v>
      </c>
      <c r="H3136" s="49" t="s">
        <v>357</v>
      </c>
      <c r="I3136" s="49" t="s">
        <v>663</v>
      </c>
      <c r="J3136" s="59">
        <v>91769</v>
      </c>
      <c r="K3136" s="49">
        <v>91769</v>
      </c>
      <c r="L3136" s="55" t="str">
        <f>_xlfn.CONCAT(NFM3External!$B3136,"_",NFM3External!$C3136,"_",NFM3External!$E3136,"_",NFM3External!$G3136)</f>
        <v>Somalia_TB_Unspecified - not disagregated by sources _2022</v>
      </c>
    </row>
    <row r="3137" spans="1:12">
      <c r="A3137" s="51" t="s">
        <v>2097</v>
      </c>
      <c r="B3137" s="52" t="s">
        <v>1210</v>
      </c>
      <c r="C3137" s="52" t="s">
        <v>301</v>
      </c>
      <c r="D3137" s="52" t="s">
        <v>1627</v>
      </c>
      <c r="E3137" s="52" t="s">
        <v>947</v>
      </c>
      <c r="F3137" s="52" t="s">
        <v>2104</v>
      </c>
      <c r="G3137" s="52">
        <v>2022</v>
      </c>
      <c r="H3137" s="52" t="s">
        <v>357</v>
      </c>
      <c r="I3137" s="52" t="s">
        <v>663</v>
      </c>
      <c r="J3137" s="60">
        <v>120000</v>
      </c>
      <c r="K3137" s="52">
        <v>120000</v>
      </c>
      <c r="L3137" s="56" t="str">
        <f>_xlfn.CONCAT(NFM3External!$B3137,"_",NFM3External!$C3137,"_",NFM3External!$E3137,"_",NFM3External!$G3137)</f>
        <v>Somalia_TB_Unspecified - not disagregated by sources _2022</v>
      </c>
    </row>
    <row r="3138" spans="1:12">
      <c r="A3138" s="48" t="s">
        <v>2097</v>
      </c>
      <c r="B3138" s="49" t="s">
        <v>1210</v>
      </c>
      <c r="C3138" s="49" t="s">
        <v>301</v>
      </c>
      <c r="D3138" s="49" t="s">
        <v>1627</v>
      </c>
      <c r="E3138" s="49" t="s">
        <v>947</v>
      </c>
      <c r="F3138" s="49" t="s">
        <v>2105</v>
      </c>
      <c r="G3138" s="49">
        <v>2022</v>
      </c>
      <c r="H3138" s="49" t="s">
        <v>357</v>
      </c>
      <c r="I3138" s="49" t="s">
        <v>663</v>
      </c>
      <c r="J3138" s="59">
        <v>73943</v>
      </c>
      <c r="K3138" s="49">
        <v>73943</v>
      </c>
      <c r="L3138" s="55" t="str">
        <f>_xlfn.CONCAT(NFM3External!$B3138,"_",NFM3External!$C3138,"_",NFM3External!$E3138,"_",NFM3External!$G3138)</f>
        <v>Somalia_TB_Unspecified - not disagregated by sources _2022</v>
      </c>
    </row>
    <row r="3139" spans="1:12">
      <c r="A3139" s="51" t="s">
        <v>2097</v>
      </c>
      <c r="B3139" s="52" t="s">
        <v>1210</v>
      </c>
      <c r="C3139" s="52" t="s">
        <v>301</v>
      </c>
      <c r="D3139" s="52" t="s">
        <v>1627</v>
      </c>
      <c r="E3139" s="52" t="s">
        <v>947</v>
      </c>
      <c r="F3139" s="52" t="s">
        <v>2104</v>
      </c>
      <c r="G3139" s="52">
        <v>2023</v>
      </c>
      <c r="H3139" s="52" t="s">
        <v>357</v>
      </c>
      <c r="I3139" s="52" t="s">
        <v>663</v>
      </c>
      <c r="J3139" s="60">
        <v>120000</v>
      </c>
      <c r="K3139" s="52">
        <v>120000</v>
      </c>
      <c r="L3139" s="56" t="str">
        <f>_xlfn.CONCAT(NFM3External!$B3139,"_",NFM3External!$C3139,"_",NFM3External!$E3139,"_",NFM3External!$G3139)</f>
        <v>Somalia_TB_Unspecified - not disagregated by sources _2023</v>
      </c>
    </row>
    <row r="3140" spans="1:12">
      <c r="A3140" s="48" t="s">
        <v>2097</v>
      </c>
      <c r="B3140" s="49" t="s">
        <v>1210</v>
      </c>
      <c r="C3140" s="49" t="s">
        <v>301</v>
      </c>
      <c r="D3140" s="49" t="s">
        <v>1627</v>
      </c>
      <c r="E3140" s="49" t="s">
        <v>947</v>
      </c>
      <c r="F3140" s="49" t="s">
        <v>2105</v>
      </c>
      <c r="G3140" s="49">
        <v>2023</v>
      </c>
      <c r="H3140" s="49" t="s">
        <v>357</v>
      </c>
      <c r="I3140" s="49" t="s">
        <v>663</v>
      </c>
      <c r="J3140" s="59">
        <v>73943</v>
      </c>
      <c r="K3140" s="49">
        <v>73943</v>
      </c>
      <c r="L3140" s="55" t="str">
        <f>_xlfn.CONCAT(NFM3External!$B3140,"_",NFM3External!$C3140,"_",NFM3External!$E3140,"_",NFM3External!$G3140)</f>
        <v>Somalia_TB_Unspecified - not disagregated by sources _2023</v>
      </c>
    </row>
    <row r="3141" spans="1:12">
      <c r="A3141" s="51" t="s">
        <v>2107</v>
      </c>
      <c r="B3141" s="52" t="s">
        <v>1216</v>
      </c>
      <c r="C3141" s="52" t="s">
        <v>1638</v>
      </c>
      <c r="D3141" s="52" t="s">
        <v>1627</v>
      </c>
      <c r="E3141" s="52" t="s">
        <v>923</v>
      </c>
      <c r="F3141" s="52" t="s">
        <v>2108</v>
      </c>
      <c r="G3141" s="52">
        <v>2018</v>
      </c>
      <c r="H3141" s="52" t="s">
        <v>1628</v>
      </c>
      <c r="I3141" s="52" t="s">
        <v>663</v>
      </c>
      <c r="J3141" s="60">
        <v>1612115</v>
      </c>
      <c r="K3141" s="52">
        <v>1612115</v>
      </c>
      <c r="L3141" s="56" t="str">
        <f>_xlfn.CONCAT(NFM3External!$B3141,"_",NFM3External!$C3141,"_",NFM3External!$E3141,"_",NFM3External!$G3141)</f>
        <v>South Sudan_HIV_United Nations Population Fund (UNFPA)_2018</v>
      </c>
    </row>
    <row r="3142" spans="1:12">
      <c r="A3142" s="48" t="s">
        <v>2107</v>
      </c>
      <c r="B3142" s="49" t="s">
        <v>1216</v>
      </c>
      <c r="C3142" s="49" t="s">
        <v>1638</v>
      </c>
      <c r="D3142" s="49" t="s">
        <v>1627</v>
      </c>
      <c r="E3142" s="49" t="s">
        <v>923</v>
      </c>
      <c r="F3142" s="49" t="s">
        <v>2108</v>
      </c>
      <c r="G3142" s="49">
        <v>2019</v>
      </c>
      <c r="H3142" s="49" t="s">
        <v>1628</v>
      </c>
      <c r="I3142" s="49" t="s">
        <v>663</v>
      </c>
      <c r="J3142" s="59">
        <v>1416823</v>
      </c>
      <c r="K3142" s="49">
        <v>1416823</v>
      </c>
      <c r="L3142" s="55" t="str">
        <f>_xlfn.CONCAT(NFM3External!$B3142,"_",NFM3External!$C3142,"_",NFM3External!$E3142,"_",NFM3External!$G3142)</f>
        <v>South Sudan_HIV_United Nations Population Fund (UNFPA)_2019</v>
      </c>
    </row>
    <row r="3143" spans="1:12">
      <c r="A3143" s="51" t="s">
        <v>2107</v>
      </c>
      <c r="B3143" s="52" t="s">
        <v>1216</v>
      </c>
      <c r="C3143" s="52" t="s">
        <v>1638</v>
      </c>
      <c r="D3143" s="52" t="s">
        <v>1627</v>
      </c>
      <c r="E3143" s="52" t="s">
        <v>923</v>
      </c>
      <c r="F3143" s="52" t="s">
        <v>2108</v>
      </c>
      <c r="G3143" s="52">
        <v>2020</v>
      </c>
      <c r="H3143" s="52" t="s">
        <v>1628</v>
      </c>
      <c r="I3143" s="52" t="s">
        <v>663</v>
      </c>
      <c r="J3143" s="60">
        <v>2341366</v>
      </c>
      <c r="K3143" s="52">
        <v>2341366</v>
      </c>
      <c r="L3143" s="56" t="str">
        <f>_xlfn.CONCAT(NFM3External!$B3143,"_",NFM3External!$C3143,"_",NFM3External!$E3143,"_",NFM3External!$G3143)</f>
        <v>South Sudan_HIV_United Nations Population Fund (UNFPA)_2020</v>
      </c>
    </row>
    <row r="3144" spans="1:12">
      <c r="A3144" s="48" t="s">
        <v>2107</v>
      </c>
      <c r="B3144" s="49" t="s">
        <v>1216</v>
      </c>
      <c r="C3144" s="49" t="s">
        <v>1638</v>
      </c>
      <c r="D3144" s="49" t="s">
        <v>1627</v>
      </c>
      <c r="E3144" s="49" t="s">
        <v>923</v>
      </c>
      <c r="F3144" s="49" t="s">
        <v>2108</v>
      </c>
      <c r="G3144" s="49">
        <v>2021</v>
      </c>
      <c r="H3144" s="49" t="s">
        <v>357</v>
      </c>
      <c r="I3144" s="49" t="s">
        <v>663</v>
      </c>
      <c r="J3144" s="59">
        <v>1790000</v>
      </c>
      <c r="K3144" s="49">
        <v>1790000</v>
      </c>
      <c r="L3144" s="55" t="str">
        <f>_xlfn.CONCAT(NFM3External!$B3144,"_",NFM3External!$C3144,"_",NFM3External!$E3144,"_",NFM3External!$G3144)</f>
        <v>South Sudan_HIV_United Nations Population Fund (UNFPA)_2021</v>
      </c>
    </row>
    <row r="3145" spans="1:12">
      <c r="A3145" s="51" t="s">
        <v>2107</v>
      </c>
      <c r="B3145" s="52" t="s">
        <v>1216</v>
      </c>
      <c r="C3145" s="52" t="s">
        <v>1638</v>
      </c>
      <c r="D3145" s="52" t="s">
        <v>1627</v>
      </c>
      <c r="E3145" s="52" t="s">
        <v>923</v>
      </c>
      <c r="F3145" s="52" t="s">
        <v>2108</v>
      </c>
      <c r="G3145" s="52">
        <v>2022</v>
      </c>
      <c r="H3145" s="52" t="s">
        <v>357</v>
      </c>
      <c r="I3145" s="52" t="s">
        <v>663</v>
      </c>
      <c r="J3145" s="60">
        <v>1790000</v>
      </c>
      <c r="K3145" s="52">
        <v>1790000</v>
      </c>
      <c r="L3145" s="56" t="str">
        <f>_xlfn.CONCAT(NFM3External!$B3145,"_",NFM3External!$C3145,"_",NFM3External!$E3145,"_",NFM3External!$G3145)</f>
        <v>South Sudan_HIV_United Nations Population Fund (UNFPA)_2022</v>
      </c>
    </row>
    <row r="3146" spans="1:12">
      <c r="A3146" s="48" t="s">
        <v>2107</v>
      </c>
      <c r="B3146" s="49" t="s">
        <v>1216</v>
      </c>
      <c r="C3146" s="49" t="s">
        <v>1638</v>
      </c>
      <c r="D3146" s="49" t="s">
        <v>1627</v>
      </c>
      <c r="E3146" s="49" t="s">
        <v>923</v>
      </c>
      <c r="F3146" s="49" t="s">
        <v>2108</v>
      </c>
      <c r="G3146" s="49">
        <v>2023</v>
      </c>
      <c r="H3146" s="49" t="s">
        <v>357</v>
      </c>
      <c r="I3146" s="49" t="s">
        <v>663</v>
      </c>
      <c r="J3146" s="59">
        <v>1790000</v>
      </c>
      <c r="K3146" s="49">
        <v>1790000</v>
      </c>
      <c r="L3146" s="55" t="str">
        <f>_xlfn.CONCAT(NFM3External!$B3146,"_",NFM3External!$C3146,"_",NFM3External!$E3146,"_",NFM3External!$G3146)</f>
        <v>South Sudan_HIV_United Nations Population Fund (UNFPA)_2023</v>
      </c>
    </row>
    <row r="3147" spans="1:12">
      <c r="A3147" s="51" t="s">
        <v>2107</v>
      </c>
      <c r="B3147" s="52" t="s">
        <v>1216</v>
      </c>
      <c r="C3147" s="52" t="s">
        <v>1638</v>
      </c>
      <c r="D3147" s="52" t="s">
        <v>1627</v>
      </c>
      <c r="E3147" s="52" t="s">
        <v>927</v>
      </c>
      <c r="F3147" s="52" t="s">
        <v>2109</v>
      </c>
      <c r="G3147" s="52">
        <v>2018</v>
      </c>
      <c r="H3147" s="52" t="s">
        <v>1628</v>
      </c>
      <c r="I3147" s="52" t="s">
        <v>663</v>
      </c>
      <c r="J3147" s="60">
        <v>17974896</v>
      </c>
      <c r="K3147" s="52">
        <v>17974896</v>
      </c>
      <c r="L3147" s="56" t="str">
        <f>_xlfn.CONCAT(NFM3External!$B3147,"_",NFM3External!$C3147,"_",NFM3External!$E3147,"_",NFM3External!$G3147)</f>
        <v>South Sudan_HIV_United States Government (USG)_2018</v>
      </c>
    </row>
    <row r="3148" spans="1:12">
      <c r="A3148" s="48" t="s">
        <v>2107</v>
      </c>
      <c r="B3148" s="49" t="s">
        <v>1216</v>
      </c>
      <c r="C3148" s="49" t="s">
        <v>1638</v>
      </c>
      <c r="D3148" s="49" t="s">
        <v>1627</v>
      </c>
      <c r="E3148" s="49" t="s">
        <v>927</v>
      </c>
      <c r="F3148" s="49" t="s">
        <v>2109</v>
      </c>
      <c r="G3148" s="49">
        <v>2019</v>
      </c>
      <c r="H3148" s="49" t="s">
        <v>1628</v>
      </c>
      <c r="I3148" s="49" t="s">
        <v>663</v>
      </c>
      <c r="J3148" s="59">
        <v>17504428</v>
      </c>
      <c r="K3148" s="49">
        <v>17504428</v>
      </c>
      <c r="L3148" s="55" t="str">
        <f>_xlfn.CONCAT(NFM3External!$B3148,"_",NFM3External!$C3148,"_",NFM3External!$E3148,"_",NFM3External!$G3148)</f>
        <v>South Sudan_HIV_United States Government (USG)_2019</v>
      </c>
    </row>
    <row r="3149" spans="1:12">
      <c r="A3149" s="51" t="s">
        <v>2107</v>
      </c>
      <c r="B3149" s="52" t="s">
        <v>1216</v>
      </c>
      <c r="C3149" s="52" t="s">
        <v>1638</v>
      </c>
      <c r="D3149" s="52" t="s">
        <v>1627</v>
      </c>
      <c r="E3149" s="52" t="s">
        <v>927</v>
      </c>
      <c r="F3149" s="52" t="s">
        <v>2109</v>
      </c>
      <c r="G3149" s="52">
        <v>2020</v>
      </c>
      <c r="H3149" s="52" t="s">
        <v>1628</v>
      </c>
      <c r="I3149" s="52" t="s">
        <v>663</v>
      </c>
      <c r="J3149" s="60">
        <v>20282496</v>
      </c>
      <c r="K3149" s="52">
        <v>20282496</v>
      </c>
      <c r="L3149" s="56" t="str">
        <f>_xlfn.CONCAT(NFM3External!$B3149,"_",NFM3External!$C3149,"_",NFM3External!$E3149,"_",NFM3External!$G3149)</f>
        <v>South Sudan_HIV_United States Government (USG)_2020</v>
      </c>
    </row>
    <row r="3150" spans="1:12">
      <c r="A3150" s="48" t="s">
        <v>2107</v>
      </c>
      <c r="B3150" s="49" t="s">
        <v>1216</v>
      </c>
      <c r="C3150" s="49" t="s">
        <v>1638</v>
      </c>
      <c r="D3150" s="49" t="s">
        <v>1627</v>
      </c>
      <c r="E3150" s="49" t="s">
        <v>927</v>
      </c>
      <c r="F3150" s="49" t="s">
        <v>2109</v>
      </c>
      <c r="G3150" s="49">
        <v>2021</v>
      </c>
      <c r="H3150" s="49" t="s">
        <v>357</v>
      </c>
      <c r="I3150" s="49" t="s">
        <v>663</v>
      </c>
      <c r="J3150" s="59">
        <v>39586000</v>
      </c>
      <c r="K3150" s="49">
        <v>39586000</v>
      </c>
      <c r="L3150" s="55" t="str">
        <f>_xlfn.CONCAT(NFM3External!$B3150,"_",NFM3External!$C3150,"_",NFM3External!$E3150,"_",NFM3External!$G3150)</f>
        <v>South Sudan_HIV_United States Government (USG)_2021</v>
      </c>
    </row>
    <row r="3151" spans="1:12">
      <c r="A3151" s="51" t="s">
        <v>2107</v>
      </c>
      <c r="B3151" s="52" t="s">
        <v>1216</v>
      </c>
      <c r="C3151" s="52" t="s">
        <v>1638</v>
      </c>
      <c r="D3151" s="52" t="s">
        <v>1627</v>
      </c>
      <c r="E3151" s="52" t="s">
        <v>927</v>
      </c>
      <c r="F3151" s="52" t="s">
        <v>2109</v>
      </c>
      <c r="G3151" s="52">
        <v>2022</v>
      </c>
      <c r="H3151" s="52" t="s">
        <v>357</v>
      </c>
      <c r="I3151" s="52" t="s">
        <v>663</v>
      </c>
      <c r="J3151" s="60">
        <v>39586000</v>
      </c>
      <c r="K3151" s="52">
        <v>39586000</v>
      </c>
      <c r="L3151" s="56" t="str">
        <f>_xlfn.CONCAT(NFM3External!$B3151,"_",NFM3External!$C3151,"_",NFM3External!$E3151,"_",NFM3External!$G3151)</f>
        <v>South Sudan_HIV_United States Government (USG)_2022</v>
      </c>
    </row>
    <row r="3152" spans="1:12">
      <c r="A3152" s="48" t="s">
        <v>2107</v>
      </c>
      <c r="B3152" s="49" t="s">
        <v>1216</v>
      </c>
      <c r="C3152" s="49" t="s">
        <v>1638</v>
      </c>
      <c r="D3152" s="49" t="s">
        <v>1627</v>
      </c>
      <c r="E3152" s="49" t="s">
        <v>927</v>
      </c>
      <c r="F3152" s="49" t="s">
        <v>2109</v>
      </c>
      <c r="G3152" s="49">
        <v>2023</v>
      </c>
      <c r="H3152" s="49" t="s">
        <v>357</v>
      </c>
      <c r="I3152" s="49" t="s">
        <v>663</v>
      </c>
      <c r="J3152" s="59">
        <v>39586000</v>
      </c>
      <c r="K3152" s="49">
        <v>39586000</v>
      </c>
      <c r="L3152" s="55" t="str">
        <f>_xlfn.CONCAT(NFM3External!$B3152,"_",NFM3External!$C3152,"_",NFM3External!$E3152,"_",NFM3External!$G3152)</f>
        <v>South Sudan_HIV_United States Government (USG)_2023</v>
      </c>
    </row>
    <row r="3153" spans="1:12">
      <c r="A3153" s="51" t="s">
        <v>2107</v>
      </c>
      <c r="B3153" s="52" t="s">
        <v>1216</v>
      </c>
      <c r="C3153" s="52" t="s">
        <v>301</v>
      </c>
      <c r="D3153" s="52" t="s">
        <v>1627</v>
      </c>
      <c r="E3153" s="52" t="s">
        <v>927</v>
      </c>
      <c r="F3153" s="52" t="s">
        <v>2110</v>
      </c>
      <c r="G3153" s="52">
        <v>2018</v>
      </c>
      <c r="H3153" s="52" t="s">
        <v>1628</v>
      </c>
      <c r="I3153" s="52" t="s">
        <v>663</v>
      </c>
      <c r="J3153" s="60">
        <v>444131</v>
      </c>
      <c r="K3153" s="52">
        <v>444131</v>
      </c>
      <c r="L3153" s="56" t="str">
        <f>_xlfn.CONCAT(NFM3External!$B3153,"_",NFM3External!$C3153,"_",NFM3External!$E3153,"_",NFM3External!$G3153)</f>
        <v>South Sudan_TB_United States Government (USG)_2018</v>
      </c>
    </row>
    <row r="3154" spans="1:12">
      <c r="A3154" s="48" t="s">
        <v>2107</v>
      </c>
      <c r="B3154" s="49" t="s">
        <v>1216</v>
      </c>
      <c r="C3154" s="49" t="s">
        <v>301</v>
      </c>
      <c r="D3154" s="49" t="s">
        <v>1627</v>
      </c>
      <c r="E3154" s="49" t="s">
        <v>927</v>
      </c>
      <c r="F3154" s="49" t="s">
        <v>2110</v>
      </c>
      <c r="G3154" s="49">
        <v>2019</v>
      </c>
      <c r="H3154" s="49" t="s">
        <v>1628</v>
      </c>
      <c r="I3154" s="49" t="s">
        <v>663</v>
      </c>
      <c r="J3154" s="59">
        <v>54851</v>
      </c>
      <c r="K3154" s="49">
        <v>54851</v>
      </c>
      <c r="L3154" s="55" t="str">
        <f>_xlfn.CONCAT(NFM3External!$B3154,"_",NFM3External!$C3154,"_",NFM3External!$E3154,"_",NFM3External!$G3154)</f>
        <v>South Sudan_TB_United States Government (USG)_2019</v>
      </c>
    </row>
    <row r="3155" spans="1:12">
      <c r="A3155" s="51" t="s">
        <v>2107</v>
      </c>
      <c r="B3155" s="52" t="s">
        <v>1216</v>
      </c>
      <c r="C3155" s="52" t="s">
        <v>301</v>
      </c>
      <c r="D3155" s="52" t="s">
        <v>1627</v>
      </c>
      <c r="E3155" s="52" t="s">
        <v>927</v>
      </c>
      <c r="F3155" s="52" t="s">
        <v>2110</v>
      </c>
      <c r="G3155" s="52">
        <v>2020</v>
      </c>
      <c r="H3155" s="52" t="s">
        <v>1628</v>
      </c>
      <c r="I3155" s="52" t="s">
        <v>663</v>
      </c>
      <c r="J3155" s="60">
        <v>0</v>
      </c>
      <c r="K3155" s="52">
        <v>0</v>
      </c>
      <c r="L3155" s="56" t="str">
        <f>_xlfn.CONCAT(NFM3External!$B3155,"_",NFM3External!$C3155,"_",NFM3External!$E3155,"_",NFM3External!$G3155)</f>
        <v>South Sudan_TB_United States Government (USG)_2020</v>
      </c>
    </row>
    <row r="3156" spans="1:12">
      <c r="A3156" s="48" t="s">
        <v>2107</v>
      </c>
      <c r="B3156" s="49" t="s">
        <v>1216</v>
      </c>
      <c r="C3156" s="49" t="s">
        <v>301</v>
      </c>
      <c r="D3156" s="49" t="s">
        <v>1627</v>
      </c>
      <c r="E3156" s="49" t="s">
        <v>927</v>
      </c>
      <c r="F3156" s="49" t="s">
        <v>2110</v>
      </c>
      <c r="G3156" s="49">
        <v>2021</v>
      </c>
      <c r="H3156" s="49" t="s">
        <v>357</v>
      </c>
      <c r="I3156" s="49" t="s">
        <v>663</v>
      </c>
      <c r="J3156" s="59">
        <v>0</v>
      </c>
      <c r="K3156" s="49">
        <v>0</v>
      </c>
      <c r="L3156" s="55" t="str">
        <f>_xlfn.CONCAT(NFM3External!$B3156,"_",NFM3External!$C3156,"_",NFM3External!$E3156,"_",NFM3External!$G3156)</f>
        <v>South Sudan_TB_United States Government (USG)_2021</v>
      </c>
    </row>
    <row r="3157" spans="1:12">
      <c r="A3157" s="51" t="s">
        <v>2107</v>
      </c>
      <c r="B3157" s="52" t="s">
        <v>1216</v>
      </c>
      <c r="C3157" s="52" t="s">
        <v>301</v>
      </c>
      <c r="D3157" s="52" t="s">
        <v>1627</v>
      </c>
      <c r="E3157" s="52" t="s">
        <v>927</v>
      </c>
      <c r="F3157" s="52" t="s">
        <v>2110</v>
      </c>
      <c r="G3157" s="52">
        <v>2023</v>
      </c>
      <c r="H3157" s="52" t="s">
        <v>357</v>
      </c>
      <c r="I3157" s="52" t="s">
        <v>663</v>
      </c>
      <c r="J3157" s="60">
        <v>0</v>
      </c>
      <c r="K3157" s="52">
        <v>0</v>
      </c>
      <c r="L3157" s="56" t="str">
        <f>_xlfn.CONCAT(NFM3External!$B3157,"_",NFM3External!$C3157,"_",NFM3External!$E3157,"_",NFM3External!$G3157)</f>
        <v>South Sudan_TB_United States Government (USG)_2023</v>
      </c>
    </row>
    <row r="3158" spans="1:12">
      <c r="A3158" s="48" t="s">
        <v>2107</v>
      </c>
      <c r="B3158" s="49" t="s">
        <v>1216</v>
      </c>
      <c r="C3158" s="49" t="s">
        <v>301</v>
      </c>
      <c r="D3158" s="49" t="s">
        <v>1627</v>
      </c>
      <c r="E3158" s="49" t="s">
        <v>927</v>
      </c>
      <c r="F3158" s="49" t="s">
        <v>2110</v>
      </c>
      <c r="G3158" s="49">
        <v>2024</v>
      </c>
      <c r="H3158" s="49" t="s">
        <v>357</v>
      </c>
      <c r="I3158" s="49" t="s">
        <v>663</v>
      </c>
      <c r="J3158" s="59">
        <v>0</v>
      </c>
      <c r="K3158" s="49">
        <v>0</v>
      </c>
      <c r="L3158" s="55" t="str">
        <f>_xlfn.CONCAT(NFM3External!$B3158,"_",NFM3External!$C3158,"_",NFM3External!$E3158,"_",NFM3External!$G3158)</f>
        <v>South Sudan_TB_United States Government (USG)_2024</v>
      </c>
    </row>
    <row r="3159" spans="1:12">
      <c r="A3159" s="51" t="s">
        <v>2111</v>
      </c>
      <c r="B3159" s="52" t="s">
        <v>1181</v>
      </c>
      <c r="C3159" s="52" t="s">
        <v>1638</v>
      </c>
      <c r="D3159" s="52" t="s">
        <v>1627</v>
      </c>
      <c r="E3159" s="52" t="s">
        <v>894</v>
      </c>
      <c r="F3159" s="52"/>
      <c r="G3159" s="52">
        <v>2018</v>
      </c>
      <c r="H3159" s="52" t="s">
        <v>1628</v>
      </c>
      <c r="I3159" s="52" t="s">
        <v>675</v>
      </c>
      <c r="J3159" s="60">
        <v>14412</v>
      </c>
      <c r="K3159" s="52">
        <v>17012</v>
      </c>
      <c r="L3159" s="56" t="str">
        <f>_xlfn.CONCAT(NFM3External!$B3159,"_",NFM3External!$C3159,"_",NFM3External!$E3159,"_",NFM3External!$G3159)</f>
        <v>Sao Tome and Principe_HIV_The United Nations Children's Fund (UNICEF)_2018</v>
      </c>
    </row>
    <row r="3160" spans="1:12">
      <c r="A3160" s="48" t="s">
        <v>2111</v>
      </c>
      <c r="B3160" s="49" t="s">
        <v>1181</v>
      </c>
      <c r="C3160" s="49" t="s">
        <v>1638</v>
      </c>
      <c r="D3160" s="49" t="s">
        <v>1627</v>
      </c>
      <c r="E3160" s="49" t="s">
        <v>894</v>
      </c>
      <c r="F3160" s="49"/>
      <c r="G3160" s="49">
        <v>2019</v>
      </c>
      <c r="H3160" s="49" t="s">
        <v>1628</v>
      </c>
      <c r="I3160" s="49" t="s">
        <v>675</v>
      </c>
      <c r="J3160" s="59">
        <v>8679</v>
      </c>
      <c r="K3160" s="49">
        <v>9716</v>
      </c>
      <c r="L3160" s="55" t="str">
        <f>_xlfn.CONCAT(NFM3External!$B3160,"_",NFM3External!$C3160,"_",NFM3External!$E3160,"_",NFM3External!$G3160)</f>
        <v>Sao Tome and Principe_HIV_The United Nations Children's Fund (UNICEF)_2019</v>
      </c>
    </row>
    <row r="3161" spans="1:12">
      <c r="A3161" s="51" t="s">
        <v>2111</v>
      </c>
      <c r="B3161" s="52" t="s">
        <v>1181</v>
      </c>
      <c r="C3161" s="52" t="s">
        <v>1638</v>
      </c>
      <c r="D3161" s="52" t="s">
        <v>1627</v>
      </c>
      <c r="E3161" s="52" t="s">
        <v>947</v>
      </c>
      <c r="F3161" s="52" t="s">
        <v>2112</v>
      </c>
      <c r="G3161" s="52">
        <v>2018</v>
      </c>
      <c r="H3161" s="52" t="s">
        <v>1628</v>
      </c>
      <c r="I3161" s="52" t="s">
        <v>675</v>
      </c>
      <c r="J3161" s="60">
        <v>10846</v>
      </c>
      <c r="K3161" s="52">
        <v>12802</v>
      </c>
      <c r="L3161" s="56" t="str">
        <f>_xlfn.CONCAT(NFM3External!$B3161,"_",NFM3External!$C3161,"_",NFM3External!$E3161,"_",NFM3External!$G3161)</f>
        <v>Sao Tome and Principe_HIV_Unspecified - not disagregated by sources _2018</v>
      </c>
    </row>
    <row r="3162" spans="1:12">
      <c r="A3162" s="48" t="s">
        <v>2111</v>
      </c>
      <c r="B3162" s="49" t="s">
        <v>1181</v>
      </c>
      <c r="C3162" s="49" t="s">
        <v>1638</v>
      </c>
      <c r="D3162" s="49" t="s">
        <v>1627</v>
      </c>
      <c r="E3162" s="49" t="s">
        <v>947</v>
      </c>
      <c r="F3162" s="49" t="s">
        <v>2113</v>
      </c>
      <c r="G3162" s="49">
        <v>2018</v>
      </c>
      <c r="H3162" s="49" t="s">
        <v>1628</v>
      </c>
      <c r="I3162" s="49" t="s">
        <v>675</v>
      </c>
      <c r="J3162" s="59">
        <v>8614</v>
      </c>
      <c r="K3162" s="49">
        <v>10168</v>
      </c>
      <c r="L3162" s="55" t="str">
        <f>_xlfn.CONCAT(NFM3External!$B3162,"_",NFM3External!$C3162,"_",NFM3External!$E3162,"_",NFM3External!$G3162)</f>
        <v>Sao Tome and Principe_HIV_Unspecified - not disagregated by sources _2018</v>
      </c>
    </row>
    <row r="3163" spans="1:12">
      <c r="A3163" s="51" t="s">
        <v>2111</v>
      </c>
      <c r="B3163" s="52" t="s">
        <v>1181</v>
      </c>
      <c r="C3163" s="52" t="s">
        <v>1638</v>
      </c>
      <c r="D3163" s="52" t="s">
        <v>1627</v>
      </c>
      <c r="E3163" s="52" t="s">
        <v>947</v>
      </c>
      <c r="F3163" s="52" t="s">
        <v>2112</v>
      </c>
      <c r="G3163" s="52">
        <v>2019</v>
      </c>
      <c r="H3163" s="52" t="s">
        <v>1628</v>
      </c>
      <c r="I3163" s="52" t="s">
        <v>675</v>
      </c>
      <c r="J3163" s="60">
        <v>13285</v>
      </c>
      <c r="K3163" s="52">
        <v>14872</v>
      </c>
      <c r="L3163" s="56" t="str">
        <f>_xlfn.CONCAT(NFM3External!$B3163,"_",NFM3External!$C3163,"_",NFM3External!$E3163,"_",NFM3External!$G3163)</f>
        <v>Sao Tome and Principe_HIV_Unspecified - not disagregated by sources _2019</v>
      </c>
    </row>
    <row r="3164" spans="1:12">
      <c r="A3164" s="48" t="s">
        <v>2111</v>
      </c>
      <c r="B3164" s="49" t="s">
        <v>1181</v>
      </c>
      <c r="C3164" s="49" t="s">
        <v>1638</v>
      </c>
      <c r="D3164" s="49" t="s">
        <v>1627</v>
      </c>
      <c r="E3164" s="49" t="s">
        <v>947</v>
      </c>
      <c r="F3164" s="49" t="s">
        <v>2113</v>
      </c>
      <c r="G3164" s="49">
        <v>2019</v>
      </c>
      <c r="H3164" s="49" t="s">
        <v>1628</v>
      </c>
      <c r="I3164" s="49" t="s">
        <v>675</v>
      </c>
      <c r="J3164" s="59">
        <v>9671</v>
      </c>
      <c r="K3164" s="49">
        <v>10826</v>
      </c>
      <c r="L3164" s="55" t="str">
        <f>_xlfn.CONCAT(NFM3External!$B3164,"_",NFM3External!$C3164,"_",NFM3External!$E3164,"_",NFM3External!$G3164)</f>
        <v>Sao Tome and Principe_HIV_Unspecified - not disagregated by sources _2019</v>
      </c>
    </row>
    <row r="3165" spans="1:12">
      <c r="A3165" s="51" t="s">
        <v>2111</v>
      </c>
      <c r="B3165" s="52" t="s">
        <v>1181</v>
      </c>
      <c r="C3165" s="52" t="s">
        <v>1638</v>
      </c>
      <c r="D3165" s="52" t="s">
        <v>1627</v>
      </c>
      <c r="E3165" s="52" t="s">
        <v>947</v>
      </c>
      <c r="F3165" s="52" t="s">
        <v>2112</v>
      </c>
      <c r="G3165" s="52">
        <v>2020</v>
      </c>
      <c r="H3165" s="52" t="s">
        <v>1628</v>
      </c>
      <c r="I3165" s="52" t="s">
        <v>675</v>
      </c>
      <c r="J3165" s="60">
        <v>5878</v>
      </c>
      <c r="K3165" s="52">
        <v>6698</v>
      </c>
      <c r="L3165" s="56" t="str">
        <f>_xlfn.CONCAT(NFM3External!$B3165,"_",NFM3External!$C3165,"_",NFM3External!$E3165,"_",NFM3External!$G3165)</f>
        <v>Sao Tome and Principe_HIV_Unspecified - not disagregated by sources _2020</v>
      </c>
    </row>
    <row r="3166" spans="1:12">
      <c r="A3166" s="48" t="s">
        <v>2111</v>
      </c>
      <c r="B3166" s="49" t="s">
        <v>1181</v>
      </c>
      <c r="C3166" s="49" t="s">
        <v>1638</v>
      </c>
      <c r="D3166" s="49" t="s">
        <v>1627</v>
      </c>
      <c r="E3166" s="49" t="s">
        <v>947</v>
      </c>
      <c r="F3166" s="49" t="s">
        <v>2112</v>
      </c>
      <c r="G3166" s="49">
        <v>2021</v>
      </c>
      <c r="H3166" s="49" t="s">
        <v>357</v>
      </c>
      <c r="I3166" s="49" t="s">
        <v>675</v>
      </c>
      <c r="J3166" s="59">
        <v>5878</v>
      </c>
      <c r="K3166" s="49">
        <v>7019</v>
      </c>
      <c r="L3166" s="55" t="str">
        <f>_xlfn.CONCAT(NFM3External!$B3166,"_",NFM3External!$C3166,"_",NFM3External!$E3166,"_",NFM3External!$G3166)</f>
        <v>Sao Tome and Principe_HIV_Unspecified - not disagregated by sources _2021</v>
      </c>
    </row>
    <row r="3167" spans="1:12">
      <c r="A3167" s="51" t="s">
        <v>2111</v>
      </c>
      <c r="B3167" s="52" t="s">
        <v>1181</v>
      </c>
      <c r="C3167" s="52" t="s">
        <v>1638</v>
      </c>
      <c r="D3167" s="52" t="s">
        <v>1627</v>
      </c>
      <c r="E3167" s="52" t="s">
        <v>947</v>
      </c>
      <c r="F3167" s="52" t="s">
        <v>2112</v>
      </c>
      <c r="G3167" s="52">
        <v>2022</v>
      </c>
      <c r="H3167" s="52" t="s">
        <v>357</v>
      </c>
      <c r="I3167" s="52" t="s">
        <v>675</v>
      </c>
      <c r="J3167" s="60">
        <v>5878</v>
      </c>
      <c r="K3167" s="52">
        <v>7097</v>
      </c>
      <c r="L3167" s="56" t="str">
        <f>_xlfn.CONCAT(NFM3External!$B3167,"_",NFM3External!$C3167,"_",NFM3External!$E3167,"_",NFM3External!$G3167)</f>
        <v>Sao Tome and Principe_HIV_Unspecified - not disagregated by sources _2022</v>
      </c>
    </row>
    <row r="3168" spans="1:12">
      <c r="A3168" s="48" t="s">
        <v>2111</v>
      </c>
      <c r="B3168" s="49" t="s">
        <v>1181</v>
      </c>
      <c r="C3168" s="49" t="s">
        <v>1638</v>
      </c>
      <c r="D3168" s="49" t="s">
        <v>1627</v>
      </c>
      <c r="E3168" s="49" t="s">
        <v>947</v>
      </c>
      <c r="F3168" s="49" t="s">
        <v>2112</v>
      </c>
      <c r="G3168" s="49">
        <v>2023</v>
      </c>
      <c r="H3168" s="49" t="s">
        <v>357</v>
      </c>
      <c r="I3168" s="49" t="s">
        <v>675</v>
      </c>
      <c r="J3168" s="59">
        <v>5878</v>
      </c>
      <c r="K3168" s="49">
        <v>7201</v>
      </c>
      <c r="L3168" s="55" t="str">
        <f>_xlfn.CONCAT(NFM3External!$B3168,"_",NFM3External!$C3168,"_",NFM3External!$E3168,"_",NFM3External!$G3168)</f>
        <v>Sao Tome and Principe_HIV_Unspecified - not disagregated by sources _2023</v>
      </c>
    </row>
    <row r="3169" spans="1:12">
      <c r="A3169" s="51" t="s">
        <v>2111</v>
      </c>
      <c r="B3169" s="52" t="s">
        <v>1181</v>
      </c>
      <c r="C3169" s="52" t="s">
        <v>1638</v>
      </c>
      <c r="D3169" s="52" t="s">
        <v>1627</v>
      </c>
      <c r="E3169" s="52" t="s">
        <v>947</v>
      </c>
      <c r="F3169" s="52" t="s">
        <v>2112</v>
      </c>
      <c r="G3169" s="52">
        <v>2024</v>
      </c>
      <c r="H3169" s="52" t="s">
        <v>357</v>
      </c>
      <c r="I3169" s="52" t="s">
        <v>675</v>
      </c>
      <c r="J3169" s="60">
        <v>5878</v>
      </c>
      <c r="K3169" s="52">
        <v>7289</v>
      </c>
      <c r="L3169" s="56" t="str">
        <f>_xlfn.CONCAT(NFM3External!$B3169,"_",NFM3External!$C3169,"_",NFM3External!$E3169,"_",NFM3External!$G3169)</f>
        <v>Sao Tome and Principe_HIV_Unspecified - not disagregated by sources _2024</v>
      </c>
    </row>
    <row r="3170" spans="1:12">
      <c r="A3170" s="48" t="s">
        <v>2111</v>
      </c>
      <c r="B3170" s="49" t="s">
        <v>1181</v>
      </c>
      <c r="C3170" s="49" t="s">
        <v>1638</v>
      </c>
      <c r="D3170" s="49" t="s">
        <v>1627</v>
      </c>
      <c r="E3170" s="49" t="s">
        <v>947</v>
      </c>
      <c r="F3170" s="49" t="s">
        <v>2112</v>
      </c>
      <c r="G3170" s="49">
        <v>2025</v>
      </c>
      <c r="H3170" s="49" t="s">
        <v>357</v>
      </c>
      <c r="I3170" s="49" t="s">
        <v>675</v>
      </c>
      <c r="J3170" s="59">
        <v>5878</v>
      </c>
      <c r="K3170" s="49">
        <v>7368</v>
      </c>
      <c r="L3170" s="55" t="str">
        <f>_xlfn.CONCAT(NFM3External!$B3170,"_",NFM3External!$C3170,"_",NFM3External!$E3170,"_",NFM3External!$G3170)</f>
        <v>Sao Tome and Principe_HIV_Unspecified - not disagregated by sources _2025</v>
      </c>
    </row>
    <row r="3171" spans="1:12">
      <c r="A3171" s="51" t="s">
        <v>2111</v>
      </c>
      <c r="B3171" s="52" t="s">
        <v>1181</v>
      </c>
      <c r="C3171" s="52" t="s">
        <v>1638</v>
      </c>
      <c r="D3171" s="52" t="s">
        <v>1627</v>
      </c>
      <c r="E3171" s="52" t="s">
        <v>942</v>
      </c>
      <c r="F3171" s="52" t="s">
        <v>2114</v>
      </c>
      <c r="G3171" s="52">
        <v>2018</v>
      </c>
      <c r="H3171" s="52" t="s">
        <v>1628</v>
      </c>
      <c r="I3171" s="52" t="s">
        <v>675</v>
      </c>
      <c r="J3171" s="60">
        <v>10455</v>
      </c>
      <c r="K3171" s="52">
        <v>12341</v>
      </c>
      <c r="L3171" s="56" t="str">
        <f>_xlfn.CONCAT(NFM3External!$B3171,"_",NFM3External!$C3171,"_",NFM3External!$E3171,"_",NFM3External!$G3171)</f>
        <v>Sao Tome and Principe_HIV_World Health Organization (WHO)_2018</v>
      </c>
    </row>
    <row r="3172" spans="1:12">
      <c r="A3172" s="48" t="s">
        <v>2111</v>
      </c>
      <c r="B3172" s="49" t="s">
        <v>1181</v>
      </c>
      <c r="C3172" s="49" t="s">
        <v>1638</v>
      </c>
      <c r="D3172" s="49" t="s">
        <v>1627</v>
      </c>
      <c r="E3172" s="49" t="s">
        <v>942</v>
      </c>
      <c r="F3172" s="49" t="s">
        <v>2114</v>
      </c>
      <c r="G3172" s="49">
        <v>2019</v>
      </c>
      <c r="H3172" s="49" t="s">
        <v>1628</v>
      </c>
      <c r="I3172" s="49" t="s">
        <v>675</v>
      </c>
      <c r="J3172" s="59">
        <v>507</v>
      </c>
      <c r="K3172" s="49">
        <v>568</v>
      </c>
      <c r="L3172" s="55" t="str">
        <f>_xlfn.CONCAT(NFM3External!$B3172,"_",NFM3External!$C3172,"_",NFM3External!$E3172,"_",NFM3External!$G3172)</f>
        <v>Sao Tome and Principe_HIV_World Health Organization (WHO)_2019</v>
      </c>
    </row>
    <row r="3173" spans="1:12">
      <c r="A3173" s="51" t="s">
        <v>2111</v>
      </c>
      <c r="B3173" s="52" t="s">
        <v>1181</v>
      </c>
      <c r="C3173" s="52" t="s">
        <v>1638</v>
      </c>
      <c r="D3173" s="52" t="s">
        <v>1627</v>
      </c>
      <c r="E3173" s="52" t="s">
        <v>942</v>
      </c>
      <c r="F3173" s="52" t="s">
        <v>2114</v>
      </c>
      <c r="G3173" s="52">
        <v>2020</v>
      </c>
      <c r="H3173" s="52" t="s">
        <v>1628</v>
      </c>
      <c r="I3173" s="52" t="s">
        <v>675</v>
      </c>
      <c r="J3173" s="60">
        <v>4022</v>
      </c>
      <c r="K3173" s="52">
        <v>4584</v>
      </c>
      <c r="L3173" s="56" t="str">
        <f>_xlfn.CONCAT(NFM3External!$B3173,"_",NFM3External!$C3173,"_",NFM3External!$E3173,"_",NFM3External!$G3173)</f>
        <v>Sao Tome and Principe_HIV_World Health Organization (WHO)_2020</v>
      </c>
    </row>
    <row r="3174" spans="1:12">
      <c r="A3174" s="48" t="s">
        <v>2111</v>
      </c>
      <c r="B3174" s="49" t="s">
        <v>1181</v>
      </c>
      <c r="C3174" s="49" t="s">
        <v>1638</v>
      </c>
      <c r="D3174" s="49" t="s">
        <v>1627</v>
      </c>
      <c r="E3174" s="49" t="s">
        <v>942</v>
      </c>
      <c r="F3174" s="49" t="s">
        <v>2114</v>
      </c>
      <c r="G3174" s="49">
        <v>2021</v>
      </c>
      <c r="H3174" s="49" t="s">
        <v>357</v>
      </c>
      <c r="I3174" s="49" t="s">
        <v>675</v>
      </c>
      <c r="J3174" s="59">
        <v>4530</v>
      </c>
      <c r="K3174" s="49">
        <v>5410</v>
      </c>
      <c r="L3174" s="55" t="str">
        <f>_xlfn.CONCAT(NFM3External!$B3174,"_",NFM3External!$C3174,"_",NFM3External!$E3174,"_",NFM3External!$G3174)</f>
        <v>Sao Tome and Principe_HIV_World Health Organization (WHO)_2021</v>
      </c>
    </row>
    <row r="3175" spans="1:12">
      <c r="A3175" s="51" t="s">
        <v>2111</v>
      </c>
      <c r="B3175" s="52" t="s">
        <v>1181</v>
      </c>
      <c r="C3175" s="52" t="s">
        <v>1638</v>
      </c>
      <c r="D3175" s="52" t="s">
        <v>1627</v>
      </c>
      <c r="E3175" s="52" t="s">
        <v>942</v>
      </c>
      <c r="F3175" s="52" t="s">
        <v>2114</v>
      </c>
      <c r="G3175" s="52">
        <v>2022</v>
      </c>
      <c r="H3175" s="52" t="s">
        <v>357</v>
      </c>
      <c r="I3175" s="52" t="s">
        <v>675</v>
      </c>
      <c r="J3175" s="60">
        <v>4530</v>
      </c>
      <c r="K3175" s="52">
        <v>5470</v>
      </c>
      <c r="L3175" s="56" t="str">
        <f>_xlfn.CONCAT(NFM3External!$B3175,"_",NFM3External!$C3175,"_",NFM3External!$E3175,"_",NFM3External!$G3175)</f>
        <v>Sao Tome and Principe_HIV_World Health Organization (WHO)_2022</v>
      </c>
    </row>
    <row r="3176" spans="1:12">
      <c r="A3176" s="48" t="s">
        <v>2111</v>
      </c>
      <c r="B3176" s="49" t="s">
        <v>1181</v>
      </c>
      <c r="C3176" s="49" t="s">
        <v>1638</v>
      </c>
      <c r="D3176" s="49" t="s">
        <v>1627</v>
      </c>
      <c r="E3176" s="49" t="s">
        <v>942</v>
      </c>
      <c r="F3176" s="49" t="s">
        <v>2114</v>
      </c>
      <c r="G3176" s="49">
        <v>2023</v>
      </c>
      <c r="H3176" s="49" t="s">
        <v>357</v>
      </c>
      <c r="I3176" s="49" t="s">
        <v>675</v>
      </c>
      <c r="J3176" s="59">
        <v>4530</v>
      </c>
      <c r="K3176" s="49">
        <v>5550</v>
      </c>
      <c r="L3176" s="55" t="str">
        <f>_xlfn.CONCAT(NFM3External!$B3176,"_",NFM3External!$C3176,"_",NFM3External!$E3176,"_",NFM3External!$G3176)</f>
        <v>Sao Tome and Principe_HIV_World Health Organization (WHO)_2023</v>
      </c>
    </row>
    <row r="3177" spans="1:12">
      <c r="A3177" s="51" t="s">
        <v>2111</v>
      </c>
      <c r="B3177" s="52" t="s">
        <v>1181</v>
      </c>
      <c r="C3177" s="52" t="s">
        <v>1638</v>
      </c>
      <c r="D3177" s="52" t="s">
        <v>1627</v>
      </c>
      <c r="E3177" s="52" t="s">
        <v>942</v>
      </c>
      <c r="F3177" s="52" t="s">
        <v>2114</v>
      </c>
      <c r="G3177" s="52">
        <v>2024</v>
      </c>
      <c r="H3177" s="52" t="s">
        <v>357</v>
      </c>
      <c r="I3177" s="52" t="s">
        <v>675</v>
      </c>
      <c r="J3177" s="60">
        <v>4530</v>
      </c>
      <c r="K3177" s="52">
        <v>5618</v>
      </c>
      <c r="L3177" s="56" t="str">
        <f>_xlfn.CONCAT(NFM3External!$B3177,"_",NFM3External!$C3177,"_",NFM3External!$E3177,"_",NFM3External!$G3177)</f>
        <v>Sao Tome and Principe_HIV_World Health Organization (WHO)_2024</v>
      </c>
    </row>
    <row r="3178" spans="1:12">
      <c r="A3178" s="48" t="s">
        <v>2111</v>
      </c>
      <c r="B3178" s="49" t="s">
        <v>1181</v>
      </c>
      <c r="C3178" s="49" t="s">
        <v>1638</v>
      </c>
      <c r="D3178" s="49" t="s">
        <v>1627</v>
      </c>
      <c r="E3178" s="49" t="s">
        <v>942</v>
      </c>
      <c r="F3178" s="49" t="s">
        <v>2114</v>
      </c>
      <c r="G3178" s="49">
        <v>2025</v>
      </c>
      <c r="H3178" s="49" t="s">
        <v>357</v>
      </c>
      <c r="I3178" s="49" t="s">
        <v>675</v>
      </c>
      <c r="J3178" s="59">
        <v>4530</v>
      </c>
      <c r="K3178" s="49">
        <v>5679</v>
      </c>
      <c r="L3178" s="55" t="str">
        <f>_xlfn.CONCAT(NFM3External!$B3178,"_",NFM3External!$C3178,"_",NFM3External!$E3178,"_",NFM3External!$G3178)</f>
        <v>Sao Tome and Principe_HIV_World Health Organization (WHO)_2025</v>
      </c>
    </row>
    <row r="3179" spans="1:12">
      <c r="A3179" s="51" t="s">
        <v>2111</v>
      </c>
      <c r="B3179" s="52" t="s">
        <v>1181</v>
      </c>
      <c r="C3179" s="52" t="s">
        <v>304</v>
      </c>
      <c r="D3179" s="52" t="s">
        <v>1627</v>
      </c>
      <c r="E3179" s="52" t="s">
        <v>724</v>
      </c>
      <c r="F3179" s="52" t="s">
        <v>2115</v>
      </c>
      <c r="G3179" s="52">
        <v>2018</v>
      </c>
      <c r="H3179" s="52" t="s">
        <v>1628</v>
      </c>
      <c r="I3179" s="52" t="s">
        <v>675</v>
      </c>
      <c r="J3179" s="60">
        <v>1505069</v>
      </c>
      <c r="K3179" s="52">
        <v>1776605</v>
      </c>
      <c r="L3179" s="56" t="str">
        <f>_xlfn.CONCAT(NFM3External!$B3179,"_",NFM3External!$C3179,"_",NFM3External!$E3179,"_",NFM3External!$G3179)</f>
        <v>Sao Tome and Principe_Malaria_China_2018</v>
      </c>
    </row>
    <row r="3180" spans="1:12">
      <c r="A3180" s="48" t="s">
        <v>2111</v>
      </c>
      <c r="B3180" s="49" t="s">
        <v>1181</v>
      </c>
      <c r="C3180" s="49" t="s">
        <v>304</v>
      </c>
      <c r="D3180" s="49" t="s">
        <v>1627</v>
      </c>
      <c r="E3180" s="49" t="s">
        <v>724</v>
      </c>
      <c r="F3180" s="49" t="s">
        <v>2115</v>
      </c>
      <c r="G3180" s="49">
        <v>2019</v>
      </c>
      <c r="H3180" s="49" t="s">
        <v>1628</v>
      </c>
      <c r="I3180" s="49" t="s">
        <v>675</v>
      </c>
      <c r="J3180" s="59">
        <v>1505069</v>
      </c>
      <c r="K3180" s="49">
        <v>1684865</v>
      </c>
      <c r="L3180" s="55" t="str">
        <f>_xlfn.CONCAT(NFM3External!$B3180,"_",NFM3External!$C3180,"_",NFM3External!$E3180,"_",NFM3External!$G3180)</f>
        <v>Sao Tome and Principe_Malaria_China_2019</v>
      </c>
    </row>
    <row r="3181" spans="1:12">
      <c r="A3181" s="51" t="s">
        <v>2111</v>
      </c>
      <c r="B3181" s="52" t="s">
        <v>1181</v>
      </c>
      <c r="C3181" s="52" t="s">
        <v>304</v>
      </c>
      <c r="D3181" s="52" t="s">
        <v>1627</v>
      </c>
      <c r="E3181" s="52" t="s">
        <v>724</v>
      </c>
      <c r="F3181" s="52" t="s">
        <v>2115</v>
      </c>
      <c r="G3181" s="52">
        <v>2020</v>
      </c>
      <c r="H3181" s="52" t="s">
        <v>1628</v>
      </c>
      <c r="I3181" s="52" t="s">
        <v>675</v>
      </c>
      <c r="J3181" s="60">
        <v>1101574</v>
      </c>
      <c r="K3181" s="52">
        <v>1255390</v>
      </c>
      <c r="L3181" s="56" t="str">
        <f>_xlfn.CONCAT(NFM3External!$B3181,"_",NFM3External!$C3181,"_",NFM3External!$E3181,"_",NFM3External!$G3181)</f>
        <v>Sao Tome and Principe_Malaria_China_2020</v>
      </c>
    </row>
    <row r="3182" spans="1:12">
      <c r="A3182" s="48" t="s">
        <v>2111</v>
      </c>
      <c r="B3182" s="49" t="s">
        <v>1181</v>
      </c>
      <c r="C3182" s="49" t="s">
        <v>304</v>
      </c>
      <c r="D3182" s="49" t="s">
        <v>1627</v>
      </c>
      <c r="E3182" s="49" t="s">
        <v>724</v>
      </c>
      <c r="F3182" s="49" t="s">
        <v>2115</v>
      </c>
      <c r="G3182" s="49">
        <v>2021</v>
      </c>
      <c r="H3182" s="49" t="s">
        <v>357</v>
      </c>
      <c r="I3182" s="49" t="s">
        <v>675</v>
      </c>
      <c r="J3182" s="59">
        <v>816677</v>
      </c>
      <c r="K3182" s="49">
        <v>975268</v>
      </c>
      <c r="L3182" s="55" t="str">
        <f>_xlfn.CONCAT(NFM3External!$B3182,"_",NFM3External!$C3182,"_",NFM3External!$E3182,"_",NFM3External!$G3182)</f>
        <v>Sao Tome and Principe_Malaria_China_2021</v>
      </c>
    </row>
    <row r="3183" spans="1:12">
      <c r="A3183" s="51" t="s">
        <v>2111</v>
      </c>
      <c r="B3183" s="52" t="s">
        <v>1181</v>
      </c>
      <c r="C3183" s="52" t="s">
        <v>304</v>
      </c>
      <c r="D3183" s="52" t="s">
        <v>1627</v>
      </c>
      <c r="E3183" s="52" t="s">
        <v>724</v>
      </c>
      <c r="F3183" s="52" t="s">
        <v>2115</v>
      </c>
      <c r="G3183" s="52">
        <v>2022</v>
      </c>
      <c r="H3183" s="52" t="s">
        <v>357</v>
      </c>
      <c r="I3183" s="52" t="s">
        <v>675</v>
      </c>
      <c r="J3183" s="60">
        <v>789076</v>
      </c>
      <c r="K3183" s="52">
        <v>952849</v>
      </c>
      <c r="L3183" s="56" t="str">
        <f>_xlfn.CONCAT(NFM3External!$B3183,"_",NFM3External!$C3183,"_",NFM3External!$E3183,"_",NFM3External!$G3183)</f>
        <v>Sao Tome and Principe_Malaria_China_2022</v>
      </c>
    </row>
    <row r="3184" spans="1:12">
      <c r="A3184" s="48" t="s">
        <v>2111</v>
      </c>
      <c r="B3184" s="49" t="s">
        <v>1181</v>
      </c>
      <c r="C3184" s="49" t="s">
        <v>304</v>
      </c>
      <c r="D3184" s="49" t="s">
        <v>1627</v>
      </c>
      <c r="E3184" s="49" t="s">
        <v>894</v>
      </c>
      <c r="F3184" s="49" t="s">
        <v>2116</v>
      </c>
      <c r="G3184" s="49">
        <v>2019</v>
      </c>
      <c r="H3184" s="49" t="s">
        <v>1628</v>
      </c>
      <c r="I3184" s="49" t="s">
        <v>675</v>
      </c>
      <c r="J3184" s="59">
        <v>47248</v>
      </c>
      <c r="K3184" s="49">
        <v>52893</v>
      </c>
      <c r="L3184" s="55" t="str">
        <f>_xlfn.CONCAT(NFM3External!$B3184,"_",NFM3External!$C3184,"_",NFM3External!$E3184,"_",NFM3External!$G3184)</f>
        <v>Sao Tome and Principe_Malaria_The United Nations Children's Fund (UNICEF)_2019</v>
      </c>
    </row>
    <row r="3185" spans="1:12">
      <c r="A3185" s="51" t="s">
        <v>2111</v>
      </c>
      <c r="B3185" s="52" t="s">
        <v>1181</v>
      </c>
      <c r="C3185" s="52" t="s">
        <v>304</v>
      </c>
      <c r="D3185" s="52" t="s">
        <v>1627</v>
      </c>
      <c r="E3185" s="52" t="s">
        <v>947</v>
      </c>
      <c r="F3185" s="52" t="s">
        <v>2117</v>
      </c>
      <c r="G3185" s="52">
        <v>2018</v>
      </c>
      <c r="H3185" s="52" t="s">
        <v>1628</v>
      </c>
      <c r="I3185" s="52" t="s">
        <v>675</v>
      </c>
      <c r="J3185" s="60">
        <v>166101</v>
      </c>
      <c r="K3185" s="52">
        <v>196068</v>
      </c>
      <c r="L3185" s="56" t="str">
        <f>_xlfn.CONCAT(NFM3External!$B3185,"_",NFM3External!$C3185,"_",NFM3External!$E3185,"_",NFM3External!$G3185)</f>
        <v>Sao Tome and Principe_Malaria_Unspecified - not disagregated by sources _2018</v>
      </c>
    </row>
    <row r="3186" spans="1:12">
      <c r="A3186" s="48" t="s">
        <v>2111</v>
      </c>
      <c r="B3186" s="49" t="s">
        <v>1181</v>
      </c>
      <c r="C3186" s="49" t="s">
        <v>304</v>
      </c>
      <c r="D3186" s="49" t="s">
        <v>1627</v>
      </c>
      <c r="E3186" s="49" t="s">
        <v>947</v>
      </c>
      <c r="F3186" s="49" t="s">
        <v>2118</v>
      </c>
      <c r="G3186" s="49">
        <v>2018</v>
      </c>
      <c r="H3186" s="49" t="s">
        <v>1628</v>
      </c>
      <c r="I3186" s="49" t="s">
        <v>675</v>
      </c>
      <c r="J3186" s="59">
        <v>2233</v>
      </c>
      <c r="K3186" s="49">
        <v>2635</v>
      </c>
      <c r="L3186" s="55" t="str">
        <f>_xlfn.CONCAT(NFM3External!$B3186,"_",NFM3External!$C3186,"_",NFM3External!$E3186,"_",NFM3External!$G3186)</f>
        <v>Sao Tome and Principe_Malaria_Unspecified - not disagregated by sources _2018</v>
      </c>
    </row>
    <row r="3187" spans="1:12">
      <c r="A3187" s="51" t="s">
        <v>2111</v>
      </c>
      <c r="B3187" s="52" t="s">
        <v>1181</v>
      </c>
      <c r="C3187" s="52" t="s">
        <v>304</v>
      </c>
      <c r="D3187" s="52" t="s">
        <v>1627</v>
      </c>
      <c r="E3187" s="52" t="s">
        <v>947</v>
      </c>
      <c r="F3187" s="52" t="s">
        <v>2117</v>
      </c>
      <c r="G3187" s="52">
        <v>2019</v>
      </c>
      <c r="H3187" s="52" t="s">
        <v>1628</v>
      </c>
      <c r="I3187" s="52" t="s">
        <v>675</v>
      </c>
      <c r="J3187" s="60">
        <v>0</v>
      </c>
      <c r="K3187" s="52">
        <v>0</v>
      </c>
      <c r="L3187" s="56" t="str">
        <f>_xlfn.CONCAT(NFM3External!$B3187,"_",NFM3External!$C3187,"_",NFM3External!$E3187,"_",NFM3External!$G3187)</f>
        <v>Sao Tome and Principe_Malaria_Unspecified - not disagregated by sources _2019</v>
      </c>
    </row>
    <row r="3188" spans="1:12">
      <c r="A3188" s="48" t="s">
        <v>2111</v>
      </c>
      <c r="B3188" s="49" t="s">
        <v>1181</v>
      </c>
      <c r="C3188" s="49" t="s">
        <v>304</v>
      </c>
      <c r="D3188" s="49" t="s">
        <v>1627</v>
      </c>
      <c r="E3188" s="49" t="s">
        <v>947</v>
      </c>
      <c r="F3188" s="49" t="s">
        <v>2118</v>
      </c>
      <c r="G3188" s="49">
        <v>2019</v>
      </c>
      <c r="H3188" s="49" t="s">
        <v>1628</v>
      </c>
      <c r="I3188" s="49" t="s">
        <v>675</v>
      </c>
      <c r="J3188" s="59">
        <v>4614</v>
      </c>
      <c r="K3188" s="49">
        <v>5166</v>
      </c>
      <c r="L3188" s="55" t="str">
        <f>_xlfn.CONCAT(NFM3External!$B3188,"_",NFM3External!$C3188,"_",NFM3External!$E3188,"_",NFM3External!$G3188)</f>
        <v>Sao Tome and Principe_Malaria_Unspecified - not disagregated by sources _2019</v>
      </c>
    </row>
    <row r="3189" spans="1:12">
      <c r="A3189" s="51" t="s">
        <v>2111</v>
      </c>
      <c r="B3189" s="52" t="s">
        <v>1181</v>
      </c>
      <c r="C3189" s="52" t="s">
        <v>304</v>
      </c>
      <c r="D3189" s="52" t="s">
        <v>1627</v>
      </c>
      <c r="E3189" s="52" t="s">
        <v>947</v>
      </c>
      <c r="F3189" s="52" t="s">
        <v>2117</v>
      </c>
      <c r="G3189" s="52">
        <v>2020</v>
      </c>
      <c r="H3189" s="52" t="s">
        <v>1628</v>
      </c>
      <c r="I3189" s="52" t="s">
        <v>675</v>
      </c>
      <c r="J3189" s="60">
        <v>111753</v>
      </c>
      <c r="K3189" s="52">
        <v>127357</v>
      </c>
      <c r="L3189" s="56" t="str">
        <f>_xlfn.CONCAT(NFM3External!$B3189,"_",NFM3External!$C3189,"_",NFM3External!$E3189,"_",NFM3External!$G3189)</f>
        <v>Sao Tome and Principe_Malaria_Unspecified - not disagregated by sources _2020</v>
      </c>
    </row>
    <row r="3190" spans="1:12">
      <c r="A3190" s="48" t="s">
        <v>2111</v>
      </c>
      <c r="B3190" s="49" t="s">
        <v>1181</v>
      </c>
      <c r="C3190" s="49" t="s">
        <v>304</v>
      </c>
      <c r="D3190" s="49" t="s">
        <v>1627</v>
      </c>
      <c r="E3190" s="49" t="s">
        <v>947</v>
      </c>
      <c r="F3190" s="49" t="s">
        <v>2118</v>
      </c>
      <c r="G3190" s="49">
        <v>2020</v>
      </c>
      <c r="H3190" s="49" t="s">
        <v>1628</v>
      </c>
      <c r="I3190" s="49" t="s">
        <v>675</v>
      </c>
      <c r="J3190" s="59">
        <v>5878</v>
      </c>
      <c r="K3190" s="49">
        <v>6698</v>
      </c>
      <c r="L3190" s="55" t="str">
        <f>_xlfn.CONCAT(NFM3External!$B3190,"_",NFM3External!$C3190,"_",NFM3External!$E3190,"_",NFM3External!$G3190)</f>
        <v>Sao Tome and Principe_Malaria_Unspecified - not disagregated by sources _2020</v>
      </c>
    </row>
    <row r="3191" spans="1:12">
      <c r="A3191" s="51" t="s">
        <v>2111</v>
      </c>
      <c r="B3191" s="52" t="s">
        <v>1181</v>
      </c>
      <c r="C3191" s="52" t="s">
        <v>304</v>
      </c>
      <c r="D3191" s="52" t="s">
        <v>1627</v>
      </c>
      <c r="E3191" s="52" t="s">
        <v>942</v>
      </c>
      <c r="F3191" s="52" t="s">
        <v>2119</v>
      </c>
      <c r="G3191" s="52">
        <v>2018</v>
      </c>
      <c r="H3191" s="52" t="s">
        <v>1628</v>
      </c>
      <c r="I3191" s="52" t="s">
        <v>675</v>
      </c>
      <c r="J3191" s="60">
        <v>74036</v>
      </c>
      <c r="K3191" s="52">
        <v>87393</v>
      </c>
      <c r="L3191" s="56" t="str">
        <f>_xlfn.CONCAT(NFM3External!$B3191,"_",NFM3External!$C3191,"_",NFM3External!$E3191,"_",NFM3External!$G3191)</f>
        <v>Sao Tome and Principe_Malaria_World Health Organization (WHO)_2018</v>
      </c>
    </row>
    <row r="3192" spans="1:12">
      <c r="A3192" s="48" t="s">
        <v>2111</v>
      </c>
      <c r="B3192" s="49" t="s">
        <v>1181</v>
      </c>
      <c r="C3192" s="49" t="s">
        <v>304</v>
      </c>
      <c r="D3192" s="49" t="s">
        <v>1627</v>
      </c>
      <c r="E3192" s="49" t="s">
        <v>942</v>
      </c>
      <c r="F3192" s="49" t="s">
        <v>2119</v>
      </c>
      <c r="G3192" s="49">
        <v>2019</v>
      </c>
      <c r="H3192" s="49" t="s">
        <v>1628</v>
      </c>
      <c r="I3192" s="49" t="s">
        <v>675</v>
      </c>
      <c r="J3192" s="59">
        <v>114419</v>
      </c>
      <c r="K3192" s="49">
        <v>128087</v>
      </c>
      <c r="L3192" s="55" t="str">
        <f>_xlfn.CONCAT(NFM3External!$B3192,"_",NFM3External!$C3192,"_",NFM3External!$E3192,"_",NFM3External!$G3192)</f>
        <v>Sao Tome and Principe_Malaria_World Health Organization (WHO)_2019</v>
      </c>
    </row>
    <row r="3193" spans="1:12">
      <c r="A3193" s="51" t="s">
        <v>2111</v>
      </c>
      <c r="B3193" s="52" t="s">
        <v>1181</v>
      </c>
      <c r="C3193" s="52" t="s">
        <v>304</v>
      </c>
      <c r="D3193" s="52" t="s">
        <v>1627</v>
      </c>
      <c r="E3193" s="52" t="s">
        <v>942</v>
      </c>
      <c r="F3193" s="52" t="s">
        <v>2119</v>
      </c>
      <c r="G3193" s="52">
        <v>2020</v>
      </c>
      <c r="H3193" s="52" t="s">
        <v>1628</v>
      </c>
      <c r="I3193" s="52" t="s">
        <v>675</v>
      </c>
      <c r="J3193" s="60">
        <v>19911</v>
      </c>
      <c r="K3193" s="52">
        <v>22691</v>
      </c>
      <c r="L3193" s="56" t="str">
        <f>_xlfn.CONCAT(NFM3External!$B3193,"_",NFM3External!$C3193,"_",NFM3External!$E3193,"_",NFM3External!$G3193)</f>
        <v>Sao Tome and Principe_Malaria_World Health Organization (WHO)_2020</v>
      </c>
    </row>
    <row r="3194" spans="1:12">
      <c r="A3194" s="48" t="s">
        <v>2111</v>
      </c>
      <c r="B3194" s="49" t="s">
        <v>1181</v>
      </c>
      <c r="C3194" s="49" t="s">
        <v>304</v>
      </c>
      <c r="D3194" s="49" t="s">
        <v>1627</v>
      </c>
      <c r="E3194" s="49" t="s">
        <v>942</v>
      </c>
      <c r="F3194" s="49" t="s">
        <v>2119</v>
      </c>
      <c r="G3194" s="49">
        <v>2021</v>
      </c>
      <c r="H3194" s="49" t="s">
        <v>357</v>
      </c>
      <c r="I3194" s="49" t="s">
        <v>675</v>
      </c>
      <c r="J3194" s="59">
        <v>18120</v>
      </c>
      <c r="K3194" s="49">
        <v>21639</v>
      </c>
      <c r="L3194" s="55" t="str">
        <f>_xlfn.CONCAT(NFM3External!$B3194,"_",NFM3External!$C3194,"_",NFM3External!$E3194,"_",NFM3External!$G3194)</f>
        <v>Sao Tome and Principe_Malaria_World Health Organization (WHO)_2021</v>
      </c>
    </row>
    <row r="3195" spans="1:12">
      <c r="A3195" s="51" t="s">
        <v>2111</v>
      </c>
      <c r="B3195" s="52" t="s">
        <v>1181</v>
      </c>
      <c r="C3195" s="52" t="s">
        <v>304</v>
      </c>
      <c r="D3195" s="52" t="s">
        <v>1627</v>
      </c>
      <c r="E3195" s="52" t="s">
        <v>942</v>
      </c>
      <c r="F3195" s="52" t="s">
        <v>2119</v>
      </c>
      <c r="G3195" s="52">
        <v>2022</v>
      </c>
      <c r="H3195" s="52" t="s">
        <v>357</v>
      </c>
      <c r="I3195" s="52" t="s">
        <v>675</v>
      </c>
      <c r="J3195" s="60">
        <v>18120</v>
      </c>
      <c r="K3195" s="52">
        <v>21881</v>
      </c>
      <c r="L3195" s="56" t="str">
        <f>_xlfn.CONCAT(NFM3External!$B3195,"_",NFM3External!$C3195,"_",NFM3External!$E3195,"_",NFM3External!$G3195)</f>
        <v>Sao Tome and Principe_Malaria_World Health Organization (WHO)_2022</v>
      </c>
    </row>
    <row r="3196" spans="1:12">
      <c r="A3196" s="48" t="s">
        <v>2111</v>
      </c>
      <c r="B3196" s="49" t="s">
        <v>1181</v>
      </c>
      <c r="C3196" s="49" t="s">
        <v>304</v>
      </c>
      <c r="D3196" s="49" t="s">
        <v>1627</v>
      </c>
      <c r="E3196" s="49" t="s">
        <v>942</v>
      </c>
      <c r="F3196" s="49" t="s">
        <v>2119</v>
      </c>
      <c r="G3196" s="49">
        <v>2023</v>
      </c>
      <c r="H3196" s="49" t="s">
        <v>357</v>
      </c>
      <c r="I3196" s="49" t="s">
        <v>675</v>
      </c>
      <c r="J3196" s="59">
        <v>18120</v>
      </c>
      <c r="K3196" s="49">
        <v>22200</v>
      </c>
      <c r="L3196" s="55" t="str">
        <f>_xlfn.CONCAT(NFM3External!$B3196,"_",NFM3External!$C3196,"_",NFM3External!$E3196,"_",NFM3External!$G3196)</f>
        <v>Sao Tome and Principe_Malaria_World Health Organization (WHO)_2023</v>
      </c>
    </row>
    <row r="3197" spans="1:12">
      <c r="A3197" s="51" t="s">
        <v>2111</v>
      </c>
      <c r="B3197" s="52" t="s">
        <v>1181</v>
      </c>
      <c r="C3197" s="52" t="s">
        <v>304</v>
      </c>
      <c r="D3197" s="52" t="s">
        <v>1627</v>
      </c>
      <c r="E3197" s="52" t="s">
        <v>942</v>
      </c>
      <c r="F3197" s="52" t="s">
        <v>2119</v>
      </c>
      <c r="G3197" s="52">
        <v>2024</v>
      </c>
      <c r="H3197" s="52" t="s">
        <v>357</v>
      </c>
      <c r="I3197" s="52" t="s">
        <v>675</v>
      </c>
      <c r="J3197" s="60">
        <v>18120</v>
      </c>
      <c r="K3197" s="52">
        <v>22472</v>
      </c>
      <c r="L3197" s="56" t="str">
        <f>_xlfn.CONCAT(NFM3External!$B3197,"_",NFM3External!$C3197,"_",NFM3External!$E3197,"_",NFM3External!$G3197)</f>
        <v>Sao Tome and Principe_Malaria_World Health Organization (WHO)_2024</v>
      </c>
    </row>
    <row r="3198" spans="1:12">
      <c r="A3198" s="48" t="s">
        <v>2111</v>
      </c>
      <c r="B3198" s="49" t="s">
        <v>1181</v>
      </c>
      <c r="C3198" s="49" t="s">
        <v>301</v>
      </c>
      <c r="D3198" s="49" t="s">
        <v>1627</v>
      </c>
      <c r="E3198" s="49" t="s">
        <v>693</v>
      </c>
      <c r="F3198" s="49" t="s">
        <v>693</v>
      </c>
      <c r="G3198" s="49">
        <v>2018</v>
      </c>
      <c r="H3198" s="49" t="s">
        <v>1628</v>
      </c>
      <c r="I3198" s="49" t="s">
        <v>675</v>
      </c>
      <c r="J3198" s="59">
        <v>622665</v>
      </c>
      <c r="K3198" s="49">
        <v>735002</v>
      </c>
      <c r="L3198" s="55" t="str">
        <f>_xlfn.CONCAT(NFM3External!$B3198,"_",NFM3External!$C3198,"_",NFM3External!$E3198,"_",NFM3External!$G3198)</f>
        <v>Sao Tome and Principe_TB_Brazil_2018</v>
      </c>
    </row>
    <row r="3199" spans="1:12">
      <c r="A3199" s="51" t="s">
        <v>2111</v>
      </c>
      <c r="B3199" s="52" t="s">
        <v>1181</v>
      </c>
      <c r="C3199" s="52" t="s">
        <v>301</v>
      </c>
      <c r="D3199" s="52" t="s">
        <v>1627</v>
      </c>
      <c r="E3199" s="52" t="s">
        <v>693</v>
      </c>
      <c r="F3199" s="52" t="s">
        <v>693</v>
      </c>
      <c r="G3199" s="52">
        <v>2019</v>
      </c>
      <c r="H3199" s="52" t="s">
        <v>1628</v>
      </c>
      <c r="I3199" s="52" t="s">
        <v>675</v>
      </c>
      <c r="J3199" s="60">
        <v>40000</v>
      </c>
      <c r="K3199" s="52">
        <v>44778</v>
      </c>
      <c r="L3199" s="56" t="str">
        <f>_xlfn.CONCAT(NFM3External!$B3199,"_",NFM3External!$C3199,"_",NFM3External!$E3199,"_",NFM3External!$G3199)</f>
        <v>Sao Tome and Principe_TB_Brazil_2019</v>
      </c>
    </row>
    <row r="3200" spans="1:12">
      <c r="A3200" s="48" t="s">
        <v>2111</v>
      </c>
      <c r="B3200" s="49" t="s">
        <v>1181</v>
      </c>
      <c r="C3200" s="49" t="s">
        <v>301</v>
      </c>
      <c r="D3200" s="49" t="s">
        <v>1627</v>
      </c>
      <c r="E3200" s="49" t="s">
        <v>947</v>
      </c>
      <c r="F3200" s="49" t="s">
        <v>2113</v>
      </c>
      <c r="G3200" s="49">
        <v>2019</v>
      </c>
      <c r="H3200" s="49" t="s">
        <v>1628</v>
      </c>
      <c r="I3200" s="49" t="s">
        <v>675</v>
      </c>
      <c r="J3200" s="59">
        <v>8976</v>
      </c>
      <c r="K3200" s="49">
        <v>10048</v>
      </c>
      <c r="L3200" s="55" t="str">
        <f>_xlfn.CONCAT(NFM3External!$B3200,"_",NFM3External!$C3200,"_",NFM3External!$E3200,"_",NFM3External!$G3200)</f>
        <v>Sao Tome and Principe_TB_Unspecified - not disagregated by sources _2019</v>
      </c>
    </row>
    <row r="3201" spans="1:12">
      <c r="A3201" s="51" t="s">
        <v>2111</v>
      </c>
      <c r="B3201" s="52" t="s">
        <v>1181</v>
      </c>
      <c r="C3201" s="52" t="s">
        <v>301</v>
      </c>
      <c r="D3201" s="52" t="s">
        <v>1627</v>
      </c>
      <c r="E3201" s="52" t="s">
        <v>942</v>
      </c>
      <c r="F3201" s="52" t="s">
        <v>2114</v>
      </c>
      <c r="G3201" s="52">
        <v>2018</v>
      </c>
      <c r="H3201" s="52" t="s">
        <v>1628</v>
      </c>
      <c r="I3201" s="52" t="s">
        <v>675</v>
      </c>
      <c r="J3201" s="60">
        <v>10455</v>
      </c>
      <c r="K3201" s="52">
        <v>12341</v>
      </c>
      <c r="L3201" s="56" t="str">
        <f>_xlfn.CONCAT(NFM3External!$B3201,"_",NFM3External!$C3201,"_",NFM3External!$E3201,"_",NFM3External!$G3201)</f>
        <v>Sao Tome and Principe_TB_World Health Organization (WHO)_2018</v>
      </c>
    </row>
    <row r="3202" spans="1:12">
      <c r="A3202" s="48" t="s">
        <v>2111</v>
      </c>
      <c r="B3202" s="49" t="s">
        <v>1181</v>
      </c>
      <c r="C3202" s="49" t="s">
        <v>301</v>
      </c>
      <c r="D3202" s="49" t="s">
        <v>1627</v>
      </c>
      <c r="E3202" s="49" t="s">
        <v>942</v>
      </c>
      <c r="F3202" s="49" t="s">
        <v>2114</v>
      </c>
      <c r="G3202" s="49">
        <v>2019</v>
      </c>
      <c r="H3202" s="49" t="s">
        <v>1628</v>
      </c>
      <c r="I3202" s="49" t="s">
        <v>675</v>
      </c>
      <c r="J3202" s="59">
        <v>507</v>
      </c>
      <c r="K3202" s="49">
        <v>568</v>
      </c>
      <c r="L3202" s="55" t="str">
        <f>_xlfn.CONCAT(NFM3External!$B3202,"_",NFM3External!$C3202,"_",NFM3External!$E3202,"_",NFM3External!$G3202)</f>
        <v>Sao Tome and Principe_TB_World Health Organization (WHO)_2019</v>
      </c>
    </row>
    <row r="3203" spans="1:12">
      <c r="A3203" s="51" t="s">
        <v>2111</v>
      </c>
      <c r="B3203" s="52" t="s">
        <v>1181</v>
      </c>
      <c r="C3203" s="52" t="s">
        <v>301</v>
      </c>
      <c r="D3203" s="52" t="s">
        <v>1627</v>
      </c>
      <c r="E3203" s="52" t="s">
        <v>942</v>
      </c>
      <c r="F3203" s="52" t="s">
        <v>2114</v>
      </c>
      <c r="G3203" s="52">
        <v>2020</v>
      </c>
      <c r="H3203" s="52" t="s">
        <v>1628</v>
      </c>
      <c r="I3203" s="52" t="s">
        <v>675</v>
      </c>
      <c r="J3203" s="60">
        <v>4022</v>
      </c>
      <c r="K3203" s="52">
        <v>4584</v>
      </c>
      <c r="L3203" s="56" t="str">
        <f>_xlfn.CONCAT(NFM3External!$B3203,"_",NFM3External!$C3203,"_",NFM3External!$E3203,"_",NFM3External!$G3203)</f>
        <v>Sao Tome and Principe_TB_World Health Organization (WHO)_2020</v>
      </c>
    </row>
    <row r="3204" spans="1:12">
      <c r="A3204" s="48" t="s">
        <v>2111</v>
      </c>
      <c r="B3204" s="49" t="s">
        <v>1181</v>
      </c>
      <c r="C3204" s="49" t="s">
        <v>301</v>
      </c>
      <c r="D3204" s="49" t="s">
        <v>1627</v>
      </c>
      <c r="E3204" s="49" t="s">
        <v>942</v>
      </c>
      <c r="F3204" s="49" t="s">
        <v>2114</v>
      </c>
      <c r="G3204" s="49">
        <v>2021</v>
      </c>
      <c r="H3204" s="49" t="s">
        <v>357</v>
      </c>
      <c r="I3204" s="49" t="s">
        <v>675</v>
      </c>
      <c r="J3204" s="59">
        <v>4530</v>
      </c>
      <c r="K3204" s="49">
        <v>5410</v>
      </c>
      <c r="L3204" s="55" t="str">
        <f>_xlfn.CONCAT(NFM3External!$B3204,"_",NFM3External!$C3204,"_",NFM3External!$E3204,"_",NFM3External!$G3204)</f>
        <v>Sao Tome and Principe_TB_World Health Organization (WHO)_2021</v>
      </c>
    </row>
    <row r="3205" spans="1:12">
      <c r="A3205" s="51" t="s">
        <v>2111</v>
      </c>
      <c r="B3205" s="52" t="s">
        <v>1181</v>
      </c>
      <c r="C3205" s="52" t="s">
        <v>301</v>
      </c>
      <c r="D3205" s="52" t="s">
        <v>1627</v>
      </c>
      <c r="E3205" s="52" t="s">
        <v>942</v>
      </c>
      <c r="F3205" s="52" t="s">
        <v>2114</v>
      </c>
      <c r="G3205" s="52">
        <v>2022</v>
      </c>
      <c r="H3205" s="52" t="s">
        <v>357</v>
      </c>
      <c r="I3205" s="52" t="s">
        <v>675</v>
      </c>
      <c r="J3205" s="60">
        <v>4530</v>
      </c>
      <c r="K3205" s="52">
        <v>5470</v>
      </c>
      <c r="L3205" s="56" t="str">
        <f>_xlfn.CONCAT(NFM3External!$B3205,"_",NFM3External!$C3205,"_",NFM3External!$E3205,"_",NFM3External!$G3205)</f>
        <v>Sao Tome and Principe_TB_World Health Organization (WHO)_2022</v>
      </c>
    </row>
    <row r="3206" spans="1:12">
      <c r="A3206" s="48" t="s">
        <v>2111</v>
      </c>
      <c r="B3206" s="49" t="s">
        <v>1181</v>
      </c>
      <c r="C3206" s="49" t="s">
        <v>301</v>
      </c>
      <c r="D3206" s="49" t="s">
        <v>1627</v>
      </c>
      <c r="E3206" s="49" t="s">
        <v>942</v>
      </c>
      <c r="F3206" s="49" t="s">
        <v>2114</v>
      </c>
      <c r="G3206" s="49">
        <v>2023</v>
      </c>
      <c r="H3206" s="49" t="s">
        <v>357</v>
      </c>
      <c r="I3206" s="49" t="s">
        <v>675</v>
      </c>
      <c r="J3206" s="59">
        <v>4530</v>
      </c>
      <c r="K3206" s="49">
        <v>5550</v>
      </c>
      <c r="L3206" s="55" t="str">
        <f>_xlfn.CONCAT(NFM3External!$B3206,"_",NFM3External!$C3206,"_",NFM3External!$E3206,"_",NFM3External!$G3206)</f>
        <v>Sao Tome and Principe_TB_World Health Organization (WHO)_2023</v>
      </c>
    </row>
    <row r="3207" spans="1:12">
      <c r="A3207" s="51" t="s">
        <v>2111</v>
      </c>
      <c r="B3207" s="52" t="s">
        <v>1181</v>
      </c>
      <c r="C3207" s="52" t="s">
        <v>301</v>
      </c>
      <c r="D3207" s="52" t="s">
        <v>1627</v>
      </c>
      <c r="E3207" s="52" t="s">
        <v>942</v>
      </c>
      <c r="F3207" s="52" t="s">
        <v>2114</v>
      </c>
      <c r="G3207" s="52">
        <v>2024</v>
      </c>
      <c r="H3207" s="52" t="s">
        <v>357</v>
      </c>
      <c r="I3207" s="52" t="s">
        <v>675</v>
      </c>
      <c r="J3207" s="60">
        <v>4530</v>
      </c>
      <c r="K3207" s="52">
        <v>5618</v>
      </c>
      <c r="L3207" s="56" t="str">
        <f>_xlfn.CONCAT(NFM3External!$B3207,"_",NFM3External!$C3207,"_",NFM3External!$E3207,"_",NFM3External!$G3207)</f>
        <v>Sao Tome and Principe_TB_World Health Organization (WHO)_2024</v>
      </c>
    </row>
    <row r="3208" spans="1:12">
      <c r="A3208" s="48" t="s">
        <v>2111</v>
      </c>
      <c r="B3208" s="49" t="s">
        <v>1181</v>
      </c>
      <c r="C3208" s="49" t="s">
        <v>301</v>
      </c>
      <c r="D3208" s="49" t="s">
        <v>1627</v>
      </c>
      <c r="E3208" s="49" t="s">
        <v>942</v>
      </c>
      <c r="F3208" s="49" t="s">
        <v>2114</v>
      </c>
      <c r="G3208" s="49">
        <v>2025</v>
      </c>
      <c r="H3208" s="49" t="s">
        <v>357</v>
      </c>
      <c r="I3208" s="49" t="s">
        <v>675</v>
      </c>
      <c r="J3208" s="59">
        <v>4530</v>
      </c>
      <c r="K3208" s="49">
        <v>5679</v>
      </c>
      <c r="L3208" s="55" t="str">
        <f>_xlfn.CONCAT(NFM3External!$B3208,"_",NFM3External!$C3208,"_",NFM3External!$E3208,"_",NFM3External!$G3208)</f>
        <v>Sao Tome and Principe_TB_World Health Organization (WHO)_2025</v>
      </c>
    </row>
    <row r="3209" spans="1:12">
      <c r="A3209" s="51" t="s">
        <v>2120</v>
      </c>
      <c r="B3209" s="52" t="s">
        <v>1225</v>
      </c>
      <c r="C3209" s="52" t="s">
        <v>1638</v>
      </c>
      <c r="D3209" s="52" t="s">
        <v>1627</v>
      </c>
      <c r="E3209" s="52" t="s">
        <v>836</v>
      </c>
      <c r="F3209" s="52" t="s">
        <v>2056</v>
      </c>
      <c r="G3209" s="52">
        <v>2019</v>
      </c>
      <c r="H3209" s="52" t="s">
        <v>1628</v>
      </c>
      <c r="I3209" s="52" t="s">
        <v>663</v>
      </c>
      <c r="J3209" s="60">
        <v>20000</v>
      </c>
      <c r="K3209" s="52">
        <v>20000</v>
      </c>
      <c r="L3209" s="56" t="str">
        <f>_xlfn.CONCAT(NFM3External!$B3209,"_",NFM3External!$C3209,"_",NFM3External!$E3209,"_",NFM3External!$G3209)</f>
        <v>Suriname_HIV_Joint United Nations Programme on HIV/AIDS (UNAIDS)_2019</v>
      </c>
    </row>
    <row r="3210" spans="1:12">
      <c r="A3210" s="48" t="s">
        <v>2120</v>
      </c>
      <c r="B3210" s="49" t="s">
        <v>1225</v>
      </c>
      <c r="C3210" s="49" t="s">
        <v>1638</v>
      </c>
      <c r="D3210" s="49" t="s">
        <v>1627</v>
      </c>
      <c r="E3210" s="49" t="s">
        <v>836</v>
      </c>
      <c r="F3210" s="49" t="s">
        <v>2056</v>
      </c>
      <c r="G3210" s="49">
        <v>2020</v>
      </c>
      <c r="H3210" s="49" t="s">
        <v>1628</v>
      </c>
      <c r="I3210" s="49" t="s">
        <v>663</v>
      </c>
      <c r="J3210" s="59">
        <v>20000</v>
      </c>
      <c r="K3210" s="49">
        <v>20000</v>
      </c>
      <c r="L3210" s="55" t="str">
        <f>_xlfn.CONCAT(NFM3External!$B3210,"_",NFM3External!$C3210,"_",NFM3External!$E3210,"_",NFM3External!$G3210)</f>
        <v>Suriname_HIV_Joint United Nations Programme on HIV/AIDS (UNAIDS)_2020</v>
      </c>
    </row>
    <row r="3211" spans="1:12">
      <c r="A3211" s="51" t="s">
        <v>2120</v>
      </c>
      <c r="B3211" s="52" t="s">
        <v>1225</v>
      </c>
      <c r="C3211" s="52" t="s">
        <v>1638</v>
      </c>
      <c r="D3211" s="52" t="s">
        <v>1627</v>
      </c>
      <c r="E3211" s="52" t="s">
        <v>836</v>
      </c>
      <c r="F3211" s="52" t="s">
        <v>2056</v>
      </c>
      <c r="G3211" s="52">
        <v>2021</v>
      </c>
      <c r="H3211" s="52" t="s">
        <v>1628</v>
      </c>
      <c r="I3211" s="52" t="s">
        <v>663</v>
      </c>
      <c r="J3211" s="60">
        <v>20000</v>
      </c>
      <c r="K3211" s="52">
        <v>20000</v>
      </c>
      <c r="L3211" s="56" t="str">
        <f>_xlfn.CONCAT(NFM3External!$B3211,"_",NFM3External!$C3211,"_",NFM3External!$E3211,"_",NFM3External!$G3211)</f>
        <v>Suriname_HIV_Joint United Nations Programme on HIV/AIDS (UNAIDS)_2021</v>
      </c>
    </row>
    <row r="3212" spans="1:12">
      <c r="A3212" s="48" t="s">
        <v>2120</v>
      </c>
      <c r="B3212" s="49" t="s">
        <v>1225</v>
      </c>
      <c r="C3212" s="49" t="s">
        <v>1638</v>
      </c>
      <c r="D3212" s="49" t="s">
        <v>1627</v>
      </c>
      <c r="E3212" s="49" t="s">
        <v>836</v>
      </c>
      <c r="F3212" s="49" t="s">
        <v>2056</v>
      </c>
      <c r="G3212" s="49">
        <v>2022</v>
      </c>
      <c r="H3212" s="49" t="s">
        <v>357</v>
      </c>
      <c r="I3212" s="49" t="s">
        <v>663</v>
      </c>
      <c r="J3212" s="59">
        <v>20000</v>
      </c>
      <c r="K3212" s="49">
        <v>20000</v>
      </c>
      <c r="L3212" s="55" t="str">
        <f>_xlfn.CONCAT(NFM3External!$B3212,"_",NFM3External!$C3212,"_",NFM3External!$E3212,"_",NFM3External!$G3212)</f>
        <v>Suriname_HIV_Joint United Nations Programme on HIV/AIDS (UNAIDS)_2022</v>
      </c>
    </row>
    <row r="3213" spans="1:12">
      <c r="A3213" s="51" t="s">
        <v>2120</v>
      </c>
      <c r="B3213" s="52" t="s">
        <v>1225</v>
      </c>
      <c r="C3213" s="52" t="s">
        <v>1638</v>
      </c>
      <c r="D3213" s="52" t="s">
        <v>1627</v>
      </c>
      <c r="E3213" s="52" t="s">
        <v>836</v>
      </c>
      <c r="F3213" s="52" t="s">
        <v>2056</v>
      </c>
      <c r="G3213" s="52">
        <v>2023</v>
      </c>
      <c r="H3213" s="52" t="s">
        <v>357</v>
      </c>
      <c r="I3213" s="52" t="s">
        <v>663</v>
      </c>
      <c r="J3213" s="60">
        <v>0</v>
      </c>
      <c r="K3213" s="52">
        <v>0</v>
      </c>
      <c r="L3213" s="56" t="str">
        <f>_xlfn.CONCAT(NFM3External!$B3213,"_",NFM3External!$C3213,"_",NFM3External!$E3213,"_",NFM3External!$G3213)</f>
        <v>Suriname_HIV_Joint United Nations Programme on HIV/AIDS (UNAIDS)_2023</v>
      </c>
    </row>
    <row r="3214" spans="1:12">
      <c r="A3214" s="48" t="s">
        <v>2120</v>
      </c>
      <c r="B3214" s="49" t="s">
        <v>1225</v>
      </c>
      <c r="C3214" s="49" t="s">
        <v>1638</v>
      </c>
      <c r="D3214" s="49" t="s">
        <v>1627</v>
      </c>
      <c r="E3214" s="49" t="s">
        <v>836</v>
      </c>
      <c r="F3214" s="49" t="s">
        <v>2056</v>
      </c>
      <c r="G3214" s="49">
        <v>2024</v>
      </c>
      <c r="H3214" s="49" t="s">
        <v>357</v>
      </c>
      <c r="I3214" s="49" t="s">
        <v>663</v>
      </c>
      <c r="J3214" s="59">
        <v>0</v>
      </c>
      <c r="K3214" s="49">
        <v>0</v>
      </c>
      <c r="L3214" s="55" t="str">
        <f>_xlfn.CONCAT(NFM3External!$B3214,"_",NFM3External!$C3214,"_",NFM3External!$E3214,"_",NFM3External!$G3214)</f>
        <v>Suriname_HIV_Joint United Nations Programme on HIV/AIDS (UNAIDS)_2024</v>
      </c>
    </row>
    <row r="3215" spans="1:12">
      <c r="A3215" s="51" t="s">
        <v>2120</v>
      </c>
      <c r="B3215" s="52" t="s">
        <v>1225</v>
      </c>
      <c r="C3215" s="52" t="s">
        <v>1638</v>
      </c>
      <c r="D3215" s="52" t="s">
        <v>1627</v>
      </c>
      <c r="E3215" s="52" t="s">
        <v>836</v>
      </c>
      <c r="F3215" s="52" t="s">
        <v>2056</v>
      </c>
      <c r="G3215" s="52">
        <v>2025</v>
      </c>
      <c r="H3215" s="52" t="s">
        <v>357</v>
      </c>
      <c r="I3215" s="52" t="s">
        <v>663</v>
      </c>
      <c r="J3215" s="60">
        <v>0</v>
      </c>
      <c r="K3215" s="52">
        <v>0</v>
      </c>
      <c r="L3215" s="56" t="str">
        <f>_xlfn.CONCAT(NFM3External!$B3215,"_",NFM3External!$C3215,"_",NFM3External!$E3215,"_",NFM3External!$G3215)</f>
        <v>Suriname_HIV_Joint United Nations Programme on HIV/AIDS (UNAIDS)_2025</v>
      </c>
    </row>
    <row r="3216" spans="1:12">
      <c r="A3216" s="48" t="s">
        <v>2120</v>
      </c>
      <c r="B3216" s="49" t="s">
        <v>1225</v>
      </c>
      <c r="C3216" s="49" t="s">
        <v>1638</v>
      </c>
      <c r="D3216" s="49" t="s">
        <v>1627</v>
      </c>
      <c r="E3216" s="49" t="s">
        <v>836</v>
      </c>
      <c r="F3216" s="49" t="s">
        <v>2056</v>
      </c>
      <c r="G3216" s="49">
        <v>2026</v>
      </c>
      <c r="H3216" s="49" t="s">
        <v>357</v>
      </c>
      <c r="I3216" s="49" t="s">
        <v>663</v>
      </c>
      <c r="J3216" s="59">
        <v>0</v>
      </c>
      <c r="K3216" s="49">
        <v>0</v>
      </c>
      <c r="L3216" s="55" t="str">
        <f>_xlfn.CONCAT(NFM3External!$B3216,"_",NFM3External!$C3216,"_",NFM3External!$E3216,"_",NFM3External!$G3216)</f>
        <v>Suriname_HIV_Joint United Nations Programme on HIV/AIDS (UNAIDS)_2026</v>
      </c>
    </row>
    <row r="3217" spans="1:12">
      <c r="A3217" s="51" t="s">
        <v>2120</v>
      </c>
      <c r="B3217" s="52" t="s">
        <v>1225</v>
      </c>
      <c r="C3217" s="52" t="s">
        <v>1638</v>
      </c>
      <c r="D3217" s="52" t="s">
        <v>1627</v>
      </c>
      <c r="E3217" s="52" t="s">
        <v>927</v>
      </c>
      <c r="F3217" s="52" t="s">
        <v>1904</v>
      </c>
      <c r="G3217" s="52">
        <v>2019</v>
      </c>
      <c r="H3217" s="52" t="s">
        <v>1628</v>
      </c>
      <c r="I3217" s="52" t="s">
        <v>663</v>
      </c>
      <c r="J3217" s="60">
        <v>752573</v>
      </c>
      <c r="K3217" s="52">
        <v>752573</v>
      </c>
      <c r="L3217" s="56" t="str">
        <f>_xlfn.CONCAT(NFM3External!$B3217,"_",NFM3External!$C3217,"_",NFM3External!$E3217,"_",NFM3External!$G3217)</f>
        <v>Suriname_HIV_United States Government (USG)_2019</v>
      </c>
    </row>
    <row r="3218" spans="1:12">
      <c r="A3218" s="48" t="s">
        <v>2120</v>
      </c>
      <c r="B3218" s="49" t="s">
        <v>1225</v>
      </c>
      <c r="C3218" s="49" t="s">
        <v>1638</v>
      </c>
      <c r="D3218" s="49" t="s">
        <v>1627</v>
      </c>
      <c r="E3218" s="49" t="s">
        <v>927</v>
      </c>
      <c r="F3218" s="49" t="s">
        <v>1904</v>
      </c>
      <c r="G3218" s="49">
        <v>2020</v>
      </c>
      <c r="H3218" s="49" t="s">
        <v>1628</v>
      </c>
      <c r="I3218" s="49" t="s">
        <v>663</v>
      </c>
      <c r="J3218" s="59">
        <v>0</v>
      </c>
      <c r="K3218" s="49">
        <v>0</v>
      </c>
      <c r="L3218" s="55" t="str">
        <f>_xlfn.CONCAT(NFM3External!$B3218,"_",NFM3External!$C3218,"_",NFM3External!$E3218,"_",NFM3External!$G3218)</f>
        <v>Suriname_HIV_United States Government (USG)_2020</v>
      </c>
    </row>
    <row r="3219" spans="1:12">
      <c r="A3219" s="51" t="s">
        <v>2120</v>
      </c>
      <c r="B3219" s="52" t="s">
        <v>1225</v>
      </c>
      <c r="C3219" s="52" t="s">
        <v>1638</v>
      </c>
      <c r="D3219" s="52" t="s">
        <v>1627</v>
      </c>
      <c r="E3219" s="52" t="s">
        <v>927</v>
      </c>
      <c r="F3219" s="52" t="s">
        <v>1904</v>
      </c>
      <c r="G3219" s="52">
        <v>2021</v>
      </c>
      <c r="H3219" s="52" t="s">
        <v>1628</v>
      </c>
      <c r="I3219" s="52" t="s">
        <v>663</v>
      </c>
      <c r="J3219" s="60">
        <v>0</v>
      </c>
      <c r="K3219" s="52">
        <v>0</v>
      </c>
      <c r="L3219" s="56" t="str">
        <f>_xlfn.CONCAT(NFM3External!$B3219,"_",NFM3External!$C3219,"_",NFM3External!$E3219,"_",NFM3External!$G3219)</f>
        <v>Suriname_HIV_United States Government (USG)_2021</v>
      </c>
    </row>
    <row r="3220" spans="1:12">
      <c r="A3220" s="48" t="s">
        <v>2120</v>
      </c>
      <c r="B3220" s="49" t="s">
        <v>1225</v>
      </c>
      <c r="C3220" s="49" t="s">
        <v>1638</v>
      </c>
      <c r="D3220" s="49" t="s">
        <v>1627</v>
      </c>
      <c r="E3220" s="49" t="s">
        <v>927</v>
      </c>
      <c r="F3220" s="49" t="s">
        <v>1904</v>
      </c>
      <c r="G3220" s="49">
        <v>2022</v>
      </c>
      <c r="H3220" s="49" t="s">
        <v>357</v>
      </c>
      <c r="I3220" s="49" t="s">
        <v>663</v>
      </c>
      <c r="J3220" s="59">
        <v>0</v>
      </c>
      <c r="K3220" s="49">
        <v>0</v>
      </c>
      <c r="L3220" s="55" t="str">
        <f>_xlfn.CONCAT(NFM3External!$B3220,"_",NFM3External!$C3220,"_",NFM3External!$E3220,"_",NFM3External!$G3220)</f>
        <v>Suriname_HIV_United States Government (USG)_2022</v>
      </c>
    </row>
    <row r="3221" spans="1:12">
      <c r="A3221" s="51" t="s">
        <v>2120</v>
      </c>
      <c r="B3221" s="52" t="s">
        <v>1225</v>
      </c>
      <c r="C3221" s="52" t="s">
        <v>1638</v>
      </c>
      <c r="D3221" s="52" t="s">
        <v>1627</v>
      </c>
      <c r="E3221" s="52" t="s">
        <v>927</v>
      </c>
      <c r="F3221" s="52" t="s">
        <v>1904</v>
      </c>
      <c r="G3221" s="52">
        <v>2023</v>
      </c>
      <c r="H3221" s="52" t="s">
        <v>357</v>
      </c>
      <c r="I3221" s="52" t="s">
        <v>663</v>
      </c>
      <c r="J3221" s="60">
        <v>0</v>
      </c>
      <c r="K3221" s="52">
        <v>0</v>
      </c>
      <c r="L3221" s="56" t="str">
        <f>_xlfn.CONCAT(NFM3External!$B3221,"_",NFM3External!$C3221,"_",NFM3External!$E3221,"_",NFM3External!$G3221)</f>
        <v>Suriname_HIV_United States Government (USG)_2023</v>
      </c>
    </row>
    <row r="3222" spans="1:12">
      <c r="A3222" s="48" t="s">
        <v>2120</v>
      </c>
      <c r="B3222" s="49" t="s">
        <v>1225</v>
      </c>
      <c r="C3222" s="49" t="s">
        <v>1638</v>
      </c>
      <c r="D3222" s="49" t="s">
        <v>1627</v>
      </c>
      <c r="E3222" s="49" t="s">
        <v>927</v>
      </c>
      <c r="F3222" s="49" t="s">
        <v>1904</v>
      </c>
      <c r="G3222" s="49">
        <v>2024</v>
      </c>
      <c r="H3222" s="49" t="s">
        <v>357</v>
      </c>
      <c r="I3222" s="49" t="s">
        <v>663</v>
      </c>
      <c r="J3222" s="59">
        <v>0</v>
      </c>
      <c r="K3222" s="49">
        <v>0</v>
      </c>
      <c r="L3222" s="55" t="str">
        <f>_xlfn.CONCAT(NFM3External!$B3222,"_",NFM3External!$C3222,"_",NFM3External!$E3222,"_",NFM3External!$G3222)</f>
        <v>Suriname_HIV_United States Government (USG)_2024</v>
      </c>
    </row>
    <row r="3223" spans="1:12">
      <c r="A3223" s="51" t="s">
        <v>2120</v>
      </c>
      <c r="B3223" s="52" t="s">
        <v>1225</v>
      </c>
      <c r="C3223" s="52" t="s">
        <v>1638</v>
      </c>
      <c r="D3223" s="52" t="s">
        <v>1627</v>
      </c>
      <c r="E3223" s="52" t="s">
        <v>942</v>
      </c>
      <c r="F3223" s="52" t="s">
        <v>2121</v>
      </c>
      <c r="G3223" s="52">
        <v>2019</v>
      </c>
      <c r="H3223" s="52" t="s">
        <v>1628</v>
      </c>
      <c r="I3223" s="52" t="s">
        <v>663</v>
      </c>
      <c r="J3223" s="60">
        <v>23227</v>
      </c>
      <c r="K3223" s="52">
        <v>23227</v>
      </c>
      <c r="L3223" s="56" t="str">
        <f>_xlfn.CONCAT(NFM3External!$B3223,"_",NFM3External!$C3223,"_",NFM3External!$E3223,"_",NFM3External!$G3223)</f>
        <v>Suriname_HIV_World Health Organization (WHO)_2019</v>
      </c>
    </row>
    <row r="3224" spans="1:12">
      <c r="A3224" s="48" t="s">
        <v>2120</v>
      </c>
      <c r="B3224" s="49" t="s">
        <v>1225</v>
      </c>
      <c r="C3224" s="49" t="s">
        <v>1638</v>
      </c>
      <c r="D3224" s="49" t="s">
        <v>1627</v>
      </c>
      <c r="E3224" s="49" t="s">
        <v>942</v>
      </c>
      <c r="F3224" s="49" t="s">
        <v>2121</v>
      </c>
      <c r="G3224" s="49">
        <v>2020</v>
      </c>
      <c r="H3224" s="49" t="s">
        <v>1628</v>
      </c>
      <c r="I3224" s="49" t="s">
        <v>663</v>
      </c>
      <c r="J3224" s="59">
        <v>16547</v>
      </c>
      <c r="K3224" s="49">
        <v>16547</v>
      </c>
      <c r="L3224" s="55" t="str">
        <f>_xlfn.CONCAT(NFM3External!$B3224,"_",NFM3External!$C3224,"_",NFM3External!$E3224,"_",NFM3External!$G3224)</f>
        <v>Suriname_HIV_World Health Organization (WHO)_2020</v>
      </c>
    </row>
    <row r="3225" spans="1:12">
      <c r="A3225" s="51" t="s">
        <v>2120</v>
      </c>
      <c r="B3225" s="52" t="s">
        <v>1225</v>
      </c>
      <c r="C3225" s="52" t="s">
        <v>1638</v>
      </c>
      <c r="D3225" s="52" t="s">
        <v>1627</v>
      </c>
      <c r="E3225" s="52" t="s">
        <v>942</v>
      </c>
      <c r="F3225" s="52" t="s">
        <v>2121</v>
      </c>
      <c r="G3225" s="52">
        <v>2021</v>
      </c>
      <c r="H3225" s="52" t="s">
        <v>1628</v>
      </c>
      <c r="I3225" s="52" t="s">
        <v>663</v>
      </c>
      <c r="J3225" s="60">
        <v>0</v>
      </c>
      <c r="K3225" s="52">
        <v>0</v>
      </c>
      <c r="L3225" s="56" t="str">
        <f>_xlfn.CONCAT(NFM3External!$B3225,"_",NFM3External!$C3225,"_",NFM3External!$E3225,"_",NFM3External!$G3225)</f>
        <v>Suriname_HIV_World Health Organization (WHO)_2021</v>
      </c>
    </row>
    <row r="3226" spans="1:12">
      <c r="A3226" s="48" t="s">
        <v>2120</v>
      </c>
      <c r="B3226" s="49" t="s">
        <v>1225</v>
      </c>
      <c r="C3226" s="49" t="s">
        <v>1638</v>
      </c>
      <c r="D3226" s="49" t="s">
        <v>1627</v>
      </c>
      <c r="E3226" s="49" t="s">
        <v>942</v>
      </c>
      <c r="F3226" s="49" t="s">
        <v>2121</v>
      </c>
      <c r="G3226" s="49">
        <v>2022</v>
      </c>
      <c r="H3226" s="49" t="s">
        <v>357</v>
      </c>
      <c r="I3226" s="49" t="s">
        <v>663</v>
      </c>
      <c r="J3226" s="59">
        <v>0</v>
      </c>
      <c r="K3226" s="49">
        <v>0</v>
      </c>
      <c r="L3226" s="55" t="str">
        <f>_xlfn.CONCAT(NFM3External!$B3226,"_",NFM3External!$C3226,"_",NFM3External!$E3226,"_",NFM3External!$G3226)</f>
        <v>Suriname_HIV_World Health Organization (WHO)_2022</v>
      </c>
    </row>
    <row r="3227" spans="1:12">
      <c r="A3227" s="51" t="s">
        <v>2120</v>
      </c>
      <c r="B3227" s="52" t="s">
        <v>1225</v>
      </c>
      <c r="C3227" s="52" t="s">
        <v>1638</v>
      </c>
      <c r="D3227" s="52" t="s">
        <v>1627</v>
      </c>
      <c r="E3227" s="52" t="s">
        <v>942</v>
      </c>
      <c r="F3227" s="52" t="s">
        <v>2121</v>
      </c>
      <c r="G3227" s="52">
        <v>2023</v>
      </c>
      <c r="H3227" s="52" t="s">
        <v>357</v>
      </c>
      <c r="I3227" s="52" t="s">
        <v>663</v>
      </c>
      <c r="J3227" s="60">
        <v>0</v>
      </c>
      <c r="K3227" s="52">
        <v>0</v>
      </c>
      <c r="L3227" s="56" t="str">
        <f>_xlfn.CONCAT(NFM3External!$B3227,"_",NFM3External!$C3227,"_",NFM3External!$E3227,"_",NFM3External!$G3227)</f>
        <v>Suriname_HIV_World Health Organization (WHO)_2023</v>
      </c>
    </row>
    <row r="3228" spans="1:12">
      <c r="A3228" s="48" t="s">
        <v>2120</v>
      </c>
      <c r="B3228" s="49" t="s">
        <v>1225</v>
      </c>
      <c r="C3228" s="49" t="s">
        <v>1638</v>
      </c>
      <c r="D3228" s="49" t="s">
        <v>1627</v>
      </c>
      <c r="E3228" s="49" t="s">
        <v>942</v>
      </c>
      <c r="F3228" s="49" t="s">
        <v>2121</v>
      </c>
      <c r="G3228" s="49">
        <v>2024</v>
      </c>
      <c r="H3228" s="49" t="s">
        <v>357</v>
      </c>
      <c r="I3228" s="49" t="s">
        <v>663</v>
      </c>
      <c r="J3228" s="59">
        <v>0</v>
      </c>
      <c r="K3228" s="49">
        <v>0</v>
      </c>
      <c r="L3228" s="55" t="str">
        <f>_xlfn.CONCAT(NFM3External!$B3228,"_",NFM3External!$C3228,"_",NFM3External!$E3228,"_",NFM3External!$G3228)</f>
        <v>Suriname_HIV_World Health Organization (WHO)_2024</v>
      </c>
    </row>
    <row r="3229" spans="1:12">
      <c r="A3229" s="51" t="s">
        <v>2120</v>
      </c>
      <c r="B3229" s="52" t="s">
        <v>1225</v>
      </c>
      <c r="C3229" s="52" t="s">
        <v>304</v>
      </c>
      <c r="D3229" s="52" t="s">
        <v>1627</v>
      </c>
      <c r="E3229" s="52" t="s">
        <v>693</v>
      </c>
      <c r="F3229" s="52" t="s">
        <v>2122</v>
      </c>
      <c r="G3229" s="52">
        <v>2018</v>
      </c>
      <c r="H3229" s="52" t="s">
        <v>1628</v>
      </c>
      <c r="I3229" s="52" t="s">
        <v>663</v>
      </c>
      <c r="J3229" s="60">
        <v>49344</v>
      </c>
      <c r="K3229" s="52">
        <v>49344</v>
      </c>
      <c r="L3229" s="56" t="str">
        <f>_xlfn.CONCAT(NFM3External!$B3229,"_",NFM3External!$C3229,"_",NFM3External!$E3229,"_",NFM3External!$G3229)</f>
        <v>Suriname_Malaria_Brazil_2018</v>
      </c>
    </row>
    <row r="3230" spans="1:12">
      <c r="A3230" s="48" t="s">
        <v>2120</v>
      </c>
      <c r="B3230" s="49" t="s">
        <v>1225</v>
      </c>
      <c r="C3230" s="49" t="s">
        <v>304</v>
      </c>
      <c r="D3230" s="49" t="s">
        <v>1627</v>
      </c>
      <c r="E3230" s="49" t="s">
        <v>693</v>
      </c>
      <c r="F3230" s="49" t="s">
        <v>2122</v>
      </c>
      <c r="G3230" s="49">
        <v>2019</v>
      </c>
      <c r="H3230" s="49" t="s">
        <v>1628</v>
      </c>
      <c r="I3230" s="49" t="s">
        <v>663</v>
      </c>
      <c r="J3230" s="59">
        <v>30000</v>
      </c>
      <c r="K3230" s="49">
        <v>30000</v>
      </c>
      <c r="L3230" s="55" t="str">
        <f>_xlfn.CONCAT(NFM3External!$B3230,"_",NFM3External!$C3230,"_",NFM3External!$E3230,"_",NFM3External!$G3230)</f>
        <v>Suriname_Malaria_Brazil_2019</v>
      </c>
    </row>
    <row r="3231" spans="1:12">
      <c r="A3231" s="51" t="s">
        <v>2120</v>
      </c>
      <c r="B3231" s="52" t="s">
        <v>1225</v>
      </c>
      <c r="C3231" s="52" t="s">
        <v>304</v>
      </c>
      <c r="D3231" s="52" t="s">
        <v>1627</v>
      </c>
      <c r="E3231" s="52" t="s">
        <v>693</v>
      </c>
      <c r="F3231" s="52" t="s">
        <v>2122</v>
      </c>
      <c r="G3231" s="52">
        <v>2020</v>
      </c>
      <c r="H3231" s="52" t="s">
        <v>1628</v>
      </c>
      <c r="I3231" s="52" t="s">
        <v>663</v>
      </c>
      <c r="J3231" s="60">
        <v>15000</v>
      </c>
      <c r="K3231" s="52">
        <v>15000</v>
      </c>
      <c r="L3231" s="56" t="str">
        <f>_xlfn.CONCAT(NFM3External!$B3231,"_",NFM3External!$C3231,"_",NFM3External!$E3231,"_",NFM3External!$G3231)</f>
        <v>Suriname_Malaria_Brazil_2020</v>
      </c>
    </row>
    <row r="3232" spans="1:12">
      <c r="A3232" s="48" t="s">
        <v>2120</v>
      </c>
      <c r="B3232" s="49" t="s">
        <v>1225</v>
      </c>
      <c r="C3232" s="49" t="s">
        <v>304</v>
      </c>
      <c r="D3232" s="49" t="s">
        <v>1627</v>
      </c>
      <c r="E3232" s="49" t="s">
        <v>942</v>
      </c>
      <c r="F3232" s="49" t="s">
        <v>2123</v>
      </c>
      <c r="G3232" s="49">
        <v>2018</v>
      </c>
      <c r="H3232" s="49" t="s">
        <v>1628</v>
      </c>
      <c r="I3232" s="49" t="s">
        <v>663</v>
      </c>
      <c r="J3232" s="59">
        <v>8861</v>
      </c>
      <c r="K3232" s="49">
        <v>8861</v>
      </c>
      <c r="L3232" s="55" t="str">
        <f>_xlfn.CONCAT(NFM3External!$B3232,"_",NFM3External!$C3232,"_",NFM3External!$E3232,"_",NFM3External!$G3232)</f>
        <v>Suriname_Malaria_World Health Organization (WHO)_2018</v>
      </c>
    </row>
    <row r="3233" spans="1:12">
      <c r="A3233" s="51" t="s">
        <v>2120</v>
      </c>
      <c r="B3233" s="52" t="s">
        <v>1225</v>
      </c>
      <c r="C3233" s="52" t="s">
        <v>304</v>
      </c>
      <c r="D3233" s="52" t="s">
        <v>1627</v>
      </c>
      <c r="E3233" s="52" t="s">
        <v>942</v>
      </c>
      <c r="F3233" s="52" t="s">
        <v>2123</v>
      </c>
      <c r="G3233" s="52">
        <v>2019</v>
      </c>
      <c r="H3233" s="52" t="s">
        <v>1628</v>
      </c>
      <c r="I3233" s="52" t="s">
        <v>663</v>
      </c>
      <c r="J3233" s="60">
        <v>46808</v>
      </c>
      <c r="K3233" s="52">
        <v>46808</v>
      </c>
      <c r="L3233" s="56" t="str">
        <f>_xlfn.CONCAT(NFM3External!$B3233,"_",NFM3External!$C3233,"_",NFM3External!$E3233,"_",NFM3External!$G3233)</f>
        <v>Suriname_Malaria_World Health Organization (WHO)_2019</v>
      </c>
    </row>
    <row r="3234" spans="1:12">
      <c r="A3234" s="48" t="s">
        <v>2120</v>
      </c>
      <c r="B3234" s="49" t="s">
        <v>1225</v>
      </c>
      <c r="C3234" s="49" t="s">
        <v>304</v>
      </c>
      <c r="D3234" s="49" t="s">
        <v>1627</v>
      </c>
      <c r="E3234" s="49" t="s">
        <v>942</v>
      </c>
      <c r="F3234" s="49" t="s">
        <v>2123</v>
      </c>
      <c r="G3234" s="49">
        <v>2020</v>
      </c>
      <c r="H3234" s="49" t="s">
        <v>1628</v>
      </c>
      <c r="I3234" s="49" t="s">
        <v>663</v>
      </c>
      <c r="J3234" s="59">
        <v>65000</v>
      </c>
      <c r="K3234" s="49">
        <v>65000</v>
      </c>
      <c r="L3234" s="55" t="str">
        <f>_xlfn.CONCAT(NFM3External!$B3234,"_",NFM3External!$C3234,"_",NFM3External!$E3234,"_",NFM3External!$G3234)</f>
        <v>Suriname_Malaria_World Health Organization (WHO)_2020</v>
      </c>
    </row>
    <row r="3235" spans="1:12">
      <c r="A3235" s="51" t="s">
        <v>2120</v>
      </c>
      <c r="B3235" s="52" t="s">
        <v>1225</v>
      </c>
      <c r="C3235" s="52" t="s">
        <v>304</v>
      </c>
      <c r="D3235" s="52" t="s">
        <v>1627</v>
      </c>
      <c r="E3235" s="52" t="s">
        <v>942</v>
      </c>
      <c r="F3235" s="52" t="s">
        <v>2123</v>
      </c>
      <c r="G3235" s="52">
        <v>2021</v>
      </c>
      <c r="H3235" s="52" t="s">
        <v>357</v>
      </c>
      <c r="I3235" s="52" t="s">
        <v>663</v>
      </c>
      <c r="J3235" s="60">
        <v>155000</v>
      </c>
      <c r="K3235" s="52">
        <v>155000</v>
      </c>
      <c r="L3235" s="56" t="str">
        <f>_xlfn.CONCAT(NFM3External!$B3235,"_",NFM3External!$C3235,"_",NFM3External!$E3235,"_",NFM3External!$G3235)</f>
        <v>Suriname_Malaria_World Health Organization (WHO)_2021</v>
      </c>
    </row>
    <row r="3236" spans="1:12">
      <c r="A3236" s="48" t="s">
        <v>2120</v>
      </c>
      <c r="B3236" s="49" t="s">
        <v>1225</v>
      </c>
      <c r="C3236" s="49" t="s">
        <v>304</v>
      </c>
      <c r="D3236" s="49" t="s">
        <v>1627</v>
      </c>
      <c r="E3236" s="49" t="s">
        <v>942</v>
      </c>
      <c r="F3236" s="49" t="s">
        <v>2123</v>
      </c>
      <c r="G3236" s="49">
        <v>2022</v>
      </c>
      <c r="H3236" s="49" t="s">
        <v>357</v>
      </c>
      <c r="I3236" s="49" t="s">
        <v>663</v>
      </c>
      <c r="J3236" s="59">
        <v>65000</v>
      </c>
      <c r="K3236" s="49">
        <v>65000</v>
      </c>
      <c r="L3236" s="55" t="str">
        <f>_xlfn.CONCAT(NFM3External!$B3236,"_",NFM3External!$C3236,"_",NFM3External!$E3236,"_",NFM3External!$G3236)</f>
        <v>Suriname_Malaria_World Health Organization (WHO)_2022</v>
      </c>
    </row>
    <row r="3237" spans="1:12">
      <c r="A3237" s="51" t="s">
        <v>2120</v>
      </c>
      <c r="B3237" s="52" t="s">
        <v>1225</v>
      </c>
      <c r="C3237" s="52" t="s">
        <v>304</v>
      </c>
      <c r="D3237" s="52" t="s">
        <v>1627</v>
      </c>
      <c r="E3237" s="52" t="s">
        <v>942</v>
      </c>
      <c r="F3237" s="52" t="s">
        <v>2123</v>
      </c>
      <c r="G3237" s="52">
        <v>2023</v>
      </c>
      <c r="H3237" s="52" t="s">
        <v>357</v>
      </c>
      <c r="I3237" s="52" t="s">
        <v>663</v>
      </c>
      <c r="J3237" s="60">
        <v>65000</v>
      </c>
      <c r="K3237" s="52">
        <v>65000</v>
      </c>
      <c r="L3237" s="56" t="str">
        <f>_xlfn.CONCAT(NFM3External!$B3237,"_",NFM3External!$C3237,"_",NFM3External!$E3237,"_",NFM3External!$G3237)</f>
        <v>Suriname_Malaria_World Health Organization (WHO)_2023</v>
      </c>
    </row>
    <row r="3238" spans="1:12">
      <c r="A3238" s="48" t="s">
        <v>2120</v>
      </c>
      <c r="B3238" s="49" t="s">
        <v>1225</v>
      </c>
      <c r="C3238" s="49" t="s">
        <v>304</v>
      </c>
      <c r="D3238" s="49" t="s">
        <v>1627</v>
      </c>
      <c r="E3238" s="49" t="s">
        <v>942</v>
      </c>
      <c r="F3238" s="49" t="s">
        <v>2123</v>
      </c>
      <c r="G3238" s="49">
        <v>2024</v>
      </c>
      <c r="H3238" s="49" t="s">
        <v>357</v>
      </c>
      <c r="I3238" s="49" t="s">
        <v>663</v>
      </c>
      <c r="J3238" s="59">
        <v>65000</v>
      </c>
      <c r="K3238" s="49">
        <v>65000</v>
      </c>
      <c r="L3238" s="55" t="str">
        <f>_xlfn.CONCAT(NFM3External!$B3238,"_",NFM3External!$C3238,"_",NFM3External!$E3238,"_",NFM3External!$G3238)</f>
        <v>Suriname_Malaria_World Health Organization (WHO)_2024</v>
      </c>
    </row>
    <row r="3239" spans="1:12">
      <c r="A3239" s="51" t="s">
        <v>2124</v>
      </c>
      <c r="B3239" s="52" t="s">
        <v>975</v>
      </c>
      <c r="C3239" s="52" t="s">
        <v>304</v>
      </c>
      <c r="D3239" s="52" t="s">
        <v>1627</v>
      </c>
      <c r="E3239" s="52" t="s">
        <v>731</v>
      </c>
      <c r="F3239" s="52" t="s">
        <v>2125</v>
      </c>
      <c r="G3239" s="52">
        <v>2018</v>
      </c>
      <c r="H3239" s="52" t="s">
        <v>1628</v>
      </c>
      <c r="I3239" s="52" t="s">
        <v>663</v>
      </c>
      <c r="J3239" s="60">
        <v>59483</v>
      </c>
      <c r="K3239" s="52">
        <v>59483</v>
      </c>
      <c r="L3239" s="56" t="str">
        <f>_xlfn.CONCAT(NFM3External!$B3239,"_",NFM3External!$C3239,"_",NFM3External!$E3239,"_",NFM3External!$G3239)</f>
        <v>Eswatini_Malaria_Clinton Foundation_2018</v>
      </c>
    </row>
    <row r="3240" spans="1:12">
      <c r="A3240" s="48" t="s">
        <v>2124</v>
      </c>
      <c r="B3240" s="49" t="s">
        <v>975</v>
      </c>
      <c r="C3240" s="49" t="s">
        <v>304</v>
      </c>
      <c r="D3240" s="49" t="s">
        <v>1627</v>
      </c>
      <c r="E3240" s="49" t="s">
        <v>731</v>
      </c>
      <c r="F3240" s="49" t="s">
        <v>2125</v>
      </c>
      <c r="G3240" s="49">
        <v>2019</v>
      </c>
      <c r="H3240" s="49" t="s">
        <v>1628</v>
      </c>
      <c r="I3240" s="49" t="s">
        <v>663</v>
      </c>
      <c r="J3240" s="59">
        <v>49413</v>
      </c>
      <c r="K3240" s="49">
        <v>49413</v>
      </c>
      <c r="L3240" s="55" t="str">
        <f>_xlfn.CONCAT(NFM3External!$B3240,"_",NFM3External!$C3240,"_",NFM3External!$E3240,"_",NFM3External!$G3240)</f>
        <v>Eswatini_Malaria_Clinton Foundation_2019</v>
      </c>
    </row>
    <row r="3241" spans="1:12">
      <c r="A3241" s="51" t="s">
        <v>2124</v>
      </c>
      <c r="B3241" s="52" t="s">
        <v>975</v>
      </c>
      <c r="C3241" s="52" t="s">
        <v>304</v>
      </c>
      <c r="D3241" s="52" t="s">
        <v>1627</v>
      </c>
      <c r="E3241" s="52" t="s">
        <v>731</v>
      </c>
      <c r="F3241" s="52" t="s">
        <v>2125</v>
      </c>
      <c r="G3241" s="52">
        <v>2020</v>
      </c>
      <c r="H3241" s="52" t="s">
        <v>1628</v>
      </c>
      <c r="I3241" s="52" t="s">
        <v>663</v>
      </c>
      <c r="J3241" s="60">
        <v>0</v>
      </c>
      <c r="K3241" s="52">
        <v>0</v>
      </c>
      <c r="L3241" s="56" t="str">
        <f>_xlfn.CONCAT(NFM3External!$B3241,"_",NFM3External!$C3241,"_",NFM3External!$E3241,"_",NFM3External!$G3241)</f>
        <v>Eswatini_Malaria_Clinton Foundation_2020</v>
      </c>
    </row>
    <row r="3242" spans="1:12">
      <c r="A3242" s="48" t="s">
        <v>2124</v>
      </c>
      <c r="B3242" s="49" t="s">
        <v>975</v>
      </c>
      <c r="C3242" s="49" t="s">
        <v>304</v>
      </c>
      <c r="D3242" s="49" t="s">
        <v>1627</v>
      </c>
      <c r="E3242" s="49" t="s">
        <v>731</v>
      </c>
      <c r="F3242" s="49" t="s">
        <v>2125</v>
      </c>
      <c r="G3242" s="49">
        <v>2021</v>
      </c>
      <c r="H3242" s="49" t="s">
        <v>357</v>
      </c>
      <c r="I3242" s="49" t="s">
        <v>663</v>
      </c>
      <c r="J3242" s="59">
        <v>0</v>
      </c>
      <c r="K3242" s="49">
        <v>0</v>
      </c>
      <c r="L3242" s="55" t="str">
        <f>_xlfn.CONCAT(NFM3External!$B3242,"_",NFM3External!$C3242,"_",NFM3External!$E3242,"_",NFM3External!$G3242)</f>
        <v>Eswatini_Malaria_Clinton Foundation_2021</v>
      </c>
    </row>
    <row r="3243" spans="1:12">
      <c r="A3243" s="51" t="s">
        <v>2124</v>
      </c>
      <c r="B3243" s="52" t="s">
        <v>975</v>
      </c>
      <c r="C3243" s="52" t="s">
        <v>304</v>
      </c>
      <c r="D3243" s="52" t="s">
        <v>1627</v>
      </c>
      <c r="E3243" s="52" t="s">
        <v>731</v>
      </c>
      <c r="F3243" s="52" t="s">
        <v>2125</v>
      </c>
      <c r="G3243" s="52">
        <v>2022</v>
      </c>
      <c r="H3243" s="52" t="s">
        <v>357</v>
      </c>
      <c r="I3243" s="52" t="s">
        <v>663</v>
      </c>
      <c r="J3243" s="60">
        <v>0</v>
      </c>
      <c r="K3243" s="52">
        <v>0</v>
      </c>
      <c r="L3243" s="56" t="str">
        <f>_xlfn.CONCAT(NFM3External!$B3243,"_",NFM3External!$C3243,"_",NFM3External!$E3243,"_",NFM3External!$G3243)</f>
        <v>Eswatini_Malaria_Clinton Foundation_2022</v>
      </c>
    </row>
    <row r="3244" spans="1:12">
      <c r="A3244" s="48" t="s">
        <v>2124</v>
      </c>
      <c r="B3244" s="49" t="s">
        <v>975</v>
      </c>
      <c r="C3244" s="49" t="s">
        <v>304</v>
      </c>
      <c r="D3244" s="49" t="s">
        <v>1627</v>
      </c>
      <c r="E3244" s="49" t="s">
        <v>731</v>
      </c>
      <c r="F3244" s="49" t="s">
        <v>2125</v>
      </c>
      <c r="G3244" s="49">
        <v>2023</v>
      </c>
      <c r="H3244" s="49" t="s">
        <v>357</v>
      </c>
      <c r="I3244" s="49" t="s">
        <v>663</v>
      </c>
      <c r="J3244" s="59">
        <v>0</v>
      </c>
      <c r="K3244" s="49">
        <v>0</v>
      </c>
      <c r="L3244" s="55" t="str">
        <f>_xlfn.CONCAT(NFM3External!$B3244,"_",NFM3External!$C3244,"_",NFM3External!$E3244,"_",NFM3External!$G3244)</f>
        <v>Eswatini_Malaria_Clinton Foundation_2023</v>
      </c>
    </row>
    <row r="3245" spans="1:12">
      <c r="A3245" s="51" t="s">
        <v>2124</v>
      </c>
      <c r="B3245" s="52" t="s">
        <v>975</v>
      </c>
      <c r="C3245" s="52" t="s">
        <v>304</v>
      </c>
      <c r="D3245" s="52" t="s">
        <v>1627</v>
      </c>
      <c r="E3245" s="52" t="s">
        <v>731</v>
      </c>
      <c r="F3245" s="52" t="s">
        <v>2125</v>
      </c>
      <c r="G3245" s="52">
        <v>2024</v>
      </c>
      <c r="H3245" s="52" t="s">
        <v>357</v>
      </c>
      <c r="I3245" s="52" t="s">
        <v>663</v>
      </c>
      <c r="J3245" s="60">
        <v>0</v>
      </c>
      <c r="K3245" s="52">
        <v>0</v>
      </c>
      <c r="L3245" s="56" t="str">
        <f>_xlfn.CONCAT(NFM3External!$B3245,"_",NFM3External!$C3245,"_",NFM3External!$E3245,"_",NFM3External!$G3245)</f>
        <v>Eswatini_Malaria_Clinton Foundation_2024</v>
      </c>
    </row>
    <row r="3246" spans="1:12">
      <c r="A3246" s="48" t="s">
        <v>2124</v>
      </c>
      <c r="B3246" s="49" t="s">
        <v>975</v>
      </c>
      <c r="C3246" s="49" t="s">
        <v>304</v>
      </c>
      <c r="D3246" s="49" t="s">
        <v>1627</v>
      </c>
      <c r="E3246" s="49" t="s">
        <v>731</v>
      </c>
      <c r="F3246" s="49" t="s">
        <v>2125</v>
      </c>
      <c r="G3246" s="49">
        <v>2025</v>
      </c>
      <c r="H3246" s="49" t="s">
        <v>357</v>
      </c>
      <c r="I3246" s="49" t="s">
        <v>663</v>
      </c>
      <c r="J3246" s="59">
        <v>0</v>
      </c>
      <c r="K3246" s="49">
        <v>0</v>
      </c>
      <c r="L3246" s="55" t="str">
        <f>_xlfn.CONCAT(NFM3External!$B3246,"_",NFM3External!$C3246,"_",NFM3External!$E3246,"_",NFM3External!$G3246)</f>
        <v>Eswatini_Malaria_Clinton Foundation_2025</v>
      </c>
    </row>
    <row r="3247" spans="1:12">
      <c r="A3247" s="51" t="s">
        <v>2124</v>
      </c>
      <c r="B3247" s="52" t="s">
        <v>975</v>
      </c>
      <c r="C3247" s="52" t="s">
        <v>304</v>
      </c>
      <c r="D3247" s="52" t="s">
        <v>1627</v>
      </c>
      <c r="E3247" s="52" t="s">
        <v>942</v>
      </c>
      <c r="F3247" s="52" t="s">
        <v>2126</v>
      </c>
      <c r="G3247" s="52">
        <v>2018</v>
      </c>
      <c r="H3247" s="52" t="s">
        <v>1628</v>
      </c>
      <c r="I3247" s="52" t="s">
        <v>663</v>
      </c>
      <c r="J3247" s="60">
        <v>188566</v>
      </c>
      <c r="K3247" s="52">
        <v>188566</v>
      </c>
      <c r="L3247" s="56" t="str">
        <f>_xlfn.CONCAT(NFM3External!$B3247,"_",NFM3External!$C3247,"_",NFM3External!$E3247,"_",NFM3External!$G3247)</f>
        <v>Eswatini_Malaria_World Health Organization (WHO)_2018</v>
      </c>
    </row>
    <row r="3248" spans="1:12">
      <c r="A3248" s="48" t="s">
        <v>2124</v>
      </c>
      <c r="B3248" s="49" t="s">
        <v>975</v>
      </c>
      <c r="C3248" s="49" t="s">
        <v>304</v>
      </c>
      <c r="D3248" s="49" t="s">
        <v>1627</v>
      </c>
      <c r="E3248" s="49" t="s">
        <v>942</v>
      </c>
      <c r="F3248" s="49" t="s">
        <v>2126</v>
      </c>
      <c r="G3248" s="49">
        <v>2019</v>
      </c>
      <c r="H3248" s="49" t="s">
        <v>1628</v>
      </c>
      <c r="I3248" s="49" t="s">
        <v>663</v>
      </c>
      <c r="J3248" s="59">
        <v>188566</v>
      </c>
      <c r="K3248" s="49">
        <v>188566</v>
      </c>
      <c r="L3248" s="55" t="str">
        <f>_xlfn.CONCAT(NFM3External!$B3248,"_",NFM3External!$C3248,"_",NFM3External!$E3248,"_",NFM3External!$G3248)</f>
        <v>Eswatini_Malaria_World Health Organization (WHO)_2019</v>
      </c>
    </row>
    <row r="3249" spans="1:12">
      <c r="A3249" s="51" t="s">
        <v>2124</v>
      </c>
      <c r="B3249" s="52" t="s">
        <v>975</v>
      </c>
      <c r="C3249" s="52" t="s">
        <v>304</v>
      </c>
      <c r="D3249" s="52" t="s">
        <v>1627</v>
      </c>
      <c r="E3249" s="52" t="s">
        <v>942</v>
      </c>
      <c r="F3249" s="52" t="s">
        <v>2126</v>
      </c>
      <c r="G3249" s="52">
        <v>2020</v>
      </c>
      <c r="H3249" s="52" t="s">
        <v>1628</v>
      </c>
      <c r="I3249" s="52" t="s">
        <v>663</v>
      </c>
      <c r="J3249" s="60">
        <v>150000</v>
      </c>
      <c r="K3249" s="52">
        <v>150000</v>
      </c>
      <c r="L3249" s="56" t="str">
        <f>_xlfn.CONCAT(NFM3External!$B3249,"_",NFM3External!$C3249,"_",NFM3External!$E3249,"_",NFM3External!$G3249)</f>
        <v>Eswatini_Malaria_World Health Organization (WHO)_2020</v>
      </c>
    </row>
    <row r="3250" spans="1:12">
      <c r="A3250" s="48" t="s">
        <v>2124</v>
      </c>
      <c r="B3250" s="49" t="s">
        <v>975</v>
      </c>
      <c r="C3250" s="49" t="s">
        <v>304</v>
      </c>
      <c r="D3250" s="49" t="s">
        <v>1627</v>
      </c>
      <c r="E3250" s="49" t="s">
        <v>942</v>
      </c>
      <c r="F3250" s="49" t="s">
        <v>2126</v>
      </c>
      <c r="G3250" s="49">
        <v>2021</v>
      </c>
      <c r="H3250" s="49" t="s">
        <v>357</v>
      </c>
      <c r="I3250" s="49" t="s">
        <v>663</v>
      </c>
      <c r="J3250" s="59">
        <v>150000</v>
      </c>
      <c r="K3250" s="49">
        <v>150000</v>
      </c>
      <c r="L3250" s="55" t="str">
        <f>_xlfn.CONCAT(NFM3External!$B3250,"_",NFM3External!$C3250,"_",NFM3External!$E3250,"_",NFM3External!$G3250)</f>
        <v>Eswatini_Malaria_World Health Organization (WHO)_2021</v>
      </c>
    </row>
    <row r="3251" spans="1:12">
      <c r="A3251" s="51" t="s">
        <v>2124</v>
      </c>
      <c r="B3251" s="52" t="s">
        <v>975</v>
      </c>
      <c r="C3251" s="52" t="s">
        <v>304</v>
      </c>
      <c r="D3251" s="52" t="s">
        <v>1627</v>
      </c>
      <c r="E3251" s="52" t="s">
        <v>942</v>
      </c>
      <c r="F3251" s="52" t="s">
        <v>2126</v>
      </c>
      <c r="G3251" s="52">
        <v>2022</v>
      </c>
      <c r="H3251" s="52" t="s">
        <v>357</v>
      </c>
      <c r="I3251" s="52" t="s">
        <v>663</v>
      </c>
      <c r="J3251" s="60">
        <v>0</v>
      </c>
      <c r="K3251" s="52">
        <v>0</v>
      </c>
      <c r="L3251" s="56" t="str">
        <f>_xlfn.CONCAT(NFM3External!$B3251,"_",NFM3External!$C3251,"_",NFM3External!$E3251,"_",NFM3External!$G3251)</f>
        <v>Eswatini_Malaria_World Health Organization (WHO)_2022</v>
      </c>
    </row>
    <row r="3252" spans="1:12">
      <c r="A3252" s="48" t="s">
        <v>2124</v>
      </c>
      <c r="B3252" s="49" t="s">
        <v>975</v>
      </c>
      <c r="C3252" s="49" t="s">
        <v>304</v>
      </c>
      <c r="D3252" s="49" t="s">
        <v>1627</v>
      </c>
      <c r="E3252" s="49" t="s">
        <v>942</v>
      </c>
      <c r="F3252" s="49" t="s">
        <v>2126</v>
      </c>
      <c r="G3252" s="49">
        <v>2023</v>
      </c>
      <c r="H3252" s="49" t="s">
        <v>357</v>
      </c>
      <c r="I3252" s="49" t="s">
        <v>663</v>
      </c>
      <c r="J3252" s="59">
        <v>0</v>
      </c>
      <c r="K3252" s="49">
        <v>0</v>
      </c>
      <c r="L3252" s="55" t="str">
        <f>_xlfn.CONCAT(NFM3External!$B3252,"_",NFM3External!$C3252,"_",NFM3External!$E3252,"_",NFM3External!$G3252)</f>
        <v>Eswatini_Malaria_World Health Organization (WHO)_2023</v>
      </c>
    </row>
    <row r="3253" spans="1:12">
      <c r="A3253" s="51" t="s">
        <v>2124</v>
      </c>
      <c r="B3253" s="52" t="s">
        <v>975</v>
      </c>
      <c r="C3253" s="52" t="s">
        <v>304</v>
      </c>
      <c r="D3253" s="52" t="s">
        <v>1627</v>
      </c>
      <c r="E3253" s="52" t="s">
        <v>942</v>
      </c>
      <c r="F3253" s="52" t="s">
        <v>2126</v>
      </c>
      <c r="G3253" s="52">
        <v>2024</v>
      </c>
      <c r="H3253" s="52" t="s">
        <v>357</v>
      </c>
      <c r="I3253" s="52" t="s">
        <v>663</v>
      </c>
      <c r="J3253" s="60">
        <v>0</v>
      </c>
      <c r="K3253" s="52">
        <v>0</v>
      </c>
      <c r="L3253" s="56" t="str">
        <f>_xlfn.CONCAT(NFM3External!$B3253,"_",NFM3External!$C3253,"_",NFM3External!$E3253,"_",NFM3External!$G3253)</f>
        <v>Eswatini_Malaria_World Health Organization (WHO)_2024</v>
      </c>
    </row>
    <row r="3254" spans="1:12">
      <c r="A3254" s="48" t="s">
        <v>2124</v>
      </c>
      <c r="B3254" s="49" t="s">
        <v>975</v>
      </c>
      <c r="C3254" s="49" t="s">
        <v>304</v>
      </c>
      <c r="D3254" s="49" t="s">
        <v>1627</v>
      </c>
      <c r="E3254" s="49" t="s">
        <v>942</v>
      </c>
      <c r="F3254" s="49" t="s">
        <v>2126</v>
      </c>
      <c r="G3254" s="49">
        <v>2025</v>
      </c>
      <c r="H3254" s="49" t="s">
        <v>357</v>
      </c>
      <c r="I3254" s="49" t="s">
        <v>663</v>
      </c>
      <c r="J3254" s="59">
        <v>0</v>
      </c>
      <c r="K3254" s="49">
        <v>0</v>
      </c>
      <c r="L3254" s="55" t="str">
        <f>_xlfn.CONCAT(NFM3External!$B3254,"_",NFM3External!$C3254,"_",NFM3External!$E3254,"_",NFM3External!$G3254)</f>
        <v>Eswatini_Malaria_World Health Organization (WHO)_2025</v>
      </c>
    </row>
    <row r="3255" spans="1:12">
      <c r="A3255" s="51" t="s">
        <v>2127</v>
      </c>
      <c r="B3255" s="52" t="s">
        <v>884</v>
      </c>
      <c r="C3255" s="52" t="s">
        <v>1638</v>
      </c>
      <c r="D3255" s="52" t="s">
        <v>1627</v>
      </c>
      <c r="E3255" s="52" t="s">
        <v>786</v>
      </c>
      <c r="F3255" s="52" t="s">
        <v>2128</v>
      </c>
      <c r="G3255" s="52">
        <v>2019</v>
      </c>
      <c r="H3255" s="52" t="s">
        <v>1628</v>
      </c>
      <c r="I3255" s="52" t="s">
        <v>675</v>
      </c>
      <c r="J3255" s="60">
        <v>718404</v>
      </c>
      <c r="K3255" s="52">
        <v>804224</v>
      </c>
      <c r="L3255" s="56" t="str">
        <f>_xlfn.CONCAT(NFM3External!$B3255,"_",NFM3External!$C3255,"_",NFM3External!$E3255,"_",NFM3External!$G3255)</f>
        <v>Chad_HIV_France_2019</v>
      </c>
    </row>
    <row r="3256" spans="1:12">
      <c r="A3256" s="48" t="s">
        <v>2127</v>
      </c>
      <c r="B3256" s="49" t="s">
        <v>884</v>
      </c>
      <c r="C3256" s="49" t="s">
        <v>1638</v>
      </c>
      <c r="D3256" s="49" t="s">
        <v>1627</v>
      </c>
      <c r="E3256" s="49" t="s">
        <v>786</v>
      </c>
      <c r="F3256" s="49" t="s">
        <v>2128</v>
      </c>
      <c r="G3256" s="49">
        <v>2020</v>
      </c>
      <c r="H3256" s="49" t="s">
        <v>1628</v>
      </c>
      <c r="I3256" s="49" t="s">
        <v>675</v>
      </c>
      <c r="J3256" s="59">
        <v>694497</v>
      </c>
      <c r="K3256" s="49">
        <v>791472</v>
      </c>
      <c r="L3256" s="55" t="str">
        <f>_xlfn.CONCAT(NFM3External!$B3256,"_",NFM3External!$C3256,"_",NFM3External!$E3256,"_",NFM3External!$G3256)</f>
        <v>Chad_HIV_France_2020</v>
      </c>
    </row>
    <row r="3257" spans="1:12">
      <c r="A3257" s="51" t="s">
        <v>2127</v>
      </c>
      <c r="B3257" s="52" t="s">
        <v>884</v>
      </c>
      <c r="C3257" s="52" t="s">
        <v>1638</v>
      </c>
      <c r="D3257" s="52" t="s">
        <v>1627</v>
      </c>
      <c r="E3257" s="52" t="s">
        <v>786</v>
      </c>
      <c r="F3257" s="52" t="s">
        <v>2128</v>
      </c>
      <c r="G3257" s="52">
        <v>2021</v>
      </c>
      <c r="H3257" s="52" t="s">
        <v>1628</v>
      </c>
      <c r="I3257" s="52" t="s">
        <v>675</v>
      </c>
      <c r="J3257" s="60">
        <v>0</v>
      </c>
      <c r="K3257" s="52">
        <v>0</v>
      </c>
      <c r="L3257" s="56" t="str">
        <f>_xlfn.CONCAT(NFM3External!$B3257,"_",NFM3External!$C3257,"_",NFM3External!$E3257,"_",NFM3External!$G3257)</f>
        <v>Chad_HIV_France_2021</v>
      </c>
    </row>
    <row r="3258" spans="1:12">
      <c r="A3258" s="48" t="s">
        <v>2127</v>
      </c>
      <c r="B3258" s="49" t="s">
        <v>884</v>
      </c>
      <c r="C3258" s="49" t="s">
        <v>1638</v>
      </c>
      <c r="D3258" s="49" t="s">
        <v>1627</v>
      </c>
      <c r="E3258" s="49" t="s">
        <v>786</v>
      </c>
      <c r="F3258" s="49" t="s">
        <v>2128</v>
      </c>
      <c r="G3258" s="49">
        <v>2022</v>
      </c>
      <c r="H3258" s="49" t="s">
        <v>357</v>
      </c>
      <c r="I3258" s="49" t="s">
        <v>675</v>
      </c>
      <c r="J3258" s="59">
        <v>0</v>
      </c>
      <c r="K3258" s="49">
        <v>0</v>
      </c>
      <c r="L3258" s="55" t="str">
        <f>_xlfn.CONCAT(NFM3External!$B3258,"_",NFM3External!$C3258,"_",NFM3External!$E3258,"_",NFM3External!$G3258)</f>
        <v>Chad_HIV_France_2022</v>
      </c>
    </row>
    <row r="3259" spans="1:12">
      <c r="A3259" s="51" t="s">
        <v>2127</v>
      </c>
      <c r="B3259" s="52" t="s">
        <v>884</v>
      </c>
      <c r="C3259" s="52" t="s">
        <v>1638</v>
      </c>
      <c r="D3259" s="52" t="s">
        <v>1627</v>
      </c>
      <c r="E3259" s="52" t="s">
        <v>786</v>
      </c>
      <c r="F3259" s="52" t="s">
        <v>2128</v>
      </c>
      <c r="G3259" s="52">
        <v>2023</v>
      </c>
      <c r="H3259" s="52" t="s">
        <v>357</v>
      </c>
      <c r="I3259" s="52" t="s">
        <v>675</v>
      </c>
      <c r="J3259" s="60">
        <v>0</v>
      </c>
      <c r="K3259" s="52">
        <v>0</v>
      </c>
      <c r="L3259" s="56" t="str">
        <f>_xlfn.CONCAT(NFM3External!$B3259,"_",NFM3External!$C3259,"_",NFM3External!$E3259,"_",NFM3External!$G3259)</f>
        <v>Chad_HIV_France_2023</v>
      </c>
    </row>
    <row r="3260" spans="1:12">
      <c r="A3260" s="48" t="s">
        <v>2127</v>
      </c>
      <c r="B3260" s="49" t="s">
        <v>884</v>
      </c>
      <c r="C3260" s="49" t="s">
        <v>1638</v>
      </c>
      <c r="D3260" s="49" t="s">
        <v>1627</v>
      </c>
      <c r="E3260" s="49" t="s">
        <v>786</v>
      </c>
      <c r="F3260" s="49" t="s">
        <v>2128</v>
      </c>
      <c r="G3260" s="49">
        <v>2024</v>
      </c>
      <c r="H3260" s="49" t="s">
        <v>357</v>
      </c>
      <c r="I3260" s="49" t="s">
        <v>675</v>
      </c>
      <c r="J3260" s="59">
        <v>0</v>
      </c>
      <c r="K3260" s="49">
        <v>0</v>
      </c>
      <c r="L3260" s="55" t="str">
        <f>_xlfn.CONCAT(NFM3External!$B3260,"_",NFM3External!$C3260,"_",NFM3External!$E3260,"_",NFM3External!$G3260)</f>
        <v>Chad_HIV_France_2024</v>
      </c>
    </row>
    <row r="3261" spans="1:12">
      <c r="A3261" s="51" t="s">
        <v>2127</v>
      </c>
      <c r="B3261" s="52" t="s">
        <v>884</v>
      </c>
      <c r="C3261" s="52" t="s">
        <v>1638</v>
      </c>
      <c r="D3261" s="52" t="s">
        <v>1627</v>
      </c>
      <c r="E3261" s="52" t="s">
        <v>791</v>
      </c>
      <c r="F3261" s="52" t="s">
        <v>2129</v>
      </c>
      <c r="G3261" s="52">
        <v>2019</v>
      </c>
      <c r="H3261" s="52" t="s">
        <v>1628</v>
      </c>
      <c r="I3261" s="52" t="s">
        <v>675</v>
      </c>
      <c r="J3261" s="60">
        <v>593396</v>
      </c>
      <c r="K3261" s="52">
        <v>664283</v>
      </c>
      <c r="L3261" s="56" t="str">
        <f>_xlfn.CONCAT(NFM3External!$B3261,"_",NFM3External!$C3261,"_",NFM3External!$E3261,"_",NFM3External!$G3261)</f>
        <v>Chad_HIV_Germany_2019</v>
      </c>
    </row>
    <row r="3262" spans="1:12">
      <c r="A3262" s="48" t="s">
        <v>2127</v>
      </c>
      <c r="B3262" s="49" t="s">
        <v>884</v>
      </c>
      <c r="C3262" s="49" t="s">
        <v>1638</v>
      </c>
      <c r="D3262" s="49" t="s">
        <v>1627</v>
      </c>
      <c r="E3262" s="49" t="s">
        <v>791</v>
      </c>
      <c r="F3262" s="49" t="s">
        <v>2129</v>
      </c>
      <c r="G3262" s="49">
        <v>2020</v>
      </c>
      <c r="H3262" s="49" t="s">
        <v>1628</v>
      </c>
      <c r="I3262" s="49" t="s">
        <v>675</v>
      </c>
      <c r="J3262" s="59">
        <v>466658</v>
      </c>
      <c r="K3262" s="49">
        <v>531819</v>
      </c>
      <c r="L3262" s="55" t="str">
        <f>_xlfn.CONCAT(NFM3External!$B3262,"_",NFM3External!$C3262,"_",NFM3External!$E3262,"_",NFM3External!$G3262)</f>
        <v>Chad_HIV_Germany_2020</v>
      </c>
    </row>
    <row r="3263" spans="1:12">
      <c r="A3263" s="51" t="s">
        <v>2127</v>
      </c>
      <c r="B3263" s="52" t="s">
        <v>884</v>
      </c>
      <c r="C3263" s="52" t="s">
        <v>1638</v>
      </c>
      <c r="D3263" s="52" t="s">
        <v>1627</v>
      </c>
      <c r="E3263" s="52" t="s">
        <v>791</v>
      </c>
      <c r="F3263" s="52" t="s">
        <v>2129</v>
      </c>
      <c r="G3263" s="52">
        <v>2021</v>
      </c>
      <c r="H3263" s="52" t="s">
        <v>1628</v>
      </c>
      <c r="I3263" s="52" t="s">
        <v>675</v>
      </c>
      <c r="J3263" s="60">
        <v>460225</v>
      </c>
      <c r="K3263" s="52">
        <v>549596</v>
      </c>
      <c r="L3263" s="56" t="str">
        <f>_xlfn.CONCAT(NFM3External!$B3263,"_",NFM3External!$C3263,"_",NFM3External!$E3263,"_",NFM3External!$G3263)</f>
        <v>Chad_HIV_Germany_2021</v>
      </c>
    </row>
    <row r="3264" spans="1:12">
      <c r="A3264" s="48" t="s">
        <v>2127</v>
      </c>
      <c r="B3264" s="49" t="s">
        <v>884</v>
      </c>
      <c r="C3264" s="49" t="s">
        <v>1638</v>
      </c>
      <c r="D3264" s="49" t="s">
        <v>1627</v>
      </c>
      <c r="E3264" s="49" t="s">
        <v>791</v>
      </c>
      <c r="F3264" s="49" t="s">
        <v>2129</v>
      </c>
      <c r="G3264" s="49">
        <v>2022</v>
      </c>
      <c r="H3264" s="49" t="s">
        <v>357</v>
      </c>
      <c r="I3264" s="49" t="s">
        <v>675</v>
      </c>
      <c r="J3264" s="59">
        <v>137795</v>
      </c>
      <c r="K3264" s="49">
        <v>166394</v>
      </c>
      <c r="L3264" s="55" t="str">
        <f>_xlfn.CONCAT(NFM3External!$B3264,"_",NFM3External!$C3264,"_",NFM3External!$E3264,"_",NFM3External!$G3264)</f>
        <v>Chad_HIV_Germany_2022</v>
      </c>
    </row>
    <row r="3265" spans="1:12">
      <c r="A3265" s="51" t="s">
        <v>2127</v>
      </c>
      <c r="B3265" s="52" t="s">
        <v>884</v>
      </c>
      <c r="C3265" s="52" t="s">
        <v>1638</v>
      </c>
      <c r="D3265" s="52" t="s">
        <v>1627</v>
      </c>
      <c r="E3265" s="52" t="s">
        <v>791</v>
      </c>
      <c r="F3265" s="52" t="s">
        <v>2129</v>
      </c>
      <c r="G3265" s="52">
        <v>2023</v>
      </c>
      <c r="H3265" s="52" t="s">
        <v>357</v>
      </c>
      <c r="I3265" s="52" t="s">
        <v>675</v>
      </c>
      <c r="J3265" s="60">
        <v>0</v>
      </c>
      <c r="K3265" s="52">
        <v>0</v>
      </c>
      <c r="L3265" s="56" t="str">
        <f>_xlfn.CONCAT(NFM3External!$B3265,"_",NFM3External!$C3265,"_",NFM3External!$E3265,"_",NFM3External!$G3265)</f>
        <v>Chad_HIV_Germany_2023</v>
      </c>
    </row>
    <row r="3266" spans="1:12">
      <c r="A3266" s="48" t="s">
        <v>2127</v>
      </c>
      <c r="B3266" s="49" t="s">
        <v>884</v>
      </c>
      <c r="C3266" s="49" t="s">
        <v>1638</v>
      </c>
      <c r="D3266" s="49" t="s">
        <v>1627</v>
      </c>
      <c r="E3266" s="49" t="s">
        <v>791</v>
      </c>
      <c r="F3266" s="49" t="s">
        <v>2129</v>
      </c>
      <c r="G3266" s="49">
        <v>2024</v>
      </c>
      <c r="H3266" s="49" t="s">
        <v>357</v>
      </c>
      <c r="I3266" s="49" t="s">
        <v>675</v>
      </c>
      <c r="J3266" s="59">
        <v>0</v>
      </c>
      <c r="K3266" s="49">
        <v>0</v>
      </c>
      <c r="L3266" s="55" t="str">
        <f>_xlfn.CONCAT(NFM3External!$B3266,"_",NFM3External!$C3266,"_",NFM3External!$E3266,"_",NFM3External!$G3266)</f>
        <v>Chad_HIV_Germany_2024</v>
      </c>
    </row>
    <row r="3267" spans="1:12">
      <c r="A3267" s="51" t="s">
        <v>2127</v>
      </c>
      <c r="B3267" s="52" t="s">
        <v>884</v>
      </c>
      <c r="C3267" s="52" t="s">
        <v>1638</v>
      </c>
      <c r="D3267" s="52" t="s">
        <v>1627</v>
      </c>
      <c r="E3267" s="52" t="s">
        <v>836</v>
      </c>
      <c r="F3267" s="52"/>
      <c r="G3267" s="52">
        <v>2019</v>
      </c>
      <c r="H3267" s="52" t="s">
        <v>1628</v>
      </c>
      <c r="I3267" s="52" t="s">
        <v>675</v>
      </c>
      <c r="J3267" s="60">
        <v>657436</v>
      </c>
      <c r="K3267" s="52">
        <v>735973</v>
      </c>
      <c r="L3267" s="56" t="str">
        <f>_xlfn.CONCAT(NFM3External!$B3267,"_",NFM3External!$C3267,"_",NFM3External!$E3267,"_",NFM3External!$G3267)</f>
        <v>Chad_HIV_Joint United Nations Programme on HIV/AIDS (UNAIDS)_2019</v>
      </c>
    </row>
    <row r="3268" spans="1:12">
      <c r="A3268" s="48" t="s">
        <v>2127</v>
      </c>
      <c r="B3268" s="49" t="s">
        <v>884</v>
      </c>
      <c r="C3268" s="49" t="s">
        <v>1638</v>
      </c>
      <c r="D3268" s="49" t="s">
        <v>1627</v>
      </c>
      <c r="E3268" s="49" t="s">
        <v>836</v>
      </c>
      <c r="F3268" s="49"/>
      <c r="G3268" s="49">
        <v>2020</v>
      </c>
      <c r="H3268" s="49" t="s">
        <v>1628</v>
      </c>
      <c r="I3268" s="49" t="s">
        <v>675</v>
      </c>
      <c r="J3268" s="59">
        <v>657436</v>
      </c>
      <c r="K3268" s="49">
        <v>749236</v>
      </c>
      <c r="L3268" s="55" t="str">
        <f>_xlfn.CONCAT(NFM3External!$B3268,"_",NFM3External!$C3268,"_",NFM3External!$E3268,"_",NFM3External!$G3268)</f>
        <v>Chad_HIV_Joint United Nations Programme on HIV/AIDS (UNAIDS)_2020</v>
      </c>
    </row>
    <row r="3269" spans="1:12">
      <c r="A3269" s="51" t="s">
        <v>2127</v>
      </c>
      <c r="B3269" s="52" t="s">
        <v>884</v>
      </c>
      <c r="C3269" s="52" t="s">
        <v>1638</v>
      </c>
      <c r="D3269" s="52" t="s">
        <v>1627</v>
      </c>
      <c r="E3269" s="52" t="s">
        <v>836</v>
      </c>
      <c r="F3269" s="52"/>
      <c r="G3269" s="52">
        <v>2021</v>
      </c>
      <c r="H3269" s="52" t="s">
        <v>1628</v>
      </c>
      <c r="I3269" s="52" t="s">
        <v>675</v>
      </c>
      <c r="J3269" s="60">
        <v>600459</v>
      </c>
      <c r="K3269" s="52">
        <v>717062</v>
      </c>
      <c r="L3269" s="56" t="str">
        <f>_xlfn.CONCAT(NFM3External!$B3269,"_",NFM3External!$C3269,"_",NFM3External!$E3269,"_",NFM3External!$G3269)</f>
        <v>Chad_HIV_Joint United Nations Programme on HIV/AIDS (UNAIDS)_2021</v>
      </c>
    </row>
    <row r="3270" spans="1:12">
      <c r="A3270" s="48" t="s">
        <v>2127</v>
      </c>
      <c r="B3270" s="49" t="s">
        <v>884</v>
      </c>
      <c r="C3270" s="49" t="s">
        <v>1638</v>
      </c>
      <c r="D3270" s="49" t="s">
        <v>1627</v>
      </c>
      <c r="E3270" s="49" t="s">
        <v>836</v>
      </c>
      <c r="F3270" s="49"/>
      <c r="G3270" s="49">
        <v>2022</v>
      </c>
      <c r="H3270" s="49" t="s">
        <v>357</v>
      </c>
      <c r="I3270" s="49" t="s">
        <v>675</v>
      </c>
      <c r="J3270" s="59">
        <v>600459</v>
      </c>
      <c r="K3270" s="49">
        <v>725084</v>
      </c>
      <c r="L3270" s="55" t="str">
        <f>_xlfn.CONCAT(NFM3External!$B3270,"_",NFM3External!$C3270,"_",NFM3External!$E3270,"_",NFM3External!$G3270)</f>
        <v>Chad_HIV_Joint United Nations Programme on HIV/AIDS (UNAIDS)_2022</v>
      </c>
    </row>
    <row r="3271" spans="1:12">
      <c r="A3271" s="51" t="s">
        <v>2127</v>
      </c>
      <c r="B3271" s="52" t="s">
        <v>884</v>
      </c>
      <c r="C3271" s="52" t="s">
        <v>1638</v>
      </c>
      <c r="D3271" s="52" t="s">
        <v>1627</v>
      </c>
      <c r="E3271" s="52" t="s">
        <v>836</v>
      </c>
      <c r="F3271" s="52"/>
      <c r="G3271" s="52">
        <v>2023</v>
      </c>
      <c r="H3271" s="52" t="s">
        <v>357</v>
      </c>
      <c r="I3271" s="52" t="s">
        <v>675</v>
      </c>
      <c r="J3271" s="60">
        <v>600459</v>
      </c>
      <c r="K3271" s="52">
        <v>735651</v>
      </c>
      <c r="L3271" s="56" t="str">
        <f>_xlfn.CONCAT(NFM3External!$B3271,"_",NFM3External!$C3271,"_",NFM3External!$E3271,"_",NFM3External!$G3271)</f>
        <v>Chad_HIV_Joint United Nations Programme on HIV/AIDS (UNAIDS)_2023</v>
      </c>
    </row>
    <row r="3272" spans="1:12">
      <c r="A3272" s="48" t="s">
        <v>2127</v>
      </c>
      <c r="B3272" s="49" t="s">
        <v>884</v>
      </c>
      <c r="C3272" s="49" t="s">
        <v>1638</v>
      </c>
      <c r="D3272" s="49" t="s">
        <v>1627</v>
      </c>
      <c r="E3272" s="49" t="s">
        <v>836</v>
      </c>
      <c r="F3272" s="49"/>
      <c r="G3272" s="49">
        <v>2024</v>
      </c>
      <c r="H3272" s="49" t="s">
        <v>357</v>
      </c>
      <c r="I3272" s="49" t="s">
        <v>675</v>
      </c>
      <c r="J3272" s="59">
        <v>600459</v>
      </c>
      <c r="K3272" s="49">
        <v>744674</v>
      </c>
      <c r="L3272" s="55" t="str">
        <f>_xlfn.CONCAT(NFM3External!$B3272,"_",NFM3External!$C3272,"_",NFM3External!$E3272,"_",NFM3External!$G3272)</f>
        <v>Chad_HIV_Joint United Nations Programme on HIV/AIDS (UNAIDS)_2024</v>
      </c>
    </row>
    <row r="3273" spans="1:12">
      <c r="A3273" s="51" t="s">
        <v>2127</v>
      </c>
      <c r="B3273" s="52" t="s">
        <v>884</v>
      </c>
      <c r="C3273" s="52" t="s">
        <v>1638</v>
      </c>
      <c r="D3273" s="52" t="s">
        <v>1627</v>
      </c>
      <c r="E3273" s="52" t="s">
        <v>894</v>
      </c>
      <c r="F3273" s="52"/>
      <c r="G3273" s="52">
        <v>2019</v>
      </c>
      <c r="H3273" s="52" t="s">
        <v>1628</v>
      </c>
      <c r="I3273" s="52" t="s">
        <v>675</v>
      </c>
      <c r="J3273" s="60">
        <v>2422442</v>
      </c>
      <c r="K3273" s="52">
        <v>2711826</v>
      </c>
      <c r="L3273" s="56" t="str">
        <f>_xlfn.CONCAT(NFM3External!$B3273,"_",NFM3External!$C3273,"_",NFM3External!$E3273,"_",NFM3External!$G3273)</f>
        <v>Chad_HIV_The United Nations Children's Fund (UNICEF)_2019</v>
      </c>
    </row>
    <row r="3274" spans="1:12">
      <c r="A3274" s="48" t="s">
        <v>2127</v>
      </c>
      <c r="B3274" s="49" t="s">
        <v>884</v>
      </c>
      <c r="C3274" s="49" t="s">
        <v>1638</v>
      </c>
      <c r="D3274" s="49" t="s">
        <v>1627</v>
      </c>
      <c r="E3274" s="49" t="s">
        <v>894</v>
      </c>
      <c r="F3274" s="49"/>
      <c r="G3274" s="49">
        <v>2020</v>
      </c>
      <c r="H3274" s="49" t="s">
        <v>1628</v>
      </c>
      <c r="I3274" s="49" t="s">
        <v>675</v>
      </c>
      <c r="J3274" s="59">
        <v>1208357</v>
      </c>
      <c r="K3274" s="49">
        <v>1377084</v>
      </c>
      <c r="L3274" s="55" t="str">
        <f>_xlfn.CONCAT(NFM3External!$B3274,"_",NFM3External!$C3274,"_",NFM3External!$E3274,"_",NFM3External!$G3274)</f>
        <v>Chad_HIV_The United Nations Children's Fund (UNICEF)_2020</v>
      </c>
    </row>
    <row r="3275" spans="1:12">
      <c r="A3275" s="51" t="s">
        <v>2127</v>
      </c>
      <c r="B3275" s="52" t="s">
        <v>884</v>
      </c>
      <c r="C3275" s="52" t="s">
        <v>1638</v>
      </c>
      <c r="D3275" s="52" t="s">
        <v>1627</v>
      </c>
      <c r="E3275" s="52" t="s">
        <v>894</v>
      </c>
      <c r="F3275" s="52"/>
      <c r="G3275" s="52">
        <v>2021</v>
      </c>
      <c r="H3275" s="52" t="s">
        <v>1628</v>
      </c>
      <c r="I3275" s="52" t="s">
        <v>675</v>
      </c>
      <c r="J3275" s="60">
        <v>2787378</v>
      </c>
      <c r="K3275" s="52">
        <v>3328661</v>
      </c>
      <c r="L3275" s="56" t="str">
        <f>_xlfn.CONCAT(NFM3External!$B3275,"_",NFM3External!$C3275,"_",NFM3External!$E3275,"_",NFM3External!$G3275)</f>
        <v>Chad_HIV_The United Nations Children's Fund (UNICEF)_2021</v>
      </c>
    </row>
    <row r="3276" spans="1:12">
      <c r="A3276" s="48" t="s">
        <v>2127</v>
      </c>
      <c r="B3276" s="49" t="s">
        <v>884</v>
      </c>
      <c r="C3276" s="49" t="s">
        <v>1638</v>
      </c>
      <c r="D3276" s="49" t="s">
        <v>1627</v>
      </c>
      <c r="E3276" s="49" t="s">
        <v>894</v>
      </c>
      <c r="F3276" s="49"/>
      <c r="G3276" s="49">
        <v>2022</v>
      </c>
      <c r="H3276" s="49" t="s">
        <v>357</v>
      </c>
      <c r="I3276" s="49" t="s">
        <v>675</v>
      </c>
      <c r="J3276" s="59">
        <v>2787378</v>
      </c>
      <c r="K3276" s="49">
        <v>3365899</v>
      </c>
      <c r="L3276" s="55" t="str">
        <f>_xlfn.CONCAT(NFM3External!$B3276,"_",NFM3External!$C3276,"_",NFM3External!$E3276,"_",NFM3External!$G3276)</f>
        <v>Chad_HIV_The United Nations Children's Fund (UNICEF)_2022</v>
      </c>
    </row>
    <row r="3277" spans="1:12">
      <c r="A3277" s="51" t="s">
        <v>2127</v>
      </c>
      <c r="B3277" s="52" t="s">
        <v>884</v>
      </c>
      <c r="C3277" s="52" t="s">
        <v>1638</v>
      </c>
      <c r="D3277" s="52" t="s">
        <v>1627</v>
      </c>
      <c r="E3277" s="52" t="s">
        <v>894</v>
      </c>
      <c r="F3277" s="52"/>
      <c r="G3277" s="52">
        <v>2023</v>
      </c>
      <c r="H3277" s="52" t="s">
        <v>357</v>
      </c>
      <c r="I3277" s="52" t="s">
        <v>675</v>
      </c>
      <c r="J3277" s="60">
        <v>0</v>
      </c>
      <c r="K3277" s="52">
        <v>0</v>
      </c>
      <c r="L3277" s="56" t="str">
        <f>_xlfn.CONCAT(NFM3External!$B3277,"_",NFM3External!$C3277,"_",NFM3External!$E3277,"_",NFM3External!$G3277)</f>
        <v>Chad_HIV_The United Nations Children's Fund (UNICEF)_2023</v>
      </c>
    </row>
    <row r="3278" spans="1:12">
      <c r="A3278" s="48" t="s">
        <v>2127</v>
      </c>
      <c r="B3278" s="49" t="s">
        <v>884</v>
      </c>
      <c r="C3278" s="49" t="s">
        <v>1638</v>
      </c>
      <c r="D3278" s="49" t="s">
        <v>1627</v>
      </c>
      <c r="E3278" s="49" t="s">
        <v>894</v>
      </c>
      <c r="F3278" s="49"/>
      <c r="G3278" s="49">
        <v>2024</v>
      </c>
      <c r="H3278" s="49" t="s">
        <v>357</v>
      </c>
      <c r="I3278" s="49" t="s">
        <v>675</v>
      </c>
      <c r="J3278" s="59">
        <v>0</v>
      </c>
      <c r="K3278" s="49">
        <v>0</v>
      </c>
      <c r="L3278" s="55" t="str">
        <f>_xlfn.CONCAT(NFM3External!$B3278,"_",NFM3External!$C3278,"_",NFM3External!$E3278,"_",NFM3External!$G3278)</f>
        <v>Chad_HIV_The United Nations Children's Fund (UNICEF)_2024</v>
      </c>
    </row>
    <row r="3279" spans="1:12">
      <c r="A3279" s="51" t="s">
        <v>2127</v>
      </c>
      <c r="B3279" s="52" t="s">
        <v>884</v>
      </c>
      <c r="C3279" s="52" t="s">
        <v>1638</v>
      </c>
      <c r="D3279" s="52" t="s">
        <v>1627</v>
      </c>
      <c r="E3279" s="52" t="s">
        <v>911</v>
      </c>
      <c r="F3279" s="52"/>
      <c r="G3279" s="52">
        <v>2019</v>
      </c>
      <c r="H3279" s="52" t="s">
        <v>1628</v>
      </c>
      <c r="I3279" s="52" t="s">
        <v>675</v>
      </c>
      <c r="J3279" s="60">
        <v>54031</v>
      </c>
      <c r="K3279" s="52">
        <v>60485</v>
      </c>
      <c r="L3279" s="56" t="str">
        <f>_xlfn.CONCAT(NFM3External!$B3279,"_",NFM3External!$C3279,"_",NFM3External!$E3279,"_",NFM3External!$G3279)</f>
        <v>Chad_HIV_United Nations Development Programme (UNDP)_2019</v>
      </c>
    </row>
    <row r="3280" spans="1:12">
      <c r="A3280" s="48" t="s">
        <v>2127</v>
      </c>
      <c r="B3280" s="49" t="s">
        <v>884</v>
      </c>
      <c r="C3280" s="49" t="s">
        <v>1638</v>
      </c>
      <c r="D3280" s="49" t="s">
        <v>1627</v>
      </c>
      <c r="E3280" s="49" t="s">
        <v>911</v>
      </c>
      <c r="F3280" s="49"/>
      <c r="G3280" s="49">
        <v>2020</v>
      </c>
      <c r="H3280" s="49" t="s">
        <v>1628</v>
      </c>
      <c r="I3280" s="49" t="s">
        <v>675</v>
      </c>
      <c r="J3280" s="59">
        <v>22232</v>
      </c>
      <c r="K3280" s="49">
        <v>25336</v>
      </c>
      <c r="L3280" s="55" t="str">
        <f>_xlfn.CONCAT(NFM3External!$B3280,"_",NFM3External!$C3280,"_",NFM3External!$E3280,"_",NFM3External!$G3280)</f>
        <v>Chad_HIV_United Nations Development Programme (UNDP)_2020</v>
      </c>
    </row>
    <row r="3281" spans="1:12">
      <c r="A3281" s="51" t="s">
        <v>2127</v>
      </c>
      <c r="B3281" s="52" t="s">
        <v>884</v>
      </c>
      <c r="C3281" s="52" t="s">
        <v>1638</v>
      </c>
      <c r="D3281" s="52" t="s">
        <v>1627</v>
      </c>
      <c r="E3281" s="52" t="s">
        <v>911</v>
      </c>
      <c r="F3281" s="52"/>
      <c r="G3281" s="52">
        <v>2021</v>
      </c>
      <c r="H3281" s="52" t="s">
        <v>1628</v>
      </c>
      <c r="I3281" s="52" t="s">
        <v>675</v>
      </c>
      <c r="J3281" s="60">
        <v>0</v>
      </c>
      <c r="K3281" s="52">
        <v>0</v>
      </c>
      <c r="L3281" s="56" t="str">
        <f>_xlfn.CONCAT(NFM3External!$B3281,"_",NFM3External!$C3281,"_",NFM3External!$E3281,"_",NFM3External!$G3281)</f>
        <v>Chad_HIV_United Nations Development Programme (UNDP)_2021</v>
      </c>
    </row>
    <row r="3282" spans="1:12">
      <c r="A3282" s="48" t="s">
        <v>2127</v>
      </c>
      <c r="B3282" s="49" t="s">
        <v>884</v>
      </c>
      <c r="C3282" s="49" t="s">
        <v>1638</v>
      </c>
      <c r="D3282" s="49" t="s">
        <v>1627</v>
      </c>
      <c r="E3282" s="49" t="s">
        <v>911</v>
      </c>
      <c r="F3282" s="49"/>
      <c r="G3282" s="49">
        <v>2022</v>
      </c>
      <c r="H3282" s="49" t="s">
        <v>357</v>
      </c>
      <c r="I3282" s="49" t="s">
        <v>675</v>
      </c>
      <c r="J3282" s="59">
        <v>0</v>
      </c>
      <c r="K3282" s="49">
        <v>0</v>
      </c>
      <c r="L3282" s="55" t="str">
        <f>_xlfn.CONCAT(NFM3External!$B3282,"_",NFM3External!$C3282,"_",NFM3External!$E3282,"_",NFM3External!$G3282)</f>
        <v>Chad_HIV_United Nations Development Programme (UNDP)_2022</v>
      </c>
    </row>
    <row r="3283" spans="1:12">
      <c r="A3283" s="51" t="s">
        <v>2127</v>
      </c>
      <c r="B3283" s="52" t="s">
        <v>884</v>
      </c>
      <c r="C3283" s="52" t="s">
        <v>1638</v>
      </c>
      <c r="D3283" s="52" t="s">
        <v>1627</v>
      </c>
      <c r="E3283" s="52" t="s">
        <v>911</v>
      </c>
      <c r="F3283" s="52"/>
      <c r="G3283" s="52">
        <v>2023</v>
      </c>
      <c r="H3283" s="52" t="s">
        <v>357</v>
      </c>
      <c r="I3283" s="52" t="s">
        <v>675</v>
      </c>
      <c r="J3283" s="60">
        <v>0</v>
      </c>
      <c r="K3283" s="52">
        <v>0</v>
      </c>
      <c r="L3283" s="56" t="str">
        <f>_xlfn.CONCAT(NFM3External!$B3283,"_",NFM3External!$C3283,"_",NFM3External!$E3283,"_",NFM3External!$G3283)</f>
        <v>Chad_HIV_United Nations Development Programme (UNDP)_2023</v>
      </c>
    </row>
    <row r="3284" spans="1:12">
      <c r="A3284" s="48" t="s">
        <v>2127</v>
      </c>
      <c r="B3284" s="49" t="s">
        <v>884</v>
      </c>
      <c r="C3284" s="49" t="s">
        <v>1638</v>
      </c>
      <c r="D3284" s="49" t="s">
        <v>1627</v>
      </c>
      <c r="E3284" s="49" t="s">
        <v>911</v>
      </c>
      <c r="F3284" s="49"/>
      <c r="G3284" s="49">
        <v>2024</v>
      </c>
      <c r="H3284" s="49" t="s">
        <v>357</v>
      </c>
      <c r="I3284" s="49" t="s">
        <v>675</v>
      </c>
      <c r="J3284" s="59">
        <v>0</v>
      </c>
      <c r="K3284" s="49">
        <v>0</v>
      </c>
      <c r="L3284" s="55" t="str">
        <f>_xlfn.CONCAT(NFM3External!$B3284,"_",NFM3External!$C3284,"_",NFM3External!$E3284,"_",NFM3External!$G3284)</f>
        <v>Chad_HIV_United Nations Development Programme (UNDP)_2024</v>
      </c>
    </row>
    <row r="3285" spans="1:12">
      <c r="A3285" s="51" t="s">
        <v>2127</v>
      </c>
      <c r="B3285" s="52" t="s">
        <v>884</v>
      </c>
      <c r="C3285" s="52" t="s">
        <v>1638</v>
      </c>
      <c r="D3285" s="52" t="s">
        <v>1627</v>
      </c>
      <c r="E3285" s="52" t="s">
        <v>917</v>
      </c>
      <c r="F3285" s="52"/>
      <c r="G3285" s="52">
        <v>2019</v>
      </c>
      <c r="H3285" s="52" t="s">
        <v>1628</v>
      </c>
      <c r="I3285" s="52" t="s">
        <v>675</v>
      </c>
      <c r="J3285" s="60">
        <v>353810</v>
      </c>
      <c r="K3285" s="52">
        <v>396076</v>
      </c>
      <c r="L3285" s="56" t="str">
        <f>_xlfn.CONCAT(NFM3External!$B3285,"_",NFM3External!$C3285,"_",NFM3External!$E3285,"_",NFM3External!$G3285)</f>
        <v>Chad_HIV_United Nations High Commissioner for Refugees (UNHCR)_2019</v>
      </c>
    </row>
    <row r="3286" spans="1:12">
      <c r="A3286" s="48" t="s">
        <v>2127</v>
      </c>
      <c r="B3286" s="49" t="s">
        <v>884</v>
      </c>
      <c r="C3286" s="49" t="s">
        <v>1638</v>
      </c>
      <c r="D3286" s="49" t="s">
        <v>1627</v>
      </c>
      <c r="E3286" s="49" t="s">
        <v>917</v>
      </c>
      <c r="F3286" s="49"/>
      <c r="G3286" s="49">
        <v>2020</v>
      </c>
      <c r="H3286" s="49" t="s">
        <v>1628</v>
      </c>
      <c r="I3286" s="49" t="s">
        <v>675</v>
      </c>
      <c r="J3286" s="59">
        <v>119134</v>
      </c>
      <c r="K3286" s="49">
        <v>135769</v>
      </c>
      <c r="L3286" s="55" t="str">
        <f>_xlfn.CONCAT(NFM3External!$B3286,"_",NFM3External!$C3286,"_",NFM3External!$E3286,"_",NFM3External!$G3286)</f>
        <v>Chad_HIV_United Nations High Commissioner for Refugees (UNHCR)_2020</v>
      </c>
    </row>
    <row r="3287" spans="1:12">
      <c r="A3287" s="51" t="s">
        <v>2127</v>
      </c>
      <c r="B3287" s="52" t="s">
        <v>884</v>
      </c>
      <c r="C3287" s="52" t="s">
        <v>1638</v>
      </c>
      <c r="D3287" s="52" t="s">
        <v>1627</v>
      </c>
      <c r="E3287" s="52" t="s">
        <v>917</v>
      </c>
      <c r="F3287" s="52"/>
      <c r="G3287" s="52">
        <v>2021</v>
      </c>
      <c r="H3287" s="52" t="s">
        <v>1628</v>
      </c>
      <c r="I3287" s="52" t="s">
        <v>675</v>
      </c>
      <c r="J3287" s="60">
        <v>0</v>
      </c>
      <c r="K3287" s="52">
        <v>0</v>
      </c>
      <c r="L3287" s="56" t="str">
        <f>_xlfn.CONCAT(NFM3External!$B3287,"_",NFM3External!$C3287,"_",NFM3External!$E3287,"_",NFM3External!$G3287)</f>
        <v>Chad_HIV_United Nations High Commissioner for Refugees (UNHCR)_2021</v>
      </c>
    </row>
    <row r="3288" spans="1:12">
      <c r="A3288" s="48" t="s">
        <v>2127</v>
      </c>
      <c r="B3288" s="49" t="s">
        <v>884</v>
      </c>
      <c r="C3288" s="49" t="s">
        <v>1638</v>
      </c>
      <c r="D3288" s="49" t="s">
        <v>1627</v>
      </c>
      <c r="E3288" s="49" t="s">
        <v>917</v>
      </c>
      <c r="F3288" s="49"/>
      <c r="G3288" s="49">
        <v>2022</v>
      </c>
      <c r="H3288" s="49" t="s">
        <v>357</v>
      </c>
      <c r="I3288" s="49" t="s">
        <v>675</v>
      </c>
      <c r="J3288" s="59">
        <v>0</v>
      </c>
      <c r="K3288" s="49">
        <v>0</v>
      </c>
      <c r="L3288" s="55" t="str">
        <f>_xlfn.CONCAT(NFM3External!$B3288,"_",NFM3External!$C3288,"_",NFM3External!$E3288,"_",NFM3External!$G3288)</f>
        <v>Chad_HIV_United Nations High Commissioner for Refugees (UNHCR)_2022</v>
      </c>
    </row>
    <row r="3289" spans="1:12">
      <c r="A3289" s="51" t="s">
        <v>2127</v>
      </c>
      <c r="B3289" s="52" t="s">
        <v>884</v>
      </c>
      <c r="C3289" s="52" t="s">
        <v>1638</v>
      </c>
      <c r="D3289" s="52" t="s">
        <v>1627</v>
      </c>
      <c r="E3289" s="52" t="s">
        <v>917</v>
      </c>
      <c r="F3289" s="52"/>
      <c r="G3289" s="52">
        <v>2023</v>
      </c>
      <c r="H3289" s="52" t="s">
        <v>357</v>
      </c>
      <c r="I3289" s="52" t="s">
        <v>675</v>
      </c>
      <c r="J3289" s="60">
        <v>0</v>
      </c>
      <c r="K3289" s="52">
        <v>0</v>
      </c>
      <c r="L3289" s="56" t="str">
        <f>_xlfn.CONCAT(NFM3External!$B3289,"_",NFM3External!$C3289,"_",NFM3External!$E3289,"_",NFM3External!$G3289)</f>
        <v>Chad_HIV_United Nations High Commissioner for Refugees (UNHCR)_2023</v>
      </c>
    </row>
    <row r="3290" spans="1:12">
      <c r="A3290" s="48" t="s">
        <v>2127</v>
      </c>
      <c r="B3290" s="49" t="s">
        <v>884</v>
      </c>
      <c r="C3290" s="49" t="s">
        <v>1638</v>
      </c>
      <c r="D3290" s="49" t="s">
        <v>1627</v>
      </c>
      <c r="E3290" s="49" t="s">
        <v>917</v>
      </c>
      <c r="F3290" s="49"/>
      <c r="G3290" s="49">
        <v>2024</v>
      </c>
      <c r="H3290" s="49" t="s">
        <v>357</v>
      </c>
      <c r="I3290" s="49" t="s">
        <v>675</v>
      </c>
      <c r="J3290" s="59">
        <v>0</v>
      </c>
      <c r="K3290" s="49">
        <v>0</v>
      </c>
      <c r="L3290" s="55" t="str">
        <f>_xlfn.CONCAT(NFM3External!$B3290,"_",NFM3External!$C3290,"_",NFM3External!$E3290,"_",NFM3External!$G3290)</f>
        <v>Chad_HIV_United Nations High Commissioner for Refugees (UNHCR)_2024</v>
      </c>
    </row>
    <row r="3291" spans="1:12">
      <c r="A3291" s="51" t="s">
        <v>2127</v>
      </c>
      <c r="B3291" s="52" t="s">
        <v>884</v>
      </c>
      <c r="C3291" s="52" t="s">
        <v>1638</v>
      </c>
      <c r="D3291" s="52" t="s">
        <v>1627</v>
      </c>
      <c r="E3291" s="52" t="s">
        <v>923</v>
      </c>
      <c r="F3291" s="52"/>
      <c r="G3291" s="52">
        <v>2019</v>
      </c>
      <c r="H3291" s="52" t="s">
        <v>1628</v>
      </c>
      <c r="I3291" s="52" t="s">
        <v>675</v>
      </c>
      <c r="J3291" s="60">
        <v>149553</v>
      </c>
      <c r="K3291" s="52">
        <v>167419</v>
      </c>
      <c r="L3291" s="56" t="str">
        <f>_xlfn.CONCAT(NFM3External!$B3291,"_",NFM3External!$C3291,"_",NFM3External!$E3291,"_",NFM3External!$G3291)</f>
        <v>Chad_HIV_United Nations Population Fund (UNFPA)_2019</v>
      </c>
    </row>
    <row r="3292" spans="1:12">
      <c r="A3292" s="48" t="s">
        <v>2127</v>
      </c>
      <c r="B3292" s="49" t="s">
        <v>884</v>
      </c>
      <c r="C3292" s="49" t="s">
        <v>1638</v>
      </c>
      <c r="D3292" s="49" t="s">
        <v>1627</v>
      </c>
      <c r="E3292" s="49" t="s">
        <v>923</v>
      </c>
      <c r="F3292" s="49"/>
      <c r="G3292" s="49">
        <v>2020</v>
      </c>
      <c r="H3292" s="49" t="s">
        <v>1628</v>
      </c>
      <c r="I3292" s="49" t="s">
        <v>675</v>
      </c>
      <c r="J3292" s="59">
        <v>278295</v>
      </c>
      <c r="K3292" s="49">
        <v>317155</v>
      </c>
      <c r="L3292" s="55" t="str">
        <f>_xlfn.CONCAT(NFM3External!$B3292,"_",NFM3External!$C3292,"_",NFM3External!$E3292,"_",NFM3External!$G3292)</f>
        <v>Chad_HIV_United Nations Population Fund (UNFPA)_2020</v>
      </c>
    </row>
    <row r="3293" spans="1:12">
      <c r="A3293" s="51" t="s">
        <v>2127</v>
      </c>
      <c r="B3293" s="52" t="s">
        <v>884</v>
      </c>
      <c r="C3293" s="52" t="s">
        <v>1638</v>
      </c>
      <c r="D3293" s="52" t="s">
        <v>1627</v>
      </c>
      <c r="E3293" s="52" t="s">
        <v>923</v>
      </c>
      <c r="F3293" s="52"/>
      <c r="G3293" s="52">
        <v>2021</v>
      </c>
      <c r="H3293" s="52" t="s">
        <v>1628</v>
      </c>
      <c r="I3293" s="52" t="s">
        <v>675</v>
      </c>
      <c r="J3293" s="60">
        <v>0</v>
      </c>
      <c r="K3293" s="52">
        <v>0</v>
      </c>
      <c r="L3293" s="56" t="str">
        <f>_xlfn.CONCAT(NFM3External!$B3293,"_",NFM3External!$C3293,"_",NFM3External!$E3293,"_",NFM3External!$G3293)</f>
        <v>Chad_HIV_United Nations Population Fund (UNFPA)_2021</v>
      </c>
    </row>
    <row r="3294" spans="1:12">
      <c r="A3294" s="48" t="s">
        <v>2127</v>
      </c>
      <c r="B3294" s="49" t="s">
        <v>884</v>
      </c>
      <c r="C3294" s="49" t="s">
        <v>1638</v>
      </c>
      <c r="D3294" s="49" t="s">
        <v>1627</v>
      </c>
      <c r="E3294" s="49" t="s">
        <v>923</v>
      </c>
      <c r="F3294" s="49"/>
      <c r="G3294" s="49">
        <v>2022</v>
      </c>
      <c r="H3294" s="49" t="s">
        <v>357</v>
      </c>
      <c r="I3294" s="49" t="s">
        <v>675</v>
      </c>
      <c r="J3294" s="59">
        <v>0</v>
      </c>
      <c r="K3294" s="49">
        <v>0</v>
      </c>
      <c r="L3294" s="55" t="str">
        <f>_xlfn.CONCAT(NFM3External!$B3294,"_",NFM3External!$C3294,"_",NFM3External!$E3294,"_",NFM3External!$G3294)</f>
        <v>Chad_HIV_United Nations Population Fund (UNFPA)_2022</v>
      </c>
    </row>
    <row r="3295" spans="1:12">
      <c r="A3295" s="51" t="s">
        <v>2127</v>
      </c>
      <c r="B3295" s="52" t="s">
        <v>884</v>
      </c>
      <c r="C3295" s="52" t="s">
        <v>1638</v>
      </c>
      <c r="D3295" s="52" t="s">
        <v>1627</v>
      </c>
      <c r="E3295" s="52" t="s">
        <v>923</v>
      </c>
      <c r="F3295" s="52"/>
      <c r="G3295" s="52">
        <v>2023</v>
      </c>
      <c r="H3295" s="52" t="s">
        <v>357</v>
      </c>
      <c r="I3295" s="52" t="s">
        <v>675</v>
      </c>
      <c r="J3295" s="60">
        <v>0</v>
      </c>
      <c r="K3295" s="52">
        <v>0</v>
      </c>
      <c r="L3295" s="56" t="str">
        <f>_xlfn.CONCAT(NFM3External!$B3295,"_",NFM3External!$C3295,"_",NFM3External!$E3295,"_",NFM3External!$G3295)</f>
        <v>Chad_HIV_United Nations Population Fund (UNFPA)_2023</v>
      </c>
    </row>
    <row r="3296" spans="1:12">
      <c r="A3296" s="48" t="s">
        <v>2127</v>
      </c>
      <c r="B3296" s="49" t="s">
        <v>884</v>
      </c>
      <c r="C3296" s="49" t="s">
        <v>1638</v>
      </c>
      <c r="D3296" s="49" t="s">
        <v>1627</v>
      </c>
      <c r="E3296" s="49" t="s">
        <v>923</v>
      </c>
      <c r="F3296" s="49"/>
      <c r="G3296" s="49">
        <v>2024</v>
      </c>
      <c r="H3296" s="49" t="s">
        <v>357</v>
      </c>
      <c r="I3296" s="49" t="s">
        <v>675</v>
      </c>
      <c r="J3296" s="59">
        <v>0</v>
      </c>
      <c r="K3296" s="49">
        <v>0</v>
      </c>
      <c r="L3296" s="55" t="str">
        <f>_xlfn.CONCAT(NFM3External!$B3296,"_",NFM3External!$C3296,"_",NFM3External!$E3296,"_",NFM3External!$G3296)</f>
        <v>Chad_HIV_United Nations Population Fund (UNFPA)_2024</v>
      </c>
    </row>
    <row r="3297" spans="1:12">
      <c r="A3297" s="51" t="s">
        <v>2127</v>
      </c>
      <c r="B3297" s="52" t="s">
        <v>884</v>
      </c>
      <c r="C3297" s="52" t="s">
        <v>1638</v>
      </c>
      <c r="D3297" s="52" t="s">
        <v>1627</v>
      </c>
      <c r="E3297" s="52" t="s">
        <v>927</v>
      </c>
      <c r="F3297" s="52" t="s">
        <v>2130</v>
      </c>
      <c r="G3297" s="52">
        <v>2019</v>
      </c>
      <c r="H3297" s="52" t="s">
        <v>1628</v>
      </c>
      <c r="I3297" s="52" t="s">
        <v>675</v>
      </c>
      <c r="J3297" s="60">
        <v>0</v>
      </c>
      <c r="K3297" s="52">
        <v>0</v>
      </c>
      <c r="L3297" s="56" t="str">
        <f>_xlfn.CONCAT(NFM3External!$B3297,"_",NFM3External!$C3297,"_",NFM3External!$E3297,"_",NFM3External!$G3297)</f>
        <v>Chad_HIV_United States Government (USG)_2019</v>
      </c>
    </row>
    <row r="3298" spans="1:12">
      <c r="A3298" s="48" t="s">
        <v>2127</v>
      </c>
      <c r="B3298" s="49" t="s">
        <v>884</v>
      </c>
      <c r="C3298" s="49" t="s">
        <v>1638</v>
      </c>
      <c r="D3298" s="49" t="s">
        <v>1627</v>
      </c>
      <c r="E3298" s="49" t="s">
        <v>927</v>
      </c>
      <c r="F3298" s="49" t="s">
        <v>2130</v>
      </c>
      <c r="G3298" s="49">
        <v>2020</v>
      </c>
      <c r="H3298" s="49" t="s">
        <v>1628</v>
      </c>
      <c r="I3298" s="49" t="s">
        <v>675</v>
      </c>
      <c r="J3298" s="59">
        <v>337484</v>
      </c>
      <c r="K3298" s="49">
        <v>384608</v>
      </c>
      <c r="L3298" s="55" t="str">
        <f>_xlfn.CONCAT(NFM3External!$B3298,"_",NFM3External!$C3298,"_",NFM3External!$E3298,"_",NFM3External!$G3298)</f>
        <v>Chad_HIV_United States Government (USG)_2020</v>
      </c>
    </row>
    <row r="3299" spans="1:12">
      <c r="A3299" s="51" t="s">
        <v>2127</v>
      </c>
      <c r="B3299" s="52" t="s">
        <v>884</v>
      </c>
      <c r="C3299" s="52" t="s">
        <v>1638</v>
      </c>
      <c r="D3299" s="52" t="s">
        <v>1627</v>
      </c>
      <c r="E3299" s="52" t="s">
        <v>927</v>
      </c>
      <c r="F3299" s="52" t="s">
        <v>2130</v>
      </c>
      <c r="G3299" s="52">
        <v>2021</v>
      </c>
      <c r="H3299" s="52" t="s">
        <v>1628</v>
      </c>
      <c r="I3299" s="52" t="s">
        <v>675</v>
      </c>
      <c r="J3299" s="60">
        <v>359399</v>
      </c>
      <c r="K3299" s="52">
        <v>429190</v>
      </c>
      <c r="L3299" s="56" t="str">
        <f>_xlfn.CONCAT(NFM3External!$B3299,"_",NFM3External!$C3299,"_",NFM3External!$E3299,"_",NFM3External!$G3299)</f>
        <v>Chad_HIV_United States Government (USG)_2021</v>
      </c>
    </row>
    <row r="3300" spans="1:12">
      <c r="A3300" s="48" t="s">
        <v>2127</v>
      </c>
      <c r="B3300" s="49" t="s">
        <v>884</v>
      </c>
      <c r="C3300" s="49" t="s">
        <v>1638</v>
      </c>
      <c r="D3300" s="49" t="s">
        <v>1627</v>
      </c>
      <c r="E3300" s="49" t="s">
        <v>927</v>
      </c>
      <c r="F3300" s="49" t="s">
        <v>2130</v>
      </c>
      <c r="G3300" s="49">
        <v>2022</v>
      </c>
      <c r="H3300" s="49" t="s">
        <v>357</v>
      </c>
      <c r="I3300" s="49" t="s">
        <v>675</v>
      </c>
      <c r="J3300" s="59">
        <v>0</v>
      </c>
      <c r="K3300" s="49">
        <v>0</v>
      </c>
      <c r="L3300" s="55" t="str">
        <f>_xlfn.CONCAT(NFM3External!$B3300,"_",NFM3External!$C3300,"_",NFM3External!$E3300,"_",NFM3External!$G3300)</f>
        <v>Chad_HIV_United States Government (USG)_2022</v>
      </c>
    </row>
    <row r="3301" spans="1:12">
      <c r="A3301" s="51" t="s">
        <v>2127</v>
      </c>
      <c r="B3301" s="52" t="s">
        <v>884</v>
      </c>
      <c r="C3301" s="52" t="s">
        <v>1638</v>
      </c>
      <c r="D3301" s="52" t="s">
        <v>1627</v>
      </c>
      <c r="E3301" s="52" t="s">
        <v>927</v>
      </c>
      <c r="F3301" s="52" t="s">
        <v>2130</v>
      </c>
      <c r="G3301" s="52">
        <v>2023</v>
      </c>
      <c r="H3301" s="52" t="s">
        <v>357</v>
      </c>
      <c r="I3301" s="52" t="s">
        <v>675</v>
      </c>
      <c r="J3301" s="60">
        <v>0</v>
      </c>
      <c r="K3301" s="52">
        <v>0</v>
      </c>
      <c r="L3301" s="56" t="str">
        <f>_xlfn.CONCAT(NFM3External!$B3301,"_",NFM3External!$C3301,"_",NFM3External!$E3301,"_",NFM3External!$G3301)</f>
        <v>Chad_HIV_United States Government (USG)_2023</v>
      </c>
    </row>
    <row r="3302" spans="1:12">
      <c r="A3302" s="48" t="s">
        <v>2127</v>
      </c>
      <c r="B3302" s="49" t="s">
        <v>884</v>
      </c>
      <c r="C3302" s="49" t="s">
        <v>1638</v>
      </c>
      <c r="D3302" s="49" t="s">
        <v>1627</v>
      </c>
      <c r="E3302" s="49" t="s">
        <v>927</v>
      </c>
      <c r="F3302" s="49" t="s">
        <v>2130</v>
      </c>
      <c r="G3302" s="49">
        <v>2024</v>
      </c>
      <c r="H3302" s="49" t="s">
        <v>357</v>
      </c>
      <c r="I3302" s="49" t="s">
        <v>675</v>
      </c>
      <c r="J3302" s="59">
        <v>0</v>
      </c>
      <c r="K3302" s="49">
        <v>0</v>
      </c>
      <c r="L3302" s="55" t="str">
        <f>_xlfn.CONCAT(NFM3External!$B3302,"_",NFM3External!$C3302,"_",NFM3External!$E3302,"_",NFM3External!$G3302)</f>
        <v>Chad_HIV_United States Government (USG)_2024</v>
      </c>
    </row>
    <row r="3303" spans="1:12">
      <c r="A3303" s="51" t="s">
        <v>2127</v>
      </c>
      <c r="B3303" s="52" t="s">
        <v>884</v>
      </c>
      <c r="C3303" s="52" t="s">
        <v>1638</v>
      </c>
      <c r="D3303" s="52" t="s">
        <v>1627</v>
      </c>
      <c r="E3303" s="52" t="s">
        <v>938</v>
      </c>
      <c r="F3303" s="52"/>
      <c r="G3303" s="52">
        <v>2019</v>
      </c>
      <c r="H3303" s="52" t="s">
        <v>1628</v>
      </c>
      <c r="I3303" s="52" t="s">
        <v>675</v>
      </c>
      <c r="J3303" s="60">
        <v>17532</v>
      </c>
      <c r="K3303" s="52">
        <v>19626</v>
      </c>
      <c r="L3303" s="56" t="str">
        <f>_xlfn.CONCAT(NFM3External!$B3303,"_",NFM3External!$C3303,"_",NFM3External!$E3303,"_",NFM3External!$G3303)</f>
        <v>Chad_HIV_World Food Programme (WFP)_2019</v>
      </c>
    </row>
    <row r="3304" spans="1:12">
      <c r="A3304" s="48" t="s">
        <v>2127</v>
      </c>
      <c r="B3304" s="49" t="s">
        <v>884</v>
      </c>
      <c r="C3304" s="49" t="s">
        <v>1638</v>
      </c>
      <c r="D3304" s="49" t="s">
        <v>1627</v>
      </c>
      <c r="E3304" s="49" t="s">
        <v>938</v>
      </c>
      <c r="F3304" s="49"/>
      <c r="G3304" s="49">
        <v>2020</v>
      </c>
      <c r="H3304" s="49" t="s">
        <v>1628</v>
      </c>
      <c r="I3304" s="49" t="s">
        <v>675</v>
      </c>
      <c r="J3304" s="59">
        <v>79435</v>
      </c>
      <c r="K3304" s="49">
        <v>90527</v>
      </c>
      <c r="L3304" s="55" t="str">
        <f>_xlfn.CONCAT(NFM3External!$B3304,"_",NFM3External!$C3304,"_",NFM3External!$E3304,"_",NFM3External!$G3304)</f>
        <v>Chad_HIV_World Food Programme (WFP)_2020</v>
      </c>
    </row>
    <row r="3305" spans="1:12">
      <c r="A3305" s="51" t="s">
        <v>2127</v>
      </c>
      <c r="B3305" s="52" t="s">
        <v>884</v>
      </c>
      <c r="C3305" s="52" t="s">
        <v>1638</v>
      </c>
      <c r="D3305" s="52" t="s">
        <v>1627</v>
      </c>
      <c r="E3305" s="52" t="s">
        <v>938</v>
      </c>
      <c r="F3305" s="52"/>
      <c r="G3305" s="52">
        <v>2021</v>
      </c>
      <c r="H3305" s="52" t="s">
        <v>1628</v>
      </c>
      <c r="I3305" s="52" t="s">
        <v>675</v>
      </c>
      <c r="J3305" s="60">
        <v>21128</v>
      </c>
      <c r="K3305" s="52">
        <v>25231</v>
      </c>
      <c r="L3305" s="56" t="str">
        <f>_xlfn.CONCAT(NFM3External!$B3305,"_",NFM3External!$C3305,"_",NFM3External!$E3305,"_",NFM3External!$G3305)</f>
        <v>Chad_HIV_World Food Programme (WFP)_2021</v>
      </c>
    </row>
    <row r="3306" spans="1:12">
      <c r="A3306" s="48" t="s">
        <v>2127</v>
      </c>
      <c r="B3306" s="49" t="s">
        <v>884</v>
      </c>
      <c r="C3306" s="49" t="s">
        <v>1638</v>
      </c>
      <c r="D3306" s="49" t="s">
        <v>1627</v>
      </c>
      <c r="E3306" s="49" t="s">
        <v>938</v>
      </c>
      <c r="F3306" s="49"/>
      <c r="G3306" s="49">
        <v>2022</v>
      </c>
      <c r="H3306" s="49" t="s">
        <v>357</v>
      </c>
      <c r="I3306" s="49" t="s">
        <v>675</v>
      </c>
      <c r="J3306" s="59">
        <v>87658</v>
      </c>
      <c r="K3306" s="49">
        <v>105852</v>
      </c>
      <c r="L3306" s="55" t="str">
        <f>_xlfn.CONCAT(NFM3External!$B3306,"_",NFM3External!$C3306,"_",NFM3External!$E3306,"_",NFM3External!$G3306)</f>
        <v>Chad_HIV_World Food Programme (WFP)_2022</v>
      </c>
    </row>
    <row r="3307" spans="1:12">
      <c r="A3307" s="51" t="s">
        <v>2127</v>
      </c>
      <c r="B3307" s="52" t="s">
        <v>884</v>
      </c>
      <c r="C3307" s="52" t="s">
        <v>1638</v>
      </c>
      <c r="D3307" s="52" t="s">
        <v>1627</v>
      </c>
      <c r="E3307" s="52" t="s">
        <v>938</v>
      </c>
      <c r="F3307" s="52"/>
      <c r="G3307" s="52">
        <v>2023</v>
      </c>
      <c r="H3307" s="52" t="s">
        <v>357</v>
      </c>
      <c r="I3307" s="52" t="s">
        <v>675</v>
      </c>
      <c r="J3307" s="60">
        <v>131487</v>
      </c>
      <c r="K3307" s="52">
        <v>161091</v>
      </c>
      <c r="L3307" s="56" t="str">
        <f>_xlfn.CONCAT(NFM3External!$B3307,"_",NFM3External!$C3307,"_",NFM3External!$E3307,"_",NFM3External!$G3307)</f>
        <v>Chad_HIV_World Food Programme (WFP)_2023</v>
      </c>
    </row>
    <row r="3308" spans="1:12">
      <c r="A3308" s="48" t="s">
        <v>2127</v>
      </c>
      <c r="B3308" s="49" t="s">
        <v>884</v>
      </c>
      <c r="C3308" s="49" t="s">
        <v>1638</v>
      </c>
      <c r="D3308" s="49" t="s">
        <v>1627</v>
      </c>
      <c r="E3308" s="49" t="s">
        <v>938</v>
      </c>
      <c r="F3308" s="49"/>
      <c r="G3308" s="49">
        <v>2024</v>
      </c>
      <c r="H3308" s="49" t="s">
        <v>357</v>
      </c>
      <c r="I3308" s="49" t="s">
        <v>675</v>
      </c>
      <c r="J3308" s="59">
        <v>131487</v>
      </c>
      <c r="K3308" s="49">
        <v>163067</v>
      </c>
      <c r="L3308" s="55" t="str">
        <f>_xlfn.CONCAT(NFM3External!$B3308,"_",NFM3External!$C3308,"_",NFM3External!$E3308,"_",NFM3External!$G3308)</f>
        <v>Chad_HIV_World Food Programme (WFP)_2024</v>
      </c>
    </row>
    <row r="3309" spans="1:12">
      <c r="A3309" s="51" t="s">
        <v>2127</v>
      </c>
      <c r="B3309" s="52" t="s">
        <v>884</v>
      </c>
      <c r="C3309" s="52" t="s">
        <v>1638</v>
      </c>
      <c r="D3309" s="52" t="s">
        <v>1627</v>
      </c>
      <c r="E3309" s="52" t="s">
        <v>942</v>
      </c>
      <c r="F3309" s="52"/>
      <c r="G3309" s="52">
        <v>2019</v>
      </c>
      <c r="H3309" s="52" t="s">
        <v>1628</v>
      </c>
      <c r="I3309" s="52" t="s">
        <v>675</v>
      </c>
      <c r="J3309" s="60">
        <v>131487</v>
      </c>
      <c r="K3309" s="52">
        <v>147195</v>
      </c>
      <c r="L3309" s="56" t="str">
        <f>_xlfn.CONCAT(NFM3External!$B3309,"_",NFM3External!$C3309,"_",NFM3External!$E3309,"_",NFM3External!$G3309)</f>
        <v>Chad_HIV_World Health Organization (WHO)_2019</v>
      </c>
    </row>
    <row r="3310" spans="1:12">
      <c r="A3310" s="48" t="s">
        <v>2127</v>
      </c>
      <c r="B3310" s="49" t="s">
        <v>884</v>
      </c>
      <c r="C3310" s="49" t="s">
        <v>1638</v>
      </c>
      <c r="D3310" s="49" t="s">
        <v>1627</v>
      </c>
      <c r="E3310" s="49" t="s">
        <v>942</v>
      </c>
      <c r="F3310" s="49"/>
      <c r="G3310" s="49">
        <v>2020</v>
      </c>
      <c r="H3310" s="49" t="s">
        <v>1628</v>
      </c>
      <c r="I3310" s="49" t="s">
        <v>675</v>
      </c>
      <c r="J3310" s="59">
        <v>131487</v>
      </c>
      <c r="K3310" s="49">
        <v>149847</v>
      </c>
      <c r="L3310" s="55" t="str">
        <f>_xlfn.CONCAT(NFM3External!$B3310,"_",NFM3External!$C3310,"_",NFM3External!$E3310,"_",NFM3External!$G3310)</f>
        <v>Chad_HIV_World Health Organization (WHO)_2020</v>
      </c>
    </row>
    <row r="3311" spans="1:12">
      <c r="A3311" s="51" t="s">
        <v>2127</v>
      </c>
      <c r="B3311" s="52" t="s">
        <v>884</v>
      </c>
      <c r="C3311" s="52" t="s">
        <v>1638</v>
      </c>
      <c r="D3311" s="52" t="s">
        <v>1627</v>
      </c>
      <c r="E3311" s="52" t="s">
        <v>942</v>
      </c>
      <c r="F3311" s="52"/>
      <c r="G3311" s="52">
        <v>2021</v>
      </c>
      <c r="H3311" s="52" t="s">
        <v>1628</v>
      </c>
      <c r="I3311" s="52" t="s">
        <v>675</v>
      </c>
      <c r="J3311" s="60">
        <v>131487</v>
      </c>
      <c r="K3311" s="52">
        <v>157021</v>
      </c>
      <c r="L3311" s="56" t="str">
        <f>_xlfn.CONCAT(NFM3External!$B3311,"_",NFM3External!$C3311,"_",NFM3External!$E3311,"_",NFM3External!$G3311)</f>
        <v>Chad_HIV_World Health Organization (WHO)_2021</v>
      </c>
    </row>
    <row r="3312" spans="1:12">
      <c r="A3312" s="48" t="s">
        <v>2127</v>
      </c>
      <c r="B3312" s="49" t="s">
        <v>884</v>
      </c>
      <c r="C3312" s="49" t="s">
        <v>1638</v>
      </c>
      <c r="D3312" s="49" t="s">
        <v>1627</v>
      </c>
      <c r="E3312" s="49" t="s">
        <v>942</v>
      </c>
      <c r="F3312" s="49"/>
      <c r="G3312" s="49">
        <v>2022</v>
      </c>
      <c r="H3312" s="49" t="s">
        <v>357</v>
      </c>
      <c r="I3312" s="49" t="s">
        <v>675</v>
      </c>
      <c r="J3312" s="59">
        <v>0</v>
      </c>
      <c r="K3312" s="49">
        <v>0</v>
      </c>
      <c r="L3312" s="55" t="str">
        <f>_xlfn.CONCAT(NFM3External!$B3312,"_",NFM3External!$C3312,"_",NFM3External!$E3312,"_",NFM3External!$G3312)</f>
        <v>Chad_HIV_World Health Organization (WHO)_2022</v>
      </c>
    </row>
    <row r="3313" spans="1:12">
      <c r="A3313" s="51" t="s">
        <v>2127</v>
      </c>
      <c r="B3313" s="52" t="s">
        <v>884</v>
      </c>
      <c r="C3313" s="52" t="s">
        <v>1638</v>
      </c>
      <c r="D3313" s="52" t="s">
        <v>1627</v>
      </c>
      <c r="E3313" s="52" t="s">
        <v>942</v>
      </c>
      <c r="F3313" s="52"/>
      <c r="G3313" s="52">
        <v>2023</v>
      </c>
      <c r="H3313" s="52" t="s">
        <v>357</v>
      </c>
      <c r="I3313" s="52" t="s">
        <v>675</v>
      </c>
      <c r="J3313" s="60">
        <v>0</v>
      </c>
      <c r="K3313" s="52">
        <v>0</v>
      </c>
      <c r="L3313" s="56" t="str">
        <f>_xlfn.CONCAT(NFM3External!$B3313,"_",NFM3External!$C3313,"_",NFM3External!$E3313,"_",NFM3External!$G3313)</f>
        <v>Chad_HIV_World Health Organization (WHO)_2023</v>
      </c>
    </row>
    <row r="3314" spans="1:12">
      <c r="A3314" s="48" t="s">
        <v>2127</v>
      </c>
      <c r="B3314" s="49" t="s">
        <v>884</v>
      </c>
      <c r="C3314" s="49" t="s">
        <v>1638</v>
      </c>
      <c r="D3314" s="49" t="s">
        <v>1627</v>
      </c>
      <c r="E3314" s="49" t="s">
        <v>942</v>
      </c>
      <c r="F3314" s="49"/>
      <c r="G3314" s="49">
        <v>2024</v>
      </c>
      <c r="H3314" s="49" t="s">
        <v>357</v>
      </c>
      <c r="I3314" s="49" t="s">
        <v>675</v>
      </c>
      <c r="J3314" s="59">
        <v>0</v>
      </c>
      <c r="K3314" s="49">
        <v>0</v>
      </c>
      <c r="L3314" s="55" t="str">
        <f>_xlfn.CONCAT(NFM3External!$B3314,"_",NFM3External!$C3314,"_",NFM3External!$E3314,"_",NFM3External!$G3314)</f>
        <v>Chad_HIV_World Health Organization (WHO)_2024</v>
      </c>
    </row>
    <row r="3315" spans="1:12">
      <c r="A3315" s="51" t="s">
        <v>2127</v>
      </c>
      <c r="B3315" s="52" t="s">
        <v>884</v>
      </c>
      <c r="C3315" s="52" t="s">
        <v>304</v>
      </c>
      <c r="D3315" s="52" t="s">
        <v>1627</v>
      </c>
      <c r="E3315" s="52" t="s">
        <v>849</v>
      </c>
      <c r="F3315" s="52" t="s">
        <v>2131</v>
      </c>
      <c r="G3315" s="52">
        <v>2018</v>
      </c>
      <c r="H3315" s="52" t="s">
        <v>1628</v>
      </c>
      <c r="I3315" s="52" t="s">
        <v>675</v>
      </c>
      <c r="J3315" s="60">
        <v>2435654</v>
      </c>
      <c r="K3315" s="52">
        <v>2875081</v>
      </c>
      <c r="L3315" s="56" t="str">
        <f>_xlfn.CONCAT(NFM3External!$B3315,"_",NFM3External!$C3315,"_",NFM3External!$E3315,"_",NFM3External!$G3315)</f>
        <v>Chad_Malaria_Malaria Consortium _2018</v>
      </c>
    </row>
    <row r="3316" spans="1:12">
      <c r="A3316" s="48" t="s">
        <v>2127</v>
      </c>
      <c r="B3316" s="49" t="s">
        <v>884</v>
      </c>
      <c r="C3316" s="49" t="s">
        <v>304</v>
      </c>
      <c r="D3316" s="49" t="s">
        <v>1627</v>
      </c>
      <c r="E3316" s="49" t="s">
        <v>849</v>
      </c>
      <c r="F3316" s="49" t="s">
        <v>2131</v>
      </c>
      <c r="G3316" s="49">
        <v>2019</v>
      </c>
      <c r="H3316" s="49" t="s">
        <v>1628</v>
      </c>
      <c r="I3316" s="49" t="s">
        <v>675</v>
      </c>
      <c r="J3316" s="59">
        <v>2508780</v>
      </c>
      <c r="K3316" s="49">
        <v>2808478</v>
      </c>
      <c r="L3316" s="55" t="str">
        <f>_xlfn.CONCAT(NFM3External!$B3316,"_",NFM3External!$C3316,"_",NFM3External!$E3316,"_",NFM3External!$G3316)</f>
        <v>Chad_Malaria_Malaria Consortium _2019</v>
      </c>
    </row>
    <row r="3317" spans="1:12">
      <c r="A3317" s="51" t="s">
        <v>2127</v>
      </c>
      <c r="B3317" s="52" t="s">
        <v>884</v>
      </c>
      <c r="C3317" s="52" t="s">
        <v>304</v>
      </c>
      <c r="D3317" s="52" t="s">
        <v>1627</v>
      </c>
      <c r="E3317" s="52" t="s">
        <v>849</v>
      </c>
      <c r="F3317" s="52" t="s">
        <v>2131</v>
      </c>
      <c r="G3317" s="52">
        <v>2020</v>
      </c>
      <c r="H3317" s="52" t="s">
        <v>1628</v>
      </c>
      <c r="I3317" s="52" t="s">
        <v>675</v>
      </c>
      <c r="J3317" s="60">
        <v>2353948</v>
      </c>
      <c r="K3317" s="52">
        <v>2682638</v>
      </c>
      <c r="L3317" s="56" t="str">
        <f>_xlfn.CONCAT(NFM3External!$B3317,"_",NFM3External!$C3317,"_",NFM3External!$E3317,"_",NFM3External!$G3317)</f>
        <v>Chad_Malaria_Malaria Consortium _2020</v>
      </c>
    </row>
    <row r="3318" spans="1:12">
      <c r="A3318" s="48" t="s">
        <v>2127</v>
      </c>
      <c r="B3318" s="49" t="s">
        <v>884</v>
      </c>
      <c r="C3318" s="49" t="s">
        <v>304</v>
      </c>
      <c r="D3318" s="49" t="s">
        <v>1627</v>
      </c>
      <c r="E3318" s="49" t="s">
        <v>849</v>
      </c>
      <c r="F3318" s="49" t="s">
        <v>2131</v>
      </c>
      <c r="G3318" s="49">
        <v>2021</v>
      </c>
      <c r="H3318" s="49" t="s">
        <v>357</v>
      </c>
      <c r="I3318" s="49" t="s">
        <v>675</v>
      </c>
      <c r="J3318" s="59">
        <v>2589343</v>
      </c>
      <c r="K3318" s="49">
        <v>3092170</v>
      </c>
      <c r="L3318" s="55" t="str">
        <f>_xlfn.CONCAT(NFM3External!$B3318,"_",NFM3External!$C3318,"_",NFM3External!$E3318,"_",NFM3External!$G3318)</f>
        <v>Chad_Malaria_Malaria Consortium _2021</v>
      </c>
    </row>
    <row r="3319" spans="1:12">
      <c r="A3319" s="51" t="s">
        <v>2127</v>
      </c>
      <c r="B3319" s="52" t="s">
        <v>884</v>
      </c>
      <c r="C3319" s="52" t="s">
        <v>304</v>
      </c>
      <c r="D3319" s="52" t="s">
        <v>1627</v>
      </c>
      <c r="E3319" s="52" t="s">
        <v>849</v>
      </c>
      <c r="F3319" s="52" t="s">
        <v>2131</v>
      </c>
      <c r="G3319" s="52">
        <v>2022</v>
      </c>
      <c r="H3319" s="52" t="s">
        <v>357</v>
      </c>
      <c r="I3319" s="52" t="s">
        <v>675</v>
      </c>
      <c r="J3319" s="60">
        <v>2824738</v>
      </c>
      <c r="K3319" s="52">
        <v>3411013</v>
      </c>
      <c r="L3319" s="56" t="str">
        <f>_xlfn.CONCAT(NFM3External!$B3319,"_",NFM3External!$C3319,"_",NFM3External!$E3319,"_",NFM3External!$G3319)</f>
        <v>Chad_Malaria_Malaria Consortium _2022</v>
      </c>
    </row>
    <row r="3320" spans="1:12">
      <c r="A3320" s="48" t="s">
        <v>2127</v>
      </c>
      <c r="B3320" s="49" t="s">
        <v>884</v>
      </c>
      <c r="C3320" s="49" t="s">
        <v>304</v>
      </c>
      <c r="D3320" s="49" t="s">
        <v>1627</v>
      </c>
      <c r="E3320" s="49" t="s">
        <v>849</v>
      </c>
      <c r="F3320" s="49" t="s">
        <v>2131</v>
      </c>
      <c r="G3320" s="49">
        <v>2023</v>
      </c>
      <c r="H3320" s="49" t="s">
        <v>357</v>
      </c>
      <c r="I3320" s="49" t="s">
        <v>675</v>
      </c>
      <c r="J3320" s="59">
        <v>2824738</v>
      </c>
      <c r="K3320" s="49">
        <v>3460722</v>
      </c>
      <c r="L3320" s="55" t="str">
        <f>_xlfn.CONCAT(NFM3External!$B3320,"_",NFM3External!$C3320,"_",NFM3External!$E3320,"_",NFM3External!$G3320)</f>
        <v>Chad_Malaria_Malaria Consortium _2023</v>
      </c>
    </row>
    <row r="3321" spans="1:12">
      <c r="A3321" s="51" t="s">
        <v>2127</v>
      </c>
      <c r="B3321" s="52" t="s">
        <v>884</v>
      </c>
      <c r="C3321" s="52" t="s">
        <v>304</v>
      </c>
      <c r="D3321" s="52" t="s">
        <v>1627</v>
      </c>
      <c r="E3321" s="52" t="s">
        <v>849</v>
      </c>
      <c r="F3321" s="52" t="s">
        <v>2131</v>
      </c>
      <c r="G3321" s="52">
        <v>2024</v>
      </c>
      <c r="H3321" s="52" t="s">
        <v>357</v>
      </c>
      <c r="I3321" s="52" t="s">
        <v>675</v>
      </c>
      <c r="J3321" s="60">
        <v>2824738</v>
      </c>
      <c r="K3321" s="52">
        <v>3503171</v>
      </c>
      <c r="L3321" s="56" t="str">
        <f>_xlfn.CONCAT(NFM3External!$B3321,"_",NFM3External!$C3321,"_",NFM3External!$E3321,"_",NFM3External!$G3321)</f>
        <v>Chad_Malaria_Malaria Consortium _2024</v>
      </c>
    </row>
    <row r="3322" spans="1:12">
      <c r="A3322" s="48" t="s">
        <v>2127</v>
      </c>
      <c r="B3322" s="49" t="s">
        <v>884</v>
      </c>
      <c r="C3322" s="49" t="s">
        <v>304</v>
      </c>
      <c r="D3322" s="49" t="s">
        <v>1627</v>
      </c>
      <c r="E3322" s="49" t="s">
        <v>853</v>
      </c>
      <c r="F3322" s="49"/>
      <c r="G3322" s="49">
        <v>2020</v>
      </c>
      <c r="H3322" s="49" t="s">
        <v>1628</v>
      </c>
      <c r="I3322" s="49" t="s">
        <v>675</v>
      </c>
      <c r="J3322" s="59">
        <v>605545</v>
      </c>
      <c r="K3322" s="49">
        <v>690100</v>
      </c>
      <c r="L3322" s="55" t="str">
        <f>_xlfn.CONCAT(NFM3External!$B3322,"_",NFM3External!$C3322,"_",NFM3External!$E3322,"_",NFM3External!$G3322)</f>
        <v>Chad_Malaria_Medicins Sans Frontiers (MSF)_2020</v>
      </c>
    </row>
    <row r="3323" spans="1:12">
      <c r="A3323" s="51" t="s">
        <v>2127</v>
      </c>
      <c r="B3323" s="52" t="s">
        <v>884</v>
      </c>
      <c r="C3323" s="52" t="s">
        <v>304</v>
      </c>
      <c r="D3323" s="52" t="s">
        <v>1627</v>
      </c>
      <c r="E3323" s="52" t="s">
        <v>894</v>
      </c>
      <c r="F3323" s="52"/>
      <c r="G3323" s="52">
        <v>2020</v>
      </c>
      <c r="H3323" s="52" t="s">
        <v>1628</v>
      </c>
      <c r="I3323" s="52" t="s">
        <v>675</v>
      </c>
      <c r="J3323" s="60">
        <v>918625</v>
      </c>
      <c r="K3323" s="52">
        <v>1046895</v>
      </c>
      <c r="L3323" s="56" t="str">
        <f>_xlfn.CONCAT(NFM3External!$B3323,"_",NFM3External!$C3323,"_",NFM3External!$E3323,"_",NFM3External!$G3323)</f>
        <v>Chad_Malaria_The United Nations Children's Fund (UNICEF)_2020</v>
      </c>
    </row>
    <row r="3324" spans="1:12">
      <c r="A3324" s="48" t="s">
        <v>2127</v>
      </c>
      <c r="B3324" s="49" t="s">
        <v>884</v>
      </c>
      <c r="C3324" s="49" t="s">
        <v>304</v>
      </c>
      <c r="D3324" s="49" t="s">
        <v>1627</v>
      </c>
      <c r="E3324" s="49" t="s">
        <v>927</v>
      </c>
      <c r="F3324" s="49" t="s">
        <v>2132</v>
      </c>
      <c r="G3324" s="49">
        <v>2019</v>
      </c>
      <c r="H3324" s="49" t="s">
        <v>1628</v>
      </c>
      <c r="I3324" s="49" t="s">
        <v>675</v>
      </c>
      <c r="J3324" s="59">
        <v>358938</v>
      </c>
      <c r="K3324" s="49">
        <v>401816</v>
      </c>
      <c r="L3324" s="55" t="str">
        <f>_xlfn.CONCAT(NFM3External!$B3324,"_",NFM3External!$C3324,"_",NFM3External!$E3324,"_",NFM3External!$G3324)</f>
        <v>Chad_Malaria_United States Government (USG)_2019</v>
      </c>
    </row>
    <row r="3325" spans="1:12">
      <c r="A3325" s="51" t="s">
        <v>2127</v>
      </c>
      <c r="B3325" s="52" t="s">
        <v>884</v>
      </c>
      <c r="C3325" s="52" t="s">
        <v>304</v>
      </c>
      <c r="D3325" s="52" t="s">
        <v>1627</v>
      </c>
      <c r="E3325" s="52" t="s">
        <v>927</v>
      </c>
      <c r="F3325" s="52" t="s">
        <v>2132</v>
      </c>
      <c r="G3325" s="52">
        <v>2020</v>
      </c>
      <c r="H3325" s="52" t="s">
        <v>1628</v>
      </c>
      <c r="I3325" s="52" t="s">
        <v>675</v>
      </c>
      <c r="J3325" s="60">
        <v>506735</v>
      </c>
      <c r="K3325" s="52">
        <v>577493</v>
      </c>
      <c r="L3325" s="56" t="str">
        <f>_xlfn.CONCAT(NFM3External!$B3325,"_",NFM3External!$C3325,"_",NFM3External!$E3325,"_",NFM3External!$G3325)</f>
        <v>Chad_Malaria_United States Government (USG)_2020</v>
      </c>
    </row>
    <row r="3326" spans="1:12">
      <c r="A3326" s="48" t="s">
        <v>2127</v>
      </c>
      <c r="B3326" s="49" t="s">
        <v>884</v>
      </c>
      <c r="C3326" s="49" t="s">
        <v>304</v>
      </c>
      <c r="D3326" s="49" t="s">
        <v>1627</v>
      </c>
      <c r="E3326" s="49" t="s">
        <v>927</v>
      </c>
      <c r="F3326" s="49" t="s">
        <v>2132</v>
      </c>
      <c r="G3326" s="49">
        <v>2021</v>
      </c>
      <c r="H3326" s="49" t="s">
        <v>357</v>
      </c>
      <c r="I3326" s="49" t="s">
        <v>675</v>
      </c>
      <c r="J3326" s="59">
        <v>422279</v>
      </c>
      <c r="K3326" s="49">
        <v>504282</v>
      </c>
      <c r="L3326" s="55" t="str">
        <f>_xlfn.CONCAT(NFM3External!$B3326,"_",NFM3External!$C3326,"_",NFM3External!$E3326,"_",NFM3External!$G3326)</f>
        <v>Chad_Malaria_United States Government (USG)_2021</v>
      </c>
    </row>
    <row r="3327" spans="1:12">
      <c r="A3327" s="51" t="s">
        <v>2127</v>
      </c>
      <c r="B3327" s="52" t="s">
        <v>884</v>
      </c>
      <c r="C3327" s="52" t="s">
        <v>304</v>
      </c>
      <c r="D3327" s="52" t="s">
        <v>1627</v>
      </c>
      <c r="E3327" s="52" t="s">
        <v>947</v>
      </c>
      <c r="F3327" s="52" t="s">
        <v>2133</v>
      </c>
      <c r="G3327" s="52">
        <v>2018</v>
      </c>
      <c r="H3327" s="52" t="s">
        <v>1628</v>
      </c>
      <c r="I3327" s="52" t="s">
        <v>675</v>
      </c>
      <c r="J3327" s="60">
        <v>714155</v>
      </c>
      <c r="K3327" s="52">
        <v>842999</v>
      </c>
      <c r="L3327" s="56" t="str">
        <f>_xlfn.CONCAT(NFM3External!$B3327,"_",NFM3External!$C3327,"_",NFM3External!$E3327,"_",NFM3External!$G3327)</f>
        <v>Chad_Malaria_Unspecified - not disagregated by sources _2018</v>
      </c>
    </row>
    <row r="3328" spans="1:12">
      <c r="A3328" s="48" t="s">
        <v>2127</v>
      </c>
      <c r="B3328" s="49" t="s">
        <v>884</v>
      </c>
      <c r="C3328" s="49" t="s">
        <v>304</v>
      </c>
      <c r="D3328" s="49" t="s">
        <v>1627</v>
      </c>
      <c r="E3328" s="49" t="s">
        <v>947</v>
      </c>
      <c r="F3328" s="49" t="s">
        <v>2133</v>
      </c>
      <c r="G3328" s="49">
        <v>2019</v>
      </c>
      <c r="H3328" s="49" t="s">
        <v>1628</v>
      </c>
      <c r="I3328" s="49" t="s">
        <v>675</v>
      </c>
      <c r="J3328" s="59">
        <v>397892</v>
      </c>
      <c r="K3328" s="49">
        <v>445424</v>
      </c>
      <c r="L3328" s="55" t="str">
        <f>_xlfn.CONCAT(NFM3External!$B3328,"_",NFM3External!$C3328,"_",NFM3External!$E3328,"_",NFM3External!$G3328)</f>
        <v>Chad_Malaria_Unspecified - not disagregated by sources _2019</v>
      </c>
    </row>
    <row r="3329" spans="1:12">
      <c r="A3329" s="51" t="s">
        <v>2127</v>
      </c>
      <c r="B3329" s="52" t="s">
        <v>884</v>
      </c>
      <c r="C3329" s="52" t="s">
        <v>304</v>
      </c>
      <c r="D3329" s="52" t="s">
        <v>1627</v>
      </c>
      <c r="E3329" s="52" t="s">
        <v>947</v>
      </c>
      <c r="F3329" s="52" t="s">
        <v>2133</v>
      </c>
      <c r="G3329" s="52">
        <v>2020</v>
      </c>
      <c r="H3329" s="52" t="s">
        <v>1628</v>
      </c>
      <c r="I3329" s="52" t="s">
        <v>675</v>
      </c>
      <c r="J3329" s="60">
        <v>397892</v>
      </c>
      <c r="K3329" s="52">
        <v>453451</v>
      </c>
      <c r="L3329" s="56" t="str">
        <f>_xlfn.CONCAT(NFM3External!$B3329,"_",NFM3External!$C3329,"_",NFM3External!$E3329,"_",NFM3External!$G3329)</f>
        <v>Chad_Malaria_Unspecified - not disagregated by sources _2020</v>
      </c>
    </row>
    <row r="3330" spans="1:12">
      <c r="A3330" s="48" t="s">
        <v>2127</v>
      </c>
      <c r="B3330" s="49" t="s">
        <v>884</v>
      </c>
      <c r="C3330" s="49" t="s">
        <v>304</v>
      </c>
      <c r="D3330" s="49" t="s">
        <v>1627</v>
      </c>
      <c r="E3330" s="49" t="s">
        <v>947</v>
      </c>
      <c r="F3330" s="49" t="s">
        <v>2134</v>
      </c>
      <c r="G3330" s="49">
        <v>2020</v>
      </c>
      <c r="H3330" s="49" t="s">
        <v>1628</v>
      </c>
      <c r="I3330" s="49" t="s">
        <v>675</v>
      </c>
      <c r="J3330" s="59">
        <v>92835</v>
      </c>
      <c r="K3330" s="49">
        <v>105798</v>
      </c>
      <c r="L3330" s="55" t="str">
        <f>_xlfn.CONCAT(NFM3External!$B3330,"_",NFM3External!$C3330,"_",NFM3External!$E3330,"_",NFM3External!$G3330)</f>
        <v>Chad_Malaria_Unspecified - not disagregated by sources _2020</v>
      </c>
    </row>
    <row r="3331" spans="1:12">
      <c r="A3331" s="51" t="s">
        <v>2127</v>
      </c>
      <c r="B3331" s="52" t="s">
        <v>884</v>
      </c>
      <c r="C3331" s="52" t="s">
        <v>304</v>
      </c>
      <c r="D3331" s="52" t="s">
        <v>1627</v>
      </c>
      <c r="E3331" s="52" t="s">
        <v>947</v>
      </c>
      <c r="F3331" s="52" t="s">
        <v>2133</v>
      </c>
      <c r="G3331" s="52">
        <v>2021</v>
      </c>
      <c r="H3331" s="52" t="s">
        <v>357</v>
      </c>
      <c r="I3331" s="52" t="s">
        <v>675</v>
      </c>
      <c r="J3331" s="60">
        <v>397892</v>
      </c>
      <c r="K3331" s="52">
        <v>475159</v>
      </c>
      <c r="L3331" s="56" t="str">
        <f>_xlfn.CONCAT(NFM3External!$B3331,"_",NFM3External!$C3331,"_",NFM3External!$E3331,"_",NFM3External!$G3331)</f>
        <v>Chad_Malaria_Unspecified - not disagregated by sources _2021</v>
      </c>
    </row>
    <row r="3332" spans="1:12">
      <c r="A3332" s="48" t="s">
        <v>2127</v>
      </c>
      <c r="B3332" s="49" t="s">
        <v>884</v>
      </c>
      <c r="C3332" s="49" t="s">
        <v>304</v>
      </c>
      <c r="D3332" s="49" t="s">
        <v>1627</v>
      </c>
      <c r="E3332" s="49" t="s">
        <v>942</v>
      </c>
      <c r="F3332" s="49"/>
      <c r="G3332" s="49">
        <v>2019</v>
      </c>
      <c r="H3332" s="49" t="s">
        <v>1628</v>
      </c>
      <c r="I3332" s="49" t="s">
        <v>675</v>
      </c>
      <c r="J3332" s="59">
        <v>36588</v>
      </c>
      <c r="K3332" s="49">
        <v>40959</v>
      </c>
      <c r="L3332" s="55" t="str">
        <f>_xlfn.CONCAT(NFM3External!$B3332,"_",NFM3External!$C3332,"_",NFM3External!$E3332,"_",NFM3External!$G3332)</f>
        <v>Chad_Malaria_World Health Organization (WHO)_2019</v>
      </c>
    </row>
    <row r="3333" spans="1:12">
      <c r="A3333" s="51" t="s">
        <v>2127</v>
      </c>
      <c r="B3333" s="52" t="s">
        <v>884</v>
      </c>
      <c r="C3333" s="52" t="s">
        <v>304</v>
      </c>
      <c r="D3333" s="52" t="s">
        <v>1627</v>
      </c>
      <c r="E3333" s="52" t="s">
        <v>942</v>
      </c>
      <c r="F3333" s="52"/>
      <c r="G3333" s="52">
        <v>2020</v>
      </c>
      <c r="H3333" s="52" t="s">
        <v>1628</v>
      </c>
      <c r="I3333" s="52" t="s">
        <v>675</v>
      </c>
      <c r="J3333" s="60">
        <v>81560</v>
      </c>
      <c r="K3333" s="52">
        <v>92949</v>
      </c>
      <c r="L3333" s="56" t="str">
        <f>_xlfn.CONCAT(NFM3External!$B3333,"_",NFM3External!$C3333,"_",NFM3External!$E3333,"_",NFM3External!$G3333)</f>
        <v>Chad_Malaria_World Health Organization (WHO)_2020</v>
      </c>
    </row>
    <row r="3334" spans="1:12">
      <c r="A3334" s="48" t="s">
        <v>2127</v>
      </c>
      <c r="B3334" s="49" t="s">
        <v>884</v>
      </c>
      <c r="C3334" s="49" t="s">
        <v>304</v>
      </c>
      <c r="D3334" s="49" t="s">
        <v>1627</v>
      </c>
      <c r="E3334" s="49" t="s">
        <v>942</v>
      </c>
      <c r="F3334" s="49"/>
      <c r="G3334" s="49">
        <v>2021</v>
      </c>
      <c r="H3334" s="49" t="s">
        <v>357</v>
      </c>
      <c r="I3334" s="49" t="s">
        <v>675</v>
      </c>
      <c r="J3334" s="59">
        <v>19056</v>
      </c>
      <c r="K3334" s="49">
        <v>22757</v>
      </c>
      <c r="L3334" s="55" t="str">
        <f>_xlfn.CONCAT(NFM3External!$B3334,"_",NFM3External!$C3334,"_",NFM3External!$E3334,"_",NFM3External!$G3334)</f>
        <v>Chad_Malaria_World Health Organization (WHO)_2021</v>
      </c>
    </row>
    <row r="3335" spans="1:12">
      <c r="A3335" s="51" t="s">
        <v>2127</v>
      </c>
      <c r="B3335" s="52" t="s">
        <v>884</v>
      </c>
      <c r="C3335" s="52" t="s">
        <v>301</v>
      </c>
      <c r="D3335" s="52" t="s">
        <v>1627</v>
      </c>
      <c r="E3335" s="52" t="s">
        <v>917</v>
      </c>
      <c r="F3335" s="52"/>
      <c r="G3335" s="52">
        <v>2019</v>
      </c>
      <c r="H3335" s="52" t="s">
        <v>1628</v>
      </c>
      <c r="I3335" s="52" t="s">
        <v>675</v>
      </c>
      <c r="J3335" s="60">
        <v>18622</v>
      </c>
      <c r="K3335" s="52">
        <v>20847</v>
      </c>
      <c r="L3335" s="56" t="str">
        <f>_xlfn.CONCAT(NFM3External!$B3335,"_",NFM3External!$C3335,"_",NFM3External!$E3335,"_",NFM3External!$G3335)</f>
        <v>Chad_TB_United Nations High Commissioner for Refugees (UNHCR)_2019</v>
      </c>
    </row>
    <row r="3336" spans="1:12">
      <c r="A3336" s="48" t="s">
        <v>2127</v>
      </c>
      <c r="B3336" s="49" t="s">
        <v>884</v>
      </c>
      <c r="C3336" s="49" t="s">
        <v>301</v>
      </c>
      <c r="D3336" s="49" t="s">
        <v>1627</v>
      </c>
      <c r="E3336" s="49" t="s">
        <v>917</v>
      </c>
      <c r="F3336" s="49"/>
      <c r="G3336" s="49">
        <v>2020</v>
      </c>
      <c r="H3336" s="49" t="s">
        <v>1628</v>
      </c>
      <c r="I3336" s="49" t="s">
        <v>675</v>
      </c>
      <c r="J3336" s="59">
        <v>5956</v>
      </c>
      <c r="K3336" s="49">
        <v>6788</v>
      </c>
      <c r="L3336" s="55" t="str">
        <f>_xlfn.CONCAT(NFM3External!$B3336,"_",NFM3External!$C3336,"_",NFM3External!$E3336,"_",NFM3External!$G3336)</f>
        <v>Chad_TB_United Nations High Commissioner for Refugees (UNHCR)_2020</v>
      </c>
    </row>
    <row r="3337" spans="1:12">
      <c r="A3337" s="51" t="s">
        <v>2127</v>
      </c>
      <c r="B3337" s="52" t="s">
        <v>884</v>
      </c>
      <c r="C3337" s="52" t="s">
        <v>301</v>
      </c>
      <c r="D3337" s="52" t="s">
        <v>1627</v>
      </c>
      <c r="E3337" s="52" t="s">
        <v>917</v>
      </c>
      <c r="F3337" s="52"/>
      <c r="G3337" s="52">
        <v>2021</v>
      </c>
      <c r="H3337" s="52" t="s">
        <v>1628</v>
      </c>
      <c r="I3337" s="52" t="s">
        <v>675</v>
      </c>
      <c r="J3337" s="60">
        <v>0</v>
      </c>
      <c r="K3337" s="52">
        <v>0</v>
      </c>
      <c r="L3337" s="56" t="str">
        <f>_xlfn.CONCAT(NFM3External!$B3337,"_",NFM3External!$C3337,"_",NFM3External!$E3337,"_",NFM3External!$G3337)</f>
        <v>Chad_TB_United Nations High Commissioner for Refugees (UNHCR)_2021</v>
      </c>
    </row>
    <row r="3338" spans="1:12">
      <c r="A3338" s="48" t="s">
        <v>2127</v>
      </c>
      <c r="B3338" s="49" t="s">
        <v>884</v>
      </c>
      <c r="C3338" s="49" t="s">
        <v>301</v>
      </c>
      <c r="D3338" s="49" t="s">
        <v>1627</v>
      </c>
      <c r="E3338" s="49" t="s">
        <v>917</v>
      </c>
      <c r="F3338" s="49"/>
      <c r="G3338" s="49">
        <v>2022</v>
      </c>
      <c r="H3338" s="49" t="s">
        <v>357</v>
      </c>
      <c r="I3338" s="49" t="s">
        <v>675</v>
      </c>
      <c r="J3338" s="59">
        <v>0</v>
      </c>
      <c r="K3338" s="49">
        <v>0</v>
      </c>
      <c r="L3338" s="55" t="str">
        <f>_xlfn.CONCAT(NFM3External!$B3338,"_",NFM3External!$C3338,"_",NFM3External!$E3338,"_",NFM3External!$G3338)</f>
        <v>Chad_TB_United Nations High Commissioner for Refugees (UNHCR)_2022</v>
      </c>
    </row>
    <row r="3339" spans="1:12">
      <c r="A3339" s="51" t="s">
        <v>2127</v>
      </c>
      <c r="B3339" s="52" t="s">
        <v>884</v>
      </c>
      <c r="C3339" s="52" t="s">
        <v>301</v>
      </c>
      <c r="D3339" s="52" t="s">
        <v>1627</v>
      </c>
      <c r="E3339" s="52" t="s">
        <v>917</v>
      </c>
      <c r="F3339" s="52"/>
      <c r="G3339" s="52">
        <v>2023</v>
      </c>
      <c r="H3339" s="52" t="s">
        <v>357</v>
      </c>
      <c r="I3339" s="52" t="s">
        <v>675</v>
      </c>
      <c r="J3339" s="60">
        <v>0</v>
      </c>
      <c r="K3339" s="52">
        <v>0</v>
      </c>
      <c r="L3339" s="56" t="str">
        <f>_xlfn.CONCAT(NFM3External!$B3339,"_",NFM3External!$C3339,"_",NFM3External!$E3339,"_",NFM3External!$G3339)</f>
        <v>Chad_TB_United Nations High Commissioner for Refugees (UNHCR)_2023</v>
      </c>
    </row>
    <row r="3340" spans="1:12">
      <c r="A3340" s="48" t="s">
        <v>2127</v>
      </c>
      <c r="B3340" s="49" t="s">
        <v>884</v>
      </c>
      <c r="C3340" s="49" t="s">
        <v>301</v>
      </c>
      <c r="D3340" s="49" t="s">
        <v>1627</v>
      </c>
      <c r="E3340" s="49" t="s">
        <v>917</v>
      </c>
      <c r="F3340" s="49"/>
      <c r="G3340" s="49">
        <v>2024</v>
      </c>
      <c r="H3340" s="49" t="s">
        <v>357</v>
      </c>
      <c r="I3340" s="49" t="s">
        <v>675</v>
      </c>
      <c r="J3340" s="59">
        <v>0</v>
      </c>
      <c r="K3340" s="49">
        <v>0</v>
      </c>
      <c r="L3340" s="55" t="str">
        <f>_xlfn.CONCAT(NFM3External!$B3340,"_",NFM3External!$C3340,"_",NFM3External!$E3340,"_",NFM3External!$G3340)</f>
        <v>Chad_TB_United Nations High Commissioner for Refugees (UNHCR)_2024</v>
      </c>
    </row>
    <row r="3341" spans="1:12">
      <c r="A3341" s="51" t="s">
        <v>2127</v>
      </c>
      <c r="B3341" s="52" t="s">
        <v>884</v>
      </c>
      <c r="C3341" s="52" t="s">
        <v>301</v>
      </c>
      <c r="D3341" s="52" t="s">
        <v>1627</v>
      </c>
      <c r="E3341" s="52" t="s">
        <v>942</v>
      </c>
      <c r="F3341" s="52"/>
      <c r="G3341" s="52">
        <v>2019</v>
      </c>
      <c r="H3341" s="52" t="s">
        <v>1628</v>
      </c>
      <c r="I3341" s="52" t="s">
        <v>675</v>
      </c>
      <c r="J3341" s="60">
        <v>69688</v>
      </c>
      <c r="K3341" s="52">
        <v>78013</v>
      </c>
      <c r="L3341" s="56" t="str">
        <f>_xlfn.CONCAT(NFM3External!$B3341,"_",NFM3External!$C3341,"_",NFM3External!$E3341,"_",NFM3External!$G3341)</f>
        <v>Chad_TB_World Health Organization (WHO)_2019</v>
      </c>
    </row>
    <row r="3342" spans="1:12">
      <c r="A3342" s="48" t="s">
        <v>2127</v>
      </c>
      <c r="B3342" s="49" t="s">
        <v>884</v>
      </c>
      <c r="C3342" s="49" t="s">
        <v>301</v>
      </c>
      <c r="D3342" s="49" t="s">
        <v>1627</v>
      </c>
      <c r="E3342" s="49" t="s">
        <v>942</v>
      </c>
      <c r="F3342" s="49"/>
      <c r="G3342" s="49">
        <v>2020</v>
      </c>
      <c r="H3342" s="49" t="s">
        <v>1628</v>
      </c>
      <c r="I3342" s="49" t="s">
        <v>675</v>
      </c>
      <c r="J3342" s="59">
        <v>78488</v>
      </c>
      <c r="K3342" s="49">
        <v>89448</v>
      </c>
      <c r="L3342" s="55" t="str">
        <f>_xlfn.CONCAT(NFM3External!$B3342,"_",NFM3External!$C3342,"_",NFM3External!$E3342,"_",NFM3External!$G3342)</f>
        <v>Chad_TB_World Health Organization (WHO)_2020</v>
      </c>
    </row>
    <row r="3343" spans="1:12">
      <c r="A3343" s="51" t="s">
        <v>2127</v>
      </c>
      <c r="B3343" s="52" t="s">
        <v>884</v>
      </c>
      <c r="C3343" s="52" t="s">
        <v>301</v>
      </c>
      <c r="D3343" s="52" t="s">
        <v>1627</v>
      </c>
      <c r="E3343" s="52" t="s">
        <v>942</v>
      </c>
      <c r="F3343" s="52"/>
      <c r="G3343" s="52">
        <v>2021</v>
      </c>
      <c r="H3343" s="52" t="s">
        <v>1628</v>
      </c>
      <c r="I3343" s="52" t="s">
        <v>675</v>
      </c>
      <c r="J3343" s="60">
        <v>69688</v>
      </c>
      <c r="K3343" s="52">
        <v>83221</v>
      </c>
      <c r="L3343" s="56" t="str">
        <f>_xlfn.CONCAT(NFM3External!$B3343,"_",NFM3External!$C3343,"_",NFM3External!$E3343,"_",NFM3External!$G3343)</f>
        <v>Chad_TB_World Health Organization (WHO)_2021</v>
      </c>
    </row>
    <row r="3344" spans="1:12">
      <c r="A3344" s="48" t="s">
        <v>2127</v>
      </c>
      <c r="B3344" s="49" t="s">
        <v>884</v>
      </c>
      <c r="C3344" s="49" t="s">
        <v>301</v>
      </c>
      <c r="D3344" s="49" t="s">
        <v>1627</v>
      </c>
      <c r="E3344" s="49" t="s">
        <v>942</v>
      </c>
      <c r="F3344" s="49"/>
      <c r="G3344" s="49">
        <v>2022</v>
      </c>
      <c r="H3344" s="49" t="s">
        <v>357</v>
      </c>
      <c r="I3344" s="49" t="s">
        <v>675</v>
      </c>
      <c r="J3344" s="59">
        <v>0</v>
      </c>
      <c r="K3344" s="49">
        <v>0</v>
      </c>
      <c r="L3344" s="55" t="str">
        <f>_xlfn.CONCAT(NFM3External!$B3344,"_",NFM3External!$C3344,"_",NFM3External!$E3344,"_",NFM3External!$G3344)</f>
        <v>Chad_TB_World Health Organization (WHO)_2022</v>
      </c>
    </row>
    <row r="3345" spans="1:12">
      <c r="A3345" s="51" t="s">
        <v>2127</v>
      </c>
      <c r="B3345" s="52" t="s">
        <v>884</v>
      </c>
      <c r="C3345" s="52" t="s">
        <v>301</v>
      </c>
      <c r="D3345" s="52" t="s">
        <v>1627</v>
      </c>
      <c r="E3345" s="52" t="s">
        <v>942</v>
      </c>
      <c r="F3345" s="52"/>
      <c r="G3345" s="52">
        <v>2023</v>
      </c>
      <c r="H3345" s="52" t="s">
        <v>357</v>
      </c>
      <c r="I3345" s="52" t="s">
        <v>675</v>
      </c>
      <c r="J3345" s="60">
        <v>0</v>
      </c>
      <c r="K3345" s="52">
        <v>0</v>
      </c>
      <c r="L3345" s="56" t="str">
        <f>_xlfn.CONCAT(NFM3External!$B3345,"_",NFM3External!$C3345,"_",NFM3External!$E3345,"_",NFM3External!$G3345)</f>
        <v>Chad_TB_World Health Organization (WHO)_2023</v>
      </c>
    </row>
    <row r="3346" spans="1:12">
      <c r="A3346" s="48" t="s">
        <v>2127</v>
      </c>
      <c r="B3346" s="49" t="s">
        <v>884</v>
      </c>
      <c r="C3346" s="49" t="s">
        <v>301</v>
      </c>
      <c r="D3346" s="49" t="s">
        <v>1627</v>
      </c>
      <c r="E3346" s="49" t="s">
        <v>942</v>
      </c>
      <c r="F3346" s="49"/>
      <c r="G3346" s="49">
        <v>2024</v>
      </c>
      <c r="H3346" s="49" t="s">
        <v>357</v>
      </c>
      <c r="I3346" s="49" t="s">
        <v>675</v>
      </c>
      <c r="J3346" s="59">
        <v>0</v>
      </c>
      <c r="K3346" s="49">
        <v>0</v>
      </c>
      <c r="L3346" s="55" t="str">
        <f>_xlfn.CONCAT(NFM3External!$B3346,"_",NFM3External!$C3346,"_",NFM3External!$E3346,"_",NFM3External!$G3346)</f>
        <v>Chad_TB_World Health Organization (WHO)_2024</v>
      </c>
    </row>
    <row r="3347" spans="1:12">
      <c r="A3347" s="51" t="s">
        <v>2135</v>
      </c>
      <c r="B3347" s="52" t="s">
        <v>1244</v>
      </c>
      <c r="C3347" s="52" t="s">
        <v>1638</v>
      </c>
      <c r="D3347" s="52" t="s">
        <v>1627</v>
      </c>
      <c r="E3347" s="52" t="s">
        <v>836</v>
      </c>
      <c r="F3347" s="52" t="s">
        <v>2136</v>
      </c>
      <c r="G3347" s="52">
        <v>2018</v>
      </c>
      <c r="H3347" s="52" t="s">
        <v>1628</v>
      </c>
      <c r="I3347" s="52" t="s">
        <v>675</v>
      </c>
      <c r="J3347" s="60">
        <v>41064</v>
      </c>
      <c r="K3347" s="52">
        <v>48472</v>
      </c>
      <c r="L3347" s="56" t="str">
        <f>_xlfn.CONCAT(NFM3External!$B3347,"_",NFM3External!$C3347,"_",NFM3External!$E3347,"_",NFM3External!$G3347)</f>
        <v>Togo_HIV_Joint United Nations Programme on HIV/AIDS (UNAIDS)_2018</v>
      </c>
    </row>
    <row r="3348" spans="1:12">
      <c r="A3348" s="48" t="s">
        <v>2135</v>
      </c>
      <c r="B3348" s="49" t="s">
        <v>1244</v>
      </c>
      <c r="C3348" s="49" t="s">
        <v>1638</v>
      </c>
      <c r="D3348" s="49" t="s">
        <v>1627</v>
      </c>
      <c r="E3348" s="49" t="s">
        <v>836</v>
      </c>
      <c r="F3348" s="49" t="s">
        <v>2136</v>
      </c>
      <c r="G3348" s="49">
        <v>2019</v>
      </c>
      <c r="H3348" s="49" t="s">
        <v>1628</v>
      </c>
      <c r="I3348" s="49" t="s">
        <v>675</v>
      </c>
      <c r="J3348" s="59">
        <v>92865</v>
      </c>
      <c r="K3348" s="49">
        <v>103959</v>
      </c>
      <c r="L3348" s="55" t="str">
        <f>_xlfn.CONCAT(NFM3External!$B3348,"_",NFM3External!$C3348,"_",NFM3External!$E3348,"_",NFM3External!$G3348)</f>
        <v>Togo_HIV_Joint United Nations Programme on HIV/AIDS (UNAIDS)_2019</v>
      </c>
    </row>
    <row r="3349" spans="1:12">
      <c r="A3349" s="51" t="s">
        <v>2135</v>
      </c>
      <c r="B3349" s="52" t="s">
        <v>1244</v>
      </c>
      <c r="C3349" s="52" t="s">
        <v>1638</v>
      </c>
      <c r="D3349" s="52" t="s">
        <v>1627</v>
      </c>
      <c r="E3349" s="52" t="s">
        <v>836</v>
      </c>
      <c r="F3349" s="52" t="s">
        <v>2136</v>
      </c>
      <c r="G3349" s="52">
        <v>2020</v>
      </c>
      <c r="H3349" s="52" t="s">
        <v>1628</v>
      </c>
      <c r="I3349" s="52" t="s">
        <v>675</v>
      </c>
      <c r="J3349" s="60">
        <v>0</v>
      </c>
      <c r="K3349" s="52">
        <v>0</v>
      </c>
      <c r="L3349" s="56" t="str">
        <f>_xlfn.CONCAT(NFM3External!$B3349,"_",NFM3External!$C3349,"_",NFM3External!$E3349,"_",NFM3External!$G3349)</f>
        <v>Togo_HIV_Joint United Nations Programme on HIV/AIDS (UNAIDS)_2020</v>
      </c>
    </row>
    <row r="3350" spans="1:12">
      <c r="A3350" s="48" t="s">
        <v>2135</v>
      </c>
      <c r="B3350" s="49" t="s">
        <v>1244</v>
      </c>
      <c r="C3350" s="49" t="s">
        <v>1638</v>
      </c>
      <c r="D3350" s="49" t="s">
        <v>1627</v>
      </c>
      <c r="E3350" s="49" t="s">
        <v>836</v>
      </c>
      <c r="F3350" s="49" t="s">
        <v>2136</v>
      </c>
      <c r="G3350" s="49">
        <v>2021</v>
      </c>
      <c r="H3350" s="49" t="s">
        <v>357</v>
      </c>
      <c r="I3350" s="49" t="s">
        <v>675</v>
      </c>
      <c r="J3350" s="59">
        <v>92186</v>
      </c>
      <c r="K3350" s="49">
        <v>110088</v>
      </c>
      <c r="L3350" s="55" t="str">
        <f>_xlfn.CONCAT(NFM3External!$B3350,"_",NFM3External!$C3350,"_",NFM3External!$E3350,"_",NFM3External!$G3350)</f>
        <v>Togo_HIV_Joint United Nations Programme on HIV/AIDS (UNAIDS)_2021</v>
      </c>
    </row>
    <row r="3351" spans="1:12">
      <c r="A3351" s="51" t="s">
        <v>2135</v>
      </c>
      <c r="B3351" s="52" t="s">
        <v>1244</v>
      </c>
      <c r="C3351" s="52" t="s">
        <v>1638</v>
      </c>
      <c r="D3351" s="52" t="s">
        <v>1627</v>
      </c>
      <c r="E3351" s="52" t="s">
        <v>836</v>
      </c>
      <c r="F3351" s="52" t="s">
        <v>2136</v>
      </c>
      <c r="G3351" s="52">
        <v>2022</v>
      </c>
      <c r="H3351" s="52" t="s">
        <v>357</v>
      </c>
      <c r="I3351" s="52" t="s">
        <v>675</v>
      </c>
      <c r="J3351" s="60">
        <v>92186</v>
      </c>
      <c r="K3351" s="52">
        <v>111319</v>
      </c>
      <c r="L3351" s="56" t="str">
        <f>_xlfn.CONCAT(NFM3External!$B3351,"_",NFM3External!$C3351,"_",NFM3External!$E3351,"_",NFM3External!$G3351)</f>
        <v>Togo_HIV_Joint United Nations Programme on HIV/AIDS (UNAIDS)_2022</v>
      </c>
    </row>
    <row r="3352" spans="1:12">
      <c r="A3352" s="48" t="s">
        <v>2135</v>
      </c>
      <c r="B3352" s="49" t="s">
        <v>1244</v>
      </c>
      <c r="C3352" s="49" t="s">
        <v>1638</v>
      </c>
      <c r="D3352" s="49" t="s">
        <v>1627</v>
      </c>
      <c r="E3352" s="49" t="s">
        <v>836</v>
      </c>
      <c r="F3352" s="49" t="s">
        <v>2136</v>
      </c>
      <c r="G3352" s="49">
        <v>2023</v>
      </c>
      <c r="H3352" s="49" t="s">
        <v>357</v>
      </c>
      <c r="I3352" s="49" t="s">
        <v>675</v>
      </c>
      <c r="J3352" s="59">
        <v>92186</v>
      </c>
      <c r="K3352" s="49">
        <v>112941</v>
      </c>
      <c r="L3352" s="55" t="str">
        <f>_xlfn.CONCAT(NFM3External!$B3352,"_",NFM3External!$C3352,"_",NFM3External!$E3352,"_",NFM3External!$G3352)</f>
        <v>Togo_HIV_Joint United Nations Programme on HIV/AIDS (UNAIDS)_2023</v>
      </c>
    </row>
    <row r="3353" spans="1:12">
      <c r="A3353" s="51" t="s">
        <v>2135</v>
      </c>
      <c r="B3353" s="52" t="s">
        <v>1244</v>
      </c>
      <c r="C3353" s="52" t="s">
        <v>1638</v>
      </c>
      <c r="D3353" s="52" t="s">
        <v>1627</v>
      </c>
      <c r="E3353" s="52" t="s">
        <v>836</v>
      </c>
      <c r="F3353" s="52" t="s">
        <v>2136</v>
      </c>
      <c r="G3353" s="52">
        <v>2024</v>
      </c>
      <c r="H3353" s="52" t="s">
        <v>357</v>
      </c>
      <c r="I3353" s="52" t="s">
        <v>675</v>
      </c>
      <c r="J3353" s="60">
        <v>92186</v>
      </c>
      <c r="K3353" s="52">
        <v>114327</v>
      </c>
      <c r="L3353" s="56" t="str">
        <f>_xlfn.CONCAT(NFM3External!$B3353,"_",NFM3External!$C3353,"_",NFM3External!$E3353,"_",NFM3External!$G3353)</f>
        <v>Togo_HIV_Joint United Nations Programme on HIV/AIDS (UNAIDS)_2024</v>
      </c>
    </row>
    <row r="3354" spans="1:12">
      <c r="A3354" s="48" t="s">
        <v>2135</v>
      </c>
      <c r="B3354" s="49" t="s">
        <v>1244</v>
      </c>
      <c r="C3354" s="49" t="s">
        <v>1638</v>
      </c>
      <c r="D3354" s="49" t="s">
        <v>1627</v>
      </c>
      <c r="E3354" s="49" t="s">
        <v>836</v>
      </c>
      <c r="F3354" s="49" t="s">
        <v>2136</v>
      </c>
      <c r="G3354" s="49">
        <v>2025</v>
      </c>
      <c r="H3354" s="49" t="s">
        <v>357</v>
      </c>
      <c r="I3354" s="49" t="s">
        <v>675</v>
      </c>
      <c r="J3354" s="59">
        <v>92186</v>
      </c>
      <c r="K3354" s="49">
        <v>115570</v>
      </c>
      <c r="L3354" s="55" t="str">
        <f>_xlfn.CONCAT(NFM3External!$B3354,"_",NFM3External!$C3354,"_",NFM3External!$E3354,"_",NFM3External!$G3354)</f>
        <v>Togo_HIV_Joint United Nations Programme on HIV/AIDS (UNAIDS)_2025</v>
      </c>
    </row>
    <row r="3355" spans="1:12">
      <c r="A3355" s="51" t="s">
        <v>2135</v>
      </c>
      <c r="B3355" s="52" t="s">
        <v>1244</v>
      </c>
      <c r="C3355" s="52" t="s">
        <v>1638</v>
      </c>
      <c r="D3355" s="52" t="s">
        <v>1627</v>
      </c>
      <c r="E3355" s="52" t="s">
        <v>894</v>
      </c>
      <c r="F3355" s="52" t="s">
        <v>2137</v>
      </c>
      <c r="G3355" s="52">
        <v>2018</v>
      </c>
      <c r="H3355" s="52" t="s">
        <v>1628</v>
      </c>
      <c r="I3355" s="52" t="s">
        <v>675</v>
      </c>
      <c r="J3355" s="60">
        <v>234769</v>
      </c>
      <c r="K3355" s="52">
        <v>277124</v>
      </c>
      <c r="L3355" s="56" t="str">
        <f>_xlfn.CONCAT(NFM3External!$B3355,"_",NFM3External!$C3355,"_",NFM3External!$E3355,"_",NFM3External!$G3355)</f>
        <v>Togo_HIV_The United Nations Children's Fund (UNICEF)_2018</v>
      </c>
    </row>
    <row r="3356" spans="1:12">
      <c r="A3356" s="48" t="s">
        <v>2135</v>
      </c>
      <c r="B3356" s="49" t="s">
        <v>1244</v>
      </c>
      <c r="C3356" s="49" t="s">
        <v>1638</v>
      </c>
      <c r="D3356" s="49" t="s">
        <v>1627</v>
      </c>
      <c r="E3356" s="49" t="s">
        <v>894</v>
      </c>
      <c r="F3356" s="49" t="s">
        <v>2137</v>
      </c>
      <c r="G3356" s="49">
        <v>2019</v>
      </c>
      <c r="H3356" s="49" t="s">
        <v>1628</v>
      </c>
      <c r="I3356" s="49" t="s">
        <v>675</v>
      </c>
      <c r="J3356" s="59">
        <v>19059</v>
      </c>
      <c r="K3356" s="49">
        <v>21336</v>
      </c>
      <c r="L3356" s="55" t="str">
        <f>_xlfn.CONCAT(NFM3External!$B3356,"_",NFM3External!$C3356,"_",NFM3External!$E3356,"_",NFM3External!$G3356)</f>
        <v>Togo_HIV_The United Nations Children's Fund (UNICEF)_2019</v>
      </c>
    </row>
    <row r="3357" spans="1:12">
      <c r="A3357" s="51" t="s">
        <v>2135</v>
      </c>
      <c r="B3357" s="52" t="s">
        <v>1244</v>
      </c>
      <c r="C3357" s="52" t="s">
        <v>1638</v>
      </c>
      <c r="D3357" s="52" t="s">
        <v>1627</v>
      </c>
      <c r="E3357" s="52" t="s">
        <v>894</v>
      </c>
      <c r="F3357" s="52" t="s">
        <v>2137</v>
      </c>
      <c r="G3357" s="52">
        <v>2020</v>
      </c>
      <c r="H3357" s="52" t="s">
        <v>1628</v>
      </c>
      <c r="I3357" s="52" t="s">
        <v>675</v>
      </c>
      <c r="J3357" s="60">
        <v>217391</v>
      </c>
      <c r="K3357" s="52">
        <v>247746</v>
      </c>
      <c r="L3357" s="56" t="str">
        <f>_xlfn.CONCAT(NFM3External!$B3357,"_",NFM3External!$C3357,"_",NFM3External!$E3357,"_",NFM3External!$G3357)</f>
        <v>Togo_HIV_The United Nations Children's Fund (UNICEF)_2020</v>
      </c>
    </row>
    <row r="3358" spans="1:12">
      <c r="A3358" s="48" t="s">
        <v>2135</v>
      </c>
      <c r="B3358" s="49" t="s">
        <v>1244</v>
      </c>
      <c r="C3358" s="49" t="s">
        <v>1638</v>
      </c>
      <c r="D3358" s="49" t="s">
        <v>1627</v>
      </c>
      <c r="E3358" s="49" t="s">
        <v>894</v>
      </c>
      <c r="F3358" s="49" t="s">
        <v>2137</v>
      </c>
      <c r="G3358" s="49">
        <v>2021</v>
      </c>
      <c r="H3358" s="49" t="s">
        <v>357</v>
      </c>
      <c r="I3358" s="49" t="s">
        <v>675</v>
      </c>
      <c r="J3358" s="59">
        <v>92186</v>
      </c>
      <c r="K3358" s="49">
        <v>110088</v>
      </c>
      <c r="L3358" s="55" t="str">
        <f>_xlfn.CONCAT(NFM3External!$B3358,"_",NFM3External!$C3358,"_",NFM3External!$E3358,"_",NFM3External!$G3358)</f>
        <v>Togo_HIV_The United Nations Children's Fund (UNICEF)_2021</v>
      </c>
    </row>
    <row r="3359" spans="1:12">
      <c r="A3359" s="51" t="s">
        <v>2135</v>
      </c>
      <c r="B3359" s="52" t="s">
        <v>1244</v>
      </c>
      <c r="C3359" s="52" t="s">
        <v>1638</v>
      </c>
      <c r="D3359" s="52" t="s">
        <v>1627</v>
      </c>
      <c r="E3359" s="52" t="s">
        <v>894</v>
      </c>
      <c r="F3359" s="52" t="s">
        <v>2137</v>
      </c>
      <c r="G3359" s="52">
        <v>2022</v>
      </c>
      <c r="H3359" s="52" t="s">
        <v>357</v>
      </c>
      <c r="I3359" s="52" t="s">
        <v>675</v>
      </c>
      <c r="J3359" s="60">
        <v>92186</v>
      </c>
      <c r="K3359" s="52">
        <v>111319</v>
      </c>
      <c r="L3359" s="56" t="str">
        <f>_xlfn.CONCAT(NFM3External!$B3359,"_",NFM3External!$C3359,"_",NFM3External!$E3359,"_",NFM3External!$G3359)</f>
        <v>Togo_HIV_The United Nations Children's Fund (UNICEF)_2022</v>
      </c>
    </row>
    <row r="3360" spans="1:12">
      <c r="A3360" s="48" t="s">
        <v>2135</v>
      </c>
      <c r="B3360" s="49" t="s">
        <v>1244</v>
      </c>
      <c r="C3360" s="49" t="s">
        <v>1638</v>
      </c>
      <c r="D3360" s="49" t="s">
        <v>1627</v>
      </c>
      <c r="E3360" s="49" t="s">
        <v>894</v>
      </c>
      <c r="F3360" s="49" t="s">
        <v>2137</v>
      </c>
      <c r="G3360" s="49">
        <v>2023</v>
      </c>
      <c r="H3360" s="49" t="s">
        <v>357</v>
      </c>
      <c r="I3360" s="49" t="s">
        <v>675</v>
      </c>
      <c r="J3360" s="59">
        <v>92186</v>
      </c>
      <c r="K3360" s="49">
        <v>112941</v>
      </c>
      <c r="L3360" s="55" t="str">
        <f>_xlfn.CONCAT(NFM3External!$B3360,"_",NFM3External!$C3360,"_",NFM3External!$E3360,"_",NFM3External!$G3360)</f>
        <v>Togo_HIV_The United Nations Children's Fund (UNICEF)_2023</v>
      </c>
    </row>
    <row r="3361" spans="1:12">
      <c r="A3361" s="51" t="s">
        <v>2135</v>
      </c>
      <c r="B3361" s="52" t="s">
        <v>1244</v>
      </c>
      <c r="C3361" s="52" t="s">
        <v>1638</v>
      </c>
      <c r="D3361" s="52" t="s">
        <v>1627</v>
      </c>
      <c r="E3361" s="52" t="s">
        <v>894</v>
      </c>
      <c r="F3361" s="52" t="s">
        <v>2137</v>
      </c>
      <c r="G3361" s="52">
        <v>2024</v>
      </c>
      <c r="H3361" s="52" t="s">
        <v>357</v>
      </c>
      <c r="I3361" s="52" t="s">
        <v>675</v>
      </c>
      <c r="J3361" s="60">
        <v>92186</v>
      </c>
      <c r="K3361" s="52">
        <v>114327</v>
      </c>
      <c r="L3361" s="56" t="str">
        <f>_xlfn.CONCAT(NFM3External!$B3361,"_",NFM3External!$C3361,"_",NFM3External!$E3361,"_",NFM3External!$G3361)</f>
        <v>Togo_HIV_The United Nations Children's Fund (UNICEF)_2024</v>
      </c>
    </row>
    <row r="3362" spans="1:12">
      <c r="A3362" s="48" t="s">
        <v>2135</v>
      </c>
      <c r="B3362" s="49" t="s">
        <v>1244</v>
      </c>
      <c r="C3362" s="49" t="s">
        <v>1638</v>
      </c>
      <c r="D3362" s="49" t="s">
        <v>1627</v>
      </c>
      <c r="E3362" s="49" t="s">
        <v>894</v>
      </c>
      <c r="F3362" s="49" t="s">
        <v>2137</v>
      </c>
      <c r="G3362" s="49">
        <v>2025</v>
      </c>
      <c r="H3362" s="49" t="s">
        <v>357</v>
      </c>
      <c r="I3362" s="49" t="s">
        <v>675</v>
      </c>
      <c r="J3362" s="59">
        <v>92186</v>
      </c>
      <c r="K3362" s="49">
        <v>115570</v>
      </c>
      <c r="L3362" s="55" t="str">
        <f>_xlfn.CONCAT(NFM3External!$B3362,"_",NFM3External!$C3362,"_",NFM3External!$E3362,"_",NFM3External!$G3362)</f>
        <v>Togo_HIV_The United Nations Children's Fund (UNICEF)_2025</v>
      </c>
    </row>
    <row r="3363" spans="1:12">
      <c r="A3363" s="51" t="s">
        <v>2135</v>
      </c>
      <c r="B3363" s="52" t="s">
        <v>1244</v>
      </c>
      <c r="C3363" s="52" t="s">
        <v>1638</v>
      </c>
      <c r="D3363" s="52" t="s">
        <v>1627</v>
      </c>
      <c r="E3363" s="52" t="s">
        <v>911</v>
      </c>
      <c r="F3363" s="52" t="s">
        <v>2138</v>
      </c>
      <c r="G3363" s="52">
        <v>2018</v>
      </c>
      <c r="H3363" s="52" t="s">
        <v>1628</v>
      </c>
      <c r="I3363" s="52" t="s">
        <v>675</v>
      </c>
      <c r="J3363" s="60">
        <v>72872</v>
      </c>
      <c r="K3363" s="52">
        <v>86019</v>
      </c>
      <c r="L3363" s="56" t="str">
        <f>_xlfn.CONCAT(NFM3External!$B3363,"_",NFM3External!$C3363,"_",NFM3External!$E3363,"_",NFM3External!$G3363)</f>
        <v>Togo_HIV_United Nations Development Programme (UNDP)_2018</v>
      </c>
    </row>
    <row r="3364" spans="1:12">
      <c r="A3364" s="48" t="s">
        <v>2135</v>
      </c>
      <c r="B3364" s="49" t="s">
        <v>1244</v>
      </c>
      <c r="C3364" s="49" t="s">
        <v>1638</v>
      </c>
      <c r="D3364" s="49" t="s">
        <v>1627</v>
      </c>
      <c r="E3364" s="49" t="s">
        <v>911</v>
      </c>
      <c r="F3364" s="49" t="s">
        <v>2138</v>
      </c>
      <c r="G3364" s="49">
        <v>2019</v>
      </c>
      <c r="H3364" s="49" t="s">
        <v>1628</v>
      </c>
      <c r="I3364" s="49" t="s">
        <v>675</v>
      </c>
      <c r="J3364" s="59">
        <v>76357</v>
      </c>
      <c r="K3364" s="49">
        <v>85478</v>
      </c>
      <c r="L3364" s="55" t="str">
        <f>_xlfn.CONCAT(NFM3External!$B3364,"_",NFM3External!$C3364,"_",NFM3External!$E3364,"_",NFM3External!$G3364)</f>
        <v>Togo_HIV_United Nations Development Programme (UNDP)_2019</v>
      </c>
    </row>
    <row r="3365" spans="1:12">
      <c r="A3365" s="51" t="s">
        <v>2135</v>
      </c>
      <c r="B3365" s="52" t="s">
        <v>1244</v>
      </c>
      <c r="C3365" s="52" t="s">
        <v>1638</v>
      </c>
      <c r="D3365" s="52" t="s">
        <v>1627</v>
      </c>
      <c r="E3365" s="52" t="s">
        <v>911</v>
      </c>
      <c r="F3365" s="52" t="s">
        <v>2138</v>
      </c>
      <c r="G3365" s="52">
        <v>2020</v>
      </c>
      <c r="H3365" s="52" t="s">
        <v>1628</v>
      </c>
      <c r="I3365" s="52" t="s">
        <v>675</v>
      </c>
      <c r="J3365" s="60">
        <v>0</v>
      </c>
      <c r="K3365" s="52">
        <v>0</v>
      </c>
      <c r="L3365" s="56" t="str">
        <f>_xlfn.CONCAT(NFM3External!$B3365,"_",NFM3External!$C3365,"_",NFM3External!$E3365,"_",NFM3External!$G3365)</f>
        <v>Togo_HIV_United Nations Development Programme (UNDP)_2020</v>
      </c>
    </row>
    <row r="3366" spans="1:12">
      <c r="A3366" s="48" t="s">
        <v>2135</v>
      </c>
      <c r="B3366" s="49" t="s">
        <v>1244</v>
      </c>
      <c r="C3366" s="49" t="s">
        <v>1638</v>
      </c>
      <c r="D3366" s="49" t="s">
        <v>1627</v>
      </c>
      <c r="E3366" s="49" t="s">
        <v>911</v>
      </c>
      <c r="F3366" s="49" t="s">
        <v>2138</v>
      </c>
      <c r="G3366" s="49">
        <v>2021</v>
      </c>
      <c r="H3366" s="49" t="s">
        <v>357</v>
      </c>
      <c r="I3366" s="49" t="s">
        <v>675</v>
      </c>
      <c r="J3366" s="59">
        <v>23000</v>
      </c>
      <c r="K3366" s="49">
        <v>27466</v>
      </c>
      <c r="L3366" s="55" t="str">
        <f>_xlfn.CONCAT(NFM3External!$B3366,"_",NFM3External!$C3366,"_",NFM3External!$E3366,"_",NFM3External!$G3366)</f>
        <v>Togo_HIV_United Nations Development Programme (UNDP)_2021</v>
      </c>
    </row>
    <row r="3367" spans="1:12">
      <c r="A3367" s="51" t="s">
        <v>2135</v>
      </c>
      <c r="B3367" s="52" t="s">
        <v>1244</v>
      </c>
      <c r="C3367" s="52" t="s">
        <v>1638</v>
      </c>
      <c r="D3367" s="52" t="s">
        <v>1627</v>
      </c>
      <c r="E3367" s="52" t="s">
        <v>911</v>
      </c>
      <c r="F3367" s="52" t="s">
        <v>2138</v>
      </c>
      <c r="G3367" s="52">
        <v>2022</v>
      </c>
      <c r="H3367" s="52" t="s">
        <v>357</v>
      </c>
      <c r="I3367" s="52" t="s">
        <v>675</v>
      </c>
      <c r="J3367" s="60">
        <v>23000</v>
      </c>
      <c r="K3367" s="52">
        <v>27774</v>
      </c>
      <c r="L3367" s="56" t="str">
        <f>_xlfn.CONCAT(NFM3External!$B3367,"_",NFM3External!$C3367,"_",NFM3External!$E3367,"_",NFM3External!$G3367)</f>
        <v>Togo_HIV_United Nations Development Programme (UNDP)_2022</v>
      </c>
    </row>
    <row r="3368" spans="1:12">
      <c r="A3368" s="48" t="s">
        <v>2135</v>
      </c>
      <c r="B3368" s="49" t="s">
        <v>1244</v>
      </c>
      <c r="C3368" s="49" t="s">
        <v>1638</v>
      </c>
      <c r="D3368" s="49" t="s">
        <v>1627</v>
      </c>
      <c r="E3368" s="49" t="s">
        <v>911</v>
      </c>
      <c r="F3368" s="49" t="s">
        <v>2138</v>
      </c>
      <c r="G3368" s="49">
        <v>2023</v>
      </c>
      <c r="H3368" s="49" t="s">
        <v>357</v>
      </c>
      <c r="I3368" s="49" t="s">
        <v>675</v>
      </c>
      <c r="J3368" s="59">
        <v>23000</v>
      </c>
      <c r="K3368" s="49">
        <v>28178</v>
      </c>
      <c r="L3368" s="55" t="str">
        <f>_xlfn.CONCAT(NFM3External!$B3368,"_",NFM3External!$C3368,"_",NFM3External!$E3368,"_",NFM3External!$G3368)</f>
        <v>Togo_HIV_United Nations Development Programme (UNDP)_2023</v>
      </c>
    </row>
    <row r="3369" spans="1:12">
      <c r="A3369" s="51" t="s">
        <v>2135</v>
      </c>
      <c r="B3369" s="52" t="s">
        <v>1244</v>
      </c>
      <c r="C3369" s="52" t="s">
        <v>1638</v>
      </c>
      <c r="D3369" s="52" t="s">
        <v>1627</v>
      </c>
      <c r="E3369" s="52" t="s">
        <v>911</v>
      </c>
      <c r="F3369" s="52" t="s">
        <v>2138</v>
      </c>
      <c r="G3369" s="52">
        <v>2024</v>
      </c>
      <c r="H3369" s="52" t="s">
        <v>357</v>
      </c>
      <c r="I3369" s="52" t="s">
        <v>675</v>
      </c>
      <c r="J3369" s="60">
        <v>23000</v>
      </c>
      <c r="K3369" s="52">
        <v>28524</v>
      </c>
      <c r="L3369" s="56" t="str">
        <f>_xlfn.CONCAT(NFM3External!$B3369,"_",NFM3External!$C3369,"_",NFM3External!$E3369,"_",NFM3External!$G3369)</f>
        <v>Togo_HIV_United Nations Development Programme (UNDP)_2024</v>
      </c>
    </row>
    <row r="3370" spans="1:12">
      <c r="A3370" s="48" t="s">
        <v>2135</v>
      </c>
      <c r="B3370" s="49" t="s">
        <v>1244</v>
      </c>
      <c r="C3370" s="49" t="s">
        <v>1638</v>
      </c>
      <c r="D3370" s="49" t="s">
        <v>1627</v>
      </c>
      <c r="E3370" s="49" t="s">
        <v>911</v>
      </c>
      <c r="F3370" s="49" t="s">
        <v>2138</v>
      </c>
      <c r="G3370" s="49">
        <v>2025</v>
      </c>
      <c r="H3370" s="49" t="s">
        <v>357</v>
      </c>
      <c r="I3370" s="49" t="s">
        <v>675</v>
      </c>
      <c r="J3370" s="59">
        <v>23000</v>
      </c>
      <c r="K3370" s="49">
        <v>28834</v>
      </c>
      <c r="L3370" s="55" t="str">
        <f>_xlfn.CONCAT(NFM3External!$B3370,"_",NFM3External!$C3370,"_",NFM3External!$E3370,"_",NFM3External!$G3370)</f>
        <v>Togo_HIV_United Nations Development Programme (UNDP)_2025</v>
      </c>
    </row>
    <row r="3371" spans="1:12">
      <c r="A3371" s="51" t="s">
        <v>2135</v>
      </c>
      <c r="B3371" s="52" t="s">
        <v>1244</v>
      </c>
      <c r="C3371" s="52" t="s">
        <v>1638</v>
      </c>
      <c r="D3371" s="52" t="s">
        <v>1627</v>
      </c>
      <c r="E3371" s="52" t="s">
        <v>923</v>
      </c>
      <c r="F3371" s="52" t="s">
        <v>2139</v>
      </c>
      <c r="G3371" s="52">
        <v>2018</v>
      </c>
      <c r="H3371" s="52" t="s">
        <v>1628</v>
      </c>
      <c r="I3371" s="52" t="s">
        <v>675</v>
      </c>
      <c r="J3371" s="60">
        <v>1035715</v>
      </c>
      <c r="K3371" s="52">
        <v>1222572</v>
      </c>
      <c r="L3371" s="56" t="str">
        <f>_xlfn.CONCAT(NFM3External!$B3371,"_",NFM3External!$C3371,"_",NFM3External!$E3371,"_",NFM3External!$G3371)</f>
        <v>Togo_HIV_United Nations Population Fund (UNFPA)_2018</v>
      </c>
    </row>
    <row r="3372" spans="1:12">
      <c r="A3372" s="48" t="s">
        <v>2135</v>
      </c>
      <c r="B3372" s="49" t="s">
        <v>1244</v>
      </c>
      <c r="C3372" s="49" t="s">
        <v>1638</v>
      </c>
      <c r="D3372" s="49" t="s">
        <v>1627</v>
      </c>
      <c r="E3372" s="49" t="s">
        <v>923</v>
      </c>
      <c r="F3372" s="49" t="s">
        <v>2139</v>
      </c>
      <c r="G3372" s="49">
        <v>2019</v>
      </c>
      <c r="H3372" s="49" t="s">
        <v>1628</v>
      </c>
      <c r="I3372" s="49" t="s">
        <v>675</v>
      </c>
      <c r="J3372" s="59">
        <v>514584</v>
      </c>
      <c r="K3372" s="49">
        <v>576056</v>
      </c>
      <c r="L3372" s="55" t="str">
        <f>_xlfn.CONCAT(NFM3External!$B3372,"_",NFM3External!$C3372,"_",NFM3External!$E3372,"_",NFM3External!$G3372)</f>
        <v>Togo_HIV_United Nations Population Fund (UNFPA)_2019</v>
      </c>
    </row>
    <row r="3373" spans="1:12">
      <c r="A3373" s="51" t="s">
        <v>2135</v>
      </c>
      <c r="B3373" s="52" t="s">
        <v>1244</v>
      </c>
      <c r="C3373" s="52" t="s">
        <v>1638</v>
      </c>
      <c r="D3373" s="52" t="s">
        <v>1627</v>
      </c>
      <c r="E3373" s="52" t="s">
        <v>923</v>
      </c>
      <c r="F3373" s="52" t="s">
        <v>2139</v>
      </c>
      <c r="G3373" s="52">
        <v>2020</v>
      </c>
      <c r="H3373" s="52" t="s">
        <v>1628</v>
      </c>
      <c r="I3373" s="52" t="s">
        <v>675</v>
      </c>
      <c r="J3373" s="60">
        <v>170903</v>
      </c>
      <c r="K3373" s="52">
        <v>194767</v>
      </c>
      <c r="L3373" s="56" t="str">
        <f>_xlfn.CONCAT(NFM3External!$B3373,"_",NFM3External!$C3373,"_",NFM3External!$E3373,"_",NFM3External!$G3373)</f>
        <v>Togo_HIV_United Nations Population Fund (UNFPA)_2020</v>
      </c>
    </row>
    <row r="3374" spans="1:12">
      <c r="A3374" s="48" t="s">
        <v>2135</v>
      </c>
      <c r="B3374" s="49" t="s">
        <v>1244</v>
      </c>
      <c r="C3374" s="49" t="s">
        <v>1638</v>
      </c>
      <c r="D3374" s="49" t="s">
        <v>1627</v>
      </c>
      <c r="E3374" s="49" t="s">
        <v>923</v>
      </c>
      <c r="F3374" s="49" t="s">
        <v>2139</v>
      </c>
      <c r="G3374" s="49">
        <v>2021</v>
      </c>
      <c r="H3374" s="49" t="s">
        <v>357</v>
      </c>
      <c r="I3374" s="49" t="s">
        <v>675</v>
      </c>
      <c r="J3374" s="59">
        <v>64500</v>
      </c>
      <c r="K3374" s="49">
        <v>77025</v>
      </c>
      <c r="L3374" s="55" t="str">
        <f>_xlfn.CONCAT(NFM3External!$B3374,"_",NFM3External!$C3374,"_",NFM3External!$E3374,"_",NFM3External!$G3374)</f>
        <v>Togo_HIV_United Nations Population Fund (UNFPA)_2021</v>
      </c>
    </row>
    <row r="3375" spans="1:12">
      <c r="A3375" s="51" t="s">
        <v>2135</v>
      </c>
      <c r="B3375" s="52" t="s">
        <v>1244</v>
      </c>
      <c r="C3375" s="52" t="s">
        <v>1638</v>
      </c>
      <c r="D3375" s="52" t="s">
        <v>1627</v>
      </c>
      <c r="E3375" s="52" t="s">
        <v>923</v>
      </c>
      <c r="F3375" s="52" t="s">
        <v>2139</v>
      </c>
      <c r="G3375" s="52">
        <v>2022</v>
      </c>
      <c r="H3375" s="52" t="s">
        <v>357</v>
      </c>
      <c r="I3375" s="52" t="s">
        <v>675</v>
      </c>
      <c r="J3375" s="60">
        <v>64500</v>
      </c>
      <c r="K3375" s="52">
        <v>77887</v>
      </c>
      <c r="L3375" s="56" t="str">
        <f>_xlfn.CONCAT(NFM3External!$B3375,"_",NFM3External!$C3375,"_",NFM3External!$E3375,"_",NFM3External!$G3375)</f>
        <v>Togo_HIV_United Nations Population Fund (UNFPA)_2022</v>
      </c>
    </row>
    <row r="3376" spans="1:12">
      <c r="A3376" s="48" t="s">
        <v>2135</v>
      </c>
      <c r="B3376" s="49" t="s">
        <v>1244</v>
      </c>
      <c r="C3376" s="49" t="s">
        <v>1638</v>
      </c>
      <c r="D3376" s="49" t="s">
        <v>1627</v>
      </c>
      <c r="E3376" s="49" t="s">
        <v>923</v>
      </c>
      <c r="F3376" s="49" t="s">
        <v>2139</v>
      </c>
      <c r="G3376" s="49">
        <v>2023</v>
      </c>
      <c r="H3376" s="49" t="s">
        <v>357</v>
      </c>
      <c r="I3376" s="49" t="s">
        <v>675</v>
      </c>
      <c r="J3376" s="59">
        <v>64500</v>
      </c>
      <c r="K3376" s="49">
        <v>79022</v>
      </c>
      <c r="L3376" s="55" t="str">
        <f>_xlfn.CONCAT(NFM3External!$B3376,"_",NFM3External!$C3376,"_",NFM3External!$E3376,"_",NFM3External!$G3376)</f>
        <v>Togo_HIV_United Nations Population Fund (UNFPA)_2023</v>
      </c>
    </row>
    <row r="3377" spans="1:12">
      <c r="A3377" s="51" t="s">
        <v>2135</v>
      </c>
      <c r="B3377" s="52" t="s">
        <v>1244</v>
      </c>
      <c r="C3377" s="52" t="s">
        <v>1638</v>
      </c>
      <c r="D3377" s="52" t="s">
        <v>1627</v>
      </c>
      <c r="E3377" s="52" t="s">
        <v>923</v>
      </c>
      <c r="F3377" s="52" t="s">
        <v>2139</v>
      </c>
      <c r="G3377" s="52">
        <v>2024</v>
      </c>
      <c r="H3377" s="52" t="s">
        <v>357</v>
      </c>
      <c r="I3377" s="52" t="s">
        <v>675</v>
      </c>
      <c r="J3377" s="60">
        <v>64500</v>
      </c>
      <c r="K3377" s="52">
        <v>79991</v>
      </c>
      <c r="L3377" s="56" t="str">
        <f>_xlfn.CONCAT(NFM3External!$B3377,"_",NFM3External!$C3377,"_",NFM3External!$E3377,"_",NFM3External!$G3377)</f>
        <v>Togo_HIV_United Nations Population Fund (UNFPA)_2024</v>
      </c>
    </row>
    <row r="3378" spans="1:12">
      <c r="A3378" s="48" t="s">
        <v>2135</v>
      </c>
      <c r="B3378" s="49" t="s">
        <v>1244</v>
      </c>
      <c r="C3378" s="49" t="s">
        <v>1638</v>
      </c>
      <c r="D3378" s="49" t="s">
        <v>1627</v>
      </c>
      <c r="E3378" s="49" t="s">
        <v>923</v>
      </c>
      <c r="F3378" s="49" t="s">
        <v>2139</v>
      </c>
      <c r="G3378" s="49">
        <v>2025</v>
      </c>
      <c r="H3378" s="49" t="s">
        <v>357</v>
      </c>
      <c r="I3378" s="49" t="s">
        <v>675</v>
      </c>
      <c r="J3378" s="59">
        <v>64500</v>
      </c>
      <c r="K3378" s="49">
        <v>80861</v>
      </c>
      <c r="L3378" s="55" t="str">
        <f>_xlfn.CONCAT(NFM3External!$B3378,"_",NFM3External!$C3378,"_",NFM3External!$E3378,"_",NFM3External!$G3378)</f>
        <v>Togo_HIV_United Nations Population Fund (UNFPA)_2025</v>
      </c>
    </row>
    <row r="3379" spans="1:12">
      <c r="A3379" s="51" t="s">
        <v>2135</v>
      </c>
      <c r="B3379" s="52" t="s">
        <v>1244</v>
      </c>
      <c r="C3379" s="52" t="s">
        <v>1638</v>
      </c>
      <c r="D3379" s="52" t="s">
        <v>1627</v>
      </c>
      <c r="E3379" s="52" t="s">
        <v>927</v>
      </c>
      <c r="F3379" s="52" t="s">
        <v>2140</v>
      </c>
      <c r="G3379" s="52">
        <v>2018</v>
      </c>
      <c r="H3379" s="52" t="s">
        <v>1628</v>
      </c>
      <c r="I3379" s="52" t="s">
        <v>675</v>
      </c>
      <c r="J3379" s="60">
        <v>1742687</v>
      </c>
      <c r="K3379" s="52">
        <v>2057093</v>
      </c>
      <c r="L3379" s="56" t="str">
        <f>_xlfn.CONCAT(NFM3External!$B3379,"_",NFM3External!$C3379,"_",NFM3External!$E3379,"_",NFM3External!$G3379)</f>
        <v>Togo_HIV_United States Government (USG)_2018</v>
      </c>
    </row>
    <row r="3380" spans="1:12">
      <c r="A3380" s="48" t="s">
        <v>2135</v>
      </c>
      <c r="B3380" s="49" t="s">
        <v>1244</v>
      </c>
      <c r="C3380" s="49" t="s">
        <v>1638</v>
      </c>
      <c r="D3380" s="49" t="s">
        <v>1627</v>
      </c>
      <c r="E3380" s="49" t="s">
        <v>927</v>
      </c>
      <c r="F3380" s="49" t="s">
        <v>2140</v>
      </c>
      <c r="G3380" s="49">
        <v>2019</v>
      </c>
      <c r="H3380" s="49" t="s">
        <v>1628</v>
      </c>
      <c r="I3380" s="49" t="s">
        <v>675</v>
      </c>
      <c r="J3380" s="59">
        <v>0</v>
      </c>
      <c r="K3380" s="49">
        <v>0</v>
      </c>
      <c r="L3380" s="55" t="str">
        <f>_xlfn.CONCAT(NFM3External!$B3380,"_",NFM3External!$C3380,"_",NFM3External!$E3380,"_",NFM3External!$G3380)</f>
        <v>Togo_HIV_United States Government (USG)_2019</v>
      </c>
    </row>
    <row r="3381" spans="1:12">
      <c r="A3381" s="51" t="s">
        <v>2135</v>
      </c>
      <c r="B3381" s="52" t="s">
        <v>1244</v>
      </c>
      <c r="C3381" s="52" t="s">
        <v>1638</v>
      </c>
      <c r="D3381" s="52" t="s">
        <v>1627</v>
      </c>
      <c r="E3381" s="52" t="s">
        <v>927</v>
      </c>
      <c r="F3381" s="52" t="s">
        <v>2140</v>
      </c>
      <c r="G3381" s="52">
        <v>2020</v>
      </c>
      <c r="H3381" s="52" t="s">
        <v>1628</v>
      </c>
      <c r="I3381" s="52" t="s">
        <v>675</v>
      </c>
      <c r="J3381" s="60">
        <v>0</v>
      </c>
      <c r="K3381" s="52">
        <v>0</v>
      </c>
      <c r="L3381" s="56" t="str">
        <f>_xlfn.CONCAT(NFM3External!$B3381,"_",NFM3External!$C3381,"_",NFM3External!$E3381,"_",NFM3External!$G3381)</f>
        <v>Togo_HIV_United States Government (USG)_2020</v>
      </c>
    </row>
    <row r="3382" spans="1:12">
      <c r="A3382" s="48" t="s">
        <v>2135</v>
      </c>
      <c r="B3382" s="49" t="s">
        <v>1244</v>
      </c>
      <c r="C3382" s="49" t="s">
        <v>1638</v>
      </c>
      <c r="D3382" s="49" t="s">
        <v>1627</v>
      </c>
      <c r="E3382" s="49" t="s">
        <v>927</v>
      </c>
      <c r="F3382" s="49" t="s">
        <v>2140</v>
      </c>
      <c r="G3382" s="49">
        <v>2021</v>
      </c>
      <c r="H3382" s="49" t="s">
        <v>357</v>
      </c>
      <c r="I3382" s="49" t="s">
        <v>675</v>
      </c>
      <c r="J3382" s="59">
        <v>4611590</v>
      </c>
      <c r="K3382" s="49">
        <v>5507119</v>
      </c>
      <c r="L3382" s="55" t="str">
        <f>_xlfn.CONCAT(NFM3External!$B3382,"_",NFM3External!$C3382,"_",NFM3External!$E3382,"_",NFM3External!$G3382)</f>
        <v>Togo_HIV_United States Government (USG)_2021</v>
      </c>
    </row>
    <row r="3383" spans="1:12">
      <c r="A3383" s="51" t="s">
        <v>2135</v>
      </c>
      <c r="B3383" s="52" t="s">
        <v>1244</v>
      </c>
      <c r="C3383" s="52" t="s">
        <v>1638</v>
      </c>
      <c r="D3383" s="52" t="s">
        <v>1627</v>
      </c>
      <c r="E3383" s="52" t="s">
        <v>927</v>
      </c>
      <c r="F3383" s="52" t="s">
        <v>2140</v>
      </c>
      <c r="G3383" s="52">
        <v>2022</v>
      </c>
      <c r="H3383" s="52" t="s">
        <v>357</v>
      </c>
      <c r="I3383" s="52" t="s">
        <v>675</v>
      </c>
      <c r="J3383" s="60">
        <v>0</v>
      </c>
      <c r="K3383" s="52">
        <v>0</v>
      </c>
      <c r="L3383" s="56" t="str">
        <f>_xlfn.CONCAT(NFM3External!$B3383,"_",NFM3External!$C3383,"_",NFM3External!$E3383,"_",NFM3External!$G3383)</f>
        <v>Togo_HIV_United States Government (USG)_2022</v>
      </c>
    </row>
    <row r="3384" spans="1:12">
      <c r="A3384" s="48" t="s">
        <v>2135</v>
      </c>
      <c r="B3384" s="49" t="s">
        <v>1244</v>
      </c>
      <c r="C3384" s="49" t="s">
        <v>1638</v>
      </c>
      <c r="D3384" s="49" t="s">
        <v>1627</v>
      </c>
      <c r="E3384" s="49" t="s">
        <v>927</v>
      </c>
      <c r="F3384" s="49" t="s">
        <v>2140</v>
      </c>
      <c r="G3384" s="49">
        <v>2023</v>
      </c>
      <c r="H3384" s="49" t="s">
        <v>357</v>
      </c>
      <c r="I3384" s="49" t="s">
        <v>675</v>
      </c>
      <c r="J3384" s="59">
        <v>0</v>
      </c>
      <c r="K3384" s="49">
        <v>0</v>
      </c>
      <c r="L3384" s="55" t="str">
        <f>_xlfn.CONCAT(NFM3External!$B3384,"_",NFM3External!$C3384,"_",NFM3External!$E3384,"_",NFM3External!$G3384)</f>
        <v>Togo_HIV_United States Government (USG)_2023</v>
      </c>
    </row>
    <row r="3385" spans="1:12">
      <c r="A3385" s="51" t="s">
        <v>2135</v>
      </c>
      <c r="B3385" s="52" t="s">
        <v>1244</v>
      </c>
      <c r="C3385" s="52" t="s">
        <v>1638</v>
      </c>
      <c r="D3385" s="52" t="s">
        <v>1627</v>
      </c>
      <c r="E3385" s="52" t="s">
        <v>927</v>
      </c>
      <c r="F3385" s="52" t="s">
        <v>2140</v>
      </c>
      <c r="G3385" s="52">
        <v>2024</v>
      </c>
      <c r="H3385" s="52" t="s">
        <v>357</v>
      </c>
      <c r="I3385" s="52" t="s">
        <v>675</v>
      </c>
      <c r="J3385" s="60">
        <v>0</v>
      </c>
      <c r="K3385" s="52">
        <v>0</v>
      </c>
      <c r="L3385" s="56" t="str">
        <f>_xlfn.CONCAT(NFM3External!$B3385,"_",NFM3External!$C3385,"_",NFM3External!$E3385,"_",NFM3External!$G3385)</f>
        <v>Togo_HIV_United States Government (USG)_2024</v>
      </c>
    </row>
    <row r="3386" spans="1:12">
      <c r="A3386" s="48" t="s">
        <v>2135</v>
      </c>
      <c r="B3386" s="49" t="s">
        <v>1244</v>
      </c>
      <c r="C3386" s="49" t="s">
        <v>1638</v>
      </c>
      <c r="D3386" s="49" t="s">
        <v>1627</v>
      </c>
      <c r="E3386" s="49" t="s">
        <v>927</v>
      </c>
      <c r="F3386" s="49" t="s">
        <v>2140</v>
      </c>
      <c r="G3386" s="49">
        <v>2025</v>
      </c>
      <c r="H3386" s="49" t="s">
        <v>357</v>
      </c>
      <c r="I3386" s="49" t="s">
        <v>675</v>
      </c>
      <c r="J3386" s="59">
        <v>0</v>
      </c>
      <c r="K3386" s="49">
        <v>0</v>
      </c>
      <c r="L3386" s="55" t="str">
        <f>_xlfn.CONCAT(NFM3External!$B3386,"_",NFM3External!$C3386,"_",NFM3External!$E3386,"_",NFM3External!$G3386)</f>
        <v>Togo_HIV_United States Government (USG)_2025</v>
      </c>
    </row>
    <row r="3387" spans="1:12">
      <c r="A3387" s="51" t="s">
        <v>2135</v>
      </c>
      <c r="B3387" s="52" t="s">
        <v>1244</v>
      </c>
      <c r="C3387" s="52" t="s">
        <v>1638</v>
      </c>
      <c r="D3387" s="52" t="s">
        <v>1627</v>
      </c>
      <c r="E3387" s="52" t="s">
        <v>947</v>
      </c>
      <c r="F3387" s="52" t="s">
        <v>2141</v>
      </c>
      <c r="G3387" s="52">
        <v>2018</v>
      </c>
      <c r="H3387" s="52" t="s">
        <v>1628</v>
      </c>
      <c r="I3387" s="52" t="s">
        <v>675</v>
      </c>
      <c r="J3387" s="60">
        <v>1959483</v>
      </c>
      <c r="K3387" s="52">
        <v>2313002</v>
      </c>
      <c r="L3387" s="56" t="str">
        <f>_xlfn.CONCAT(NFM3External!$B3387,"_",NFM3External!$C3387,"_",NFM3External!$E3387,"_",NFM3External!$G3387)</f>
        <v>Togo_HIV_Unspecified - not disagregated by sources _2018</v>
      </c>
    </row>
    <row r="3388" spans="1:12">
      <c r="A3388" s="48" t="s">
        <v>2135</v>
      </c>
      <c r="B3388" s="49" t="s">
        <v>1244</v>
      </c>
      <c r="C3388" s="49" t="s">
        <v>1638</v>
      </c>
      <c r="D3388" s="49" t="s">
        <v>1627</v>
      </c>
      <c r="E3388" s="49" t="s">
        <v>947</v>
      </c>
      <c r="F3388" s="49" t="s">
        <v>2141</v>
      </c>
      <c r="G3388" s="49">
        <v>2019</v>
      </c>
      <c r="H3388" s="49" t="s">
        <v>1628</v>
      </c>
      <c r="I3388" s="49" t="s">
        <v>675</v>
      </c>
      <c r="J3388" s="59">
        <v>4330726</v>
      </c>
      <c r="K3388" s="49">
        <v>4848073</v>
      </c>
      <c r="L3388" s="55" t="str">
        <f>_xlfn.CONCAT(NFM3External!$B3388,"_",NFM3External!$C3388,"_",NFM3External!$E3388,"_",NFM3External!$G3388)</f>
        <v>Togo_HIV_Unspecified - not disagregated by sources _2019</v>
      </c>
    </row>
    <row r="3389" spans="1:12">
      <c r="A3389" s="51" t="s">
        <v>2135</v>
      </c>
      <c r="B3389" s="52" t="s">
        <v>1244</v>
      </c>
      <c r="C3389" s="52" t="s">
        <v>1638</v>
      </c>
      <c r="D3389" s="52" t="s">
        <v>1627</v>
      </c>
      <c r="E3389" s="52" t="s">
        <v>947</v>
      </c>
      <c r="F3389" s="52" t="s">
        <v>2141</v>
      </c>
      <c r="G3389" s="52">
        <v>2020</v>
      </c>
      <c r="H3389" s="52" t="s">
        <v>1628</v>
      </c>
      <c r="I3389" s="52" t="s">
        <v>675</v>
      </c>
      <c r="J3389" s="60">
        <v>0</v>
      </c>
      <c r="K3389" s="52">
        <v>0</v>
      </c>
      <c r="L3389" s="56" t="str">
        <f>_xlfn.CONCAT(NFM3External!$B3389,"_",NFM3External!$C3389,"_",NFM3External!$E3389,"_",NFM3External!$G3389)</f>
        <v>Togo_HIV_Unspecified - not disagregated by sources _2020</v>
      </c>
    </row>
    <row r="3390" spans="1:12">
      <c r="A3390" s="48" t="s">
        <v>2135</v>
      </c>
      <c r="B3390" s="49" t="s">
        <v>1244</v>
      </c>
      <c r="C3390" s="49" t="s">
        <v>1638</v>
      </c>
      <c r="D3390" s="49" t="s">
        <v>1627</v>
      </c>
      <c r="E3390" s="49" t="s">
        <v>947</v>
      </c>
      <c r="F3390" s="49" t="s">
        <v>2141</v>
      </c>
      <c r="G3390" s="49">
        <v>2021</v>
      </c>
      <c r="H3390" s="49" t="s">
        <v>357</v>
      </c>
      <c r="I3390" s="49" t="s">
        <v>675</v>
      </c>
      <c r="J3390" s="59">
        <v>0</v>
      </c>
      <c r="K3390" s="49">
        <v>0</v>
      </c>
      <c r="L3390" s="55" t="str">
        <f>_xlfn.CONCAT(NFM3External!$B3390,"_",NFM3External!$C3390,"_",NFM3External!$E3390,"_",NFM3External!$G3390)</f>
        <v>Togo_HIV_Unspecified - not disagregated by sources _2021</v>
      </c>
    </row>
    <row r="3391" spans="1:12">
      <c r="A3391" s="51" t="s">
        <v>2135</v>
      </c>
      <c r="B3391" s="52" t="s">
        <v>1244</v>
      </c>
      <c r="C3391" s="52" t="s">
        <v>1638</v>
      </c>
      <c r="D3391" s="52" t="s">
        <v>1627</v>
      </c>
      <c r="E3391" s="52" t="s">
        <v>947</v>
      </c>
      <c r="F3391" s="52" t="s">
        <v>2141</v>
      </c>
      <c r="G3391" s="52">
        <v>2022</v>
      </c>
      <c r="H3391" s="52" t="s">
        <v>357</v>
      </c>
      <c r="I3391" s="52" t="s">
        <v>675</v>
      </c>
      <c r="J3391" s="60">
        <v>0</v>
      </c>
      <c r="K3391" s="52">
        <v>0</v>
      </c>
      <c r="L3391" s="56" t="str">
        <f>_xlfn.CONCAT(NFM3External!$B3391,"_",NFM3External!$C3391,"_",NFM3External!$E3391,"_",NFM3External!$G3391)</f>
        <v>Togo_HIV_Unspecified - not disagregated by sources _2022</v>
      </c>
    </row>
    <row r="3392" spans="1:12">
      <c r="A3392" s="48" t="s">
        <v>2135</v>
      </c>
      <c r="B3392" s="49" t="s">
        <v>1244</v>
      </c>
      <c r="C3392" s="49" t="s">
        <v>1638</v>
      </c>
      <c r="D3392" s="49" t="s">
        <v>1627</v>
      </c>
      <c r="E3392" s="49" t="s">
        <v>947</v>
      </c>
      <c r="F3392" s="49" t="s">
        <v>2141</v>
      </c>
      <c r="G3392" s="49">
        <v>2023</v>
      </c>
      <c r="H3392" s="49" t="s">
        <v>357</v>
      </c>
      <c r="I3392" s="49" t="s">
        <v>675</v>
      </c>
      <c r="J3392" s="59">
        <v>0</v>
      </c>
      <c r="K3392" s="49">
        <v>0</v>
      </c>
      <c r="L3392" s="55" t="str">
        <f>_xlfn.CONCAT(NFM3External!$B3392,"_",NFM3External!$C3392,"_",NFM3External!$E3392,"_",NFM3External!$G3392)</f>
        <v>Togo_HIV_Unspecified - not disagregated by sources _2023</v>
      </c>
    </row>
    <row r="3393" spans="1:12">
      <c r="A3393" s="51" t="s">
        <v>2135</v>
      </c>
      <c r="B3393" s="52" t="s">
        <v>1244</v>
      </c>
      <c r="C3393" s="52" t="s">
        <v>1638</v>
      </c>
      <c r="D3393" s="52" t="s">
        <v>1627</v>
      </c>
      <c r="E3393" s="52" t="s">
        <v>947</v>
      </c>
      <c r="F3393" s="52" t="s">
        <v>2141</v>
      </c>
      <c r="G3393" s="52">
        <v>2024</v>
      </c>
      <c r="H3393" s="52" t="s">
        <v>357</v>
      </c>
      <c r="I3393" s="52" t="s">
        <v>675</v>
      </c>
      <c r="J3393" s="60">
        <v>0</v>
      </c>
      <c r="K3393" s="52">
        <v>0</v>
      </c>
      <c r="L3393" s="56" t="str">
        <f>_xlfn.CONCAT(NFM3External!$B3393,"_",NFM3External!$C3393,"_",NFM3External!$E3393,"_",NFM3External!$G3393)</f>
        <v>Togo_HIV_Unspecified - not disagregated by sources _2024</v>
      </c>
    </row>
    <row r="3394" spans="1:12">
      <c r="A3394" s="48" t="s">
        <v>2135</v>
      </c>
      <c r="B3394" s="49" t="s">
        <v>1244</v>
      </c>
      <c r="C3394" s="49" t="s">
        <v>1638</v>
      </c>
      <c r="D3394" s="49" t="s">
        <v>1627</v>
      </c>
      <c r="E3394" s="49" t="s">
        <v>947</v>
      </c>
      <c r="F3394" s="49" t="s">
        <v>2141</v>
      </c>
      <c r="G3394" s="49">
        <v>2025</v>
      </c>
      <c r="H3394" s="49" t="s">
        <v>357</v>
      </c>
      <c r="I3394" s="49" t="s">
        <v>675</v>
      </c>
      <c r="J3394" s="59">
        <v>0</v>
      </c>
      <c r="K3394" s="49">
        <v>0</v>
      </c>
      <c r="L3394" s="55" t="str">
        <f>_xlfn.CONCAT(NFM3External!$B3394,"_",NFM3External!$C3394,"_",NFM3External!$E3394,"_",NFM3External!$G3394)</f>
        <v>Togo_HIV_Unspecified - not disagregated by sources _2025</v>
      </c>
    </row>
    <row r="3395" spans="1:12">
      <c r="A3395" s="51" t="s">
        <v>2135</v>
      </c>
      <c r="B3395" s="52" t="s">
        <v>1244</v>
      </c>
      <c r="C3395" s="52" t="s">
        <v>1638</v>
      </c>
      <c r="D3395" s="52" t="s">
        <v>1627</v>
      </c>
      <c r="E3395" s="52" t="s">
        <v>942</v>
      </c>
      <c r="F3395" s="52" t="s">
        <v>2138</v>
      </c>
      <c r="G3395" s="52">
        <v>2018</v>
      </c>
      <c r="H3395" s="52" t="s">
        <v>1628</v>
      </c>
      <c r="I3395" s="52" t="s">
        <v>675</v>
      </c>
      <c r="J3395" s="60">
        <v>12288</v>
      </c>
      <c r="K3395" s="52">
        <v>14505</v>
      </c>
      <c r="L3395" s="56" t="str">
        <f>_xlfn.CONCAT(NFM3External!$B3395,"_",NFM3External!$C3395,"_",NFM3External!$E3395,"_",NFM3External!$G3395)</f>
        <v>Togo_HIV_World Health Organization (WHO)_2018</v>
      </c>
    </row>
    <row r="3396" spans="1:12">
      <c r="A3396" s="48" t="s">
        <v>2135</v>
      </c>
      <c r="B3396" s="49" t="s">
        <v>1244</v>
      </c>
      <c r="C3396" s="49" t="s">
        <v>1638</v>
      </c>
      <c r="D3396" s="49" t="s">
        <v>1627</v>
      </c>
      <c r="E3396" s="49" t="s">
        <v>942</v>
      </c>
      <c r="F3396" s="49" t="s">
        <v>2138</v>
      </c>
      <c r="G3396" s="49">
        <v>2019</v>
      </c>
      <c r="H3396" s="49" t="s">
        <v>1628</v>
      </c>
      <c r="I3396" s="49" t="s">
        <v>675</v>
      </c>
      <c r="J3396" s="59">
        <v>42387</v>
      </c>
      <c r="K3396" s="49">
        <v>47450</v>
      </c>
      <c r="L3396" s="55" t="str">
        <f>_xlfn.CONCAT(NFM3External!$B3396,"_",NFM3External!$C3396,"_",NFM3External!$E3396,"_",NFM3External!$G3396)</f>
        <v>Togo_HIV_World Health Organization (WHO)_2019</v>
      </c>
    </row>
    <row r="3397" spans="1:12">
      <c r="A3397" s="51" t="s">
        <v>2135</v>
      </c>
      <c r="B3397" s="52" t="s">
        <v>1244</v>
      </c>
      <c r="C3397" s="52" t="s">
        <v>1638</v>
      </c>
      <c r="D3397" s="52" t="s">
        <v>1627</v>
      </c>
      <c r="E3397" s="52" t="s">
        <v>942</v>
      </c>
      <c r="F3397" s="52" t="s">
        <v>2138</v>
      </c>
      <c r="G3397" s="52">
        <v>2020</v>
      </c>
      <c r="H3397" s="52" t="s">
        <v>1628</v>
      </c>
      <c r="I3397" s="52" t="s">
        <v>675</v>
      </c>
      <c r="J3397" s="60">
        <v>17905</v>
      </c>
      <c r="K3397" s="52">
        <v>20405</v>
      </c>
      <c r="L3397" s="56" t="str">
        <f>_xlfn.CONCAT(NFM3External!$B3397,"_",NFM3External!$C3397,"_",NFM3External!$E3397,"_",NFM3External!$G3397)</f>
        <v>Togo_HIV_World Health Organization (WHO)_2020</v>
      </c>
    </row>
    <row r="3398" spans="1:12">
      <c r="A3398" s="48" t="s">
        <v>2135</v>
      </c>
      <c r="B3398" s="49" t="s">
        <v>1244</v>
      </c>
      <c r="C3398" s="49" t="s">
        <v>1638</v>
      </c>
      <c r="D3398" s="49" t="s">
        <v>1627</v>
      </c>
      <c r="E3398" s="49" t="s">
        <v>942</v>
      </c>
      <c r="F3398" s="49" t="s">
        <v>2138</v>
      </c>
      <c r="G3398" s="49">
        <v>2021</v>
      </c>
      <c r="H3398" s="49" t="s">
        <v>357</v>
      </c>
      <c r="I3398" s="49" t="s">
        <v>675</v>
      </c>
      <c r="J3398" s="59">
        <v>9219</v>
      </c>
      <c r="K3398" s="49">
        <v>11009</v>
      </c>
      <c r="L3398" s="55" t="str">
        <f>_xlfn.CONCAT(NFM3External!$B3398,"_",NFM3External!$C3398,"_",NFM3External!$E3398,"_",NFM3External!$G3398)</f>
        <v>Togo_HIV_World Health Organization (WHO)_2021</v>
      </c>
    </row>
    <row r="3399" spans="1:12">
      <c r="A3399" s="51" t="s">
        <v>2135</v>
      </c>
      <c r="B3399" s="52" t="s">
        <v>1244</v>
      </c>
      <c r="C3399" s="52" t="s">
        <v>1638</v>
      </c>
      <c r="D3399" s="52" t="s">
        <v>1627</v>
      </c>
      <c r="E3399" s="52" t="s">
        <v>942</v>
      </c>
      <c r="F3399" s="52" t="s">
        <v>2138</v>
      </c>
      <c r="G3399" s="52">
        <v>2022</v>
      </c>
      <c r="H3399" s="52" t="s">
        <v>357</v>
      </c>
      <c r="I3399" s="52" t="s">
        <v>675</v>
      </c>
      <c r="J3399" s="60">
        <v>13828</v>
      </c>
      <c r="K3399" s="52">
        <v>16698</v>
      </c>
      <c r="L3399" s="56" t="str">
        <f>_xlfn.CONCAT(NFM3External!$B3399,"_",NFM3External!$C3399,"_",NFM3External!$E3399,"_",NFM3External!$G3399)</f>
        <v>Togo_HIV_World Health Organization (WHO)_2022</v>
      </c>
    </row>
    <row r="3400" spans="1:12">
      <c r="A3400" s="48" t="s">
        <v>2135</v>
      </c>
      <c r="B3400" s="49" t="s">
        <v>1244</v>
      </c>
      <c r="C3400" s="49" t="s">
        <v>1638</v>
      </c>
      <c r="D3400" s="49" t="s">
        <v>1627</v>
      </c>
      <c r="E3400" s="49" t="s">
        <v>942</v>
      </c>
      <c r="F3400" s="49" t="s">
        <v>2138</v>
      </c>
      <c r="G3400" s="49">
        <v>2023</v>
      </c>
      <c r="H3400" s="49" t="s">
        <v>357</v>
      </c>
      <c r="I3400" s="49" t="s">
        <v>675</v>
      </c>
      <c r="J3400" s="59">
        <v>9219</v>
      </c>
      <c r="K3400" s="49">
        <v>11295</v>
      </c>
      <c r="L3400" s="55" t="str">
        <f>_xlfn.CONCAT(NFM3External!$B3400,"_",NFM3External!$C3400,"_",NFM3External!$E3400,"_",NFM3External!$G3400)</f>
        <v>Togo_HIV_World Health Organization (WHO)_2023</v>
      </c>
    </row>
    <row r="3401" spans="1:12">
      <c r="A3401" s="51" t="s">
        <v>2135</v>
      </c>
      <c r="B3401" s="52" t="s">
        <v>1244</v>
      </c>
      <c r="C3401" s="52" t="s">
        <v>1638</v>
      </c>
      <c r="D3401" s="52" t="s">
        <v>1627</v>
      </c>
      <c r="E3401" s="52" t="s">
        <v>942</v>
      </c>
      <c r="F3401" s="52" t="s">
        <v>2138</v>
      </c>
      <c r="G3401" s="52">
        <v>2024</v>
      </c>
      <c r="H3401" s="52" t="s">
        <v>357</v>
      </c>
      <c r="I3401" s="52" t="s">
        <v>675</v>
      </c>
      <c r="J3401" s="60">
        <v>18437</v>
      </c>
      <c r="K3401" s="52">
        <v>22865</v>
      </c>
      <c r="L3401" s="56" t="str">
        <f>_xlfn.CONCAT(NFM3External!$B3401,"_",NFM3External!$C3401,"_",NFM3External!$E3401,"_",NFM3External!$G3401)</f>
        <v>Togo_HIV_World Health Organization (WHO)_2024</v>
      </c>
    </row>
    <row r="3402" spans="1:12">
      <c r="A3402" s="48" t="s">
        <v>2135</v>
      </c>
      <c r="B3402" s="49" t="s">
        <v>1244</v>
      </c>
      <c r="C3402" s="49" t="s">
        <v>1638</v>
      </c>
      <c r="D3402" s="49" t="s">
        <v>1627</v>
      </c>
      <c r="E3402" s="49" t="s">
        <v>942</v>
      </c>
      <c r="F3402" s="49" t="s">
        <v>2138</v>
      </c>
      <c r="G3402" s="49">
        <v>2025</v>
      </c>
      <c r="H3402" s="49" t="s">
        <v>357</v>
      </c>
      <c r="I3402" s="49" t="s">
        <v>675</v>
      </c>
      <c r="J3402" s="59">
        <v>9218</v>
      </c>
      <c r="K3402" s="49">
        <v>11556</v>
      </c>
      <c r="L3402" s="55" t="str">
        <f>_xlfn.CONCAT(NFM3External!$B3402,"_",NFM3External!$C3402,"_",NFM3External!$E3402,"_",NFM3External!$G3402)</f>
        <v>Togo_HIV_World Health Organization (WHO)_2025</v>
      </c>
    </row>
    <row r="3403" spans="1:12">
      <c r="A3403" s="51" t="s">
        <v>2135</v>
      </c>
      <c r="B3403" s="52" t="s">
        <v>1244</v>
      </c>
      <c r="C3403" s="52" t="s">
        <v>304</v>
      </c>
      <c r="D3403" s="52" t="s">
        <v>1627</v>
      </c>
      <c r="E3403" s="52" t="s">
        <v>849</v>
      </c>
      <c r="F3403" s="52" t="s">
        <v>2142</v>
      </c>
      <c r="G3403" s="52">
        <v>2018</v>
      </c>
      <c r="H3403" s="52" t="s">
        <v>1628</v>
      </c>
      <c r="I3403" s="52" t="s">
        <v>675</v>
      </c>
      <c r="J3403" s="60">
        <v>0</v>
      </c>
      <c r="K3403" s="52">
        <v>0</v>
      </c>
      <c r="L3403" s="56" t="str">
        <f>_xlfn.CONCAT(NFM3External!$B3403,"_",NFM3External!$C3403,"_",NFM3External!$E3403,"_",NFM3External!$G3403)</f>
        <v>Togo_Malaria_Malaria Consortium _2018</v>
      </c>
    </row>
    <row r="3404" spans="1:12">
      <c r="A3404" s="48" t="s">
        <v>2135</v>
      </c>
      <c r="B3404" s="49" t="s">
        <v>1244</v>
      </c>
      <c r="C3404" s="49" t="s">
        <v>304</v>
      </c>
      <c r="D3404" s="49" t="s">
        <v>1627</v>
      </c>
      <c r="E3404" s="49" t="s">
        <v>849</v>
      </c>
      <c r="F3404" s="49" t="s">
        <v>2142</v>
      </c>
      <c r="G3404" s="49">
        <v>2019</v>
      </c>
      <c r="H3404" s="49" t="s">
        <v>1628</v>
      </c>
      <c r="I3404" s="49" t="s">
        <v>675</v>
      </c>
      <c r="J3404" s="59">
        <v>0</v>
      </c>
      <c r="K3404" s="49">
        <v>0</v>
      </c>
      <c r="L3404" s="55" t="str">
        <f>_xlfn.CONCAT(NFM3External!$B3404,"_",NFM3External!$C3404,"_",NFM3External!$E3404,"_",NFM3External!$G3404)</f>
        <v>Togo_Malaria_Malaria Consortium _2019</v>
      </c>
    </row>
    <row r="3405" spans="1:12">
      <c r="A3405" s="51" t="s">
        <v>2135</v>
      </c>
      <c r="B3405" s="52" t="s">
        <v>1244</v>
      </c>
      <c r="C3405" s="52" t="s">
        <v>304</v>
      </c>
      <c r="D3405" s="52" t="s">
        <v>1627</v>
      </c>
      <c r="E3405" s="52" t="s">
        <v>849</v>
      </c>
      <c r="F3405" s="52" t="s">
        <v>2142</v>
      </c>
      <c r="G3405" s="52">
        <v>2020</v>
      </c>
      <c r="H3405" s="52" t="s">
        <v>1628</v>
      </c>
      <c r="I3405" s="52" t="s">
        <v>675</v>
      </c>
      <c r="J3405" s="60">
        <v>638431</v>
      </c>
      <c r="K3405" s="52">
        <v>727577</v>
      </c>
      <c r="L3405" s="56" t="str">
        <f>_xlfn.CONCAT(NFM3External!$B3405,"_",NFM3External!$C3405,"_",NFM3External!$E3405,"_",NFM3External!$G3405)</f>
        <v>Togo_Malaria_Malaria Consortium _2020</v>
      </c>
    </row>
    <row r="3406" spans="1:12">
      <c r="A3406" s="48" t="s">
        <v>2135</v>
      </c>
      <c r="B3406" s="49" t="s">
        <v>1244</v>
      </c>
      <c r="C3406" s="49" t="s">
        <v>304</v>
      </c>
      <c r="D3406" s="49" t="s">
        <v>1627</v>
      </c>
      <c r="E3406" s="49" t="s">
        <v>849</v>
      </c>
      <c r="F3406" s="49" t="s">
        <v>2142</v>
      </c>
      <c r="G3406" s="49">
        <v>2021</v>
      </c>
      <c r="H3406" s="49" t="s">
        <v>357</v>
      </c>
      <c r="I3406" s="49" t="s">
        <v>675</v>
      </c>
      <c r="J3406" s="59">
        <v>0</v>
      </c>
      <c r="K3406" s="49">
        <v>0</v>
      </c>
      <c r="L3406" s="55" t="str">
        <f>_xlfn.CONCAT(NFM3External!$B3406,"_",NFM3External!$C3406,"_",NFM3External!$E3406,"_",NFM3External!$G3406)</f>
        <v>Togo_Malaria_Malaria Consortium _2021</v>
      </c>
    </row>
    <row r="3407" spans="1:12">
      <c r="A3407" s="51" t="s">
        <v>2135</v>
      </c>
      <c r="B3407" s="52" t="s">
        <v>1244</v>
      </c>
      <c r="C3407" s="52" t="s">
        <v>304</v>
      </c>
      <c r="D3407" s="52" t="s">
        <v>1627</v>
      </c>
      <c r="E3407" s="52" t="s">
        <v>849</v>
      </c>
      <c r="F3407" s="52" t="s">
        <v>2142</v>
      </c>
      <c r="G3407" s="52">
        <v>2022</v>
      </c>
      <c r="H3407" s="52" t="s">
        <v>357</v>
      </c>
      <c r="I3407" s="52" t="s">
        <v>675</v>
      </c>
      <c r="J3407" s="60">
        <v>0</v>
      </c>
      <c r="K3407" s="52">
        <v>0</v>
      </c>
      <c r="L3407" s="56" t="str">
        <f>_xlfn.CONCAT(NFM3External!$B3407,"_",NFM3External!$C3407,"_",NFM3External!$E3407,"_",NFM3External!$G3407)</f>
        <v>Togo_Malaria_Malaria Consortium _2022</v>
      </c>
    </row>
    <row r="3408" spans="1:12" ht="14.25" customHeight="1">
      <c r="A3408" s="48" t="s">
        <v>2135</v>
      </c>
      <c r="B3408" s="49" t="s">
        <v>1244</v>
      </c>
      <c r="C3408" s="49" t="s">
        <v>304</v>
      </c>
      <c r="D3408" s="49" t="s">
        <v>1627</v>
      </c>
      <c r="E3408" s="49" t="s">
        <v>849</v>
      </c>
      <c r="F3408" s="49" t="s">
        <v>2142</v>
      </c>
      <c r="G3408" s="49">
        <v>2023</v>
      </c>
      <c r="H3408" s="49" t="s">
        <v>357</v>
      </c>
      <c r="I3408" s="49" t="s">
        <v>675</v>
      </c>
      <c r="J3408" s="59">
        <v>0</v>
      </c>
      <c r="K3408" s="49">
        <v>0</v>
      </c>
      <c r="L3408" s="55" t="str">
        <f>_xlfn.CONCAT(NFM3External!$B3408,"_",NFM3External!$C3408,"_",NFM3External!$E3408,"_",NFM3External!$G3408)</f>
        <v>Togo_Malaria_Malaria Consortium _2023</v>
      </c>
    </row>
    <row r="3409" spans="1:12">
      <c r="A3409" s="51" t="s">
        <v>2135</v>
      </c>
      <c r="B3409" s="52" t="s">
        <v>1244</v>
      </c>
      <c r="C3409" s="52" t="s">
        <v>304</v>
      </c>
      <c r="D3409" s="52" t="s">
        <v>1627</v>
      </c>
      <c r="E3409" s="52" t="s">
        <v>2143</v>
      </c>
      <c r="F3409" s="52" t="s">
        <v>2143</v>
      </c>
      <c r="G3409" s="52">
        <v>2018</v>
      </c>
      <c r="H3409" s="52" t="s">
        <v>1628</v>
      </c>
      <c r="I3409" s="52" t="s">
        <v>675</v>
      </c>
      <c r="J3409" s="60">
        <v>3765</v>
      </c>
      <c r="K3409" s="52">
        <v>4445</v>
      </c>
      <c r="L3409" s="56" t="str">
        <f>_xlfn.CONCAT(NFM3External!$B3409,"_",NFM3External!$C3409,"_",NFM3External!$E3409,"_",NFM3External!$G3409)</f>
        <v>Togo_Malaria_- Partenaire: ALMA '- Cf. Cf. Rapport RMPP, 2019, Page 69_2018</v>
      </c>
    </row>
    <row r="3410" spans="1:12">
      <c r="A3410" s="48" t="s">
        <v>2135</v>
      </c>
      <c r="B3410" s="49" t="s">
        <v>1244</v>
      </c>
      <c r="C3410" s="49" t="s">
        <v>304</v>
      </c>
      <c r="D3410" s="49" t="s">
        <v>1627</v>
      </c>
      <c r="E3410" s="49" t="s">
        <v>2144</v>
      </c>
      <c r="F3410" s="49" t="s">
        <v>2144</v>
      </c>
      <c r="G3410" s="49">
        <v>2018</v>
      </c>
      <c r="H3410" s="49" t="s">
        <v>1628</v>
      </c>
      <c r="I3410" s="49" t="s">
        <v>675</v>
      </c>
      <c r="J3410" s="59">
        <v>0</v>
      </c>
      <c r="K3410" s="49">
        <v>0</v>
      </c>
      <c r="L3410" s="55" t="str">
        <f>_xlfn.CONCAT(NFM3External!$B3410,"_",NFM3External!$C3410,"_",NFM3External!$E3410,"_",NFM3External!$G3410)</f>
        <v>Togo_Malaria_- Partenaire: AMF '- Rapport RMPP, 2019, Page 69_2018</v>
      </c>
    </row>
    <row r="3411" spans="1:12">
      <c r="A3411" s="51" t="s">
        <v>2135</v>
      </c>
      <c r="B3411" s="52" t="s">
        <v>1244</v>
      </c>
      <c r="C3411" s="52" t="s">
        <v>304</v>
      </c>
      <c r="D3411" s="52" t="s">
        <v>1627</v>
      </c>
      <c r="E3411" s="52" t="s">
        <v>2142</v>
      </c>
      <c r="F3411" s="52" t="s">
        <v>2142</v>
      </c>
      <c r="G3411" s="52">
        <v>2018</v>
      </c>
      <c r="H3411" s="52" t="s">
        <v>1628</v>
      </c>
      <c r="I3411" s="52" t="s">
        <v>675</v>
      </c>
      <c r="J3411" s="60">
        <v>0</v>
      </c>
      <c r="K3411" s="52">
        <v>0</v>
      </c>
      <c r="L3411" s="56" t="str">
        <f>_xlfn.CONCAT(NFM3External!$B3411,"_",NFM3External!$C3411,"_",NFM3External!$E3411,"_",NFM3External!$G3411)</f>
        <v>Togo_Malaria_- Partenaire: HRH 2030 '- Cf. Rapport RMPP, 2019, Page 69_2018</v>
      </c>
    </row>
    <row r="3412" spans="1:12">
      <c r="A3412" s="48" t="s">
        <v>2135</v>
      </c>
      <c r="B3412" s="49" t="s">
        <v>1244</v>
      </c>
      <c r="C3412" s="49" t="s">
        <v>304</v>
      </c>
      <c r="D3412" s="49" t="s">
        <v>1627</v>
      </c>
      <c r="E3412" s="49" t="s">
        <v>2145</v>
      </c>
      <c r="F3412" s="49" t="s">
        <v>2145</v>
      </c>
      <c r="G3412" s="49">
        <v>2018</v>
      </c>
      <c r="H3412" s="49" t="s">
        <v>1628</v>
      </c>
      <c r="I3412" s="49" t="s">
        <v>675</v>
      </c>
      <c r="J3412" s="59">
        <v>9233</v>
      </c>
      <c r="K3412" s="49">
        <v>10899</v>
      </c>
      <c r="L3412" s="55" t="str">
        <f>_xlfn.CONCAT(NFM3External!$B3412,"_",NFM3External!$C3412,"_",NFM3External!$E3412,"_",NFM3External!$G3412)</f>
        <v>Togo_Malaria_- Partenaire: RBM '- Cf. Rapport RMPP, 2019, Page 69_2018</v>
      </c>
    </row>
    <row r="3413" spans="1:12">
      <c r="A3413" s="51" t="s">
        <v>2135</v>
      </c>
      <c r="B3413" s="52" t="s">
        <v>1244</v>
      </c>
      <c r="C3413" s="52" t="s">
        <v>304</v>
      </c>
      <c r="D3413" s="52" t="s">
        <v>1627</v>
      </c>
      <c r="E3413" s="52" t="s">
        <v>2146</v>
      </c>
      <c r="F3413" s="52" t="s">
        <v>2146</v>
      </c>
      <c r="G3413" s="52">
        <v>2018</v>
      </c>
      <c r="H3413" s="52" t="s">
        <v>1628</v>
      </c>
      <c r="I3413" s="52" t="s">
        <v>675</v>
      </c>
      <c r="J3413" s="60">
        <v>0</v>
      </c>
      <c r="K3413" s="52">
        <v>0</v>
      </c>
      <c r="L3413" s="56" t="str">
        <f>_xlfn.CONCAT(NFM3External!$B3413,"_",NFM3External!$C3413,"_",NFM3External!$E3413,"_",NFM3External!$G3413)</f>
        <v>Togo_Malaria_- Partenaire: TOTAL SA-TOGO '- Cf. Rapport RMPP, 2019, Page 69_2018</v>
      </c>
    </row>
    <row r="3414" spans="1:12">
      <c r="A3414" s="48" t="s">
        <v>2135</v>
      </c>
      <c r="B3414" s="49" t="s">
        <v>1244</v>
      </c>
      <c r="C3414" s="49" t="s">
        <v>304</v>
      </c>
      <c r="D3414" s="49" t="s">
        <v>1627</v>
      </c>
      <c r="E3414" s="49" t="s">
        <v>605</v>
      </c>
      <c r="F3414" s="49"/>
      <c r="G3414" s="49">
        <v>2018</v>
      </c>
      <c r="H3414" s="49" t="s">
        <v>1628</v>
      </c>
      <c r="I3414" s="49" t="s">
        <v>675</v>
      </c>
      <c r="J3414" s="59">
        <v>0</v>
      </c>
      <c r="K3414" s="49">
        <v>0</v>
      </c>
      <c r="L3414" s="55" t="str">
        <f>_xlfn.CONCAT(NFM3External!$B3414,"_",NFM3External!$C3414,"_",NFM3External!$E3414,"_",NFM3External!$G3414)</f>
        <v>Togo_Malaria_Select External Source_2018</v>
      </c>
    </row>
    <row r="3415" spans="1:12">
      <c r="A3415" s="51" t="s">
        <v>2135</v>
      </c>
      <c r="B3415" s="52" t="s">
        <v>1244</v>
      </c>
      <c r="C3415" s="52" t="s">
        <v>304</v>
      </c>
      <c r="D3415" s="52" t="s">
        <v>1627</v>
      </c>
      <c r="E3415" s="52" t="s">
        <v>2143</v>
      </c>
      <c r="F3415" s="52" t="s">
        <v>2143</v>
      </c>
      <c r="G3415" s="52">
        <v>2019</v>
      </c>
      <c r="H3415" s="52" t="s">
        <v>1628</v>
      </c>
      <c r="I3415" s="52" t="s">
        <v>675</v>
      </c>
      <c r="J3415" s="60">
        <v>2650</v>
      </c>
      <c r="K3415" s="52">
        <v>2967</v>
      </c>
      <c r="L3415" s="56" t="str">
        <f>_xlfn.CONCAT(NFM3External!$B3415,"_",NFM3External!$C3415,"_",NFM3External!$E3415,"_",NFM3External!$G3415)</f>
        <v>Togo_Malaria_- Partenaire: ALMA '- Cf. Cf. Rapport RMPP, 2019, Page 69_2019</v>
      </c>
    </row>
    <row r="3416" spans="1:12">
      <c r="A3416" s="48" t="s">
        <v>2135</v>
      </c>
      <c r="B3416" s="49" t="s">
        <v>1244</v>
      </c>
      <c r="C3416" s="49" t="s">
        <v>304</v>
      </c>
      <c r="D3416" s="49" t="s">
        <v>1627</v>
      </c>
      <c r="E3416" s="49" t="s">
        <v>2144</v>
      </c>
      <c r="F3416" s="49" t="s">
        <v>2144</v>
      </c>
      <c r="G3416" s="49">
        <v>2019</v>
      </c>
      <c r="H3416" s="49" t="s">
        <v>1628</v>
      </c>
      <c r="I3416" s="49" t="s">
        <v>675</v>
      </c>
      <c r="J3416" s="59">
        <v>128040</v>
      </c>
      <c r="K3416" s="49">
        <v>143336</v>
      </c>
      <c r="L3416" s="55" t="str">
        <f>_xlfn.CONCAT(NFM3External!$B3416,"_",NFM3External!$C3416,"_",NFM3External!$E3416,"_",NFM3External!$G3416)</f>
        <v>Togo_Malaria_- Partenaire: AMF '- Rapport RMPP, 2019, Page 69_2019</v>
      </c>
    </row>
    <row r="3417" spans="1:12">
      <c r="A3417" s="51" t="s">
        <v>2135</v>
      </c>
      <c r="B3417" s="52" t="s">
        <v>1244</v>
      </c>
      <c r="C3417" s="52" t="s">
        <v>304</v>
      </c>
      <c r="D3417" s="52" t="s">
        <v>1627</v>
      </c>
      <c r="E3417" s="52" t="s">
        <v>2142</v>
      </c>
      <c r="F3417" s="52" t="s">
        <v>2142</v>
      </c>
      <c r="G3417" s="52">
        <v>2019</v>
      </c>
      <c r="H3417" s="52" t="s">
        <v>1628</v>
      </c>
      <c r="I3417" s="52" t="s">
        <v>675</v>
      </c>
      <c r="J3417" s="60">
        <v>44210</v>
      </c>
      <c r="K3417" s="52">
        <v>49492</v>
      </c>
      <c r="L3417" s="56" t="str">
        <f>_xlfn.CONCAT(NFM3External!$B3417,"_",NFM3External!$C3417,"_",NFM3External!$E3417,"_",NFM3External!$G3417)</f>
        <v>Togo_Malaria_- Partenaire: HRH 2030 '- Cf. Rapport RMPP, 2019, Page 69_2019</v>
      </c>
    </row>
    <row r="3418" spans="1:12">
      <c r="A3418" s="48" t="s">
        <v>2135</v>
      </c>
      <c r="B3418" s="49" t="s">
        <v>1244</v>
      </c>
      <c r="C3418" s="49" t="s">
        <v>304</v>
      </c>
      <c r="D3418" s="49" t="s">
        <v>1627</v>
      </c>
      <c r="E3418" s="49" t="s">
        <v>2145</v>
      </c>
      <c r="F3418" s="49" t="s">
        <v>2145</v>
      </c>
      <c r="G3418" s="49">
        <v>2019</v>
      </c>
      <c r="H3418" s="49" t="s">
        <v>1628</v>
      </c>
      <c r="I3418" s="49" t="s">
        <v>675</v>
      </c>
      <c r="J3418" s="59">
        <v>0</v>
      </c>
      <c r="K3418" s="49">
        <v>0</v>
      </c>
      <c r="L3418" s="55" t="str">
        <f>_xlfn.CONCAT(NFM3External!$B3418,"_",NFM3External!$C3418,"_",NFM3External!$E3418,"_",NFM3External!$G3418)</f>
        <v>Togo_Malaria_- Partenaire: RBM '- Cf. Rapport RMPP, 2019, Page 69_2019</v>
      </c>
    </row>
    <row r="3419" spans="1:12">
      <c r="A3419" s="51" t="s">
        <v>2135</v>
      </c>
      <c r="B3419" s="52" t="s">
        <v>1244</v>
      </c>
      <c r="C3419" s="52" t="s">
        <v>304</v>
      </c>
      <c r="D3419" s="52" t="s">
        <v>1627</v>
      </c>
      <c r="E3419" s="52" t="s">
        <v>2146</v>
      </c>
      <c r="F3419" s="52" t="s">
        <v>2146</v>
      </c>
      <c r="G3419" s="52">
        <v>2019</v>
      </c>
      <c r="H3419" s="52" t="s">
        <v>1628</v>
      </c>
      <c r="I3419" s="52" t="s">
        <v>675</v>
      </c>
      <c r="J3419" s="60">
        <v>1433</v>
      </c>
      <c r="K3419" s="52">
        <v>1604</v>
      </c>
      <c r="L3419" s="56" t="str">
        <f>_xlfn.CONCAT(NFM3External!$B3419,"_",NFM3External!$C3419,"_",NFM3External!$E3419,"_",NFM3External!$G3419)</f>
        <v>Togo_Malaria_- Partenaire: TOTAL SA-TOGO '- Cf. Rapport RMPP, 2019, Page 69_2019</v>
      </c>
    </row>
    <row r="3420" spans="1:12">
      <c r="A3420" s="48" t="s">
        <v>2135</v>
      </c>
      <c r="B3420" s="49" t="s">
        <v>1244</v>
      </c>
      <c r="C3420" s="49" t="s">
        <v>304</v>
      </c>
      <c r="D3420" s="49" t="s">
        <v>1627</v>
      </c>
      <c r="E3420" s="49" t="s">
        <v>605</v>
      </c>
      <c r="F3420" s="49"/>
      <c r="G3420" s="49">
        <v>2019</v>
      </c>
      <c r="H3420" s="49" t="s">
        <v>1628</v>
      </c>
      <c r="I3420" s="49" t="s">
        <v>675</v>
      </c>
      <c r="J3420" s="59">
        <v>0</v>
      </c>
      <c r="K3420" s="49">
        <v>0</v>
      </c>
      <c r="L3420" s="55" t="str">
        <f>_xlfn.CONCAT(NFM3External!$B3420,"_",NFM3External!$C3420,"_",NFM3External!$E3420,"_",NFM3External!$G3420)</f>
        <v>Togo_Malaria_Select External Source_2019</v>
      </c>
    </row>
    <row r="3421" spans="1:12">
      <c r="A3421" s="51" t="s">
        <v>2135</v>
      </c>
      <c r="B3421" s="52" t="s">
        <v>1244</v>
      </c>
      <c r="C3421" s="52" t="s">
        <v>304</v>
      </c>
      <c r="D3421" s="52" t="s">
        <v>1627</v>
      </c>
      <c r="E3421" s="52" t="s">
        <v>2143</v>
      </c>
      <c r="F3421" s="52" t="s">
        <v>2143</v>
      </c>
      <c r="G3421" s="52">
        <v>2020</v>
      </c>
      <c r="H3421" s="52" t="s">
        <v>1628</v>
      </c>
      <c r="I3421" s="52" t="s">
        <v>675</v>
      </c>
      <c r="J3421" s="60">
        <v>0</v>
      </c>
      <c r="K3421" s="52">
        <v>0</v>
      </c>
      <c r="L3421" s="56" t="str">
        <f>_xlfn.CONCAT(NFM3External!$B3421,"_",NFM3External!$C3421,"_",NFM3External!$E3421,"_",NFM3External!$G3421)</f>
        <v>Togo_Malaria_- Partenaire: ALMA '- Cf. Cf. Rapport RMPP, 2019, Page 69_2020</v>
      </c>
    </row>
    <row r="3422" spans="1:12">
      <c r="A3422" s="48" t="s">
        <v>2135</v>
      </c>
      <c r="B3422" s="49" t="s">
        <v>1244</v>
      </c>
      <c r="C3422" s="49" t="s">
        <v>304</v>
      </c>
      <c r="D3422" s="49" t="s">
        <v>1627</v>
      </c>
      <c r="E3422" s="49" t="s">
        <v>2144</v>
      </c>
      <c r="F3422" s="49" t="s">
        <v>2144</v>
      </c>
      <c r="G3422" s="49">
        <v>2020</v>
      </c>
      <c r="H3422" s="49" t="s">
        <v>1628</v>
      </c>
      <c r="I3422" s="49" t="s">
        <v>675</v>
      </c>
      <c r="J3422" s="59">
        <v>0</v>
      </c>
      <c r="K3422" s="49">
        <v>0</v>
      </c>
      <c r="L3422" s="55" t="str">
        <f>_xlfn.CONCAT(NFM3External!$B3422,"_",NFM3External!$C3422,"_",NFM3External!$E3422,"_",NFM3External!$G3422)</f>
        <v>Togo_Malaria_- Partenaire: AMF '- Rapport RMPP, 2019, Page 69_2020</v>
      </c>
    </row>
    <row r="3423" spans="1:12">
      <c r="A3423" s="51" t="s">
        <v>2135</v>
      </c>
      <c r="B3423" s="52" t="s">
        <v>1244</v>
      </c>
      <c r="C3423" s="52" t="s">
        <v>304</v>
      </c>
      <c r="D3423" s="52" t="s">
        <v>1627</v>
      </c>
      <c r="E3423" s="52" t="s">
        <v>2142</v>
      </c>
      <c r="F3423" s="52" t="s">
        <v>2142</v>
      </c>
      <c r="G3423" s="52">
        <v>2020</v>
      </c>
      <c r="H3423" s="52" t="s">
        <v>1628</v>
      </c>
      <c r="I3423" s="52" t="s">
        <v>675</v>
      </c>
      <c r="J3423" s="60">
        <v>85958</v>
      </c>
      <c r="K3423" s="52">
        <v>97960</v>
      </c>
      <c r="L3423" s="56" t="str">
        <f>_xlfn.CONCAT(NFM3External!$B3423,"_",NFM3External!$C3423,"_",NFM3External!$E3423,"_",NFM3External!$G3423)</f>
        <v>Togo_Malaria_- Partenaire: HRH 2030 '- Cf. Rapport RMPP, 2019, Page 69_2020</v>
      </c>
    </row>
    <row r="3424" spans="1:12">
      <c r="A3424" s="48" t="s">
        <v>2135</v>
      </c>
      <c r="B3424" s="49" t="s">
        <v>1244</v>
      </c>
      <c r="C3424" s="49" t="s">
        <v>304</v>
      </c>
      <c r="D3424" s="49" t="s">
        <v>1627</v>
      </c>
      <c r="E3424" s="49" t="s">
        <v>2145</v>
      </c>
      <c r="F3424" s="49" t="s">
        <v>2145</v>
      </c>
      <c r="G3424" s="49">
        <v>2020</v>
      </c>
      <c r="H3424" s="49" t="s">
        <v>1628</v>
      </c>
      <c r="I3424" s="49" t="s">
        <v>675</v>
      </c>
      <c r="J3424" s="59">
        <v>0</v>
      </c>
      <c r="K3424" s="49">
        <v>0</v>
      </c>
      <c r="L3424" s="55" t="str">
        <f>_xlfn.CONCAT(NFM3External!$B3424,"_",NFM3External!$C3424,"_",NFM3External!$E3424,"_",NFM3External!$G3424)</f>
        <v>Togo_Malaria_- Partenaire: RBM '- Cf. Rapport RMPP, 2019, Page 69_2020</v>
      </c>
    </row>
    <row r="3425" spans="1:12">
      <c r="A3425" s="51" t="s">
        <v>2135</v>
      </c>
      <c r="B3425" s="52" t="s">
        <v>1244</v>
      </c>
      <c r="C3425" s="52" t="s">
        <v>304</v>
      </c>
      <c r="D3425" s="52" t="s">
        <v>1627</v>
      </c>
      <c r="E3425" s="52" t="s">
        <v>2146</v>
      </c>
      <c r="F3425" s="52" t="s">
        <v>2146</v>
      </c>
      <c r="G3425" s="52">
        <v>2020</v>
      </c>
      <c r="H3425" s="52" t="s">
        <v>1628</v>
      </c>
      <c r="I3425" s="52" t="s">
        <v>675</v>
      </c>
      <c r="J3425" s="60">
        <v>0</v>
      </c>
      <c r="K3425" s="52">
        <v>0</v>
      </c>
      <c r="L3425" s="56" t="str">
        <f>_xlfn.CONCAT(NFM3External!$B3425,"_",NFM3External!$C3425,"_",NFM3External!$E3425,"_",NFM3External!$G3425)</f>
        <v>Togo_Malaria_- Partenaire: TOTAL SA-TOGO '- Cf. Rapport RMPP, 2019, Page 69_2020</v>
      </c>
    </row>
    <row r="3426" spans="1:12">
      <c r="A3426" s="48" t="s">
        <v>2135</v>
      </c>
      <c r="B3426" s="49" t="s">
        <v>1244</v>
      </c>
      <c r="C3426" s="49" t="s">
        <v>304</v>
      </c>
      <c r="D3426" s="49" t="s">
        <v>1627</v>
      </c>
      <c r="E3426" s="49" t="s">
        <v>605</v>
      </c>
      <c r="F3426" s="49"/>
      <c r="G3426" s="49">
        <v>2020</v>
      </c>
      <c r="H3426" s="49" t="s">
        <v>1628</v>
      </c>
      <c r="I3426" s="49" t="s">
        <v>675</v>
      </c>
      <c r="J3426" s="59">
        <v>0</v>
      </c>
      <c r="K3426" s="49">
        <v>0</v>
      </c>
      <c r="L3426" s="55" t="str">
        <f>_xlfn.CONCAT(NFM3External!$B3426,"_",NFM3External!$C3426,"_",NFM3External!$E3426,"_",NFM3External!$G3426)</f>
        <v>Togo_Malaria_Select External Source_2020</v>
      </c>
    </row>
    <row r="3427" spans="1:12">
      <c r="A3427" s="51" t="s">
        <v>2135</v>
      </c>
      <c r="B3427" s="52" t="s">
        <v>1244</v>
      </c>
      <c r="C3427" s="52" t="s">
        <v>304</v>
      </c>
      <c r="D3427" s="52" t="s">
        <v>1627</v>
      </c>
      <c r="E3427" s="52" t="s">
        <v>2143</v>
      </c>
      <c r="F3427" s="52" t="s">
        <v>2143</v>
      </c>
      <c r="G3427" s="52">
        <v>2021</v>
      </c>
      <c r="H3427" s="52" t="s">
        <v>357</v>
      </c>
      <c r="I3427" s="52" t="s">
        <v>675</v>
      </c>
      <c r="J3427" s="60">
        <v>0</v>
      </c>
      <c r="K3427" s="52">
        <v>0</v>
      </c>
      <c r="L3427" s="56" t="str">
        <f>_xlfn.CONCAT(NFM3External!$B3427,"_",NFM3External!$C3427,"_",NFM3External!$E3427,"_",NFM3External!$G3427)</f>
        <v>Togo_Malaria_- Partenaire: ALMA '- Cf. Cf. Rapport RMPP, 2019, Page 69_2021</v>
      </c>
    </row>
    <row r="3428" spans="1:12">
      <c r="A3428" s="48" t="s">
        <v>2135</v>
      </c>
      <c r="B3428" s="49" t="s">
        <v>1244</v>
      </c>
      <c r="C3428" s="49" t="s">
        <v>304</v>
      </c>
      <c r="D3428" s="49" t="s">
        <v>1627</v>
      </c>
      <c r="E3428" s="49" t="s">
        <v>2144</v>
      </c>
      <c r="F3428" s="49" t="s">
        <v>2144</v>
      </c>
      <c r="G3428" s="49">
        <v>2021</v>
      </c>
      <c r="H3428" s="49" t="s">
        <v>357</v>
      </c>
      <c r="I3428" s="49" t="s">
        <v>675</v>
      </c>
      <c r="J3428" s="59">
        <v>0</v>
      </c>
      <c r="K3428" s="49">
        <v>0</v>
      </c>
      <c r="L3428" s="55" t="str">
        <f>_xlfn.CONCAT(NFM3External!$B3428,"_",NFM3External!$C3428,"_",NFM3External!$E3428,"_",NFM3External!$G3428)</f>
        <v>Togo_Malaria_- Partenaire: AMF '- Rapport RMPP, 2019, Page 69_2021</v>
      </c>
    </row>
    <row r="3429" spans="1:12">
      <c r="A3429" s="51" t="s">
        <v>2135</v>
      </c>
      <c r="B3429" s="52" t="s">
        <v>1244</v>
      </c>
      <c r="C3429" s="52" t="s">
        <v>304</v>
      </c>
      <c r="D3429" s="52" t="s">
        <v>1627</v>
      </c>
      <c r="E3429" s="52" t="s">
        <v>2142</v>
      </c>
      <c r="F3429" s="52" t="s">
        <v>2142</v>
      </c>
      <c r="G3429" s="52">
        <v>2021</v>
      </c>
      <c r="H3429" s="52" t="s">
        <v>357</v>
      </c>
      <c r="I3429" s="52" t="s">
        <v>675</v>
      </c>
      <c r="J3429" s="60">
        <v>0</v>
      </c>
      <c r="K3429" s="52">
        <v>0</v>
      </c>
      <c r="L3429" s="56" t="str">
        <f>_xlfn.CONCAT(NFM3External!$B3429,"_",NFM3External!$C3429,"_",NFM3External!$E3429,"_",NFM3External!$G3429)</f>
        <v>Togo_Malaria_- Partenaire: HRH 2030 '- Cf. Rapport RMPP, 2019, Page 69_2021</v>
      </c>
    </row>
    <row r="3430" spans="1:12">
      <c r="A3430" s="48" t="s">
        <v>2135</v>
      </c>
      <c r="B3430" s="49" t="s">
        <v>1244</v>
      </c>
      <c r="C3430" s="49" t="s">
        <v>304</v>
      </c>
      <c r="D3430" s="49" t="s">
        <v>1627</v>
      </c>
      <c r="E3430" s="49" t="s">
        <v>2145</v>
      </c>
      <c r="F3430" s="49" t="s">
        <v>2145</v>
      </c>
      <c r="G3430" s="49">
        <v>2021</v>
      </c>
      <c r="H3430" s="49" t="s">
        <v>357</v>
      </c>
      <c r="I3430" s="49" t="s">
        <v>675</v>
      </c>
      <c r="J3430" s="59">
        <v>0</v>
      </c>
      <c r="K3430" s="49">
        <v>0</v>
      </c>
      <c r="L3430" s="55" t="str">
        <f>_xlfn.CONCAT(NFM3External!$B3430,"_",NFM3External!$C3430,"_",NFM3External!$E3430,"_",NFM3External!$G3430)</f>
        <v>Togo_Malaria_- Partenaire: RBM '- Cf. Rapport RMPP, 2019, Page 69_2021</v>
      </c>
    </row>
    <row r="3431" spans="1:12">
      <c r="A3431" s="51" t="s">
        <v>2135</v>
      </c>
      <c r="B3431" s="52" t="s">
        <v>1244</v>
      </c>
      <c r="C3431" s="52" t="s">
        <v>304</v>
      </c>
      <c r="D3431" s="52" t="s">
        <v>1627</v>
      </c>
      <c r="E3431" s="52" t="s">
        <v>2146</v>
      </c>
      <c r="F3431" s="52" t="s">
        <v>2146</v>
      </c>
      <c r="G3431" s="52">
        <v>2021</v>
      </c>
      <c r="H3431" s="52" t="s">
        <v>357</v>
      </c>
      <c r="I3431" s="52" t="s">
        <v>675</v>
      </c>
      <c r="J3431" s="60">
        <v>0</v>
      </c>
      <c r="K3431" s="52">
        <v>0</v>
      </c>
      <c r="L3431" s="56" t="str">
        <f>_xlfn.CONCAT(NFM3External!$B3431,"_",NFM3External!$C3431,"_",NFM3External!$E3431,"_",NFM3External!$G3431)</f>
        <v>Togo_Malaria_- Partenaire: TOTAL SA-TOGO '- Cf. Rapport RMPP, 2019, Page 69_2021</v>
      </c>
    </row>
    <row r="3432" spans="1:12">
      <c r="A3432" s="48" t="s">
        <v>2135</v>
      </c>
      <c r="B3432" s="49" t="s">
        <v>1244</v>
      </c>
      <c r="C3432" s="49" t="s">
        <v>304</v>
      </c>
      <c r="D3432" s="49" t="s">
        <v>1627</v>
      </c>
      <c r="E3432" s="49" t="s">
        <v>605</v>
      </c>
      <c r="F3432" s="49"/>
      <c r="G3432" s="49">
        <v>2021</v>
      </c>
      <c r="H3432" s="49" t="s">
        <v>357</v>
      </c>
      <c r="I3432" s="49" t="s">
        <v>675</v>
      </c>
      <c r="J3432" s="59">
        <v>0</v>
      </c>
      <c r="K3432" s="49">
        <v>0</v>
      </c>
      <c r="L3432" s="55" t="str">
        <f>_xlfn.CONCAT(NFM3External!$B3432,"_",NFM3External!$C3432,"_",NFM3External!$E3432,"_",NFM3External!$G3432)</f>
        <v>Togo_Malaria_Select External Source_2021</v>
      </c>
    </row>
    <row r="3433" spans="1:12">
      <c r="A3433" s="51" t="s">
        <v>2135</v>
      </c>
      <c r="B3433" s="52" t="s">
        <v>1244</v>
      </c>
      <c r="C3433" s="52" t="s">
        <v>304</v>
      </c>
      <c r="D3433" s="52" t="s">
        <v>1627</v>
      </c>
      <c r="E3433" s="52" t="s">
        <v>2143</v>
      </c>
      <c r="F3433" s="52" t="s">
        <v>2143</v>
      </c>
      <c r="G3433" s="52">
        <v>2022</v>
      </c>
      <c r="H3433" s="52" t="s">
        <v>357</v>
      </c>
      <c r="I3433" s="52" t="s">
        <v>675</v>
      </c>
      <c r="J3433" s="60">
        <v>0</v>
      </c>
      <c r="K3433" s="52">
        <v>0</v>
      </c>
      <c r="L3433" s="56" t="str">
        <f>_xlfn.CONCAT(NFM3External!$B3433,"_",NFM3External!$C3433,"_",NFM3External!$E3433,"_",NFM3External!$G3433)</f>
        <v>Togo_Malaria_- Partenaire: ALMA '- Cf. Cf. Rapport RMPP, 2019, Page 69_2022</v>
      </c>
    </row>
    <row r="3434" spans="1:12">
      <c r="A3434" s="48" t="s">
        <v>2135</v>
      </c>
      <c r="B3434" s="49" t="s">
        <v>1244</v>
      </c>
      <c r="C3434" s="49" t="s">
        <v>304</v>
      </c>
      <c r="D3434" s="49" t="s">
        <v>1627</v>
      </c>
      <c r="E3434" s="49" t="s">
        <v>2144</v>
      </c>
      <c r="F3434" s="49" t="s">
        <v>2144</v>
      </c>
      <c r="G3434" s="49">
        <v>2022</v>
      </c>
      <c r="H3434" s="49" t="s">
        <v>357</v>
      </c>
      <c r="I3434" s="49" t="s">
        <v>675</v>
      </c>
      <c r="J3434" s="59">
        <v>0</v>
      </c>
      <c r="K3434" s="49">
        <v>0</v>
      </c>
      <c r="L3434" s="55" t="str">
        <f>_xlfn.CONCAT(NFM3External!$B3434,"_",NFM3External!$C3434,"_",NFM3External!$E3434,"_",NFM3External!$G3434)</f>
        <v>Togo_Malaria_- Partenaire: AMF '- Rapport RMPP, 2019, Page 69_2022</v>
      </c>
    </row>
    <row r="3435" spans="1:12">
      <c r="A3435" s="51" t="s">
        <v>2135</v>
      </c>
      <c r="B3435" s="52" t="s">
        <v>1244</v>
      </c>
      <c r="C3435" s="52" t="s">
        <v>304</v>
      </c>
      <c r="D3435" s="52" t="s">
        <v>1627</v>
      </c>
      <c r="E3435" s="52" t="s">
        <v>2142</v>
      </c>
      <c r="F3435" s="52" t="s">
        <v>2142</v>
      </c>
      <c r="G3435" s="52">
        <v>2022</v>
      </c>
      <c r="H3435" s="52" t="s">
        <v>357</v>
      </c>
      <c r="I3435" s="52" t="s">
        <v>675</v>
      </c>
      <c r="J3435" s="60">
        <v>0</v>
      </c>
      <c r="K3435" s="52">
        <v>0</v>
      </c>
      <c r="L3435" s="56" t="str">
        <f>_xlfn.CONCAT(NFM3External!$B3435,"_",NFM3External!$C3435,"_",NFM3External!$E3435,"_",NFM3External!$G3435)</f>
        <v>Togo_Malaria_- Partenaire: HRH 2030 '- Cf. Rapport RMPP, 2019, Page 69_2022</v>
      </c>
    </row>
    <row r="3436" spans="1:12">
      <c r="A3436" s="48" t="s">
        <v>2135</v>
      </c>
      <c r="B3436" s="49" t="s">
        <v>1244</v>
      </c>
      <c r="C3436" s="49" t="s">
        <v>304</v>
      </c>
      <c r="D3436" s="49" t="s">
        <v>1627</v>
      </c>
      <c r="E3436" s="49" t="s">
        <v>2145</v>
      </c>
      <c r="F3436" s="49" t="s">
        <v>2145</v>
      </c>
      <c r="G3436" s="49">
        <v>2022</v>
      </c>
      <c r="H3436" s="49" t="s">
        <v>357</v>
      </c>
      <c r="I3436" s="49" t="s">
        <v>675</v>
      </c>
      <c r="J3436" s="59">
        <v>0</v>
      </c>
      <c r="K3436" s="49">
        <v>0</v>
      </c>
      <c r="L3436" s="55" t="str">
        <f>_xlfn.CONCAT(NFM3External!$B3436,"_",NFM3External!$C3436,"_",NFM3External!$E3436,"_",NFM3External!$G3436)</f>
        <v>Togo_Malaria_- Partenaire: RBM '- Cf. Rapport RMPP, 2019, Page 69_2022</v>
      </c>
    </row>
    <row r="3437" spans="1:12">
      <c r="A3437" s="51" t="s">
        <v>2135</v>
      </c>
      <c r="B3437" s="52" t="s">
        <v>1244</v>
      </c>
      <c r="C3437" s="52" t="s">
        <v>304</v>
      </c>
      <c r="D3437" s="52" t="s">
        <v>1627</v>
      </c>
      <c r="E3437" s="52" t="s">
        <v>2146</v>
      </c>
      <c r="F3437" s="52" t="s">
        <v>2146</v>
      </c>
      <c r="G3437" s="52">
        <v>2022</v>
      </c>
      <c r="H3437" s="52" t="s">
        <v>357</v>
      </c>
      <c r="I3437" s="52" t="s">
        <v>675</v>
      </c>
      <c r="J3437" s="60">
        <v>0</v>
      </c>
      <c r="K3437" s="52">
        <v>0</v>
      </c>
      <c r="L3437" s="56" t="str">
        <f>_xlfn.CONCAT(NFM3External!$B3437,"_",NFM3External!$C3437,"_",NFM3External!$E3437,"_",NFM3External!$G3437)</f>
        <v>Togo_Malaria_- Partenaire: TOTAL SA-TOGO '- Cf. Rapport RMPP, 2019, Page 69_2022</v>
      </c>
    </row>
    <row r="3438" spans="1:12">
      <c r="A3438" s="48" t="s">
        <v>2135</v>
      </c>
      <c r="B3438" s="49" t="s">
        <v>1244</v>
      </c>
      <c r="C3438" s="49" t="s">
        <v>304</v>
      </c>
      <c r="D3438" s="49" t="s">
        <v>1627</v>
      </c>
      <c r="E3438" s="49" t="s">
        <v>605</v>
      </c>
      <c r="F3438" s="49"/>
      <c r="G3438" s="49">
        <v>2022</v>
      </c>
      <c r="H3438" s="49" t="s">
        <v>357</v>
      </c>
      <c r="I3438" s="49" t="s">
        <v>675</v>
      </c>
      <c r="J3438" s="59">
        <v>0</v>
      </c>
      <c r="K3438" s="49">
        <v>0</v>
      </c>
      <c r="L3438" s="55" t="str">
        <f>_xlfn.CONCAT(NFM3External!$B3438,"_",NFM3External!$C3438,"_",NFM3External!$E3438,"_",NFM3External!$G3438)</f>
        <v>Togo_Malaria_Select External Source_2022</v>
      </c>
    </row>
    <row r="3439" spans="1:12">
      <c r="A3439" s="51" t="s">
        <v>2135</v>
      </c>
      <c r="B3439" s="52" t="s">
        <v>1244</v>
      </c>
      <c r="C3439" s="52" t="s">
        <v>304</v>
      </c>
      <c r="D3439" s="52" t="s">
        <v>1627</v>
      </c>
      <c r="E3439" s="52" t="s">
        <v>2143</v>
      </c>
      <c r="F3439" s="52" t="s">
        <v>2143</v>
      </c>
      <c r="G3439" s="52">
        <v>2023</v>
      </c>
      <c r="H3439" s="52" t="s">
        <v>357</v>
      </c>
      <c r="I3439" s="52" t="s">
        <v>675</v>
      </c>
      <c r="J3439" s="60">
        <v>0</v>
      </c>
      <c r="K3439" s="52">
        <v>0</v>
      </c>
      <c r="L3439" s="56" t="str">
        <f>_xlfn.CONCAT(NFM3External!$B3439,"_",NFM3External!$C3439,"_",NFM3External!$E3439,"_",NFM3External!$G3439)</f>
        <v>Togo_Malaria_- Partenaire: ALMA '- Cf. Cf. Rapport RMPP, 2019, Page 69_2023</v>
      </c>
    </row>
    <row r="3440" spans="1:12">
      <c r="A3440" s="48" t="s">
        <v>2135</v>
      </c>
      <c r="B3440" s="49" t="s">
        <v>1244</v>
      </c>
      <c r="C3440" s="49" t="s">
        <v>304</v>
      </c>
      <c r="D3440" s="49" t="s">
        <v>1627</v>
      </c>
      <c r="E3440" s="49" t="s">
        <v>2144</v>
      </c>
      <c r="F3440" s="49" t="s">
        <v>2144</v>
      </c>
      <c r="G3440" s="49">
        <v>2023</v>
      </c>
      <c r="H3440" s="49" t="s">
        <v>357</v>
      </c>
      <c r="I3440" s="49" t="s">
        <v>675</v>
      </c>
      <c r="J3440" s="59">
        <v>0</v>
      </c>
      <c r="K3440" s="49">
        <v>0</v>
      </c>
      <c r="L3440" s="55" t="str">
        <f>_xlfn.CONCAT(NFM3External!$B3440,"_",NFM3External!$C3440,"_",NFM3External!$E3440,"_",NFM3External!$G3440)</f>
        <v>Togo_Malaria_- Partenaire: AMF '- Rapport RMPP, 2019, Page 69_2023</v>
      </c>
    </row>
    <row r="3441" spans="1:12">
      <c r="A3441" s="51" t="s">
        <v>2135</v>
      </c>
      <c r="B3441" s="52" t="s">
        <v>1244</v>
      </c>
      <c r="C3441" s="52" t="s">
        <v>304</v>
      </c>
      <c r="D3441" s="52" t="s">
        <v>1627</v>
      </c>
      <c r="E3441" s="52" t="s">
        <v>2142</v>
      </c>
      <c r="F3441" s="52" t="s">
        <v>2142</v>
      </c>
      <c r="G3441" s="52">
        <v>2023</v>
      </c>
      <c r="H3441" s="52" t="s">
        <v>357</v>
      </c>
      <c r="I3441" s="52" t="s">
        <v>675</v>
      </c>
      <c r="J3441" s="60">
        <v>0</v>
      </c>
      <c r="K3441" s="52">
        <v>0</v>
      </c>
      <c r="L3441" s="56" t="str">
        <f>_xlfn.CONCAT(NFM3External!$B3441,"_",NFM3External!$C3441,"_",NFM3External!$E3441,"_",NFM3External!$G3441)</f>
        <v>Togo_Malaria_- Partenaire: HRH 2030 '- Cf. Rapport RMPP, 2019, Page 69_2023</v>
      </c>
    </row>
    <row r="3442" spans="1:12">
      <c r="A3442" s="48" t="s">
        <v>2135</v>
      </c>
      <c r="B3442" s="49" t="s">
        <v>1244</v>
      </c>
      <c r="C3442" s="49" t="s">
        <v>304</v>
      </c>
      <c r="D3442" s="49" t="s">
        <v>1627</v>
      </c>
      <c r="E3442" s="49" t="s">
        <v>2145</v>
      </c>
      <c r="F3442" s="49" t="s">
        <v>2145</v>
      </c>
      <c r="G3442" s="49">
        <v>2023</v>
      </c>
      <c r="H3442" s="49" t="s">
        <v>357</v>
      </c>
      <c r="I3442" s="49" t="s">
        <v>675</v>
      </c>
      <c r="J3442" s="59">
        <v>0</v>
      </c>
      <c r="K3442" s="49">
        <v>0</v>
      </c>
      <c r="L3442" s="55" t="str">
        <f>_xlfn.CONCAT(NFM3External!$B3442,"_",NFM3External!$C3442,"_",NFM3External!$E3442,"_",NFM3External!$G3442)</f>
        <v>Togo_Malaria_- Partenaire: RBM '- Cf. Rapport RMPP, 2019, Page 69_2023</v>
      </c>
    </row>
    <row r="3443" spans="1:12">
      <c r="A3443" s="51" t="s">
        <v>2135</v>
      </c>
      <c r="B3443" s="52" t="s">
        <v>1244</v>
      </c>
      <c r="C3443" s="52" t="s">
        <v>304</v>
      </c>
      <c r="D3443" s="52" t="s">
        <v>1627</v>
      </c>
      <c r="E3443" s="52" t="s">
        <v>2146</v>
      </c>
      <c r="F3443" s="52" t="s">
        <v>2146</v>
      </c>
      <c r="G3443" s="52">
        <v>2023</v>
      </c>
      <c r="H3443" s="52" t="s">
        <v>357</v>
      </c>
      <c r="I3443" s="52" t="s">
        <v>675</v>
      </c>
      <c r="J3443" s="60">
        <v>0</v>
      </c>
      <c r="K3443" s="52">
        <v>0</v>
      </c>
      <c r="L3443" s="56" t="str">
        <f>_xlfn.CONCAT(NFM3External!$B3443,"_",NFM3External!$C3443,"_",NFM3External!$E3443,"_",NFM3External!$G3443)</f>
        <v>Togo_Malaria_- Partenaire: TOTAL SA-TOGO '- Cf. Rapport RMPP, 2019, Page 69_2023</v>
      </c>
    </row>
    <row r="3444" spans="1:12">
      <c r="A3444" s="48" t="s">
        <v>2135</v>
      </c>
      <c r="B3444" s="49" t="s">
        <v>1244</v>
      </c>
      <c r="C3444" s="49" t="s">
        <v>304</v>
      </c>
      <c r="D3444" s="49" t="s">
        <v>1627</v>
      </c>
      <c r="E3444" s="49" t="s">
        <v>605</v>
      </c>
      <c r="F3444" s="49"/>
      <c r="G3444" s="49">
        <v>2023</v>
      </c>
      <c r="H3444" s="49" t="s">
        <v>357</v>
      </c>
      <c r="I3444" s="49" t="s">
        <v>675</v>
      </c>
      <c r="J3444" s="59">
        <v>0</v>
      </c>
      <c r="K3444" s="49">
        <v>0</v>
      </c>
      <c r="L3444" s="55" t="str">
        <f>_xlfn.CONCAT(NFM3External!$B3444,"_",NFM3External!$C3444,"_",NFM3External!$E3444,"_",NFM3External!$G3444)</f>
        <v>Togo_Malaria_Select External Source_2023</v>
      </c>
    </row>
    <row r="3445" spans="1:12">
      <c r="A3445" s="51" t="s">
        <v>2135</v>
      </c>
      <c r="B3445" s="52" t="s">
        <v>1244</v>
      </c>
      <c r="C3445" s="52" t="s">
        <v>304</v>
      </c>
      <c r="D3445" s="52" t="s">
        <v>1627</v>
      </c>
      <c r="E3445" s="52" t="s">
        <v>894</v>
      </c>
      <c r="F3445" s="52" t="s">
        <v>2147</v>
      </c>
      <c r="G3445" s="52">
        <v>2018</v>
      </c>
      <c r="H3445" s="52" t="s">
        <v>1628</v>
      </c>
      <c r="I3445" s="52" t="s">
        <v>675</v>
      </c>
      <c r="J3445" s="60">
        <v>464149</v>
      </c>
      <c r="K3445" s="52">
        <v>547888</v>
      </c>
      <c r="L3445" s="56" t="str">
        <f>_xlfn.CONCAT(NFM3External!$B3445,"_",NFM3External!$C3445,"_",NFM3External!$E3445,"_",NFM3External!$G3445)</f>
        <v>Togo_Malaria_The United Nations Children's Fund (UNICEF)_2018</v>
      </c>
    </row>
    <row r="3446" spans="1:12">
      <c r="A3446" s="48" t="s">
        <v>2135</v>
      </c>
      <c r="B3446" s="49" t="s">
        <v>1244</v>
      </c>
      <c r="C3446" s="49" t="s">
        <v>304</v>
      </c>
      <c r="D3446" s="49" t="s">
        <v>1627</v>
      </c>
      <c r="E3446" s="49" t="s">
        <v>894</v>
      </c>
      <c r="F3446" s="49" t="s">
        <v>2147</v>
      </c>
      <c r="G3446" s="49">
        <v>2019</v>
      </c>
      <c r="H3446" s="49" t="s">
        <v>1628</v>
      </c>
      <c r="I3446" s="49" t="s">
        <v>675</v>
      </c>
      <c r="J3446" s="59">
        <v>361806</v>
      </c>
      <c r="K3446" s="49">
        <v>405027</v>
      </c>
      <c r="L3446" s="55" t="str">
        <f>_xlfn.CONCAT(NFM3External!$B3446,"_",NFM3External!$C3446,"_",NFM3External!$E3446,"_",NFM3External!$G3446)</f>
        <v>Togo_Malaria_The United Nations Children's Fund (UNICEF)_2019</v>
      </c>
    </row>
    <row r="3447" spans="1:12">
      <c r="A3447" s="51" t="s">
        <v>2135</v>
      </c>
      <c r="B3447" s="52" t="s">
        <v>1244</v>
      </c>
      <c r="C3447" s="52" t="s">
        <v>304</v>
      </c>
      <c r="D3447" s="52" t="s">
        <v>1627</v>
      </c>
      <c r="E3447" s="52" t="s">
        <v>894</v>
      </c>
      <c r="F3447" s="52" t="s">
        <v>2147</v>
      </c>
      <c r="G3447" s="52">
        <v>2020</v>
      </c>
      <c r="H3447" s="52" t="s">
        <v>1628</v>
      </c>
      <c r="I3447" s="52" t="s">
        <v>675</v>
      </c>
      <c r="J3447" s="60">
        <v>287919</v>
      </c>
      <c r="K3447" s="52">
        <v>328122</v>
      </c>
      <c r="L3447" s="56" t="str">
        <f>_xlfn.CONCAT(NFM3External!$B3447,"_",NFM3External!$C3447,"_",NFM3External!$E3447,"_",NFM3External!$G3447)</f>
        <v>Togo_Malaria_The United Nations Children's Fund (UNICEF)_2020</v>
      </c>
    </row>
    <row r="3448" spans="1:12">
      <c r="A3448" s="48" t="s">
        <v>2135</v>
      </c>
      <c r="B3448" s="49" t="s">
        <v>1244</v>
      </c>
      <c r="C3448" s="49" t="s">
        <v>304</v>
      </c>
      <c r="D3448" s="49" t="s">
        <v>1627</v>
      </c>
      <c r="E3448" s="49" t="s">
        <v>894</v>
      </c>
      <c r="F3448" s="49" t="s">
        <v>2147</v>
      </c>
      <c r="G3448" s="49">
        <v>2021</v>
      </c>
      <c r="H3448" s="49" t="s">
        <v>357</v>
      </c>
      <c r="I3448" s="49" t="s">
        <v>675</v>
      </c>
      <c r="J3448" s="59">
        <v>287919</v>
      </c>
      <c r="K3448" s="49">
        <v>343830</v>
      </c>
      <c r="L3448" s="55" t="str">
        <f>_xlfn.CONCAT(NFM3External!$B3448,"_",NFM3External!$C3448,"_",NFM3External!$E3448,"_",NFM3External!$G3448)</f>
        <v>Togo_Malaria_The United Nations Children's Fund (UNICEF)_2021</v>
      </c>
    </row>
    <row r="3449" spans="1:12">
      <c r="A3449" s="51" t="s">
        <v>2135</v>
      </c>
      <c r="B3449" s="52" t="s">
        <v>1244</v>
      </c>
      <c r="C3449" s="52" t="s">
        <v>304</v>
      </c>
      <c r="D3449" s="52" t="s">
        <v>1627</v>
      </c>
      <c r="E3449" s="52" t="s">
        <v>894</v>
      </c>
      <c r="F3449" s="52" t="s">
        <v>2147</v>
      </c>
      <c r="G3449" s="52">
        <v>2022</v>
      </c>
      <c r="H3449" s="52" t="s">
        <v>357</v>
      </c>
      <c r="I3449" s="52" t="s">
        <v>675</v>
      </c>
      <c r="J3449" s="60">
        <v>287919</v>
      </c>
      <c r="K3449" s="52">
        <v>347676</v>
      </c>
      <c r="L3449" s="56" t="str">
        <f>_xlfn.CONCAT(NFM3External!$B3449,"_",NFM3External!$C3449,"_",NFM3External!$E3449,"_",NFM3External!$G3449)</f>
        <v>Togo_Malaria_The United Nations Children's Fund (UNICEF)_2022</v>
      </c>
    </row>
    <row r="3450" spans="1:12">
      <c r="A3450" s="48" t="s">
        <v>2135</v>
      </c>
      <c r="B3450" s="49" t="s">
        <v>1244</v>
      </c>
      <c r="C3450" s="49" t="s">
        <v>304</v>
      </c>
      <c r="D3450" s="49" t="s">
        <v>1627</v>
      </c>
      <c r="E3450" s="49" t="s">
        <v>894</v>
      </c>
      <c r="F3450" s="49" t="s">
        <v>2147</v>
      </c>
      <c r="G3450" s="49">
        <v>2023</v>
      </c>
      <c r="H3450" s="49" t="s">
        <v>357</v>
      </c>
      <c r="I3450" s="49" t="s">
        <v>675</v>
      </c>
      <c r="J3450" s="59">
        <v>287919</v>
      </c>
      <c r="K3450" s="49">
        <v>352743</v>
      </c>
      <c r="L3450" s="55" t="str">
        <f>_xlfn.CONCAT(NFM3External!$B3450,"_",NFM3External!$C3450,"_",NFM3External!$E3450,"_",NFM3External!$G3450)</f>
        <v>Togo_Malaria_The United Nations Children's Fund (UNICEF)_2023</v>
      </c>
    </row>
    <row r="3451" spans="1:12">
      <c r="A3451" s="51" t="s">
        <v>2135</v>
      </c>
      <c r="B3451" s="52" t="s">
        <v>1244</v>
      </c>
      <c r="C3451" s="52" t="s">
        <v>304</v>
      </c>
      <c r="D3451" s="52" t="s">
        <v>1627</v>
      </c>
      <c r="E3451" s="52" t="s">
        <v>942</v>
      </c>
      <c r="F3451" s="52" t="s">
        <v>2147</v>
      </c>
      <c r="G3451" s="52">
        <v>2018</v>
      </c>
      <c r="H3451" s="52" t="s">
        <v>1628</v>
      </c>
      <c r="I3451" s="52" t="s">
        <v>675</v>
      </c>
      <c r="J3451" s="60">
        <v>3953</v>
      </c>
      <c r="K3451" s="52">
        <v>4666</v>
      </c>
      <c r="L3451" s="56" t="str">
        <f>_xlfn.CONCAT(NFM3External!$B3451,"_",NFM3External!$C3451,"_",NFM3External!$E3451,"_",NFM3External!$G3451)</f>
        <v>Togo_Malaria_World Health Organization (WHO)_2018</v>
      </c>
    </row>
    <row r="3452" spans="1:12">
      <c r="A3452" s="48" t="s">
        <v>2135</v>
      </c>
      <c r="B3452" s="49" t="s">
        <v>1244</v>
      </c>
      <c r="C3452" s="49" t="s">
        <v>304</v>
      </c>
      <c r="D3452" s="49" t="s">
        <v>1627</v>
      </c>
      <c r="E3452" s="49" t="s">
        <v>942</v>
      </c>
      <c r="F3452" s="49" t="s">
        <v>2147</v>
      </c>
      <c r="G3452" s="49">
        <v>2019</v>
      </c>
      <c r="H3452" s="49" t="s">
        <v>1628</v>
      </c>
      <c r="I3452" s="49" t="s">
        <v>675</v>
      </c>
      <c r="J3452" s="59">
        <v>4213</v>
      </c>
      <c r="K3452" s="49">
        <v>4716</v>
      </c>
      <c r="L3452" s="55" t="str">
        <f>_xlfn.CONCAT(NFM3External!$B3452,"_",NFM3External!$C3452,"_",NFM3External!$E3452,"_",NFM3External!$G3452)</f>
        <v>Togo_Malaria_World Health Organization (WHO)_2019</v>
      </c>
    </row>
    <row r="3453" spans="1:12">
      <c r="A3453" s="51" t="s">
        <v>2135</v>
      </c>
      <c r="B3453" s="52" t="s">
        <v>1244</v>
      </c>
      <c r="C3453" s="52" t="s">
        <v>301</v>
      </c>
      <c r="D3453" s="52" t="s">
        <v>1627</v>
      </c>
      <c r="E3453" s="52" t="s">
        <v>2148</v>
      </c>
      <c r="F3453" s="52" t="s">
        <v>2149</v>
      </c>
      <c r="G3453" s="52">
        <v>2018</v>
      </c>
      <c r="H3453" s="52" t="s">
        <v>1628</v>
      </c>
      <c r="I3453" s="52" t="s">
        <v>675</v>
      </c>
      <c r="J3453" s="60">
        <v>4015</v>
      </c>
      <c r="K3453" s="52">
        <v>4740</v>
      </c>
      <c r="L3453" s="56" t="str">
        <f>_xlfn.CONCAT(NFM3External!$B3453,"_",NFM3External!$C3453,"_",NFM3External!$E3453,"_",NFM3External!$G3453)</f>
        <v>Togo_TB_Economic Community of West African States, ECOWAS)_2018</v>
      </c>
    </row>
    <row r="3454" spans="1:12">
      <c r="A3454" s="48" t="s">
        <v>2135</v>
      </c>
      <c r="B3454" s="49" t="s">
        <v>1244</v>
      </c>
      <c r="C3454" s="49" t="s">
        <v>301</v>
      </c>
      <c r="D3454" s="49" t="s">
        <v>1627</v>
      </c>
      <c r="E3454" s="49" t="s">
        <v>2148</v>
      </c>
      <c r="F3454" s="49" t="s">
        <v>2149</v>
      </c>
      <c r="G3454" s="49">
        <v>2019</v>
      </c>
      <c r="H3454" s="49" t="s">
        <v>1628</v>
      </c>
      <c r="I3454" s="49" t="s">
        <v>675</v>
      </c>
      <c r="J3454" s="59">
        <v>0</v>
      </c>
      <c r="K3454" s="49">
        <v>0</v>
      </c>
      <c r="L3454" s="55" t="str">
        <f>_xlfn.CONCAT(NFM3External!$B3454,"_",NFM3External!$C3454,"_",NFM3External!$E3454,"_",NFM3External!$G3454)</f>
        <v>Togo_TB_Economic Community of West African States, ECOWAS)_2019</v>
      </c>
    </row>
    <row r="3455" spans="1:12">
      <c r="A3455" s="51" t="s">
        <v>2135</v>
      </c>
      <c r="B3455" s="52" t="s">
        <v>1244</v>
      </c>
      <c r="C3455" s="52" t="s">
        <v>301</v>
      </c>
      <c r="D3455" s="52" t="s">
        <v>1627</v>
      </c>
      <c r="E3455" s="52" t="s">
        <v>2148</v>
      </c>
      <c r="F3455" s="52" t="s">
        <v>2149</v>
      </c>
      <c r="G3455" s="52">
        <v>2020</v>
      </c>
      <c r="H3455" s="52" t="s">
        <v>1628</v>
      </c>
      <c r="I3455" s="52" t="s">
        <v>675</v>
      </c>
      <c r="J3455" s="60">
        <v>0</v>
      </c>
      <c r="K3455" s="52">
        <v>0</v>
      </c>
      <c r="L3455" s="56" t="str">
        <f>_xlfn.CONCAT(NFM3External!$B3455,"_",NFM3External!$C3455,"_",NFM3External!$E3455,"_",NFM3External!$G3455)</f>
        <v>Togo_TB_Economic Community of West African States, ECOWAS)_2020</v>
      </c>
    </row>
    <row r="3456" spans="1:12">
      <c r="A3456" s="48" t="s">
        <v>2135</v>
      </c>
      <c r="B3456" s="49" t="s">
        <v>1244</v>
      </c>
      <c r="C3456" s="49" t="s">
        <v>301</v>
      </c>
      <c r="D3456" s="49" t="s">
        <v>1627</v>
      </c>
      <c r="E3456" s="49" t="s">
        <v>2148</v>
      </c>
      <c r="F3456" s="49" t="s">
        <v>2149</v>
      </c>
      <c r="G3456" s="49">
        <v>2021</v>
      </c>
      <c r="H3456" s="49" t="s">
        <v>357</v>
      </c>
      <c r="I3456" s="49" t="s">
        <v>675</v>
      </c>
      <c r="J3456" s="59">
        <v>15029</v>
      </c>
      <c r="K3456" s="49">
        <v>17948</v>
      </c>
      <c r="L3456" s="55" t="str">
        <f>_xlfn.CONCAT(NFM3External!$B3456,"_",NFM3External!$C3456,"_",NFM3External!$E3456,"_",NFM3External!$G3456)</f>
        <v>Togo_TB_Economic Community of West African States, ECOWAS)_2021</v>
      </c>
    </row>
    <row r="3457" spans="1:12">
      <c r="A3457" s="51" t="s">
        <v>2135</v>
      </c>
      <c r="B3457" s="52" t="s">
        <v>1244</v>
      </c>
      <c r="C3457" s="52" t="s">
        <v>301</v>
      </c>
      <c r="D3457" s="52" t="s">
        <v>1627</v>
      </c>
      <c r="E3457" s="52" t="s">
        <v>2148</v>
      </c>
      <c r="F3457" s="52" t="s">
        <v>2149</v>
      </c>
      <c r="G3457" s="52">
        <v>2022</v>
      </c>
      <c r="H3457" s="52" t="s">
        <v>357</v>
      </c>
      <c r="I3457" s="52" t="s">
        <v>675</v>
      </c>
      <c r="J3457" s="60">
        <v>15029</v>
      </c>
      <c r="K3457" s="52">
        <v>18148</v>
      </c>
      <c r="L3457" s="56" t="str">
        <f>_xlfn.CONCAT(NFM3External!$B3457,"_",NFM3External!$C3457,"_",NFM3External!$E3457,"_",NFM3External!$G3457)</f>
        <v>Togo_TB_Economic Community of West African States, ECOWAS)_2022</v>
      </c>
    </row>
    <row r="3458" spans="1:12">
      <c r="A3458" s="48" t="s">
        <v>2135</v>
      </c>
      <c r="B3458" s="49" t="s">
        <v>1244</v>
      </c>
      <c r="C3458" s="49" t="s">
        <v>301</v>
      </c>
      <c r="D3458" s="49" t="s">
        <v>1627</v>
      </c>
      <c r="E3458" s="49" t="s">
        <v>2148</v>
      </c>
      <c r="F3458" s="49" t="s">
        <v>2149</v>
      </c>
      <c r="G3458" s="49">
        <v>2023</v>
      </c>
      <c r="H3458" s="49" t="s">
        <v>357</v>
      </c>
      <c r="I3458" s="49" t="s">
        <v>675</v>
      </c>
      <c r="J3458" s="59">
        <v>15029</v>
      </c>
      <c r="K3458" s="49">
        <v>18413</v>
      </c>
      <c r="L3458" s="55" t="str">
        <f>_xlfn.CONCAT(NFM3External!$B3458,"_",NFM3External!$C3458,"_",NFM3External!$E3458,"_",NFM3External!$G3458)</f>
        <v>Togo_TB_Economic Community of West African States, ECOWAS)_2023</v>
      </c>
    </row>
    <row r="3459" spans="1:12">
      <c r="A3459" s="51" t="s">
        <v>2135</v>
      </c>
      <c r="B3459" s="52" t="s">
        <v>1244</v>
      </c>
      <c r="C3459" s="52" t="s">
        <v>301</v>
      </c>
      <c r="D3459" s="52" t="s">
        <v>1627</v>
      </c>
      <c r="E3459" s="52" t="s">
        <v>791</v>
      </c>
      <c r="F3459" s="52" t="s">
        <v>2149</v>
      </c>
      <c r="G3459" s="52">
        <v>2018</v>
      </c>
      <c r="H3459" s="52" t="s">
        <v>1628</v>
      </c>
      <c r="I3459" s="52" t="s">
        <v>675</v>
      </c>
      <c r="J3459" s="60">
        <v>39683</v>
      </c>
      <c r="K3459" s="52">
        <v>46842</v>
      </c>
      <c r="L3459" s="56" t="str">
        <f>_xlfn.CONCAT(NFM3External!$B3459,"_",NFM3External!$C3459,"_",NFM3External!$E3459,"_",NFM3External!$G3459)</f>
        <v>Togo_TB_Germany_2018</v>
      </c>
    </row>
    <row r="3460" spans="1:12">
      <c r="A3460" s="48" t="s">
        <v>2135</v>
      </c>
      <c r="B3460" s="49" t="s">
        <v>1244</v>
      </c>
      <c r="C3460" s="49" t="s">
        <v>301</v>
      </c>
      <c r="D3460" s="49" t="s">
        <v>1627</v>
      </c>
      <c r="E3460" s="49" t="s">
        <v>791</v>
      </c>
      <c r="F3460" s="49" t="s">
        <v>2149</v>
      </c>
      <c r="G3460" s="49">
        <v>2019</v>
      </c>
      <c r="H3460" s="49" t="s">
        <v>1628</v>
      </c>
      <c r="I3460" s="49" t="s">
        <v>675</v>
      </c>
      <c r="J3460" s="59">
        <v>18296</v>
      </c>
      <c r="K3460" s="49">
        <v>20482</v>
      </c>
      <c r="L3460" s="55" t="str">
        <f>_xlfn.CONCAT(NFM3External!$B3460,"_",NFM3External!$C3460,"_",NFM3External!$E3460,"_",NFM3External!$G3460)</f>
        <v>Togo_TB_Germany_2019</v>
      </c>
    </row>
    <row r="3461" spans="1:12">
      <c r="A3461" s="51" t="s">
        <v>2135</v>
      </c>
      <c r="B3461" s="52" t="s">
        <v>1244</v>
      </c>
      <c r="C3461" s="52" t="s">
        <v>301</v>
      </c>
      <c r="D3461" s="52" t="s">
        <v>1627</v>
      </c>
      <c r="E3461" s="52" t="s">
        <v>791</v>
      </c>
      <c r="F3461" s="52" t="s">
        <v>2149</v>
      </c>
      <c r="G3461" s="52">
        <v>2020</v>
      </c>
      <c r="H3461" s="52" t="s">
        <v>1628</v>
      </c>
      <c r="I3461" s="52" t="s">
        <v>675</v>
      </c>
      <c r="J3461" s="60">
        <v>18296</v>
      </c>
      <c r="K3461" s="52">
        <v>20851</v>
      </c>
      <c r="L3461" s="56" t="str">
        <f>_xlfn.CONCAT(NFM3External!$B3461,"_",NFM3External!$C3461,"_",NFM3External!$E3461,"_",NFM3External!$G3461)</f>
        <v>Togo_TB_Germany_2020</v>
      </c>
    </row>
    <row r="3462" spans="1:12">
      <c r="A3462" s="48" t="s">
        <v>2135</v>
      </c>
      <c r="B3462" s="49" t="s">
        <v>1244</v>
      </c>
      <c r="C3462" s="49" t="s">
        <v>301</v>
      </c>
      <c r="D3462" s="49" t="s">
        <v>1627</v>
      </c>
      <c r="E3462" s="49" t="s">
        <v>791</v>
      </c>
      <c r="F3462" s="49" t="s">
        <v>2149</v>
      </c>
      <c r="G3462" s="49">
        <v>2021</v>
      </c>
      <c r="H3462" s="49" t="s">
        <v>357</v>
      </c>
      <c r="I3462" s="49" t="s">
        <v>675</v>
      </c>
      <c r="J3462" s="59">
        <v>500537</v>
      </c>
      <c r="K3462" s="49">
        <v>597736</v>
      </c>
      <c r="L3462" s="55" t="str">
        <f>_xlfn.CONCAT(NFM3External!$B3462,"_",NFM3External!$C3462,"_",NFM3External!$E3462,"_",NFM3External!$G3462)</f>
        <v>Togo_TB_Germany_2021</v>
      </c>
    </row>
    <row r="3463" spans="1:12">
      <c r="A3463" s="51" t="s">
        <v>2135</v>
      </c>
      <c r="B3463" s="52" t="s">
        <v>1244</v>
      </c>
      <c r="C3463" s="52" t="s">
        <v>301</v>
      </c>
      <c r="D3463" s="52" t="s">
        <v>1627</v>
      </c>
      <c r="E3463" s="52" t="s">
        <v>791</v>
      </c>
      <c r="F3463" s="52" t="s">
        <v>2149</v>
      </c>
      <c r="G3463" s="52">
        <v>2022</v>
      </c>
      <c r="H3463" s="52" t="s">
        <v>357</v>
      </c>
      <c r="I3463" s="52" t="s">
        <v>675</v>
      </c>
      <c r="J3463" s="60">
        <v>346509</v>
      </c>
      <c r="K3463" s="52">
        <v>418427</v>
      </c>
      <c r="L3463" s="56" t="str">
        <f>_xlfn.CONCAT(NFM3External!$B3463,"_",NFM3External!$C3463,"_",NFM3External!$E3463,"_",NFM3External!$G3463)</f>
        <v>Togo_TB_Germany_2022</v>
      </c>
    </row>
    <row r="3464" spans="1:12">
      <c r="A3464" s="48" t="s">
        <v>2135</v>
      </c>
      <c r="B3464" s="49" t="s">
        <v>1244</v>
      </c>
      <c r="C3464" s="49" t="s">
        <v>301</v>
      </c>
      <c r="D3464" s="49" t="s">
        <v>1627</v>
      </c>
      <c r="E3464" s="49" t="s">
        <v>791</v>
      </c>
      <c r="F3464" s="49" t="s">
        <v>2149</v>
      </c>
      <c r="G3464" s="49">
        <v>2023</v>
      </c>
      <c r="H3464" s="49" t="s">
        <v>357</v>
      </c>
      <c r="I3464" s="49" t="s">
        <v>675</v>
      </c>
      <c r="J3464" s="59">
        <v>304895</v>
      </c>
      <c r="K3464" s="49">
        <v>373541</v>
      </c>
      <c r="L3464" s="55" t="str">
        <f>_xlfn.CONCAT(NFM3External!$B3464,"_",NFM3External!$C3464,"_",NFM3External!$E3464,"_",NFM3External!$G3464)</f>
        <v>Togo_TB_Germany_2023</v>
      </c>
    </row>
    <row r="3465" spans="1:12">
      <c r="A3465" s="51" t="s">
        <v>2135</v>
      </c>
      <c r="B3465" s="52" t="s">
        <v>1244</v>
      </c>
      <c r="C3465" s="52" t="s">
        <v>301</v>
      </c>
      <c r="D3465" s="52" t="s">
        <v>1627</v>
      </c>
      <c r="E3465" s="52" t="s">
        <v>2150</v>
      </c>
      <c r="F3465" s="52" t="s">
        <v>2150</v>
      </c>
      <c r="G3465" s="52">
        <v>2018</v>
      </c>
      <c r="H3465" s="52" t="s">
        <v>1628</v>
      </c>
      <c r="I3465" s="52" t="s">
        <v>675</v>
      </c>
      <c r="J3465" s="60">
        <v>0</v>
      </c>
      <c r="K3465" s="52">
        <v>0</v>
      </c>
      <c r="L3465" s="56" t="str">
        <f>_xlfn.CONCAT(NFM3External!$B3465,"_",NFM3External!$C3465,"_",NFM3External!$E3465,"_",NFM3External!$G3465)</f>
        <v>Togo_TB_Donnees 2021 a 2023: PSN TB 2021 2023 page 66; rapport annuel PNLT 2018 page 6; rapport annuel PNLT 2019 page_2018</v>
      </c>
    </row>
    <row r="3466" spans="1:12">
      <c r="A3466" s="48" t="s">
        <v>2135</v>
      </c>
      <c r="B3466" s="49" t="s">
        <v>1244</v>
      </c>
      <c r="C3466" s="49" t="s">
        <v>301</v>
      </c>
      <c r="D3466" s="49" t="s">
        <v>1627</v>
      </c>
      <c r="E3466" s="49" t="s">
        <v>2150</v>
      </c>
      <c r="F3466" s="49" t="s">
        <v>2150</v>
      </c>
      <c r="G3466" s="49">
        <v>2019</v>
      </c>
      <c r="H3466" s="49" t="s">
        <v>1628</v>
      </c>
      <c r="I3466" s="49" t="s">
        <v>675</v>
      </c>
      <c r="J3466" s="59">
        <v>0</v>
      </c>
      <c r="K3466" s="49">
        <v>0</v>
      </c>
      <c r="L3466" s="55" t="str">
        <f>_xlfn.CONCAT(NFM3External!$B3466,"_",NFM3External!$C3466,"_",NFM3External!$E3466,"_",NFM3External!$G3466)</f>
        <v>Togo_TB_Donnees 2021 a 2023: PSN TB 2021 2023 page 66; rapport annuel PNLT 2018 page 6; rapport annuel PNLT 2019 page_2019</v>
      </c>
    </row>
    <row r="3467" spans="1:12">
      <c r="A3467" s="51" t="s">
        <v>2135</v>
      </c>
      <c r="B3467" s="52" t="s">
        <v>1244</v>
      </c>
      <c r="C3467" s="52" t="s">
        <v>301</v>
      </c>
      <c r="D3467" s="52" t="s">
        <v>1627</v>
      </c>
      <c r="E3467" s="52" t="s">
        <v>2150</v>
      </c>
      <c r="F3467" s="52" t="s">
        <v>2150</v>
      </c>
      <c r="G3467" s="52">
        <v>2020</v>
      </c>
      <c r="H3467" s="52" t="s">
        <v>1628</v>
      </c>
      <c r="I3467" s="52" t="s">
        <v>675</v>
      </c>
      <c r="J3467" s="60">
        <v>0</v>
      </c>
      <c r="K3467" s="52">
        <v>0</v>
      </c>
      <c r="L3467" s="56" t="str">
        <f>_xlfn.CONCAT(NFM3External!$B3467,"_",NFM3External!$C3467,"_",NFM3External!$E3467,"_",NFM3External!$G3467)</f>
        <v>Togo_TB_Donnees 2021 a 2023: PSN TB 2021 2023 page 66; rapport annuel PNLT 2018 page 6; rapport annuel PNLT 2019 page_2020</v>
      </c>
    </row>
    <row r="3468" spans="1:12">
      <c r="A3468" s="48" t="s">
        <v>2135</v>
      </c>
      <c r="B3468" s="49" t="s">
        <v>1244</v>
      </c>
      <c r="C3468" s="49" t="s">
        <v>301</v>
      </c>
      <c r="D3468" s="49" t="s">
        <v>1627</v>
      </c>
      <c r="E3468" s="49" t="s">
        <v>2150</v>
      </c>
      <c r="F3468" s="49" t="s">
        <v>2150</v>
      </c>
      <c r="G3468" s="49">
        <v>2021</v>
      </c>
      <c r="H3468" s="49" t="s">
        <v>357</v>
      </c>
      <c r="I3468" s="49" t="s">
        <v>675</v>
      </c>
      <c r="J3468" s="59">
        <v>7859</v>
      </c>
      <c r="K3468" s="49">
        <v>9386</v>
      </c>
      <c r="L3468" s="55" t="str">
        <f>_xlfn.CONCAT(NFM3External!$B3468,"_",NFM3External!$C3468,"_",NFM3External!$E3468,"_",NFM3External!$G3468)</f>
        <v>Togo_TB_Donnees 2021 a 2023: PSN TB 2021 2023 page 66; rapport annuel PNLT 2018 page 6; rapport annuel PNLT 2019 page_2021</v>
      </c>
    </row>
    <row r="3469" spans="1:12">
      <c r="A3469" s="51" t="s">
        <v>2135</v>
      </c>
      <c r="B3469" s="52" t="s">
        <v>1244</v>
      </c>
      <c r="C3469" s="52" t="s">
        <v>301</v>
      </c>
      <c r="D3469" s="52" t="s">
        <v>1627</v>
      </c>
      <c r="E3469" s="52" t="s">
        <v>2150</v>
      </c>
      <c r="F3469" s="52" t="s">
        <v>2150</v>
      </c>
      <c r="G3469" s="52">
        <v>2022</v>
      </c>
      <c r="H3469" s="52" t="s">
        <v>357</v>
      </c>
      <c r="I3469" s="52" t="s">
        <v>675</v>
      </c>
      <c r="J3469" s="60">
        <v>8018</v>
      </c>
      <c r="K3469" s="52">
        <v>9682</v>
      </c>
      <c r="L3469" s="56" t="str">
        <f>_xlfn.CONCAT(NFM3External!$B3469,"_",NFM3External!$C3469,"_",NFM3External!$E3469,"_",NFM3External!$G3469)</f>
        <v>Togo_TB_Donnees 2021 a 2023: PSN TB 2021 2023 page 66; rapport annuel PNLT 2018 page 6; rapport annuel PNLT 2019 page_2022</v>
      </c>
    </row>
    <row r="3470" spans="1:12">
      <c r="A3470" s="48" t="s">
        <v>2135</v>
      </c>
      <c r="B3470" s="49" t="s">
        <v>1244</v>
      </c>
      <c r="C3470" s="49" t="s">
        <v>301</v>
      </c>
      <c r="D3470" s="49" t="s">
        <v>1627</v>
      </c>
      <c r="E3470" s="49" t="s">
        <v>2150</v>
      </c>
      <c r="F3470" s="49" t="s">
        <v>2150</v>
      </c>
      <c r="G3470" s="49">
        <v>2023</v>
      </c>
      <c r="H3470" s="49" t="s">
        <v>357</v>
      </c>
      <c r="I3470" s="49" t="s">
        <v>675</v>
      </c>
      <c r="J3470" s="59">
        <v>7859</v>
      </c>
      <c r="K3470" s="49">
        <v>9629</v>
      </c>
      <c r="L3470" s="55" t="str">
        <f>_xlfn.CONCAT(NFM3External!$B3470,"_",NFM3External!$C3470,"_",NFM3External!$E3470,"_",NFM3External!$G3470)</f>
        <v>Togo_TB_Donnees 2021 a 2023: PSN TB 2021 2023 page 66; rapport annuel PNLT 2018 page 6; rapport annuel PNLT 2019 page_2023</v>
      </c>
    </row>
    <row r="3471" spans="1:12">
      <c r="A3471" s="51" t="s">
        <v>2135</v>
      </c>
      <c r="B3471" s="52" t="s">
        <v>1244</v>
      </c>
      <c r="C3471" s="52" t="s">
        <v>301</v>
      </c>
      <c r="D3471" s="52" t="s">
        <v>1627</v>
      </c>
      <c r="E3471" s="52" t="s">
        <v>942</v>
      </c>
      <c r="F3471" s="52" t="s">
        <v>2149</v>
      </c>
      <c r="G3471" s="52">
        <v>2018</v>
      </c>
      <c r="H3471" s="52" t="s">
        <v>1628</v>
      </c>
      <c r="I3471" s="52" t="s">
        <v>675</v>
      </c>
      <c r="J3471" s="60">
        <v>4292</v>
      </c>
      <c r="K3471" s="52">
        <v>5066</v>
      </c>
      <c r="L3471" s="56" t="str">
        <f>_xlfn.CONCAT(NFM3External!$B3471,"_",NFM3External!$C3471,"_",NFM3External!$E3471,"_",NFM3External!$G3471)</f>
        <v>Togo_TB_World Health Organization (WHO)_2018</v>
      </c>
    </row>
    <row r="3472" spans="1:12">
      <c r="A3472" s="48" t="s">
        <v>2135</v>
      </c>
      <c r="B3472" s="49" t="s">
        <v>1244</v>
      </c>
      <c r="C3472" s="49" t="s">
        <v>301</v>
      </c>
      <c r="D3472" s="49" t="s">
        <v>1627</v>
      </c>
      <c r="E3472" s="49" t="s">
        <v>942</v>
      </c>
      <c r="F3472" s="49" t="s">
        <v>2149</v>
      </c>
      <c r="G3472" s="49">
        <v>2019</v>
      </c>
      <c r="H3472" s="49" t="s">
        <v>1628</v>
      </c>
      <c r="I3472" s="49" t="s">
        <v>675</v>
      </c>
      <c r="J3472" s="59">
        <v>6412</v>
      </c>
      <c r="K3472" s="49">
        <v>7178</v>
      </c>
      <c r="L3472" s="55" t="str">
        <f>_xlfn.CONCAT(NFM3External!$B3472,"_",NFM3External!$C3472,"_",NFM3External!$E3472,"_",NFM3External!$G3472)</f>
        <v>Togo_TB_World Health Organization (WHO)_2019</v>
      </c>
    </row>
    <row r="3473" spans="1:12">
      <c r="A3473" s="51" t="s">
        <v>2135</v>
      </c>
      <c r="B3473" s="52" t="s">
        <v>1244</v>
      </c>
      <c r="C3473" s="52" t="s">
        <v>301</v>
      </c>
      <c r="D3473" s="52" t="s">
        <v>1627</v>
      </c>
      <c r="E3473" s="52" t="s">
        <v>942</v>
      </c>
      <c r="F3473" s="52" t="s">
        <v>2149</v>
      </c>
      <c r="G3473" s="52">
        <v>2020</v>
      </c>
      <c r="H3473" s="52" t="s">
        <v>1628</v>
      </c>
      <c r="I3473" s="52" t="s">
        <v>675</v>
      </c>
      <c r="J3473" s="60">
        <v>0</v>
      </c>
      <c r="K3473" s="52">
        <v>0</v>
      </c>
      <c r="L3473" s="56" t="str">
        <f>_xlfn.CONCAT(NFM3External!$B3473,"_",NFM3External!$C3473,"_",NFM3External!$E3473,"_",NFM3External!$G3473)</f>
        <v>Togo_TB_World Health Organization (WHO)_2020</v>
      </c>
    </row>
    <row r="3474" spans="1:12">
      <c r="A3474" s="48" t="s">
        <v>2135</v>
      </c>
      <c r="B3474" s="49" t="s">
        <v>1244</v>
      </c>
      <c r="C3474" s="49" t="s">
        <v>301</v>
      </c>
      <c r="D3474" s="49" t="s">
        <v>1627</v>
      </c>
      <c r="E3474" s="49" t="s">
        <v>942</v>
      </c>
      <c r="F3474" s="49" t="s">
        <v>2149</v>
      </c>
      <c r="G3474" s="49">
        <v>2021</v>
      </c>
      <c r="H3474" s="49" t="s">
        <v>357</v>
      </c>
      <c r="I3474" s="49" t="s">
        <v>675</v>
      </c>
      <c r="J3474" s="59">
        <v>18878</v>
      </c>
      <c r="K3474" s="49">
        <v>22544</v>
      </c>
      <c r="L3474" s="55" t="str">
        <f>_xlfn.CONCAT(NFM3External!$B3474,"_",NFM3External!$C3474,"_",NFM3External!$E3474,"_",NFM3External!$G3474)</f>
        <v>Togo_TB_World Health Organization (WHO)_2021</v>
      </c>
    </row>
    <row r="3475" spans="1:12">
      <c r="A3475" s="51" t="s">
        <v>2135</v>
      </c>
      <c r="B3475" s="52" t="s">
        <v>1244</v>
      </c>
      <c r="C3475" s="52" t="s">
        <v>301</v>
      </c>
      <c r="D3475" s="52" t="s">
        <v>1627</v>
      </c>
      <c r="E3475" s="52" t="s">
        <v>942</v>
      </c>
      <c r="F3475" s="52" t="s">
        <v>2149</v>
      </c>
      <c r="G3475" s="52">
        <v>2022</v>
      </c>
      <c r="H3475" s="52" t="s">
        <v>357</v>
      </c>
      <c r="I3475" s="52" t="s">
        <v>675</v>
      </c>
      <c r="J3475" s="60">
        <v>0</v>
      </c>
      <c r="K3475" s="52">
        <v>0</v>
      </c>
      <c r="L3475" s="56" t="str">
        <f>_xlfn.CONCAT(NFM3External!$B3475,"_",NFM3External!$C3475,"_",NFM3External!$E3475,"_",NFM3External!$G3475)</f>
        <v>Togo_TB_World Health Organization (WHO)_2022</v>
      </c>
    </row>
    <row r="3476" spans="1:12">
      <c r="A3476" s="48" t="s">
        <v>2135</v>
      </c>
      <c r="B3476" s="49" t="s">
        <v>1244</v>
      </c>
      <c r="C3476" s="49" t="s">
        <v>301</v>
      </c>
      <c r="D3476" s="49" t="s">
        <v>1627</v>
      </c>
      <c r="E3476" s="49" t="s">
        <v>942</v>
      </c>
      <c r="F3476" s="49" t="s">
        <v>2149</v>
      </c>
      <c r="G3476" s="49">
        <v>2023</v>
      </c>
      <c r="H3476" s="49" t="s">
        <v>357</v>
      </c>
      <c r="I3476" s="49" t="s">
        <v>675</v>
      </c>
      <c r="J3476" s="59">
        <v>0</v>
      </c>
      <c r="K3476" s="49">
        <v>0</v>
      </c>
      <c r="L3476" s="55" t="str">
        <f>_xlfn.CONCAT(NFM3External!$B3476,"_",NFM3External!$C3476,"_",NFM3External!$E3476,"_",NFM3External!$G3476)</f>
        <v>Togo_TB_World Health Organization (WHO)_2023</v>
      </c>
    </row>
    <row r="3477" spans="1:12">
      <c r="A3477" s="51" t="s">
        <v>2151</v>
      </c>
      <c r="B3477" s="52" t="s">
        <v>1240</v>
      </c>
      <c r="C3477" s="52" t="s">
        <v>1638</v>
      </c>
      <c r="D3477" s="52" t="s">
        <v>1627</v>
      </c>
      <c r="E3477" s="52" t="s">
        <v>927</v>
      </c>
      <c r="F3477" s="52" t="s">
        <v>2152</v>
      </c>
      <c r="G3477" s="52">
        <v>2018</v>
      </c>
      <c r="H3477" s="52" t="s">
        <v>1628</v>
      </c>
      <c r="I3477" s="52" t="s">
        <v>663</v>
      </c>
      <c r="J3477" s="60">
        <v>10808891</v>
      </c>
      <c r="K3477" s="52">
        <v>10808891</v>
      </c>
      <c r="L3477" s="56" t="str">
        <f>_xlfn.CONCAT(NFM3External!$B3477,"_",NFM3External!$C3477,"_",NFM3External!$E3477,"_",NFM3External!$G3477)</f>
        <v>Thailand_HIV_United States Government (USG)_2018</v>
      </c>
    </row>
    <row r="3478" spans="1:12">
      <c r="A3478" s="48" t="s">
        <v>2151</v>
      </c>
      <c r="B3478" s="49" t="s">
        <v>1240</v>
      </c>
      <c r="C3478" s="49" t="s">
        <v>1638</v>
      </c>
      <c r="D3478" s="49" t="s">
        <v>1627</v>
      </c>
      <c r="E3478" s="49" t="s">
        <v>927</v>
      </c>
      <c r="F3478" s="49" t="s">
        <v>2152</v>
      </c>
      <c r="G3478" s="49">
        <v>2019</v>
      </c>
      <c r="H3478" s="49" t="s">
        <v>1628</v>
      </c>
      <c r="I3478" s="49" t="s">
        <v>663</v>
      </c>
      <c r="J3478" s="59">
        <v>10416700</v>
      </c>
      <c r="K3478" s="49">
        <v>10416700</v>
      </c>
      <c r="L3478" s="55" t="str">
        <f>_xlfn.CONCAT(NFM3External!$B3478,"_",NFM3External!$C3478,"_",NFM3External!$E3478,"_",NFM3External!$G3478)</f>
        <v>Thailand_HIV_United States Government (USG)_2019</v>
      </c>
    </row>
    <row r="3479" spans="1:12">
      <c r="A3479" s="51" t="s">
        <v>2151</v>
      </c>
      <c r="B3479" s="52" t="s">
        <v>1240</v>
      </c>
      <c r="C3479" s="52" t="s">
        <v>1638</v>
      </c>
      <c r="D3479" s="52" t="s">
        <v>1627</v>
      </c>
      <c r="E3479" s="52" t="s">
        <v>927</v>
      </c>
      <c r="F3479" s="52" t="s">
        <v>2152</v>
      </c>
      <c r="G3479" s="52">
        <v>2020</v>
      </c>
      <c r="H3479" s="52" t="s">
        <v>1628</v>
      </c>
      <c r="I3479" s="52" t="s">
        <v>663</v>
      </c>
      <c r="J3479" s="60">
        <v>13854280</v>
      </c>
      <c r="K3479" s="52">
        <v>13854280</v>
      </c>
      <c r="L3479" s="56" t="str">
        <f>_xlfn.CONCAT(NFM3External!$B3479,"_",NFM3External!$C3479,"_",NFM3External!$E3479,"_",NFM3External!$G3479)</f>
        <v>Thailand_HIV_United States Government (USG)_2020</v>
      </c>
    </row>
    <row r="3480" spans="1:12">
      <c r="A3480" s="48" t="s">
        <v>2151</v>
      </c>
      <c r="B3480" s="49" t="s">
        <v>1240</v>
      </c>
      <c r="C3480" s="49" t="s">
        <v>1638</v>
      </c>
      <c r="D3480" s="49" t="s">
        <v>1627</v>
      </c>
      <c r="E3480" s="49" t="s">
        <v>927</v>
      </c>
      <c r="F3480" s="49" t="s">
        <v>2152</v>
      </c>
      <c r="G3480" s="49">
        <v>2021</v>
      </c>
      <c r="H3480" s="49" t="s">
        <v>357</v>
      </c>
      <c r="I3480" s="49" t="s">
        <v>663</v>
      </c>
      <c r="J3480" s="59">
        <v>13200000</v>
      </c>
      <c r="K3480" s="49">
        <v>13200000</v>
      </c>
      <c r="L3480" s="55" t="str">
        <f>_xlfn.CONCAT(NFM3External!$B3480,"_",NFM3External!$C3480,"_",NFM3External!$E3480,"_",NFM3External!$G3480)</f>
        <v>Thailand_HIV_United States Government (USG)_2021</v>
      </c>
    </row>
    <row r="3481" spans="1:12">
      <c r="A3481" s="51" t="s">
        <v>2151</v>
      </c>
      <c r="B3481" s="52" t="s">
        <v>1240</v>
      </c>
      <c r="C3481" s="52" t="s">
        <v>1638</v>
      </c>
      <c r="D3481" s="52" t="s">
        <v>1627</v>
      </c>
      <c r="E3481" s="52" t="s">
        <v>927</v>
      </c>
      <c r="F3481" s="52" t="s">
        <v>2152</v>
      </c>
      <c r="G3481" s="52">
        <v>2022</v>
      </c>
      <c r="H3481" s="52" t="s">
        <v>357</v>
      </c>
      <c r="I3481" s="52" t="s">
        <v>663</v>
      </c>
      <c r="J3481" s="60">
        <v>13200000</v>
      </c>
      <c r="K3481" s="52">
        <v>13200000</v>
      </c>
      <c r="L3481" s="56" t="str">
        <f>_xlfn.CONCAT(NFM3External!$B3481,"_",NFM3External!$C3481,"_",NFM3External!$E3481,"_",NFM3External!$G3481)</f>
        <v>Thailand_HIV_United States Government (USG)_2022</v>
      </c>
    </row>
    <row r="3482" spans="1:12">
      <c r="A3482" s="48" t="s">
        <v>2151</v>
      </c>
      <c r="B3482" s="49" t="s">
        <v>1240</v>
      </c>
      <c r="C3482" s="49" t="s">
        <v>1638</v>
      </c>
      <c r="D3482" s="49" t="s">
        <v>1627</v>
      </c>
      <c r="E3482" s="49" t="s">
        <v>927</v>
      </c>
      <c r="F3482" s="49" t="s">
        <v>2152</v>
      </c>
      <c r="G3482" s="49">
        <v>2023</v>
      </c>
      <c r="H3482" s="49" t="s">
        <v>357</v>
      </c>
      <c r="I3482" s="49" t="s">
        <v>663</v>
      </c>
      <c r="J3482" s="59">
        <v>13200000</v>
      </c>
      <c r="K3482" s="49">
        <v>13200000</v>
      </c>
      <c r="L3482" s="55" t="str">
        <f>_xlfn.CONCAT(NFM3External!$B3482,"_",NFM3External!$C3482,"_",NFM3External!$E3482,"_",NFM3External!$G3482)</f>
        <v>Thailand_HIV_United States Government (USG)_2023</v>
      </c>
    </row>
    <row r="3483" spans="1:12">
      <c r="A3483" s="51" t="s">
        <v>2151</v>
      </c>
      <c r="B3483" s="52" t="s">
        <v>1240</v>
      </c>
      <c r="C3483" s="52" t="s">
        <v>1638</v>
      </c>
      <c r="D3483" s="52" t="s">
        <v>1627</v>
      </c>
      <c r="E3483" s="52" t="s">
        <v>927</v>
      </c>
      <c r="F3483" s="52" t="s">
        <v>2152</v>
      </c>
      <c r="G3483" s="52">
        <v>2024</v>
      </c>
      <c r="H3483" s="52" t="s">
        <v>357</v>
      </c>
      <c r="I3483" s="52" t="s">
        <v>663</v>
      </c>
      <c r="J3483" s="60">
        <v>13200000</v>
      </c>
      <c r="K3483" s="52">
        <v>13200000</v>
      </c>
      <c r="L3483" s="56" t="str">
        <f>_xlfn.CONCAT(NFM3External!$B3483,"_",NFM3External!$C3483,"_",NFM3External!$E3483,"_",NFM3External!$G3483)</f>
        <v>Thailand_HIV_United States Government (USG)_2024</v>
      </c>
    </row>
    <row r="3484" spans="1:12">
      <c r="A3484" s="48" t="s">
        <v>2151</v>
      </c>
      <c r="B3484" s="49" t="s">
        <v>1240</v>
      </c>
      <c r="C3484" s="49" t="s">
        <v>1638</v>
      </c>
      <c r="D3484" s="49" t="s">
        <v>1627</v>
      </c>
      <c r="E3484" s="49" t="s">
        <v>927</v>
      </c>
      <c r="F3484" s="49" t="s">
        <v>2152</v>
      </c>
      <c r="G3484" s="49">
        <v>2025</v>
      </c>
      <c r="H3484" s="49" t="s">
        <v>357</v>
      </c>
      <c r="I3484" s="49" t="s">
        <v>663</v>
      </c>
      <c r="J3484" s="59">
        <v>13200000</v>
      </c>
      <c r="K3484" s="49">
        <v>13200000</v>
      </c>
      <c r="L3484" s="55" t="str">
        <f>_xlfn.CONCAT(NFM3External!$B3484,"_",NFM3External!$C3484,"_",NFM3External!$E3484,"_",NFM3External!$G3484)</f>
        <v>Thailand_HIV_United States Government (USG)_2025</v>
      </c>
    </row>
    <row r="3485" spans="1:12">
      <c r="A3485" s="51" t="s">
        <v>2151</v>
      </c>
      <c r="B3485" s="52" t="s">
        <v>1240</v>
      </c>
      <c r="C3485" s="52" t="s">
        <v>1638</v>
      </c>
      <c r="D3485" s="52" t="s">
        <v>1627</v>
      </c>
      <c r="E3485" s="52" t="s">
        <v>947</v>
      </c>
      <c r="F3485" s="52" t="s">
        <v>2153</v>
      </c>
      <c r="G3485" s="52">
        <v>2018</v>
      </c>
      <c r="H3485" s="52" t="s">
        <v>1628</v>
      </c>
      <c r="I3485" s="52" t="s">
        <v>663</v>
      </c>
      <c r="J3485" s="60">
        <v>7901509</v>
      </c>
      <c r="K3485" s="52">
        <v>7901509</v>
      </c>
      <c r="L3485" s="56" t="str">
        <f>_xlfn.CONCAT(NFM3External!$B3485,"_",NFM3External!$C3485,"_",NFM3External!$E3485,"_",NFM3External!$G3485)</f>
        <v>Thailand_HIV_Unspecified - not disagregated by sources _2018</v>
      </c>
    </row>
    <row r="3486" spans="1:12">
      <c r="A3486" s="48" t="s">
        <v>2151</v>
      </c>
      <c r="B3486" s="49" t="s">
        <v>1240</v>
      </c>
      <c r="C3486" s="49" t="s">
        <v>1638</v>
      </c>
      <c r="D3486" s="49" t="s">
        <v>1627</v>
      </c>
      <c r="E3486" s="49" t="s">
        <v>947</v>
      </c>
      <c r="F3486" s="49" t="s">
        <v>2153</v>
      </c>
      <c r="G3486" s="49">
        <v>2019</v>
      </c>
      <c r="H3486" s="49" t="s">
        <v>1628</v>
      </c>
      <c r="I3486" s="49" t="s">
        <v>663</v>
      </c>
      <c r="J3486" s="59">
        <v>6504939</v>
      </c>
      <c r="K3486" s="49">
        <v>6504939</v>
      </c>
      <c r="L3486" s="55" t="str">
        <f>_xlfn.CONCAT(NFM3External!$B3486,"_",NFM3External!$C3486,"_",NFM3External!$E3486,"_",NFM3External!$G3486)</f>
        <v>Thailand_HIV_Unspecified - not disagregated by sources _2019</v>
      </c>
    </row>
    <row r="3487" spans="1:12">
      <c r="A3487" s="51" t="s">
        <v>2151</v>
      </c>
      <c r="B3487" s="52" t="s">
        <v>1240</v>
      </c>
      <c r="C3487" s="52" t="s">
        <v>1638</v>
      </c>
      <c r="D3487" s="52" t="s">
        <v>1627</v>
      </c>
      <c r="E3487" s="52" t="s">
        <v>947</v>
      </c>
      <c r="F3487" s="52" t="s">
        <v>2153</v>
      </c>
      <c r="G3487" s="52">
        <v>2020</v>
      </c>
      <c r="H3487" s="52" t="s">
        <v>1628</v>
      </c>
      <c r="I3487" s="52" t="s">
        <v>663</v>
      </c>
      <c r="J3487" s="60">
        <v>1475715</v>
      </c>
      <c r="K3487" s="52">
        <v>1475715</v>
      </c>
      <c r="L3487" s="56" t="str">
        <f>_xlfn.CONCAT(NFM3External!$B3487,"_",NFM3External!$C3487,"_",NFM3External!$E3487,"_",NFM3External!$G3487)</f>
        <v>Thailand_HIV_Unspecified - not disagregated by sources _2020</v>
      </c>
    </row>
    <row r="3488" spans="1:12">
      <c r="A3488" s="48" t="s">
        <v>2151</v>
      </c>
      <c r="B3488" s="49" t="s">
        <v>1240</v>
      </c>
      <c r="C3488" s="49" t="s">
        <v>1638</v>
      </c>
      <c r="D3488" s="49" t="s">
        <v>1627</v>
      </c>
      <c r="E3488" s="49" t="s">
        <v>947</v>
      </c>
      <c r="F3488" s="49" t="s">
        <v>2153</v>
      </c>
      <c r="G3488" s="49">
        <v>2021</v>
      </c>
      <c r="H3488" s="49" t="s">
        <v>357</v>
      </c>
      <c r="I3488" s="49" t="s">
        <v>663</v>
      </c>
      <c r="J3488" s="59">
        <v>1729201</v>
      </c>
      <c r="K3488" s="49">
        <v>1729201</v>
      </c>
      <c r="L3488" s="55" t="str">
        <f>_xlfn.CONCAT(NFM3External!$B3488,"_",NFM3External!$C3488,"_",NFM3External!$E3488,"_",NFM3External!$G3488)</f>
        <v>Thailand_HIV_Unspecified - not disagregated by sources _2021</v>
      </c>
    </row>
    <row r="3489" spans="1:12">
      <c r="A3489" s="51" t="s">
        <v>2151</v>
      </c>
      <c r="B3489" s="52" t="s">
        <v>1240</v>
      </c>
      <c r="C3489" s="52" t="s">
        <v>1638</v>
      </c>
      <c r="D3489" s="52" t="s">
        <v>1627</v>
      </c>
      <c r="E3489" s="52" t="s">
        <v>947</v>
      </c>
      <c r="F3489" s="52" t="s">
        <v>2153</v>
      </c>
      <c r="G3489" s="52">
        <v>2022</v>
      </c>
      <c r="H3489" s="52" t="s">
        <v>357</v>
      </c>
      <c r="I3489" s="52" t="s">
        <v>663</v>
      </c>
      <c r="J3489" s="60">
        <v>270000</v>
      </c>
      <c r="K3489" s="52">
        <v>270000</v>
      </c>
      <c r="L3489" s="56" t="str">
        <f>_xlfn.CONCAT(NFM3External!$B3489,"_",NFM3External!$C3489,"_",NFM3External!$E3489,"_",NFM3External!$G3489)</f>
        <v>Thailand_HIV_Unspecified - not disagregated by sources _2022</v>
      </c>
    </row>
    <row r="3490" spans="1:12">
      <c r="A3490" s="48" t="s">
        <v>2151</v>
      </c>
      <c r="B3490" s="49" t="s">
        <v>1240</v>
      </c>
      <c r="C3490" s="49" t="s">
        <v>1638</v>
      </c>
      <c r="D3490" s="49" t="s">
        <v>1627</v>
      </c>
      <c r="E3490" s="49" t="s">
        <v>947</v>
      </c>
      <c r="F3490" s="49" t="s">
        <v>2153</v>
      </c>
      <c r="G3490" s="49">
        <v>2023</v>
      </c>
      <c r="H3490" s="49" t="s">
        <v>357</v>
      </c>
      <c r="I3490" s="49" t="s">
        <v>663</v>
      </c>
      <c r="J3490" s="59">
        <v>270000</v>
      </c>
      <c r="K3490" s="49">
        <v>270000</v>
      </c>
      <c r="L3490" s="55" t="str">
        <f>_xlfn.CONCAT(NFM3External!$B3490,"_",NFM3External!$C3490,"_",NFM3External!$E3490,"_",NFM3External!$G3490)</f>
        <v>Thailand_HIV_Unspecified - not disagregated by sources _2023</v>
      </c>
    </row>
    <row r="3491" spans="1:12">
      <c r="A3491" s="51" t="s">
        <v>2151</v>
      </c>
      <c r="B3491" s="52" t="s">
        <v>1240</v>
      </c>
      <c r="C3491" s="52" t="s">
        <v>1638</v>
      </c>
      <c r="D3491" s="52" t="s">
        <v>1627</v>
      </c>
      <c r="E3491" s="52" t="s">
        <v>947</v>
      </c>
      <c r="F3491" s="52" t="s">
        <v>2153</v>
      </c>
      <c r="G3491" s="52">
        <v>2024</v>
      </c>
      <c r="H3491" s="52" t="s">
        <v>357</v>
      </c>
      <c r="I3491" s="52" t="s">
        <v>663</v>
      </c>
      <c r="J3491" s="60">
        <v>270000</v>
      </c>
      <c r="K3491" s="52">
        <v>270000</v>
      </c>
      <c r="L3491" s="56" t="str">
        <f>_xlfn.CONCAT(NFM3External!$B3491,"_",NFM3External!$C3491,"_",NFM3External!$E3491,"_",NFM3External!$G3491)</f>
        <v>Thailand_HIV_Unspecified - not disagregated by sources _2024</v>
      </c>
    </row>
    <row r="3492" spans="1:12">
      <c r="A3492" s="48" t="s">
        <v>2151</v>
      </c>
      <c r="B3492" s="49" t="s">
        <v>1240</v>
      </c>
      <c r="C3492" s="49" t="s">
        <v>1638</v>
      </c>
      <c r="D3492" s="49" t="s">
        <v>1627</v>
      </c>
      <c r="E3492" s="49" t="s">
        <v>947</v>
      </c>
      <c r="F3492" s="49" t="s">
        <v>2153</v>
      </c>
      <c r="G3492" s="49">
        <v>2025</v>
      </c>
      <c r="H3492" s="49" t="s">
        <v>357</v>
      </c>
      <c r="I3492" s="49" t="s">
        <v>663</v>
      </c>
      <c r="J3492" s="59">
        <v>270000</v>
      </c>
      <c r="K3492" s="49">
        <v>270000</v>
      </c>
      <c r="L3492" s="55" t="str">
        <f>_xlfn.CONCAT(NFM3External!$B3492,"_",NFM3External!$C3492,"_",NFM3External!$E3492,"_",NFM3External!$G3492)</f>
        <v>Thailand_HIV_Unspecified - not disagregated by sources _2025</v>
      </c>
    </row>
    <row r="3493" spans="1:12">
      <c r="A3493" s="51" t="s">
        <v>2154</v>
      </c>
      <c r="B3493" s="52" t="s">
        <v>1233</v>
      </c>
      <c r="C3493" s="52" t="s">
        <v>1638</v>
      </c>
      <c r="D3493" s="52" t="s">
        <v>1627</v>
      </c>
      <c r="E3493" s="52" t="s">
        <v>836</v>
      </c>
      <c r="F3493" s="52" t="s">
        <v>2155</v>
      </c>
      <c r="G3493" s="52">
        <v>2018</v>
      </c>
      <c r="H3493" s="52" t="s">
        <v>1628</v>
      </c>
      <c r="I3493" s="52" t="s">
        <v>663</v>
      </c>
      <c r="J3493" s="60">
        <v>134002</v>
      </c>
      <c r="K3493" s="52">
        <v>134002</v>
      </c>
      <c r="L3493" s="56" t="str">
        <f>_xlfn.CONCAT(NFM3External!$B3493,"_",NFM3External!$C3493,"_",NFM3External!$E3493,"_",NFM3External!$G3493)</f>
        <v>Tajikistan_HIV_Joint United Nations Programme on HIV/AIDS (UNAIDS)_2018</v>
      </c>
    </row>
    <row r="3494" spans="1:12">
      <c r="A3494" s="48" t="s">
        <v>2154</v>
      </c>
      <c r="B3494" s="49" t="s">
        <v>1233</v>
      </c>
      <c r="C3494" s="49" t="s">
        <v>1638</v>
      </c>
      <c r="D3494" s="49" t="s">
        <v>1627</v>
      </c>
      <c r="E3494" s="49" t="s">
        <v>836</v>
      </c>
      <c r="F3494" s="49" t="s">
        <v>2156</v>
      </c>
      <c r="G3494" s="49">
        <v>2018</v>
      </c>
      <c r="H3494" s="49" t="s">
        <v>1628</v>
      </c>
      <c r="I3494" s="49" t="s">
        <v>663</v>
      </c>
      <c r="J3494" s="59">
        <v>705000</v>
      </c>
      <c r="K3494" s="49">
        <v>705000</v>
      </c>
      <c r="L3494" s="55" t="str">
        <f>_xlfn.CONCAT(NFM3External!$B3494,"_",NFM3External!$C3494,"_",NFM3External!$E3494,"_",NFM3External!$G3494)</f>
        <v>Tajikistan_HIV_Joint United Nations Programme on HIV/AIDS (UNAIDS)_2018</v>
      </c>
    </row>
    <row r="3495" spans="1:12">
      <c r="A3495" s="51" t="s">
        <v>2154</v>
      </c>
      <c r="B3495" s="52" t="s">
        <v>1233</v>
      </c>
      <c r="C3495" s="52" t="s">
        <v>1638</v>
      </c>
      <c r="D3495" s="52" t="s">
        <v>1627</v>
      </c>
      <c r="E3495" s="52" t="s">
        <v>836</v>
      </c>
      <c r="F3495" s="52" t="s">
        <v>2157</v>
      </c>
      <c r="G3495" s="52">
        <v>2019</v>
      </c>
      <c r="H3495" s="52" t="s">
        <v>1628</v>
      </c>
      <c r="I3495" s="52" t="s">
        <v>663</v>
      </c>
      <c r="J3495" s="60">
        <v>755988</v>
      </c>
      <c r="K3495" s="52">
        <v>755988</v>
      </c>
      <c r="L3495" s="56" t="str">
        <f>_xlfn.CONCAT(NFM3External!$B3495,"_",NFM3External!$C3495,"_",NFM3External!$E3495,"_",NFM3External!$G3495)</f>
        <v>Tajikistan_HIV_Joint United Nations Programme on HIV/AIDS (UNAIDS)_2019</v>
      </c>
    </row>
    <row r="3496" spans="1:12">
      <c r="A3496" s="48" t="s">
        <v>2154</v>
      </c>
      <c r="B3496" s="49" t="s">
        <v>1233</v>
      </c>
      <c r="C3496" s="49" t="s">
        <v>1638</v>
      </c>
      <c r="D3496" s="49" t="s">
        <v>1627</v>
      </c>
      <c r="E3496" s="49" t="s">
        <v>836</v>
      </c>
      <c r="F3496" s="49" t="s">
        <v>2155</v>
      </c>
      <c r="G3496" s="49">
        <v>2019</v>
      </c>
      <c r="H3496" s="49" t="s">
        <v>1628</v>
      </c>
      <c r="I3496" s="49" t="s">
        <v>663</v>
      </c>
      <c r="J3496" s="59">
        <v>103169</v>
      </c>
      <c r="K3496" s="49">
        <v>103169</v>
      </c>
      <c r="L3496" s="55" t="str">
        <f>_xlfn.CONCAT(NFM3External!$B3496,"_",NFM3External!$C3496,"_",NFM3External!$E3496,"_",NFM3External!$G3496)</f>
        <v>Tajikistan_HIV_Joint United Nations Programme on HIV/AIDS (UNAIDS)_2019</v>
      </c>
    </row>
    <row r="3497" spans="1:12">
      <c r="A3497" s="51" t="s">
        <v>2154</v>
      </c>
      <c r="B3497" s="52" t="s">
        <v>1233</v>
      </c>
      <c r="C3497" s="52" t="s">
        <v>1638</v>
      </c>
      <c r="D3497" s="52" t="s">
        <v>1627</v>
      </c>
      <c r="E3497" s="52" t="s">
        <v>836</v>
      </c>
      <c r="F3497" s="52" t="s">
        <v>2156</v>
      </c>
      <c r="G3497" s="52">
        <v>2019</v>
      </c>
      <c r="H3497" s="52" t="s">
        <v>1628</v>
      </c>
      <c r="I3497" s="52" t="s">
        <v>663</v>
      </c>
      <c r="J3497" s="60">
        <v>685000</v>
      </c>
      <c r="K3497" s="52">
        <v>685000</v>
      </c>
      <c r="L3497" s="56" t="str">
        <f>_xlfn.CONCAT(NFM3External!$B3497,"_",NFM3External!$C3497,"_",NFM3External!$E3497,"_",NFM3External!$G3497)</f>
        <v>Tajikistan_HIV_Joint United Nations Programme on HIV/AIDS (UNAIDS)_2019</v>
      </c>
    </row>
    <row r="3498" spans="1:12">
      <c r="A3498" s="48" t="s">
        <v>2154</v>
      </c>
      <c r="B3498" s="49" t="s">
        <v>1233</v>
      </c>
      <c r="C3498" s="49" t="s">
        <v>1638</v>
      </c>
      <c r="D3498" s="49" t="s">
        <v>1627</v>
      </c>
      <c r="E3498" s="49" t="s">
        <v>836</v>
      </c>
      <c r="F3498" s="49" t="s">
        <v>2157</v>
      </c>
      <c r="G3498" s="49">
        <v>2020</v>
      </c>
      <c r="H3498" s="49" t="s">
        <v>1628</v>
      </c>
      <c r="I3498" s="49" t="s">
        <v>663</v>
      </c>
      <c r="J3498" s="59">
        <v>700000</v>
      </c>
      <c r="K3498" s="49">
        <v>700000</v>
      </c>
      <c r="L3498" s="55" t="str">
        <f>_xlfn.CONCAT(NFM3External!$B3498,"_",NFM3External!$C3498,"_",NFM3External!$E3498,"_",NFM3External!$G3498)</f>
        <v>Tajikistan_HIV_Joint United Nations Programme on HIV/AIDS (UNAIDS)_2020</v>
      </c>
    </row>
    <row r="3499" spans="1:12">
      <c r="A3499" s="51" t="s">
        <v>2154</v>
      </c>
      <c r="B3499" s="52" t="s">
        <v>1233</v>
      </c>
      <c r="C3499" s="52" t="s">
        <v>1638</v>
      </c>
      <c r="D3499" s="52" t="s">
        <v>1627</v>
      </c>
      <c r="E3499" s="52" t="s">
        <v>836</v>
      </c>
      <c r="F3499" s="52" t="s">
        <v>2155</v>
      </c>
      <c r="G3499" s="52">
        <v>2020</v>
      </c>
      <c r="H3499" s="52" t="s">
        <v>1628</v>
      </c>
      <c r="I3499" s="52" t="s">
        <v>663</v>
      </c>
      <c r="J3499" s="60">
        <v>68366</v>
      </c>
      <c r="K3499" s="52">
        <v>68366</v>
      </c>
      <c r="L3499" s="56" t="str">
        <f>_xlfn.CONCAT(NFM3External!$B3499,"_",NFM3External!$C3499,"_",NFM3External!$E3499,"_",NFM3External!$G3499)</f>
        <v>Tajikistan_HIV_Joint United Nations Programme on HIV/AIDS (UNAIDS)_2020</v>
      </c>
    </row>
    <row r="3500" spans="1:12">
      <c r="A3500" s="48" t="s">
        <v>2154</v>
      </c>
      <c r="B3500" s="49" t="s">
        <v>1233</v>
      </c>
      <c r="C3500" s="49" t="s">
        <v>1638</v>
      </c>
      <c r="D3500" s="49" t="s">
        <v>1627</v>
      </c>
      <c r="E3500" s="49" t="s">
        <v>836</v>
      </c>
      <c r="F3500" s="49" t="s">
        <v>2156</v>
      </c>
      <c r="G3500" s="49">
        <v>2020</v>
      </c>
      <c r="H3500" s="49" t="s">
        <v>1628</v>
      </c>
      <c r="I3500" s="49" t="s">
        <v>663</v>
      </c>
      <c r="J3500" s="59">
        <v>553000</v>
      </c>
      <c r="K3500" s="49">
        <v>553000</v>
      </c>
      <c r="L3500" s="55" t="str">
        <f>_xlfn.CONCAT(NFM3External!$B3500,"_",NFM3External!$C3500,"_",NFM3External!$E3500,"_",NFM3External!$G3500)</f>
        <v>Tajikistan_HIV_Joint United Nations Programme on HIV/AIDS (UNAIDS)_2020</v>
      </c>
    </row>
    <row r="3501" spans="1:12">
      <c r="A3501" s="51" t="s">
        <v>2154</v>
      </c>
      <c r="B3501" s="52" t="s">
        <v>1233</v>
      </c>
      <c r="C3501" s="52" t="s">
        <v>1638</v>
      </c>
      <c r="D3501" s="52" t="s">
        <v>1627</v>
      </c>
      <c r="E3501" s="52" t="s">
        <v>836</v>
      </c>
      <c r="F3501" s="52" t="s">
        <v>2157</v>
      </c>
      <c r="G3501" s="52">
        <v>2021</v>
      </c>
      <c r="H3501" s="52" t="s">
        <v>357</v>
      </c>
      <c r="I3501" s="52" t="s">
        <v>663</v>
      </c>
      <c r="J3501" s="60">
        <v>700000</v>
      </c>
      <c r="K3501" s="52">
        <v>700000</v>
      </c>
      <c r="L3501" s="56" t="str">
        <f>_xlfn.CONCAT(NFM3External!$B3501,"_",NFM3External!$C3501,"_",NFM3External!$E3501,"_",NFM3External!$G3501)</f>
        <v>Tajikistan_HIV_Joint United Nations Programme on HIV/AIDS (UNAIDS)_2021</v>
      </c>
    </row>
    <row r="3502" spans="1:12">
      <c r="A3502" s="48" t="s">
        <v>2154</v>
      </c>
      <c r="B3502" s="49" t="s">
        <v>1233</v>
      </c>
      <c r="C3502" s="49" t="s">
        <v>1638</v>
      </c>
      <c r="D3502" s="49" t="s">
        <v>1627</v>
      </c>
      <c r="E3502" s="49" t="s">
        <v>836</v>
      </c>
      <c r="F3502" s="49" t="s">
        <v>2156</v>
      </c>
      <c r="G3502" s="49">
        <v>2021</v>
      </c>
      <c r="H3502" s="49" t="s">
        <v>357</v>
      </c>
      <c r="I3502" s="49" t="s">
        <v>663</v>
      </c>
      <c r="J3502" s="59">
        <v>442000</v>
      </c>
      <c r="K3502" s="49">
        <v>442000</v>
      </c>
      <c r="L3502" s="55" t="str">
        <f>_xlfn.CONCAT(NFM3External!$B3502,"_",NFM3External!$C3502,"_",NFM3External!$E3502,"_",NFM3External!$G3502)</f>
        <v>Tajikistan_HIV_Joint United Nations Programme on HIV/AIDS (UNAIDS)_2021</v>
      </c>
    </row>
    <row r="3503" spans="1:12">
      <c r="A3503" s="51" t="s">
        <v>2154</v>
      </c>
      <c r="B3503" s="52" t="s">
        <v>1233</v>
      </c>
      <c r="C3503" s="52" t="s">
        <v>1638</v>
      </c>
      <c r="D3503" s="52" t="s">
        <v>1627</v>
      </c>
      <c r="E3503" s="52" t="s">
        <v>836</v>
      </c>
      <c r="F3503" s="52" t="s">
        <v>2157</v>
      </c>
      <c r="G3503" s="52">
        <v>2022</v>
      </c>
      <c r="H3503" s="52" t="s">
        <v>357</v>
      </c>
      <c r="I3503" s="52" t="s">
        <v>663</v>
      </c>
      <c r="J3503" s="60">
        <v>700000</v>
      </c>
      <c r="K3503" s="52">
        <v>700000</v>
      </c>
      <c r="L3503" s="56" t="str">
        <f>_xlfn.CONCAT(NFM3External!$B3503,"_",NFM3External!$C3503,"_",NFM3External!$E3503,"_",NFM3External!$G3503)</f>
        <v>Tajikistan_HIV_Joint United Nations Programme on HIV/AIDS (UNAIDS)_2022</v>
      </c>
    </row>
    <row r="3504" spans="1:12">
      <c r="A3504" s="48" t="s">
        <v>2154</v>
      </c>
      <c r="B3504" s="49" t="s">
        <v>1233</v>
      </c>
      <c r="C3504" s="49" t="s">
        <v>1638</v>
      </c>
      <c r="D3504" s="49" t="s">
        <v>1627</v>
      </c>
      <c r="E3504" s="49" t="s">
        <v>836</v>
      </c>
      <c r="F3504" s="49" t="s">
        <v>2157</v>
      </c>
      <c r="G3504" s="49">
        <v>2023</v>
      </c>
      <c r="H3504" s="49" t="s">
        <v>357</v>
      </c>
      <c r="I3504" s="49" t="s">
        <v>663</v>
      </c>
      <c r="J3504" s="59">
        <v>700000</v>
      </c>
      <c r="K3504" s="49">
        <v>700000</v>
      </c>
      <c r="L3504" s="55" t="str">
        <f>_xlfn.CONCAT(NFM3External!$B3504,"_",NFM3External!$C3504,"_",NFM3External!$E3504,"_",NFM3External!$G3504)</f>
        <v>Tajikistan_HIV_Joint United Nations Programme on HIV/AIDS (UNAIDS)_2023</v>
      </c>
    </row>
    <row r="3505" spans="1:12">
      <c r="A3505" s="51" t="s">
        <v>2154</v>
      </c>
      <c r="B3505" s="52" t="s">
        <v>1233</v>
      </c>
      <c r="C3505" s="52" t="s">
        <v>1638</v>
      </c>
      <c r="D3505" s="52" t="s">
        <v>1627</v>
      </c>
      <c r="E3505" s="52" t="s">
        <v>947</v>
      </c>
      <c r="F3505" s="52" t="s">
        <v>2158</v>
      </c>
      <c r="G3505" s="52">
        <v>2018</v>
      </c>
      <c r="H3505" s="52" t="s">
        <v>1628</v>
      </c>
      <c r="I3505" s="52" t="s">
        <v>663</v>
      </c>
      <c r="J3505" s="60">
        <v>643623</v>
      </c>
      <c r="K3505" s="52">
        <v>643623</v>
      </c>
      <c r="L3505" s="56" t="str">
        <f>_xlfn.CONCAT(NFM3External!$B3505,"_",NFM3External!$C3505,"_",NFM3External!$E3505,"_",NFM3External!$G3505)</f>
        <v>Tajikistan_HIV_Unspecified - not disagregated by sources _2018</v>
      </c>
    </row>
    <row r="3506" spans="1:12">
      <c r="A3506" s="48" t="s">
        <v>2154</v>
      </c>
      <c r="B3506" s="49" t="s">
        <v>1233</v>
      </c>
      <c r="C3506" s="49" t="s">
        <v>1638</v>
      </c>
      <c r="D3506" s="49" t="s">
        <v>1627</v>
      </c>
      <c r="E3506" s="49" t="s">
        <v>947</v>
      </c>
      <c r="F3506" s="49" t="s">
        <v>2158</v>
      </c>
      <c r="G3506" s="49">
        <v>2019</v>
      </c>
      <c r="H3506" s="49" t="s">
        <v>1628</v>
      </c>
      <c r="I3506" s="49" t="s">
        <v>663</v>
      </c>
      <c r="J3506" s="59">
        <v>860000</v>
      </c>
      <c r="K3506" s="49">
        <v>860000</v>
      </c>
      <c r="L3506" s="55" t="str">
        <f>_xlfn.CONCAT(NFM3External!$B3506,"_",NFM3External!$C3506,"_",NFM3External!$E3506,"_",NFM3External!$G3506)</f>
        <v>Tajikistan_HIV_Unspecified - not disagregated by sources _2019</v>
      </c>
    </row>
    <row r="3507" spans="1:12">
      <c r="A3507" s="51" t="s">
        <v>2154</v>
      </c>
      <c r="B3507" s="52" t="s">
        <v>1233</v>
      </c>
      <c r="C3507" s="52" t="s">
        <v>1638</v>
      </c>
      <c r="D3507" s="52" t="s">
        <v>1627</v>
      </c>
      <c r="E3507" s="52" t="s">
        <v>947</v>
      </c>
      <c r="F3507" s="52" t="s">
        <v>2158</v>
      </c>
      <c r="G3507" s="52">
        <v>2020</v>
      </c>
      <c r="H3507" s="52" t="s">
        <v>1628</v>
      </c>
      <c r="I3507" s="52" t="s">
        <v>663</v>
      </c>
      <c r="J3507" s="60">
        <v>750000</v>
      </c>
      <c r="K3507" s="52">
        <v>750000</v>
      </c>
      <c r="L3507" s="56" t="str">
        <f>_xlfn.CONCAT(NFM3External!$B3507,"_",NFM3External!$C3507,"_",NFM3External!$E3507,"_",NFM3External!$G3507)</f>
        <v>Tajikistan_HIV_Unspecified - not disagregated by sources _2020</v>
      </c>
    </row>
    <row r="3508" spans="1:12">
      <c r="A3508" s="48" t="s">
        <v>2154</v>
      </c>
      <c r="B3508" s="49" t="s">
        <v>1233</v>
      </c>
      <c r="C3508" s="49" t="s">
        <v>301</v>
      </c>
      <c r="D3508" s="49" t="s">
        <v>1627</v>
      </c>
      <c r="E3508" s="49" t="s">
        <v>791</v>
      </c>
      <c r="F3508" s="49" t="s">
        <v>2159</v>
      </c>
      <c r="G3508" s="49">
        <v>2018</v>
      </c>
      <c r="H3508" s="49" t="s">
        <v>1628</v>
      </c>
      <c r="I3508" s="49" t="s">
        <v>663</v>
      </c>
      <c r="J3508" s="59">
        <v>1597800</v>
      </c>
      <c r="K3508" s="49">
        <v>1597800</v>
      </c>
      <c r="L3508" s="55" t="str">
        <f>_xlfn.CONCAT(NFM3External!$B3508,"_",NFM3External!$C3508,"_",NFM3External!$E3508,"_",NFM3External!$G3508)</f>
        <v>Tajikistan_TB_Germany_2018</v>
      </c>
    </row>
    <row r="3509" spans="1:12">
      <c r="A3509" s="51" t="s">
        <v>2154</v>
      </c>
      <c r="B3509" s="52" t="s">
        <v>1233</v>
      </c>
      <c r="C3509" s="52" t="s">
        <v>301</v>
      </c>
      <c r="D3509" s="52" t="s">
        <v>1627</v>
      </c>
      <c r="E3509" s="52" t="s">
        <v>791</v>
      </c>
      <c r="F3509" s="52" t="s">
        <v>2159</v>
      </c>
      <c r="G3509" s="52">
        <v>2019</v>
      </c>
      <c r="H3509" s="52" t="s">
        <v>1628</v>
      </c>
      <c r="I3509" s="52" t="s">
        <v>663</v>
      </c>
      <c r="J3509" s="60">
        <v>1597800</v>
      </c>
      <c r="K3509" s="52">
        <v>1597800</v>
      </c>
      <c r="L3509" s="56" t="str">
        <f>_xlfn.CONCAT(NFM3External!$B3509,"_",NFM3External!$C3509,"_",NFM3External!$E3509,"_",NFM3External!$G3509)</f>
        <v>Tajikistan_TB_Germany_2019</v>
      </c>
    </row>
    <row r="3510" spans="1:12">
      <c r="A3510" s="48" t="s">
        <v>2154</v>
      </c>
      <c r="B3510" s="49" t="s">
        <v>1233</v>
      </c>
      <c r="C3510" s="49" t="s">
        <v>301</v>
      </c>
      <c r="D3510" s="49" t="s">
        <v>1627</v>
      </c>
      <c r="E3510" s="49" t="s">
        <v>791</v>
      </c>
      <c r="F3510" s="49" t="s">
        <v>2159</v>
      </c>
      <c r="G3510" s="49">
        <v>2020</v>
      </c>
      <c r="H3510" s="49" t="s">
        <v>1628</v>
      </c>
      <c r="I3510" s="49" t="s">
        <v>663</v>
      </c>
      <c r="J3510" s="59">
        <v>1597800</v>
      </c>
      <c r="K3510" s="49">
        <v>1597800</v>
      </c>
      <c r="L3510" s="55" t="str">
        <f>_xlfn.CONCAT(NFM3External!$B3510,"_",NFM3External!$C3510,"_",NFM3External!$E3510,"_",NFM3External!$G3510)</f>
        <v>Tajikistan_TB_Germany_2020</v>
      </c>
    </row>
    <row r="3511" spans="1:12">
      <c r="A3511" s="51" t="s">
        <v>2154</v>
      </c>
      <c r="B3511" s="52" t="s">
        <v>1233</v>
      </c>
      <c r="C3511" s="52" t="s">
        <v>301</v>
      </c>
      <c r="D3511" s="52" t="s">
        <v>1627</v>
      </c>
      <c r="E3511" s="52" t="s">
        <v>813</v>
      </c>
      <c r="F3511" s="52" t="s">
        <v>2160</v>
      </c>
      <c r="G3511" s="52">
        <v>2018</v>
      </c>
      <c r="H3511" s="52" t="s">
        <v>1628</v>
      </c>
      <c r="I3511" s="52" t="s">
        <v>663</v>
      </c>
      <c r="J3511" s="60">
        <v>100000</v>
      </c>
      <c r="K3511" s="52">
        <v>100000</v>
      </c>
      <c r="L3511" s="56" t="str">
        <f>_xlfn.CONCAT(NFM3External!$B3511,"_",NFM3External!$C3511,"_",NFM3External!$E3511,"_",NFM3External!$G3511)</f>
        <v>Tajikistan_TB_International Organization for Migration (IOM)_2018</v>
      </c>
    </row>
    <row r="3512" spans="1:12">
      <c r="A3512" s="48" t="s">
        <v>2154</v>
      </c>
      <c r="B3512" s="49" t="s">
        <v>1233</v>
      </c>
      <c r="C3512" s="49" t="s">
        <v>301</v>
      </c>
      <c r="D3512" s="49" t="s">
        <v>1627</v>
      </c>
      <c r="E3512" s="49" t="s">
        <v>844</v>
      </c>
      <c r="F3512" s="49" t="s">
        <v>2161</v>
      </c>
      <c r="G3512" s="49">
        <v>2018</v>
      </c>
      <c r="H3512" s="49" t="s">
        <v>1628</v>
      </c>
      <c r="I3512" s="49" t="s">
        <v>663</v>
      </c>
      <c r="J3512" s="59">
        <v>59119</v>
      </c>
      <c r="K3512" s="49">
        <v>59119</v>
      </c>
      <c r="L3512" s="55" t="str">
        <f>_xlfn.CONCAT(NFM3External!$B3512,"_",NFM3External!$C3512,"_",NFM3External!$E3512,"_",NFM3External!$G3512)</f>
        <v>Tajikistan_TB_Luxembourg_2018</v>
      </c>
    </row>
    <row r="3513" spans="1:12">
      <c r="A3513" s="51" t="s">
        <v>2154</v>
      </c>
      <c r="B3513" s="52" t="s">
        <v>1233</v>
      </c>
      <c r="C3513" s="52" t="s">
        <v>301</v>
      </c>
      <c r="D3513" s="52" t="s">
        <v>1627</v>
      </c>
      <c r="E3513" s="52" t="s">
        <v>844</v>
      </c>
      <c r="F3513" s="52" t="s">
        <v>2161</v>
      </c>
      <c r="G3513" s="52">
        <v>2019</v>
      </c>
      <c r="H3513" s="52" t="s">
        <v>1628</v>
      </c>
      <c r="I3513" s="52" t="s">
        <v>663</v>
      </c>
      <c r="J3513" s="60">
        <v>69771</v>
      </c>
      <c r="K3513" s="52">
        <v>69771</v>
      </c>
      <c r="L3513" s="56" t="str">
        <f>_xlfn.CONCAT(NFM3External!$B3513,"_",NFM3External!$C3513,"_",NFM3External!$E3513,"_",NFM3External!$G3513)</f>
        <v>Tajikistan_TB_Luxembourg_2019</v>
      </c>
    </row>
    <row r="3514" spans="1:12">
      <c r="A3514" s="48" t="s">
        <v>2154</v>
      </c>
      <c r="B3514" s="49" t="s">
        <v>1233</v>
      </c>
      <c r="C3514" s="49" t="s">
        <v>301</v>
      </c>
      <c r="D3514" s="49" t="s">
        <v>1627</v>
      </c>
      <c r="E3514" s="49" t="s">
        <v>853</v>
      </c>
      <c r="F3514" s="49"/>
      <c r="G3514" s="49">
        <v>2018</v>
      </c>
      <c r="H3514" s="49" t="s">
        <v>1628</v>
      </c>
      <c r="I3514" s="49" t="s">
        <v>663</v>
      </c>
      <c r="J3514" s="59">
        <v>1122828</v>
      </c>
      <c r="K3514" s="49">
        <v>1122828</v>
      </c>
      <c r="L3514" s="55" t="str">
        <f>_xlfn.CONCAT(NFM3External!$B3514,"_",NFM3External!$C3514,"_",NFM3External!$E3514,"_",NFM3External!$G3514)</f>
        <v>Tajikistan_TB_Medicins Sans Frontiers (MSF)_2018</v>
      </c>
    </row>
    <row r="3515" spans="1:12">
      <c r="A3515" s="51" t="s">
        <v>2154</v>
      </c>
      <c r="B3515" s="52" t="s">
        <v>1233</v>
      </c>
      <c r="C3515" s="52" t="s">
        <v>301</v>
      </c>
      <c r="D3515" s="52" t="s">
        <v>1627</v>
      </c>
      <c r="E3515" s="52" t="s">
        <v>853</v>
      </c>
      <c r="F3515" s="52"/>
      <c r="G3515" s="52">
        <v>2019</v>
      </c>
      <c r="H3515" s="52" t="s">
        <v>1628</v>
      </c>
      <c r="I3515" s="52" t="s">
        <v>663</v>
      </c>
      <c r="J3515" s="60">
        <v>1129227</v>
      </c>
      <c r="K3515" s="52">
        <v>1129227</v>
      </c>
      <c r="L3515" s="56" t="str">
        <f>_xlfn.CONCAT(NFM3External!$B3515,"_",NFM3External!$C3515,"_",NFM3External!$E3515,"_",NFM3External!$G3515)</f>
        <v>Tajikistan_TB_Medicins Sans Frontiers (MSF)_2019</v>
      </c>
    </row>
    <row r="3516" spans="1:12">
      <c r="A3516" s="48" t="s">
        <v>2154</v>
      </c>
      <c r="B3516" s="49" t="s">
        <v>1233</v>
      </c>
      <c r="C3516" s="49" t="s">
        <v>301</v>
      </c>
      <c r="D3516" s="49" t="s">
        <v>1627</v>
      </c>
      <c r="E3516" s="49" t="s">
        <v>853</v>
      </c>
      <c r="F3516" s="49"/>
      <c r="G3516" s="49">
        <v>2021</v>
      </c>
      <c r="H3516" s="49" t="s">
        <v>357</v>
      </c>
      <c r="I3516" s="49" t="s">
        <v>663</v>
      </c>
      <c r="J3516" s="59">
        <v>483564</v>
      </c>
      <c r="K3516" s="49">
        <v>483564</v>
      </c>
      <c r="L3516" s="55" t="str">
        <f>_xlfn.CONCAT(NFM3External!$B3516,"_",NFM3External!$C3516,"_",NFM3External!$E3516,"_",NFM3External!$G3516)</f>
        <v>Tajikistan_TB_Medicins Sans Frontiers (MSF)_2021</v>
      </c>
    </row>
    <row r="3517" spans="1:12">
      <c r="A3517" s="51" t="s">
        <v>2154</v>
      </c>
      <c r="B3517" s="52" t="s">
        <v>1233</v>
      </c>
      <c r="C3517" s="52" t="s">
        <v>301</v>
      </c>
      <c r="D3517" s="52" t="s">
        <v>1627</v>
      </c>
      <c r="E3517" s="52" t="s">
        <v>853</v>
      </c>
      <c r="F3517" s="52"/>
      <c r="G3517" s="52">
        <v>2022</v>
      </c>
      <c r="H3517" s="52" t="s">
        <v>357</v>
      </c>
      <c r="I3517" s="52" t="s">
        <v>663</v>
      </c>
      <c r="J3517" s="60">
        <v>502794</v>
      </c>
      <c r="K3517" s="52">
        <v>502794</v>
      </c>
      <c r="L3517" s="56" t="str">
        <f>_xlfn.CONCAT(NFM3External!$B3517,"_",NFM3External!$C3517,"_",NFM3External!$E3517,"_",NFM3External!$G3517)</f>
        <v>Tajikistan_TB_Medicins Sans Frontiers (MSF)_2022</v>
      </c>
    </row>
    <row r="3518" spans="1:12">
      <c r="A3518" s="48" t="s">
        <v>2154</v>
      </c>
      <c r="B3518" s="49" t="s">
        <v>1233</v>
      </c>
      <c r="C3518" s="49" t="s">
        <v>301</v>
      </c>
      <c r="D3518" s="49" t="s">
        <v>1627</v>
      </c>
      <c r="E3518" s="49" t="s">
        <v>853</v>
      </c>
      <c r="F3518" s="49"/>
      <c r="G3518" s="49">
        <v>2023</v>
      </c>
      <c r="H3518" s="49" t="s">
        <v>357</v>
      </c>
      <c r="I3518" s="49" t="s">
        <v>663</v>
      </c>
      <c r="J3518" s="59">
        <v>564986</v>
      </c>
      <c r="K3518" s="49">
        <v>564986</v>
      </c>
      <c r="L3518" s="55" t="str">
        <f>_xlfn.CONCAT(NFM3External!$B3518,"_",NFM3External!$C3518,"_",NFM3External!$E3518,"_",NFM3External!$G3518)</f>
        <v>Tajikistan_TB_Medicins Sans Frontiers (MSF)_2023</v>
      </c>
    </row>
    <row r="3519" spans="1:12">
      <c r="A3519" s="51" t="s">
        <v>2154</v>
      </c>
      <c r="B3519" s="52" t="s">
        <v>1233</v>
      </c>
      <c r="C3519" s="52" t="s">
        <v>301</v>
      </c>
      <c r="D3519" s="52" t="s">
        <v>1627</v>
      </c>
      <c r="E3519" s="52" t="s">
        <v>861</v>
      </c>
      <c r="F3519" s="52" t="s">
        <v>2162</v>
      </c>
      <c r="G3519" s="52">
        <v>2018</v>
      </c>
      <c r="H3519" s="52" t="s">
        <v>1628</v>
      </c>
      <c r="I3519" s="52" t="s">
        <v>663</v>
      </c>
      <c r="J3519" s="60">
        <v>790000</v>
      </c>
      <c r="K3519" s="52">
        <v>790000</v>
      </c>
      <c r="L3519" s="56" t="str">
        <f>_xlfn.CONCAT(NFM3External!$B3519,"_",NFM3External!$C3519,"_",NFM3External!$E3519,"_",NFM3External!$G3519)</f>
        <v>Tajikistan_TB_Netherlands_2018</v>
      </c>
    </row>
    <row r="3520" spans="1:12">
      <c r="A3520" s="48" t="s">
        <v>2154</v>
      </c>
      <c r="B3520" s="49" t="s">
        <v>1233</v>
      </c>
      <c r="C3520" s="49" t="s">
        <v>301</v>
      </c>
      <c r="D3520" s="49" t="s">
        <v>1627</v>
      </c>
      <c r="E3520" s="49" t="s">
        <v>861</v>
      </c>
      <c r="F3520" s="49" t="s">
        <v>2162</v>
      </c>
      <c r="G3520" s="49">
        <v>2019</v>
      </c>
      <c r="H3520" s="49" t="s">
        <v>1628</v>
      </c>
      <c r="I3520" s="49" t="s">
        <v>663</v>
      </c>
      <c r="J3520" s="59">
        <v>780000</v>
      </c>
      <c r="K3520" s="49">
        <v>780000</v>
      </c>
      <c r="L3520" s="55" t="str">
        <f>_xlfn.CONCAT(NFM3External!$B3520,"_",NFM3External!$C3520,"_",NFM3External!$E3520,"_",NFM3External!$G3520)</f>
        <v>Tajikistan_TB_Netherlands_2019</v>
      </c>
    </row>
    <row r="3521" spans="1:12">
      <c r="A3521" s="51" t="s">
        <v>2154</v>
      </c>
      <c r="B3521" s="52" t="s">
        <v>1233</v>
      </c>
      <c r="C3521" s="52" t="s">
        <v>301</v>
      </c>
      <c r="D3521" s="52" t="s">
        <v>1627</v>
      </c>
      <c r="E3521" s="52" t="s">
        <v>861</v>
      </c>
      <c r="F3521" s="52" t="s">
        <v>2162</v>
      </c>
      <c r="G3521" s="52">
        <v>2020</v>
      </c>
      <c r="H3521" s="52" t="s">
        <v>1628</v>
      </c>
      <c r="I3521" s="52" t="s">
        <v>663</v>
      </c>
      <c r="J3521" s="60">
        <v>300000</v>
      </c>
      <c r="K3521" s="52">
        <v>300000</v>
      </c>
      <c r="L3521" s="56" t="str">
        <f>_xlfn.CONCAT(NFM3External!$B3521,"_",NFM3External!$C3521,"_",NFM3External!$E3521,"_",NFM3External!$G3521)</f>
        <v>Tajikistan_TB_Netherlands_2020</v>
      </c>
    </row>
    <row r="3522" spans="1:12">
      <c r="A3522" s="48" t="s">
        <v>2154</v>
      </c>
      <c r="B3522" s="49" t="s">
        <v>1233</v>
      </c>
      <c r="C3522" s="49" t="s">
        <v>301</v>
      </c>
      <c r="D3522" s="49" t="s">
        <v>1627</v>
      </c>
      <c r="E3522" s="49" t="s">
        <v>861</v>
      </c>
      <c r="F3522" s="49" t="s">
        <v>2162</v>
      </c>
      <c r="G3522" s="49">
        <v>2021</v>
      </c>
      <c r="H3522" s="49" t="s">
        <v>357</v>
      </c>
      <c r="I3522" s="49" t="s">
        <v>663</v>
      </c>
      <c r="J3522" s="59">
        <v>70187</v>
      </c>
      <c r="K3522" s="49">
        <v>70187</v>
      </c>
      <c r="L3522" s="55" t="str">
        <f>_xlfn.CONCAT(NFM3External!$B3522,"_",NFM3External!$C3522,"_",NFM3External!$E3522,"_",NFM3External!$G3522)</f>
        <v>Tajikistan_TB_Netherlands_2021</v>
      </c>
    </row>
    <row r="3523" spans="1:12">
      <c r="A3523" s="51" t="s">
        <v>2154</v>
      </c>
      <c r="B3523" s="52" t="s">
        <v>1233</v>
      </c>
      <c r="C3523" s="52" t="s">
        <v>301</v>
      </c>
      <c r="D3523" s="52" t="s">
        <v>1627</v>
      </c>
      <c r="E3523" s="52" t="s">
        <v>881</v>
      </c>
      <c r="F3523" s="52" t="s">
        <v>2163</v>
      </c>
      <c r="G3523" s="52">
        <v>2019</v>
      </c>
      <c r="H3523" s="52" t="s">
        <v>1628</v>
      </c>
      <c r="I3523" s="52" t="s">
        <v>663</v>
      </c>
      <c r="J3523" s="60">
        <v>64560</v>
      </c>
      <c r="K3523" s="52">
        <v>64560</v>
      </c>
      <c r="L3523" s="56" t="str">
        <f>_xlfn.CONCAT(NFM3External!$B3523,"_",NFM3External!$C3523,"_",NFM3External!$E3523,"_",NFM3External!$G3523)</f>
        <v>Tajikistan_TB_STOP TB Partnership_2019</v>
      </c>
    </row>
    <row r="3524" spans="1:12">
      <c r="A3524" s="48" t="s">
        <v>2154</v>
      </c>
      <c r="B3524" s="49" t="s">
        <v>1233</v>
      </c>
      <c r="C3524" s="49" t="s">
        <v>301</v>
      </c>
      <c r="D3524" s="49" t="s">
        <v>1627</v>
      </c>
      <c r="E3524" s="49" t="s">
        <v>881</v>
      </c>
      <c r="F3524" s="49" t="s">
        <v>2163</v>
      </c>
      <c r="G3524" s="49">
        <v>2020</v>
      </c>
      <c r="H3524" s="49" t="s">
        <v>1628</v>
      </c>
      <c r="I3524" s="49" t="s">
        <v>663</v>
      </c>
      <c r="J3524" s="59">
        <v>15506</v>
      </c>
      <c r="K3524" s="49">
        <v>15506</v>
      </c>
      <c r="L3524" s="55" t="str">
        <f>_xlfn.CONCAT(NFM3External!$B3524,"_",NFM3External!$C3524,"_",NFM3External!$E3524,"_",NFM3External!$G3524)</f>
        <v>Tajikistan_TB_STOP TB Partnership_2020</v>
      </c>
    </row>
    <row r="3525" spans="1:12">
      <c r="A3525" s="51" t="s">
        <v>2154</v>
      </c>
      <c r="B3525" s="52" t="s">
        <v>1233</v>
      </c>
      <c r="C3525" s="52" t="s">
        <v>301</v>
      </c>
      <c r="D3525" s="52" t="s">
        <v>1627</v>
      </c>
      <c r="E3525" s="52" t="s">
        <v>927</v>
      </c>
      <c r="F3525" s="52" t="s">
        <v>2164</v>
      </c>
      <c r="G3525" s="52">
        <v>2018</v>
      </c>
      <c r="H3525" s="52" t="s">
        <v>1628</v>
      </c>
      <c r="I3525" s="52" t="s">
        <v>663</v>
      </c>
      <c r="J3525" s="60">
        <v>2370000</v>
      </c>
      <c r="K3525" s="52">
        <v>2370000</v>
      </c>
      <c r="L3525" s="56" t="str">
        <f>_xlfn.CONCAT(NFM3External!$B3525,"_",NFM3External!$C3525,"_",NFM3External!$E3525,"_",NFM3External!$G3525)</f>
        <v>Tajikistan_TB_United States Government (USG)_2018</v>
      </c>
    </row>
    <row r="3526" spans="1:12">
      <c r="A3526" s="48" t="s">
        <v>2154</v>
      </c>
      <c r="B3526" s="49" t="s">
        <v>1233</v>
      </c>
      <c r="C3526" s="49" t="s">
        <v>301</v>
      </c>
      <c r="D3526" s="49" t="s">
        <v>1627</v>
      </c>
      <c r="E3526" s="49" t="s">
        <v>927</v>
      </c>
      <c r="F3526" s="49" t="s">
        <v>2164</v>
      </c>
      <c r="G3526" s="49">
        <v>2020</v>
      </c>
      <c r="H3526" s="49" t="s">
        <v>1628</v>
      </c>
      <c r="I3526" s="49" t="s">
        <v>663</v>
      </c>
      <c r="J3526" s="59">
        <v>2000000</v>
      </c>
      <c r="K3526" s="49">
        <v>2000000</v>
      </c>
      <c r="L3526" s="55" t="str">
        <f>_xlfn.CONCAT(NFM3External!$B3526,"_",NFM3External!$C3526,"_",NFM3External!$E3526,"_",NFM3External!$G3526)</f>
        <v>Tajikistan_TB_United States Government (USG)_2020</v>
      </c>
    </row>
    <row r="3527" spans="1:12">
      <c r="A3527" s="51" t="s">
        <v>2154</v>
      </c>
      <c r="B3527" s="52" t="s">
        <v>1233</v>
      </c>
      <c r="C3527" s="52" t="s">
        <v>301</v>
      </c>
      <c r="D3527" s="52" t="s">
        <v>1627</v>
      </c>
      <c r="E3527" s="52" t="s">
        <v>927</v>
      </c>
      <c r="F3527" s="52" t="s">
        <v>2165</v>
      </c>
      <c r="G3527" s="52">
        <v>2020</v>
      </c>
      <c r="H3527" s="52" t="s">
        <v>1628</v>
      </c>
      <c r="I3527" s="52" t="s">
        <v>663</v>
      </c>
      <c r="J3527" s="60">
        <v>523180</v>
      </c>
      <c r="K3527" s="52">
        <v>523180</v>
      </c>
      <c r="L3527" s="56" t="str">
        <f>_xlfn.CONCAT(NFM3External!$B3527,"_",NFM3External!$C3527,"_",NFM3External!$E3527,"_",NFM3External!$G3527)</f>
        <v>Tajikistan_TB_United States Government (USG)_2020</v>
      </c>
    </row>
    <row r="3528" spans="1:12">
      <c r="A3528" s="48" t="s">
        <v>2154</v>
      </c>
      <c r="B3528" s="49" t="s">
        <v>1233</v>
      </c>
      <c r="C3528" s="49" t="s">
        <v>301</v>
      </c>
      <c r="D3528" s="49" t="s">
        <v>1627</v>
      </c>
      <c r="E3528" s="49" t="s">
        <v>927</v>
      </c>
      <c r="F3528" s="49" t="s">
        <v>2164</v>
      </c>
      <c r="G3528" s="49">
        <v>2021</v>
      </c>
      <c r="H3528" s="49" t="s">
        <v>357</v>
      </c>
      <c r="I3528" s="49" t="s">
        <v>663</v>
      </c>
      <c r="J3528" s="59">
        <v>2477187</v>
      </c>
      <c r="K3528" s="49">
        <v>2477187</v>
      </c>
      <c r="L3528" s="55" t="str">
        <f>_xlfn.CONCAT(NFM3External!$B3528,"_",NFM3External!$C3528,"_",NFM3External!$E3528,"_",NFM3External!$G3528)</f>
        <v>Tajikistan_TB_United States Government (USG)_2021</v>
      </c>
    </row>
    <row r="3529" spans="1:12">
      <c r="A3529" s="51" t="s">
        <v>2154</v>
      </c>
      <c r="B3529" s="52" t="s">
        <v>1233</v>
      </c>
      <c r="C3529" s="52" t="s">
        <v>301</v>
      </c>
      <c r="D3529" s="52" t="s">
        <v>1627</v>
      </c>
      <c r="E3529" s="52" t="s">
        <v>927</v>
      </c>
      <c r="F3529" s="52" t="s">
        <v>2165</v>
      </c>
      <c r="G3529" s="52">
        <v>2021</v>
      </c>
      <c r="H3529" s="52" t="s">
        <v>357</v>
      </c>
      <c r="I3529" s="52" t="s">
        <v>663</v>
      </c>
      <c r="J3529" s="60">
        <v>169503</v>
      </c>
      <c r="K3529" s="52">
        <v>169503</v>
      </c>
      <c r="L3529" s="56" t="str">
        <f>_xlfn.CONCAT(NFM3External!$B3529,"_",NFM3External!$C3529,"_",NFM3External!$E3529,"_",NFM3External!$G3529)</f>
        <v>Tajikistan_TB_United States Government (USG)_2021</v>
      </c>
    </row>
    <row r="3530" spans="1:12">
      <c r="A3530" s="48" t="s">
        <v>2154</v>
      </c>
      <c r="B3530" s="49" t="s">
        <v>1233</v>
      </c>
      <c r="C3530" s="49" t="s">
        <v>301</v>
      </c>
      <c r="D3530" s="49" t="s">
        <v>1627</v>
      </c>
      <c r="E3530" s="49" t="s">
        <v>927</v>
      </c>
      <c r="F3530" s="49" t="s">
        <v>2164</v>
      </c>
      <c r="G3530" s="49">
        <v>2022</v>
      </c>
      <c r="H3530" s="49" t="s">
        <v>357</v>
      </c>
      <c r="I3530" s="49" t="s">
        <v>663</v>
      </c>
      <c r="J3530" s="59">
        <v>2575698</v>
      </c>
      <c r="K3530" s="49">
        <v>2575698</v>
      </c>
      <c r="L3530" s="55" t="str">
        <f>_xlfn.CONCAT(NFM3External!$B3530,"_",NFM3External!$C3530,"_",NFM3External!$E3530,"_",NFM3External!$G3530)</f>
        <v>Tajikistan_TB_United States Government (USG)_2022</v>
      </c>
    </row>
    <row r="3531" spans="1:12">
      <c r="A3531" s="51" t="s">
        <v>2154</v>
      </c>
      <c r="B3531" s="52" t="s">
        <v>1233</v>
      </c>
      <c r="C3531" s="52" t="s">
        <v>301</v>
      </c>
      <c r="D3531" s="52" t="s">
        <v>1627</v>
      </c>
      <c r="E3531" s="52" t="s">
        <v>927</v>
      </c>
      <c r="F3531" s="52" t="s">
        <v>2165</v>
      </c>
      <c r="G3531" s="52">
        <v>2022</v>
      </c>
      <c r="H3531" s="52" t="s">
        <v>357</v>
      </c>
      <c r="I3531" s="52" t="s">
        <v>663</v>
      </c>
      <c r="J3531" s="60">
        <v>183192</v>
      </c>
      <c r="K3531" s="52">
        <v>183192</v>
      </c>
      <c r="L3531" s="56" t="str">
        <f>_xlfn.CONCAT(NFM3External!$B3531,"_",NFM3External!$C3531,"_",NFM3External!$E3531,"_",NFM3External!$G3531)</f>
        <v>Tajikistan_TB_United States Government (USG)_2022</v>
      </c>
    </row>
    <row r="3532" spans="1:12">
      <c r="A3532" s="48" t="s">
        <v>2154</v>
      </c>
      <c r="B3532" s="49" t="s">
        <v>1233</v>
      </c>
      <c r="C3532" s="49" t="s">
        <v>301</v>
      </c>
      <c r="D3532" s="49" t="s">
        <v>1627</v>
      </c>
      <c r="E3532" s="49" t="s">
        <v>927</v>
      </c>
      <c r="F3532" s="49" t="s">
        <v>2164</v>
      </c>
      <c r="G3532" s="49">
        <v>2023</v>
      </c>
      <c r="H3532" s="49" t="s">
        <v>357</v>
      </c>
      <c r="I3532" s="49" t="s">
        <v>663</v>
      </c>
      <c r="J3532" s="59">
        <v>2679015</v>
      </c>
      <c r="K3532" s="49">
        <v>2679015</v>
      </c>
      <c r="L3532" s="55" t="str">
        <f>_xlfn.CONCAT(NFM3External!$B3532,"_",NFM3External!$C3532,"_",NFM3External!$E3532,"_",NFM3External!$G3532)</f>
        <v>Tajikistan_TB_United States Government (USG)_2023</v>
      </c>
    </row>
    <row r="3533" spans="1:12">
      <c r="A3533" s="51" t="s">
        <v>2154</v>
      </c>
      <c r="B3533" s="52" t="s">
        <v>1233</v>
      </c>
      <c r="C3533" s="52" t="s">
        <v>301</v>
      </c>
      <c r="D3533" s="52" t="s">
        <v>1627</v>
      </c>
      <c r="E3533" s="52" t="s">
        <v>927</v>
      </c>
      <c r="F3533" s="52" t="s">
        <v>2165</v>
      </c>
      <c r="G3533" s="52">
        <v>2023</v>
      </c>
      <c r="H3533" s="52" t="s">
        <v>357</v>
      </c>
      <c r="I3533" s="52" t="s">
        <v>663</v>
      </c>
      <c r="J3533" s="60">
        <v>182711</v>
      </c>
      <c r="K3533" s="52">
        <v>182711</v>
      </c>
      <c r="L3533" s="56" t="str">
        <f>_xlfn.CONCAT(NFM3External!$B3533,"_",NFM3External!$C3533,"_",NFM3External!$E3533,"_",NFM3External!$G3533)</f>
        <v>Tajikistan_TB_United States Government (USG)_2023</v>
      </c>
    </row>
    <row r="3534" spans="1:12">
      <c r="A3534" s="48" t="s">
        <v>2154</v>
      </c>
      <c r="B3534" s="49" t="s">
        <v>1233</v>
      </c>
      <c r="C3534" s="49" t="s">
        <v>301</v>
      </c>
      <c r="D3534" s="49" t="s">
        <v>1627</v>
      </c>
      <c r="E3534" s="49" t="s">
        <v>927</v>
      </c>
      <c r="F3534" s="49" t="s">
        <v>2164</v>
      </c>
      <c r="G3534" s="49">
        <v>2024</v>
      </c>
      <c r="H3534" s="49" t="s">
        <v>357</v>
      </c>
      <c r="I3534" s="49" t="s">
        <v>663</v>
      </c>
      <c r="J3534" s="59">
        <v>3716182</v>
      </c>
      <c r="K3534" s="49">
        <v>3716182</v>
      </c>
      <c r="L3534" s="55" t="str">
        <f>_xlfn.CONCAT(NFM3External!$B3534,"_",NFM3External!$C3534,"_",NFM3External!$E3534,"_",NFM3External!$G3534)</f>
        <v>Tajikistan_TB_United States Government (USG)_2024</v>
      </c>
    </row>
    <row r="3535" spans="1:12">
      <c r="A3535" s="51" t="s">
        <v>2154</v>
      </c>
      <c r="B3535" s="52" t="s">
        <v>1233</v>
      </c>
      <c r="C3535" s="52" t="s">
        <v>301</v>
      </c>
      <c r="D3535" s="52" t="s">
        <v>1627</v>
      </c>
      <c r="E3535" s="52" t="s">
        <v>927</v>
      </c>
      <c r="F3535" s="52" t="s">
        <v>2165</v>
      </c>
      <c r="G3535" s="52">
        <v>2024</v>
      </c>
      <c r="H3535" s="52" t="s">
        <v>357</v>
      </c>
      <c r="I3535" s="52" t="s">
        <v>663</v>
      </c>
      <c r="J3535" s="60">
        <v>181728</v>
      </c>
      <c r="K3535" s="52">
        <v>181728</v>
      </c>
      <c r="L3535" s="56" t="str">
        <f>_xlfn.CONCAT(NFM3External!$B3535,"_",NFM3External!$C3535,"_",NFM3External!$E3535,"_",NFM3External!$G3535)</f>
        <v>Tajikistan_TB_United States Government (USG)_2024</v>
      </c>
    </row>
    <row r="3536" spans="1:12">
      <c r="A3536" s="48" t="s">
        <v>2154</v>
      </c>
      <c r="B3536" s="49" t="s">
        <v>1233</v>
      </c>
      <c r="C3536" s="49" t="s">
        <v>301</v>
      </c>
      <c r="D3536" s="49" t="s">
        <v>1627</v>
      </c>
      <c r="E3536" s="49" t="s">
        <v>942</v>
      </c>
      <c r="F3536" s="49" t="s">
        <v>2058</v>
      </c>
      <c r="G3536" s="49">
        <v>2021</v>
      </c>
      <c r="H3536" s="49" t="s">
        <v>357</v>
      </c>
      <c r="I3536" s="49" t="s">
        <v>663</v>
      </c>
      <c r="J3536" s="59">
        <v>148631</v>
      </c>
      <c r="K3536" s="49">
        <v>148631</v>
      </c>
      <c r="L3536" s="55" t="str">
        <f>_xlfn.CONCAT(NFM3External!$B3536,"_",NFM3External!$C3536,"_",NFM3External!$E3536,"_",NFM3External!$G3536)</f>
        <v>Tajikistan_TB_World Health Organization (WHO)_2021</v>
      </c>
    </row>
    <row r="3537" spans="1:12">
      <c r="A3537" s="51" t="s">
        <v>2154</v>
      </c>
      <c r="B3537" s="52" t="s">
        <v>1233</v>
      </c>
      <c r="C3537" s="52" t="s">
        <v>301</v>
      </c>
      <c r="D3537" s="52" t="s">
        <v>1627</v>
      </c>
      <c r="E3537" s="52" t="s">
        <v>942</v>
      </c>
      <c r="F3537" s="52" t="s">
        <v>2058</v>
      </c>
      <c r="G3537" s="52">
        <v>2022</v>
      </c>
      <c r="H3537" s="52" t="s">
        <v>357</v>
      </c>
      <c r="I3537" s="52" t="s">
        <v>663</v>
      </c>
      <c r="J3537" s="60">
        <v>154542</v>
      </c>
      <c r="K3537" s="52">
        <v>154542</v>
      </c>
      <c r="L3537" s="56" t="str">
        <f>_xlfn.CONCAT(NFM3External!$B3537,"_",NFM3External!$C3537,"_",NFM3External!$E3537,"_",NFM3External!$G3537)</f>
        <v>Tajikistan_TB_World Health Organization (WHO)_2022</v>
      </c>
    </row>
    <row r="3538" spans="1:12">
      <c r="A3538" s="48" t="s">
        <v>2154</v>
      </c>
      <c r="B3538" s="49" t="s">
        <v>1233</v>
      </c>
      <c r="C3538" s="49" t="s">
        <v>301</v>
      </c>
      <c r="D3538" s="49" t="s">
        <v>1627</v>
      </c>
      <c r="E3538" s="49" t="s">
        <v>942</v>
      </c>
      <c r="F3538" s="49" t="s">
        <v>2058</v>
      </c>
      <c r="G3538" s="49">
        <v>2023</v>
      </c>
      <c r="H3538" s="49" t="s">
        <v>357</v>
      </c>
      <c r="I3538" s="49" t="s">
        <v>663</v>
      </c>
      <c r="J3538" s="59">
        <v>160741</v>
      </c>
      <c r="K3538" s="49">
        <v>160741</v>
      </c>
      <c r="L3538" s="55" t="str">
        <f>_xlfn.CONCAT(NFM3External!$B3538,"_",NFM3External!$C3538,"_",NFM3External!$E3538,"_",NFM3External!$G3538)</f>
        <v>Tajikistan_TB_World Health Organization (WHO)_2023</v>
      </c>
    </row>
    <row r="3539" spans="1:12">
      <c r="A3539" s="51" t="s">
        <v>2154</v>
      </c>
      <c r="B3539" s="52" t="s">
        <v>1233</v>
      </c>
      <c r="C3539" s="52" t="s">
        <v>301</v>
      </c>
      <c r="D3539" s="52" t="s">
        <v>1627</v>
      </c>
      <c r="E3539" s="52" t="s">
        <v>942</v>
      </c>
      <c r="F3539" s="52" t="s">
        <v>2058</v>
      </c>
      <c r="G3539" s="52">
        <v>2024</v>
      </c>
      <c r="H3539" s="52" t="s">
        <v>357</v>
      </c>
      <c r="I3539" s="52" t="s">
        <v>663</v>
      </c>
      <c r="J3539" s="60">
        <v>167228</v>
      </c>
      <c r="K3539" s="52">
        <v>167228</v>
      </c>
      <c r="L3539" s="56" t="str">
        <f>_xlfn.CONCAT(NFM3External!$B3539,"_",NFM3External!$C3539,"_",NFM3External!$E3539,"_",NFM3External!$G3539)</f>
        <v>Tajikistan_TB_World Health Organization (WHO)_2024</v>
      </c>
    </row>
    <row r="3540" spans="1:12">
      <c r="A3540" s="48" t="s">
        <v>2166</v>
      </c>
      <c r="B3540" s="49" t="s">
        <v>1257</v>
      </c>
      <c r="C3540" s="49" t="s">
        <v>301</v>
      </c>
      <c r="D3540" s="49" t="s">
        <v>1627</v>
      </c>
      <c r="E3540" s="49" t="s">
        <v>927</v>
      </c>
      <c r="F3540" s="49" t="s">
        <v>2167</v>
      </c>
      <c r="G3540" s="49">
        <v>2021</v>
      </c>
      <c r="H3540" s="49" t="s">
        <v>357</v>
      </c>
      <c r="I3540" s="49" t="s">
        <v>663</v>
      </c>
      <c r="J3540" s="59">
        <v>147124</v>
      </c>
      <c r="K3540" s="49">
        <v>147124</v>
      </c>
      <c r="L3540" s="55" t="str">
        <f>_xlfn.CONCAT(NFM3External!$B3540,"_",NFM3External!$C3540,"_",NFM3External!$E3540,"_",NFM3External!$G3540)</f>
        <v>Turkmenistan_TB_United States Government (USG)_2021</v>
      </c>
    </row>
    <row r="3541" spans="1:12">
      <c r="A3541" s="51" t="s">
        <v>2166</v>
      </c>
      <c r="B3541" s="52" t="s">
        <v>1257</v>
      </c>
      <c r="C3541" s="52" t="s">
        <v>301</v>
      </c>
      <c r="D3541" s="52" t="s">
        <v>1627</v>
      </c>
      <c r="E3541" s="52" t="s">
        <v>927</v>
      </c>
      <c r="F3541" s="52" t="s">
        <v>2167</v>
      </c>
      <c r="G3541" s="52">
        <v>2022</v>
      </c>
      <c r="H3541" s="52" t="s">
        <v>357</v>
      </c>
      <c r="I3541" s="52" t="s">
        <v>663</v>
      </c>
      <c r="J3541" s="60">
        <v>103602</v>
      </c>
      <c r="K3541" s="52">
        <v>103602</v>
      </c>
      <c r="L3541" s="56" t="str">
        <f>_xlfn.CONCAT(NFM3External!$B3541,"_",NFM3External!$C3541,"_",NFM3External!$E3541,"_",NFM3External!$G3541)</f>
        <v>Turkmenistan_TB_United States Government (USG)_2022</v>
      </c>
    </row>
    <row r="3542" spans="1:12">
      <c r="A3542" s="48" t="s">
        <v>2166</v>
      </c>
      <c r="B3542" s="49" t="s">
        <v>1257</v>
      </c>
      <c r="C3542" s="49" t="s">
        <v>301</v>
      </c>
      <c r="D3542" s="49" t="s">
        <v>1627</v>
      </c>
      <c r="E3542" s="49" t="s">
        <v>927</v>
      </c>
      <c r="F3542" s="49" t="s">
        <v>2167</v>
      </c>
      <c r="G3542" s="49">
        <v>2023</v>
      </c>
      <c r="H3542" s="49" t="s">
        <v>357</v>
      </c>
      <c r="I3542" s="49" t="s">
        <v>663</v>
      </c>
      <c r="J3542" s="59">
        <v>124939</v>
      </c>
      <c r="K3542" s="49">
        <v>124939</v>
      </c>
      <c r="L3542" s="55" t="str">
        <f>_xlfn.CONCAT(NFM3External!$B3542,"_",NFM3External!$C3542,"_",NFM3External!$E3542,"_",NFM3External!$G3542)</f>
        <v>Turkmenistan_TB_United States Government (USG)_2023</v>
      </c>
    </row>
    <row r="3543" spans="1:12">
      <c r="A3543" s="51" t="s">
        <v>2166</v>
      </c>
      <c r="B3543" s="52" t="s">
        <v>1257</v>
      </c>
      <c r="C3543" s="52" t="s">
        <v>301</v>
      </c>
      <c r="D3543" s="52" t="s">
        <v>1627</v>
      </c>
      <c r="E3543" s="52" t="s">
        <v>927</v>
      </c>
      <c r="F3543" s="52" t="s">
        <v>2167</v>
      </c>
      <c r="G3543" s="52">
        <v>2024</v>
      </c>
      <c r="H3543" s="52" t="s">
        <v>357</v>
      </c>
      <c r="I3543" s="52" t="s">
        <v>663</v>
      </c>
      <c r="J3543" s="60">
        <v>108482</v>
      </c>
      <c r="K3543" s="52">
        <v>108482</v>
      </c>
      <c r="L3543" s="56" t="str">
        <f>_xlfn.CONCAT(NFM3External!$B3543,"_",NFM3External!$C3543,"_",NFM3External!$E3543,"_",NFM3External!$G3543)</f>
        <v>Turkmenistan_TB_United States Government (USG)_2024</v>
      </c>
    </row>
    <row r="3544" spans="1:12">
      <c r="A3544" s="48" t="s">
        <v>2166</v>
      </c>
      <c r="B3544" s="49" t="s">
        <v>1257</v>
      </c>
      <c r="C3544" s="49" t="s">
        <v>301</v>
      </c>
      <c r="D3544" s="49" t="s">
        <v>1627</v>
      </c>
      <c r="E3544" s="49" t="s">
        <v>942</v>
      </c>
      <c r="F3544" s="49" t="s">
        <v>2168</v>
      </c>
      <c r="G3544" s="49">
        <v>2018</v>
      </c>
      <c r="H3544" s="49" t="s">
        <v>1628</v>
      </c>
      <c r="I3544" s="49" t="s">
        <v>663</v>
      </c>
      <c r="J3544" s="59">
        <v>210000</v>
      </c>
      <c r="K3544" s="49">
        <v>210000</v>
      </c>
      <c r="L3544" s="55" t="str">
        <f>_xlfn.CONCAT(NFM3External!$B3544,"_",NFM3External!$C3544,"_",NFM3External!$E3544,"_",NFM3External!$G3544)</f>
        <v>Turkmenistan_TB_World Health Organization (WHO)_2018</v>
      </c>
    </row>
    <row r="3545" spans="1:12">
      <c r="A3545" s="51" t="s">
        <v>2166</v>
      </c>
      <c r="B3545" s="52" t="s">
        <v>1257</v>
      </c>
      <c r="C3545" s="52" t="s">
        <v>301</v>
      </c>
      <c r="D3545" s="52" t="s">
        <v>1627</v>
      </c>
      <c r="E3545" s="52" t="s">
        <v>942</v>
      </c>
      <c r="F3545" s="52" t="s">
        <v>2168</v>
      </c>
      <c r="G3545" s="52">
        <v>2019</v>
      </c>
      <c r="H3545" s="52" t="s">
        <v>1628</v>
      </c>
      <c r="I3545" s="52" t="s">
        <v>663</v>
      </c>
      <c r="J3545" s="60">
        <v>210000</v>
      </c>
      <c r="K3545" s="52">
        <v>210000</v>
      </c>
      <c r="L3545" s="56" t="str">
        <f>_xlfn.CONCAT(NFM3External!$B3545,"_",NFM3External!$C3545,"_",NFM3External!$E3545,"_",NFM3External!$G3545)</f>
        <v>Turkmenistan_TB_World Health Organization (WHO)_2019</v>
      </c>
    </row>
    <row r="3546" spans="1:12">
      <c r="A3546" s="48" t="s">
        <v>2166</v>
      </c>
      <c r="B3546" s="49" t="s">
        <v>1257</v>
      </c>
      <c r="C3546" s="49" t="s">
        <v>301</v>
      </c>
      <c r="D3546" s="49" t="s">
        <v>1627</v>
      </c>
      <c r="E3546" s="49" t="s">
        <v>942</v>
      </c>
      <c r="F3546" s="49" t="s">
        <v>2168</v>
      </c>
      <c r="G3546" s="49">
        <v>2021</v>
      </c>
      <c r="H3546" s="49" t="s">
        <v>357</v>
      </c>
      <c r="I3546" s="49" t="s">
        <v>663</v>
      </c>
      <c r="J3546" s="59">
        <v>178853</v>
      </c>
      <c r="K3546" s="49">
        <v>178853</v>
      </c>
      <c r="L3546" s="55" t="str">
        <f>_xlfn.CONCAT(NFM3External!$B3546,"_",NFM3External!$C3546,"_",NFM3External!$E3546,"_",NFM3External!$G3546)</f>
        <v>Turkmenistan_TB_World Health Organization (WHO)_2021</v>
      </c>
    </row>
    <row r="3547" spans="1:12">
      <c r="A3547" s="51" t="s">
        <v>2166</v>
      </c>
      <c r="B3547" s="52" t="s">
        <v>1257</v>
      </c>
      <c r="C3547" s="52" t="s">
        <v>301</v>
      </c>
      <c r="D3547" s="52" t="s">
        <v>1627</v>
      </c>
      <c r="E3547" s="52" t="s">
        <v>942</v>
      </c>
      <c r="F3547" s="52" t="s">
        <v>2168</v>
      </c>
      <c r="G3547" s="52">
        <v>2022</v>
      </c>
      <c r="H3547" s="52" t="s">
        <v>357</v>
      </c>
      <c r="I3547" s="52" t="s">
        <v>663</v>
      </c>
      <c r="J3547" s="60">
        <v>139256</v>
      </c>
      <c r="K3547" s="52">
        <v>139256</v>
      </c>
      <c r="L3547" s="56" t="str">
        <f>_xlfn.CONCAT(NFM3External!$B3547,"_",NFM3External!$C3547,"_",NFM3External!$E3547,"_",NFM3External!$G3547)</f>
        <v>Turkmenistan_TB_World Health Organization (WHO)_2022</v>
      </c>
    </row>
    <row r="3548" spans="1:12">
      <c r="A3548" s="48" t="s">
        <v>2169</v>
      </c>
      <c r="B3548" s="49" t="s">
        <v>1243</v>
      </c>
      <c r="C3548" s="49" t="s">
        <v>1638</v>
      </c>
      <c r="D3548" s="49" t="s">
        <v>1627</v>
      </c>
      <c r="E3548" s="49" t="s">
        <v>923</v>
      </c>
      <c r="F3548" s="49" t="s">
        <v>2170</v>
      </c>
      <c r="G3548" s="49">
        <v>2021</v>
      </c>
      <c r="H3548" s="49" t="s">
        <v>357</v>
      </c>
      <c r="I3548" s="49" t="s">
        <v>663</v>
      </c>
      <c r="J3548" s="59">
        <v>71597</v>
      </c>
      <c r="K3548" s="49">
        <v>71597</v>
      </c>
      <c r="L3548" s="55" t="str">
        <f>_xlfn.CONCAT(NFM3External!$B3548,"_",NFM3External!$C3548,"_",NFM3External!$E3548,"_",NFM3External!$G3548)</f>
        <v>Timor-Leste_HIV_United Nations Population Fund (UNFPA)_2021</v>
      </c>
    </row>
    <row r="3549" spans="1:12">
      <c r="A3549" s="51" t="s">
        <v>2169</v>
      </c>
      <c r="B3549" s="52" t="s">
        <v>1243</v>
      </c>
      <c r="C3549" s="52" t="s">
        <v>1638</v>
      </c>
      <c r="D3549" s="52" t="s">
        <v>1627</v>
      </c>
      <c r="E3549" s="52" t="s">
        <v>923</v>
      </c>
      <c r="F3549" s="52" t="s">
        <v>2170</v>
      </c>
      <c r="G3549" s="52">
        <v>2022</v>
      </c>
      <c r="H3549" s="52" t="s">
        <v>357</v>
      </c>
      <c r="I3549" s="52" t="s">
        <v>663</v>
      </c>
      <c r="J3549" s="60">
        <v>87353</v>
      </c>
      <c r="K3549" s="52">
        <v>87353</v>
      </c>
      <c r="L3549" s="56" t="str">
        <f>_xlfn.CONCAT(NFM3External!$B3549,"_",NFM3External!$C3549,"_",NFM3External!$E3549,"_",NFM3External!$G3549)</f>
        <v>Timor-Leste_HIV_United Nations Population Fund (UNFPA)_2022</v>
      </c>
    </row>
    <row r="3550" spans="1:12">
      <c r="A3550" s="48" t="s">
        <v>2169</v>
      </c>
      <c r="B3550" s="49" t="s">
        <v>1243</v>
      </c>
      <c r="C3550" s="49" t="s">
        <v>1638</v>
      </c>
      <c r="D3550" s="49" t="s">
        <v>1627</v>
      </c>
      <c r="E3550" s="49" t="s">
        <v>923</v>
      </c>
      <c r="F3550" s="49" t="s">
        <v>2170</v>
      </c>
      <c r="G3550" s="49">
        <v>2023</v>
      </c>
      <c r="H3550" s="49" t="s">
        <v>357</v>
      </c>
      <c r="I3550" s="49" t="s">
        <v>663</v>
      </c>
      <c r="J3550" s="59">
        <v>80275</v>
      </c>
      <c r="K3550" s="49">
        <v>80275</v>
      </c>
      <c r="L3550" s="55" t="str">
        <f>_xlfn.CONCAT(NFM3External!$B3550,"_",NFM3External!$C3550,"_",NFM3External!$E3550,"_",NFM3External!$G3550)</f>
        <v>Timor-Leste_HIV_United Nations Population Fund (UNFPA)_2023</v>
      </c>
    </row>
    <row r="3551" spans="1:12">
      <c r="A3551" s="51" t="s">
        <v>2169</v>
      </c>
      <c r="B3551" s="52" t="s">
        <v>1243</v>
      </c>
      <c r="C3551" s="52" t="s">
        <v>1638</v>
      </c>
      <c r="D3551" s="52" t="s">
        <v>1627</v>
      </c>
      <c r="E3551" s="52" t="s">
        <v>942</v>
      </c>
      <c r="F3551" s="52" t="s">
        <v>2171</v>
      </c>
      <c r="G3551" s="52">
        <v>2021</v>
      </c>
      <c r="H3551" s="52" t="s">
        <v>357</v>
      </c>
      <c r="I3551" s="52" t="s">
        <v>663</v>
      </c>
      <c r="J3551" s="60">
        <v>40000</v>
      </c>
      <c r="K3551" s="52">
        <v>40000</v>
      </c>
      <c r="L3551" s="56" t="str">
        <f>_xlfn.CONCAT(NFM3External!$B3551,"_",NFM3External!$C3551,"_",NFM3External!$E3551,"_",NFM3External!$G3551)</f>
        <v>Timor-Leste_HIV_World Health Organization (WHO)_2021</v>
      </c>
    </row>
    <row r="3552" spans="1:12">
      <c r="A3552" s="48" t="s">
        <v>2169</v>
      </c>
      <c r="B3552" s="49" t="s">
        <v>1243</v>
      </c>
      <c r="C3552" s="49" t="s">
        <v>1638</v>
      </c>
      <c r="D3552" s="49" t="s">
        <v>1627</v>
      </c>
      <c r="E3552" s="49" t="s">
        <v>942</v>
      </c>
      <c r="F3552" s="49" t="s">
        <v>2171</v>
      </c>
      <c r="G3552" s="49">
        <v>2023</v>
      </c>
      <c r="H3552" s="49" t="s">
        <v>357</v>
      </c>
      <c r="I3552" s="49" t="s">
        <v>663</v>
      </c>
      <c r="J3552" s="59">
        <v>40000</v>
      </c>
      <c r="K3552" s="49">
        <v>40000</v>
      </c>
      <c r="L3552" s="55" t="str">
        <f>_xlfn.CONCAT(NFM3External!$B3552,"_",NFM3External!$C3552,"_",NFM3External!$E3552,"_",NFM3External!$G3552)</f>
        <v>Timor-Leste_HIV_World Health Organization (WHO)_2023</v>
      </c>
    </row>
    <row r="3553" spans="1:12">
      <c r="A3553" s="51" t="s">
        <v>2169</v>
      </c>
      <c r="B3553" s="52" t="s">
        <v>1243</v>
      </c>
      <c r="C3553" s="52" t="s">
        <v>304</v>
      </c>
      <c r="D3553" s="52" t="s">
        <v>1627</v>
      </c>
      <c r="E3553" s="52" t="s">
        <v>947</v>
      </c>
      <c r="F3553" s="52" t="s">
        <v>2172</v>
      </c>
      <c r="G3553" s="52">
        <v>2018</v>
      </c>
      <c r="H3553" s="52" t="s">
        <v>1628</v>
      </c>
      <c r="I3553" s="52" t="s">
        <v>663</v>
      </c>
      <c r="J3553" s="60">
        <v>217206</v>
      </c>
      <c r="K3553" s="52">
        <v>217206</v>
      </c>
      <c r="L3553" s="56" t="str">
        <f>_xlfn.CONCAT(NFM3External!$B3553,"_",NFM3External!$C3553,"_",NFM3External!$E3553,"_",NFM3External!$G3553)</f>
        <v>Timor-Leste_Malaria_Unspecified - not disagregated by sources _2018</v>
      </c>
    </row>
    <row r="3554" spans="1:12">
      <c r="A3554" s="48" t="s">
        <v>2169</v>
      </c>
      <c r="B3554" s="49" t="s">
        <v>1243</v>
      </c>
      <c r="C3554" s="49" t="s">
        <v>304</v>
      </c>
      <c r="D3554" s="49" t="s">
        <v>1627</v>
      </c>
      <c r="E3554" s="49" t="s">
        <v>947</v>
      </c>
      <c r="F3554" s="49" t="s">
        <v>2172</v>
      </c>
      <c r="G3554" s="49">
        <v>2019</v>
      </c>
      <c r="H3554" s="49" t="s">
        <v>1628</v>
      </c>
      <c r="I3554" s="49" t="s">
        <v>663</v>
      </c>
      <c r="J3554" s="59">
        <v>38206</v>
      </c>
      <c r="K3554" s="49">
        <v>38206</v>
      </c>
      <c r="L3554" s="55" t="str">
        <f>_xlfn.CONCAT(NFM3External!$B3554,"_",NFM3External!$C3554,"_",NFM3External!$E3554,"_",NFM3External!$G3554)</f>
        <v>Timor-Leste_Malaria_Unspecified - not disagregated by sources _2019</v>
      </c>
    </row>
    <row r="3555" spans="1:12">
      <c r="A3555" s="51" t="s">
        <v>2169</v>
      </c>
      <c r="B3555" s="52" t="s">
        <v>1243</v>
      </c>
      <c r="C3555" s="52" t="s">
        <v>304</v>
      </c>
      <c r="D3555" s="52" t="s">
        <v>1627</v>
      </c>
      <c r="E3555" s="52" t="s">
        <v>947</v>
      </c>
      <c r="F3555" s="52" t="s">
        <v>2172</v>
      </c>
      <c r="G3555" s="52">
        <v>2020</v>
      </c>
      <c r="H3555" s="52" t="s">
        <v>1628</v>
      </c>
      <c r="I3555" s="52" t="s">
        <v>663</v>
      </c>
      <c r="J3555" s="60">
        <v>44453</v>
      </c>
      <c r="K3555" s="52">
        <v>44453</v>
      </c>
      <c r="L3555" s="56" t="str">
        <f>_xlfn.CONCAT(NFM3External!$B3555,"_",NFM3External!$C3555,"_",NFM3External!$E3555,"_",NFM3External!$G3555)</f>
        <v>Timor-Leste_Malaria_Unspecified - not disagregated by sources _2020</v>
      </c>
    </row>
    <row r="3556" spans="1:12">
      <c r="A3556" s="48" t="s">
        <v>2169</v>
      </c>
      <c r="B3556" s="49" t="s">
        <v>1243</v>
      </c>
      <c r="C3556" s="49" t="s">
        <v>304</v>
      </c>
      <c r="D3556" s="49" t="s">
        <v>1627</v>
      </c>
      <c r="E3556" s="49" t="s">
        <v>947</v>
      </c>
      <c r="F3556" s="49" t="s">
        <v>2172</v>
      </c>
      <c r="G3556" s="49">
        <v>2021</v>
      </c>
      <c r="H3556" s="49" t="s">
        <v>357</v>
      </c>
      <c r="I3556" s="49" t="s">
        <v>663</v>
      </c>
      <c r="J3556" s="59">
        <v>58600</v>
      </c>
      <c r="K3556" s="49">
        <v>58600</v>
      </c>
      <c r="L3556" s="55" t="str">
        <f>_xlfn.CONCAT(NFM3External!$B3556,"_",NFM3External!$C3556,"_",NFM3External!$E3556,"_",NFM3External!$G3556)</f>
        <v>Timor-Leste_Malaria_Unspecified - not disagregated by sources _2021</v>
      </c>
    </row>
    <row r="3557" spans="1:12">
      <c r="A3557" s="51" t="s">
        <v>2169</v>
      </c>
      <c r="B3557" s="52" t="s">
        <v>1243</v>
      </c>
      <c r="C3557" s="52" t="s">
        <v>304</v>
      </c>
      <c r="D3557" s="52" t="s">
        <v>1627</v>
      </c>
      <c r="E3557" s="52" t="s">
        <v>947</v>
      </c>
      <c r="F3557" s="52" t="s">
        <v>2172</v>
      </c>
      <c r="G3557" s="52">
        <v>2022</v>
      </c>
      <c r="H3557" s="52" t="s">
        <v>357</v>
      </c>
      <c r="I3557" s="52" t="s">
        <v>663</v>
      </c>
      <c r="J3557" s="60">
        <v>29258</v>
      </c>
      <c r="K3557" s="52">
        <v>29258</v>
      </c>
      <c r="L3557" s="56" t="str">
        <f>_xlfn.CONCAT(NFM3External!$B3557,"_",NFM3External!$C3557,"_",NFM3External!$E3557,"_",NFM3External!$G3557)</f>
        <v>Timor-Leste_Malaria_Unspecified - not disagregated by sources _2022</v>
      </c>
    </row>
    <row r="3558" spans="1:12">
      <c r="A3558" s="48" t="s">
        <v>2169</v>
      </c>
      <c r="B3558" s="49" t="s">
        <v>1243</v>
      </c>
      <c r="C3558" s="49" t="s">
        <v>304</v>
      </c>
      <c r="D3558" s="49" t="s">
        <v>1627</v>
      </c>
      <c r="E3558" s="49" t="s">
        <v>947</v>
      </c>
      <c r="F3558" s="49" t="s">
        <v>2172</v>
      </c>
      <c r="G3558" s="49">
        <v>2023</v>
      </c>
      <c r="H3558" s="49" t="s">
        <v>357</v>
      </c>
      <c r="I3558" s="49" t="s">
        <v>663</v>
      </c>
      <c r="J3558" s="59">
        <v>5502</v>
      </c>
      <c r="K3558" s="49">
        <v>5502</v>
      </c>
      <c r="L3558" s="55" t="str">
        <f>_xlfn.CONCAT(NFM3External!$B3558,"_",NFM3External!$C3558,"_",NFM3External!$E3558,"_",NFM3External!$G3558)</f>
        <v>Timor-Leste_Malaria_Unspecified - not disagregated by sources _2023</v>
      </c>
    </row>
    <row r="3559" spans="1:12">
      <c r="A3559" s="51" t="s">
        <v>2169</v>
      </c>
      <c r="B3559" s="52" t="s">
        <v>1243</v>
      </c>
      <c r="C3559" s="52" t="s">
        <v>304</v>
      </c>
      <c r="D3559" s="52" t="s">
        <v>1627</v>
      </c>
      <c r="E3559" s="52" t="s">
        <v>942</v>
      </c>
      <c r="F3559" s="52" t="s">
        <v>2173</v>
      </c>
      <c r="G3559" s="52">
        <v>2018</v>
      </c>
      <c r="H3559" s="52" t="s">
        <v>1628</v>
      </c>
      <c r="I3559" s="52" t="s">
        <v>663</v>
      </c>
      <c r="J3559" s="60">
        <v>26600</v>
      </c>
      <c r="K3559" s="52">
        <v>26600</v>
      </c>
      <c r="L3559" s="56" t="str">
        <f>_xlfn.CONCAT(NFM3External!$B3559,"_",NFM3External!$C3559,"_",NFM3External!$E3559,"_",NFM3External!$G3559)</f>
        <v>Timor-Leste_Malaria_World Health Organization (WHO)_2018</v>
      </c>
    </row>
    <row r="3560" spans="1:12">
      <c r="A3560" s="48" t="s">
        <v>2169</v>
      </c>
      <c r="B3560" s="49" t="s">
        <v>1243</v>
      </c>
      <c r="C3560" s="49" t="s">
        <v>304</v>
      </c>
      <c r="D3560" s="49" t="s">
        <v>1627</v>
      </c>
      <c r="E3560" s="49" t="s">
        <v>942</v>
      </c>
      <c r="F3560" s="49" t="s">
        <v>2173</v>
      </c>
      <c r="G3560" s="49">
        <v>2019</v>
      </c>
      <c r="H3560" s="49" t="s">
        <v>1628</v>
      </c>
      <c r="I3560" s="49" t="s">
        <v>663</v>
      </c>
      <c r="J3560" s="59">
        <v>20000</v>
      </c>
      <c r="K3560" s="49">
        <v>20000</v>
      </c>
      <c r="L3560" s="55" t="str">
        <f>_xlfn.CONCAT(NFM3External!$B3560,"_",NFM3External!$C3560,"_",NFM3External!$E3560,"_",NFM3External!$G3560)</f>
        <v>Timor-Leste_Malaria_World Health Organization (WHO)_2019</v>
      </c>
    </row>
    <row r="3561" spans="1:12">
      <c r="A3561" s="51" t="s">
        <v>2169</v>
      </c>
      <c r="B3561" s="52" t="s">
        <v>1243</v>
      </c>
      <c r="C3561" s="52" t="s">
        <v>304</v>
      </c>
      <c r="D3561" s="52" t="s">
        <v>1627</v>
      </c>
      <c r="E3561" s="52" t="s">
        <v>942</v>
      </c>
      <c r="F3561" s="52" t="s">
        <v>2173</v>
      </c>
      <c r="G3561" s="52">
        <v>2020</v>
      </c>
      <c r="H3561" s="52" t="s">
        <v>1628</v>
      </c>
      <c r="I3561" s="52" t="s">
        <v>663</v>
      </c>
      <c r="J3561" s="60">
        <v>92247</v>
      </c>
      <c r="K3561" s="52">
        <v>92247</v>
      </c>
      <c r="L3561" s="56" t="str">
        <f>_xlfn.CONCAT(NFM3External!$B3561,"_",NFM3External!$C3561,"_",NFM3External!$E3561,"_",NFM3External!$G3561)</f>
        <v>Timor-Leste_Malaria_World Health Organization (WHO)_2020</v>
      </c>
    </row>
    <row r="3562" spans="1:12">
      <c r="A3562" s="48" t="s">
        <v>2169</v>
      </c>
      <c r="B3562" s="49" t="s">
        <v>1243</v>
      </c>
      <c r="C3562" s="49" t="s">
        <v>304</v>
      </c>
      <c r="D3562" s="49" t="s">
        <v>1627</v>
      </c>
      <c r="E3562" s="49" t="s">
        <v>942</v>
      </c>
      <c r="F3562" s="49" t="s">
        <v>2173</v>
      </c>
      <c r="G3562" s="49">
        <v>2021</v>
      </c>
      <c r="H3562" s="49" t="s">
        <v>357</v>
      </c>
      <c r="I3562" s="49" t="s">
        <v>663</v>
      </c>
      <c r="J3562" s="59">
        <v>10000</v>
      </c>
      <c r="K3562" s="49">
        <v>10000</v>
      </c>
      <c r="L3562" s="55" t="str">
        <f>_xlfn.CONCAT(NFM3External!$B3562,"_",NFM3External!$C3562,"_",NFM3External!$E3562,"_",NFM3External!$G3562)</f>
        <v>Timor-Leste_Malaria_World Health Organization (WHO)_2021</v>
      </c>
    </row>
    <row r="3563" spans="1:12">
      <c r="A3563" s="51" t="s">
        <v>2169</v>
      </c>
      <c r="B3563" s="52" t="s">
        <v>1243</v>
      </c>
      <c r="C3563" s="52" t="s">
        <v>304</v>
      </c>
      <c r="D3563" s="52" t="s">
        <v>1627</v>
      </c>
      <c r="E3563" s="52" t="s">
        <v>942</v>
      </c>
      <c r="F3563" s="52" t="s">
        <v>2173</v>
      </c>
      <c r="G3563" s="52">
        <v>2022</v>
      </c>
      <c r="H3563" s="52" t="s">
        <v>357</v>
      </c>
      <c r="I3563" s="52" t="s">
        <v>663</v>
      </c>
      <c r="J3563" s="60">
        <v>20000</v>
      </c>
      <c r="K3563" s="52">
        <v>20000</v>
      </c>
      <c r="L3563" s="56" t="str">
        <f>_xlfn.CONCAT(NFM3External!$B3563,"_",NFM3External!$C3563,"_",NFM3External!$E3563,"_",NFM3External!$G3563)</f>
        <v>Timor-Leste_Malaria_World Health Organization (WHO)_2022</v>
      </c>
    </row>
    <row r="3564" spans="1:12">
      <c r="A3564" s="48" t="s">
        <v>2169</v>
      </c>
      <c r="B3564" s="49" t="s">
        <v>1243</v>
      </c>
      <c r="C3564" s="49" t="s">
        <v>304</v>
      </c>
      <c r="D3564" s="49" t="s">
        <v>1627</v>
      </c>
      <c r="E3564" s="49" t="s">
        <v>942</v>
      </c>
      <c r="F3564" s="49" t="s">
        <v>2173</v>
      </c>
      <c r="G3564" s="49">
        <v>2023</v>
      </c>
      <c r="H3564" s="49" t="s">
        <v>357</v>
      </c>
      <c r="I3564" s="49" t="s">
        <v>663</v>
      </c>
      <c r="J3564" s="59">
        <v>10000</v>
      </c>
      <c r="K3564" s="49">
        <v>10000</v>
      </c>
      <c r="L3564" s="55" t="str">
        <f>_xlfn.CONCAT(NFM3External!$B3564,"_",NFM3External!$C3564,"_",NFM3External!$E3564,"_",NFM3External!$G3564)</f>
        <v>Timor-Leste_Malaria_World Health Organization (WHO)_2023</v>
      </c>
    </row>
    <row r="3565" spans="1:12">
      <c r="A3565" s="51" t="s">
        <v>2169</v>
      </c>
      <c r="B3565" s="52" t="s">
        <v>1243</v>
      </c>
      <c r="C3565" s="52" t="s">
        <v>301</v>
      </c>
      <c r="D3565" s="52" t="s">
        <v>1627</v>
      </c>
      <c r="E3565" s="52" t="s">
        <v>839</v>
      </c>
      <c r="F3565" s="52" t="s">
        <v>2174</v>
      </c>
      <c r="G3565" s="52">
        <v>2019</v>
      </c>
      <c r="H3565" s="52" t="s">
        <v>1628</v>
      </c>
      <c r="I3565" s="52" t="s">
        <v>663</v>
      </c>
      <c r="J3565" s="60">
        <v>1000000</v>
      </c>
      <c r="K3565" s="52">
        <v>1000000</v>
      </c>
      <c r="L3565" s="56" t="str">
        <f>_xlfn.CONCAT(NFM3External!$B3565,"_",NFM3External!$C3565,"_",NFM3External!$E3565,"_",NFM3External!$G3565)</f>
        <v>Timor-Leste_TB_Korea_2019</v>
      </c>
    </row>
    <row r="3566" spans="1:12">
      <c r="A3566" s="48" t="s">
        <v>2169</v>
      </c>
      <c r="B3566" s="49" t="s">
        <v>1243</v>
      </c>
      <c r="C3566" s="49" t="s">
        <v>301</v>
      </c>
      <c r="D3566" s="49" t="s">
        <v>1627</v>
      </c>
      <c r="E3566" s="49" t="s">
        <v>839</v>
      </c>
      <c r="F3566" s="49" t="s">
        <v>2174</v>
      </c>
      <c r="G3566" s="49">
        <v>2020</v>
      </c>
      <c r="H3566" s="49" t="s">
        <v>1628</v>
      </c>
      <c r="I3566" s="49" t="s">
        <v>663</v>
      </c>
      <c r="J3566" s="59">
        <v>1100000</v>
      </c>
      <c r="K3566" s="49">
        <v>1100000</v>
      </c>
      <c r="L3566" s="55" t="str">
        <f>_xlfn.CONCAT(NFM3External!$B3566,"_",NFM3External!$C3566,"_",NFM3External!$E3566,"_",NFM3External!$G3566)</f>
        <v>Timor-Leste_TB_Korea_2020</v>
      </c>
    </row>
    <row r="3567" spans="1:12">
      <c r="A3567" s="51" t="s">
        <v>2169</v>
      </c>
      <c r="B3567" s="52" t="s">
        <v>1243</v>
      </c>
      <c r="C3567" s="52" t="s">
        <v>301</v>
      </c>
      <c r="D3567" s="52" t="s">
        <v>1627</v>
      </c>
      <c r="E3567" s="52" t="s">
        <v>839</v>
      </c>
      <c r="F3567" s="52" t="s">
        <v>2174</v>
      </c>
      <c r="G3567" s="52">
        <v>2021</v>
      </c>
      <c r="H3567" s="52" t="s">
        <v>357</v>
      </c>
      <c r="I3567" s="52" t="s">
        <v>663</v>
      </c>
      <c r="J3567" s="60">
        <v>1700000</v>
      </c>
      <c r="K3567" s="52">
        <v>1700000</v>
      </c>
      <c r="L3567" s="56" t="str">
        <f>_xlfn.CONCAT(NFM3External!$B3567,"_",NFM3External!$C3567,"_",NFM3External!$E3567,"_",NFM3External!$G3567)</f>
        <v>Timor-Leste_TB_Korea_2021</v>
      </c>
    </row>
    <row r="3568" spans="1:12">
      <c r="A3568" s="48" t="s">
        <v>2169</v>
      </c>
      <c r="B3568" s="49" t="s">
        <v>1243</v>
      </c>
      <c r="C3568" s="49" t="s">
        <v>301</v>
      </c>
      <c r="D3568" s="49" t="s">
        <v>1627</v>
      </c>
      <c r="E3568" s="49" t="s">
        <v>839</v>
      </c>
      <c r="F3568" s="49" t="s">
        <v>2174</v>
      </c>
      <c r="G3568" s="49">
        <v>2022</v>
      </c>
      <c r="H3568" s="49" t="s">
        <v>357</v>
      </c>
      <c r="I3568" s="49" t="s">
        <v>663</v>
      </c>
      <c r="J3568" s="59">
        <v>1700000</v>
      </c>
      <c r="K3568" s="49">
        <v>1700000</v>
      </c>
      <c r="L3568" s="55" t="str">
        <f>_xlfn.CONCAT(NFM3External!$B3568,"_",NFM3External!$C3568,"_",NFM3External!$E3568,"_",NFM3External!$G3568)</f>
        <v>Timor-Leste_TB_Korea_2022</v>
      </c>
    </row>
    <row r="3569" spans="1:12">
      <c r="A3569" s="51" t="s">
        <v>2169</v>
      </c>
      <c r="B3569" s="52" t="s">
        <v>1243</v>
      </c>
      <c r="C3569" s="52" t="s">
        <v>301</v>
      </c>
      <c r="D3569" s="52" t="s">
        <v>1627</v>
      </c>
      <c r="E3569" s="52" t="s">
        <v>839</v>
      </c>
      <c r="F3569" s="52" t="s">
        <v>2174</v>
      </c>
      <c r="G3569" s="52">
        <v>2023</v>
      </c>
      <c r="H3569" s="52" t="s">
        <v>357</v>
      </c>
      <c r="I3569" s="52" t="s">
        <v>663</v>
      </c>
      <c r="J3569" s="60">
        <v>500000</v>
      </c>
      <c r="K3569" s="52">
        <v>500000</v>
      </c>
      <c r="L3569" s="56" t="str">
        <f>_xlfn.CONCAT(NFM3External!$B3569,"_",NFM3External!$C3569,"_",NFM3External!$E3569,"_",NFM3External!$G3569)</f>
        <v>Timor-Leste_TB_Korea_2023</v>
      </c>
    </row>
    <row r="3570" spans="1:12">
      <c r="A3570" s="48" t="s">
        <v>2169</v>
      </c>
      <c r="B3570" s="49" t="s">
        <v>1243</v>
      </c>
      <c r="C3570" s="49" t="s">
        <v>301</v>
      </c>
      <c r="D3570" s="49" t="s">
        <v>1627</v>
      </c>
      <c r="E3570" s="49" t="s">
        <v>942</v>
      </c>
      <c r="F3570" s="49" t="s">
        <v>2175</v>
      </c>
      <c r="G3570" s="49">
        <v>2021</v>
      </c>
      <c r="H3570" s="49" t="s">
        <v>357</v>
      </c>
      <c r="I3570" s="49" t="s">
        <v>663</v>
      </c>
      <c r="J3570" s="59">
        <v>198460</v>
      </c>
      <c r="K3570" s="49">
        <v>198460</v>
      </c>
      <c r="L3570" s="55" t="str">
        <f>_xlfn.CONCAT(NFM3External!$B3570,"_",NFM3External!$C3570,"_",NFM3External!$E3570,"_",NFM3External!$G3570)</f>
        <v>Timor-Leste_TB_World Health Organization (WHO)_2021</v>
      </c>
    </row>
    <row r="3571" spans="1:12">
      <c r="A3571" s="51" t="s">
        <v>2169</v>
      </c>
      <c r="B3571" s="52" t="s">
        <v>1243</v>
      </c>
      <c r="C3571" s="52" t="s">
        <v>301</v>
      </c>
      <c r="D3571" s="52" t="s">
        <v>1627</v>
      </c>
      <c r="E3571" s="52" t="s">
        <v>942</v>
      </c>
      <c r="F3571" s="52" t="s">
        <v>2175</v>
      </c>
      <c r="G3571" s="52">
        <v>2022</v>
      </c>
      <c r="H3571" s="52" t="s">
        <v>357</v>
      </c>
      <c r="I3571" s="52" t="s">
        <v>663</v>
      </c>
      <c r="J3571" s="60">
        <v>5000</v>
      </c>
      <c r="K3571" s="52">
        <v>5000</v>
      </c>
      <c r="L3571" s="56" t="str">
        <f>_xlfn.CONCAT(NFM3External!$B3571,"_",NFM3External!$C3571,"_",NFM3External!$E3571,"_",NFM3External!$G3571)</f>
        <v>Timor-Leste_TB_World Health Organization (WHO)_2022</v>
      </c>
    </row>
    <row r="3572" spans="1:12">
      <c r="A3572" s="48" t="s">
        <v>2169</v>
      </c>
      <c r="B3572" s="49" t="s">
        <v>1243</v>
      </c>
      <c r="C3572" s="49" t="s">
        <v>301</v>
      </c>
      <c r="D3572" s="49" t="s">
        <v>1627</v>
      </c>
      <c r="E3572" s="49" t="s">
        <v>942</v>
      </c>
      <c r="F3572" s="49" t="s">
        <v>2175</v>
      </c>
      <c r="G3572" s="49">
        <v>2023</v>
      </c>
      <c r="H3572" s="49" t="s">
        <v>357</v>
      </c>
      <c r="I3572" s="49" t="s">
        <v>663</v>
      </c>
      <c r="J3572" s="59">
        <v>30000</v>
      </c>
      <c r="K3572" s="49">
        <v>30000</v>
      </c>
      <c r="L3572" s="55" t="str">
        <f>_xlfn.CONCAT(NFM3External!$B3572,"_",NFM3External!$C3572,"_",NFM3External!$E3572,"_",NFM3External!$G3572)</f>
        <v>Timor-Leste_TB_World Health Organization (WHO)_2023</v>
      </c>
    </row>
    <row r="3573" spans="1:12">
      <c r="A3573" s="51" t="s">
        <v>2176</v>
      </c>
      <c r="B3573" s="52" t="s">
        <v>1251</v>
      </c>
      <c r="C3573" s="52" t="s">
        <v>1638</v>
      </c>
      <c r="D3573" s="52" t="s">
        <v>1627</v>
      </c>
      <c r="E3573" s="52" t="s">
        <v>765</v>
      </c>
      <c r="F3573" s="52" t="s">
        <v>2177</v>
      </c>
      <c r="G3573" s="52">
        <v>2020</v>
      </c>
      <c r="H3573" s="52" t="s">
        <v>1628</v>
      </c>
      <c r="I3573" s="52" t="s">
        <v>663</v>
      </c>
      <c r="J3573" s="60">
        <v>50000</v>
      </c>
      <c r="K3573" s="52">
        <v>50000</v>
      </c>
      <c r="L3573" s="56" t="str">
        <f>_xlfn.CONCAT(NFM3External!$B3573,"_",NFM3External!$C3573,"_",NFM3External!$E3573,"_",NFM3External!$G3573)</f>
        <v>Tunisia_HIV_European Union/European Commision_2020</v>
      </c>
    </row>
    <row r="3574" spans="1:12">
      <c r="A3574" s="48" t="s">
        <v>2176</v>
      </c>
      <c r="B3574" s="49" t="s">
        <v>1251</v>
      </c>
      <c r="C3574" s="49" t="s">
        <v>1638</v>
      </c>
      <c r="D3574" s="49" t="s">
        <v>1627</v>
      </c>
      <c r="E3574" s="49" t="s">
        <v>765</v>
      </c>
      <c r="F3574" s="49" t="s">
        <v>2177</v>
      </c>
      <c r="G3574" s="49">
        <v>2021</v>
      </c>
      <c r="H3574" s="49" t="s">
        <v>1628</v>
      </c>
      <c r="I3574" s="49" t="s">
        <v>663</v>
      </c>
      <c r="J3574" s="59">
        <v>50000</v>
      </c>
      <c r="K3574" s="49">
        <v>50000</v>
      </c>
      <c r="L3574" s="55" t="str">
        <f>_xlfn.CONCAT(NFM3External!$B3574,"_",NFM3External!$C3574,"_",NFM3External!$E3574,"_",NFM3External!$G3574)</f>
        <v>Tunisia_HIV_European Union/European Commision_2021</v>
      </c>
    </row>
    <row r="3575" spans="1:12">
      <c r="A3575" s="51" t="s">
        <v>2176</v>
      </c>
      <c r="B3575" s="52" t="s">
        <v>1251</v>
      </c>
      <c r="C3575" s="52" t="s">
        <v>1638</v>
      </c>
      <c r="D3575" s="52" t="s">
        <v>1627</v>
      </c>
      <c r="E3575" s="52" t="s">
        <v>765</v>
      </c>
      <c r="F3575" s="52" t="s">
        <v>2177</v>
      </c>
      <c r="G3575" s="52">
        <v>2022</v>
      </c>
      <c r="H3575" s="52" t="s">
        <v>357</v>
      </c>
      <c r="I3575" s="52" t="s">
        <v>663</v>
      </c>
      <c r="J3575" s="60">
        <v>50000</v>
      </c>
      <c r="K3575" s="52">
        <v>50000</v>
      </c>
      <c r="L3575" s="56" t="str">
        <f>_xlfn.CONCAT(NFM3External!$B3575,"_",NFM3External!$C3575,"_",NFM3External!$E3575,"_",NFM3External!$G3575)</f>
        <v>Tunisia_HIV_European Union/European Commision_2022</v>
      </c>
    </row>
    <row r="3576" spans="1:12">
      <c r="A3576" s="48" t="s">
        <v>2176</v>
      </c>
      <c r="B3576" s="49" t="s">
        <v>1251</v>
      </c>
      <c r="C3576" s="49" t="s">
        <v>1638</v>
      </c>
      <c r="D3576" s="49" t="s">
        <v>1627</v>
      </c>
      <c r="E3576" s="49" t="s">
        <v>765</v>
      </c>
      <c r="F3576" s="49" t="s">
        <v>2177</v>
      </c>
      <c r="G3576" s="49">
        <v>2023</v>
      </c>
      <c r="H3576" s="49" t="s">
        <v>357</v>
      </c>
      <c r="I3576" s="49" t="s">
        <v>663</v>
      </c>
      <c r="J3576" s="59">
        <v>50000</v>
      </c>
      <c r="K3576" s="49">
        <v>50000</v>
      </c>
      <c r="L3576" s="55" t="str">
        <f>_xlfn.CONCAT(NFM3External!$B3576,"_",NFM3External!$C3576,"_",NFM3External!$E3576,"_",NFM3External!$G3576)</f>
        <v>Tunisia_HIV_European Union/European Commision_2023</v>
      </c>
    </row>
    <row r="3577" spans="1:12">
      <c r="A3577" s="51" t="s">
        <v>2176</v>
      </c>
      <c r="B3577" s="52" t="s">
        <v>1251</v>
      </c>
      <c r="C3577" s="52" t="s">
        <v>1638</v>
      </c>
      <c r="D3577" s="52" t="s">
        <v>1627</v>
      </c>
      <c r="E3577" s="52" t="s">
        <v>765</v>
      </c>
      <c r="F3577" s="52" t="s">
        <v>2177</v>
      </c>
      <c r="G3577" s="52">
        <v>2024</v>
      </c>
      <c r="H3577" s="52" t="s">
        <v>357</v>
      </c>
      <c r="I3577" s="52" t="s">
        <v>663</v>
      </c>
      <c r="J3577" s="60">
        <v>50000</v>
      </c>
      <c r="K3577" s="52">
        <v>50000</v>
      </c>
      <c r="L3577" s="56" t="str">
        <f>_xlfn.CONCAT(NFM3External!$B3577,"_",NFM3External!$C3577,"_",NFM3External!$E3577,"_",NFM3External!$G3577)</f>
        <v>Tunisia_HIV_European Union/European Commision_2024</v>
      </c>
    </row>
    <row r="3578" spans="1:12">
      <c r="A3578" s="48" t="s">
        <v>2176</v>
      </c>
      <c r="B3578" s="49" t="s">
        <v>1251</v>
      </c>
      <c r="C3578" s="49" t="s">
        <v>1638</v>
      </c>
      <c r="D3578" s="49" t="s">
        <v>1627</v>
      </c>
      <c r="E3578" s="49" t="s">
        <v>765</v>
      </c>
      <c r="F3578" s="49" t="s">
        <v>2177</v>
      </c>
      <c r="G3578" s="49">
        <v>2025</v>
      </c>
      <c r="H3578" s="49" t="s">
        <v>357</v>
      </c>
      <c r="I3578" s="49" t="s">
        <v>663</v>
      </c>
      <c r="J3578" s="59">
        <v>50000</v>
      </c>
      <c r="K3578" s="49">
        <v>50000</v>
      </c>
      <c r="L3578" s="55" t="str">
        <f>_xlfn.CONCAT(NFM3External!$B3578,"_",NFM3External!$C3578,"_",NFM3External!$E3578,"_",NFM3External!$G3578)</f>
        <v>Tunisia_HIV_European Union/European Commision_2025</v>
      </c>
    </row>
    <row r="3579" spans="1:12">
      <c r="A3579" s="51" t="s">
        <v>2176</v>
      </c>
      <c r="B3579" s="52" t="s">
        <v>1251</v>
      </c>
      <c r="C3579" s="52" t="s">
        <v>1638</v>
      </c>
      <c r="D3579" s="52" t="s">
        <v>1627</v>
      </c>
      <c r="E3579" s="52" t="s">
        <v>836</v>
      </c>
      <c r="F3579" s="52" t="s">
        <v>2178</v>
      </c>
      <c r="G3579" s="52">
        <v>2019</v>
      </c>
      <c r="H3579" s="52" t="s">
        <v>1628</v>
      </c>
      <c r="I3579" s="52" t="s">
        <v>663</v>
      </c>
      <c r="J3579" s="60">
        <v>120000</v>
      </c>
      <c r="K3579" s="52">
        <v>120000</v>
      </c>
      <c r="L3579" s="56" t="str">
        <f>_xlfn.CONCAT(NFM3External!$B3579,"_",NFM3External!$C3579,"_",NFM3External!$E3579,"_",NFM3External!$G3579)</f>
        <v>Tunisia_HIV_Joint United Nations Programme on HIV/AIDS (UNAIDS)_2019</v>
      </c>
    </row>
    <row r="3580" spans="1:12">
      <c r="A3580" s="48" t="s">
        <v>2176</v>
      </c>
      <c r="B3580" s="49" t="s">
        <v>1251</v>
      </c>
      <c r="C3580" s="49" t="s">
        <v>1638</v>
      </c>
      <c r="D3580" s="49" t="s">
        <v>1627</v>
      </c>
      <c r="E3580" s="49" t="s">
        <v>836</v>
      </c>
      <c r="F3580" s="49" t="s">
        <v>2178</v>
      </c>
      <c r="G3580" s="49">
        <v>2020</v>
      </c>
      <c r="H3580" s="49" t="s">
        <v>1628</v>
      </c>
      <c r="I3580" s="49" t="s">
        <v>663</v>
      </c>
      <c r="J3580" s="59">
        <v>120000</v>
      </c>
      <c r="K3580" s="49">
        <v>120000</v>
      </c>
      <c r="L3580" s="55" t="str">
        <f>_xlfn.CONCAT(NFM3External!$B3580,"_",NFM3External!$C3580,"_",NFM3External!$E3580,"_",NFM3External!$G3580)</f>
        <v>Tunisia_HIV_Joint United Nations Programme on HIV/AIDS (UNAIDS)_2020</v>
      </c>
    </row>
    <row r="3581" spans="1:12">
      <c r="A3581" s="51" t="s">
        <v>2176</v>
      </c>
      <c r="B3581" s="52" t="s">
        <v>1251</v>
      </c>
      <c r="C3581" s="52" t="s">
        <v>1638</v>
      </c>
      <c r="D3581" s="52" t="s">
        <v>1627</v>
      </c>
      <c r="E3581" s="52" t="s">
        <v>836</v>
      </c>
      <c r="F3581" s="52" t="s">
        <v>2178</v>
      </c>
      <c r="G3581" s="52">
        <v>2021</v>
      </c>
      <c r="H3581" s="52" t="s">
        <v>1628</v>
      </c>
      <c r="I3581" s="52" t="s">
        <v>663</v>
      </c>
      <c r="J3581" s="60">
        <v>120000</v>
      </c>
      <c r="K3581" s="52">
        <v>120000</v>
      </c>
      <c r="L3581" s="56" t="str">
        <f>_xlfn.CONCAT(NFM3External!$B3581,"_",NFM3External!$C3581,"_",NFM3External!$E3581,"_",NFM3External!$G3581)</f>
        <v>Tunisia_HIV_Joint United Nations Programme on HIV/AIDS (UNAIDS)_2021</v>
      </c>
    </row>
    <row r="3582" spans="1:12">
      <c r="A3582" s="48" t="s">
        <v>2176</v>
      </c>
      <c r="B3582" s="49" t="s">
        <v>1251</v>
      </c>
      <c r="C3582" s="49" t="s">
        <v>1638</v>
      </c>
      <c r="D3582" s="49" t="s">
        <v>1627</v>
      </c>
      <c r="E3582" s="49" t="s">
        <v>836</v>
      </c>
      <c r="F3582" s="49" t="s">
        <v>2178</v>
      </c>
      <c r="G3582" s="49">
        <v>2022</v>
      </c>
      <c r="H3582" s="49" t="s">
        <v>357</v>
      </c>
      <c r="I3582" s="49" t="s">
        <v>663</v>
      </c>
      <c r="J3582" s="59">
        <v>120000</v>
      </c>
      <c r="K3582" s="49">
        <v>120000</v>
      </c>
      <c r="L3582" s="55" t="str">
        <f>_xlfn.CONCAT(NFM3External!$B3582,"_",NFM3External!$C3582,"_",NFM3External!$E3582,"_",NFM3External!$G3582)</f>
        <v>Tunisia_HIV_Joint United Nations Programme on HIV/AIDS (UNAIDS)_2022</v>
      </c>
    </row>
    <row r="3583" spans="1:12">
      <c r="A3583" s="51" t="s">
        <v>2176</v>
      </c>
      <c r="B3583" s="52" t="s">
        <v>1251</v>
      </c>
      <c r="C3583" s="52" t="s">
        <v>1638</v>
      </c>
      <c r="D3583" s="52" t="s">
        <v>1627</v>
      </c>
      <c r="E3583" s="52" t="s">
        <v>836</v>
      </c>
      <c r="F3583" s="52" t="s">
        <v>2178</v>
      </c>
      <c r="G3583" s="52">
        <v>2023</v>
      </c>
      <c r="H3583" s="52" t="s">
        <v>357</v>
      </c>
      <c r="I3583" s="52" t="s">
        <v>663</v>
      </c>
      <c r="J3583" s="60">
        <v>120000</v>
      </c>
      <c r="K3583" s="52">
        <v>120000</v>
      </c>
      <c r="L3583" s="56" t="str">
        <f>_xlfn.CONCAT(NFM3External!$B3583,"_",NFM3External!$C3583,"_",NFM3External!$E3583,"_",NFM3External!$G3583)</f>
        <v>Tunisia_HIV_Joint United Nations Programme on HIV/AIDS (UNAIDS)_2023</v>
      </c>
    </row>
    <row r="3584" spans="1:12">
      <c r="A3584" s="48" t="s">
        <v>2176</v>
      </c>
      <c r="B3584" s="49" t="s">
        <v>1251</v>
      </c>
      <c r="C3584" s="49" t="s">
        <v>1638</v>
      </c>
      <c r="D3584" s="49" t="s">
        <v>1627</v>
      </c>
      <c r="E3584" s="49" t="s">
        <v>836</v>
      </c>
      <c r="F3584" s="49" t="s">
        <v>2178</v>
      </c>
      <c r="G3584" s="49">
        <v>2024</v>
      </c>
      <c r="H3584" s="49" t="s">
        <v>357</v>
      </c>
      <c r="I3584" s="49" t="s">
        <v>663</v>
      </c>
      <c r="J3584" s="59">
        <v>120000</v>
      </c>
      <c r="K3584" s="49">
        <v>120000</v>
      </c>
      <c r="L3584" s="55" t="str">
        <f>_xlfn.CONCAT(NFM3External!$B3584,"_",NFM3External!$C3584,"_",NFM3External!$E3584,"_",NFM3External!$G3584)</f>
        <v>Tunisia_HIV_Joint United Nations Programme on HIV/AIDS (UNAIDS)_2024</v>
      </c>
    </row>
    <row r="3585" spans="1:12">
      <c r="A3585" s="51" t="s">
        <v>2176</v>
      </c>
      <c r="B3585" s="52" t="s">
        <v>1251</v>
      </c>
      <c r="C3585" s="52" t="s">
        <v>1638</v>
      </c>
      <c r="D3585" s="52" t="s">
        <v>1627</v>
      </c>
      <c r="E3585" s="52" t="s">
        <v>836</v>
      </c>
      <c r="F3585" s="52" t="s">
        <v>2178</v>
      </c>
      <c r="G3585" s="52">
        <v>2025</v>
      </c>
      <c r="H3585" s="52" t="s">
        <v>357</v>
      </c>
      <c r="I3585" s="52" t="s">
        <v>663</v>
      </c>
      <c r="J3585" s="60">
        <v>120000</v>
      </c>
      <c r="K3585" s="52">
        <v>120000</v>
      </c>
      <c r="L3585" s="56" t="str">
        <f>_xlfn.CONCAT(NFM3External!$B3585,"_",NFM3External!$C3585,"_",NFM3External!$E3585,"_",NFM3External!$G3585)</f>
        <v>Tunisia_HIV_Joint United Nations Programme on HIV/AIDS (UNAIDS)_2025</v>
      </c>
    </row>
    <row r="3586" spans="1:12">
      <c r="A3586" s="48" t="s">
        <v>2176</v>
      </c>
      <c r="B3586" s="49" t="s">
        <v>1251</v>
      </c>
      <c r="C3586" s="49" t="s">
        <v>1638</v>
      </c>
      <c r="D3586" s="49" t="s">
        <v>1627</v>
      </c>
      <c r="E3586" s="49" t="s">
        <v>836</v>
      </c>
      <c r="F3586" s="49" t="s">
        <v>2178</v>
      </c>
      <c r="G3586" s="49">
        <v>2026</v>
      </c>
      <c r="H3586" s="49" t="s">
        <v>357</v>
      </c>
      <c r="I3586" s="49" t="s">
        <v>663</v>
      </c>
      <c r="J3586" s="59">
        <v>120000</v>
      </c>
      <c r="K3586" s="49">
        <v>120000</v>
      </c>
      <c r="L3586" s="55" t="str">
        <f>_xlfn.CONCAT(NFM3External!$B3586,"_",NFM3External!$C3586,"_",NFM3External!$E3586,"_",NFM3External!$G3586)</f>
        <v>Tunisia_HIV_Joint United Nations Programme on HIV/AIDS (UNAIDS)_2026</v>
      </c>
    </row>
    <row r="3587" spans="1:12">
      <c r="A3587" s="51" t="s">
        <v>2176</v>
      </c>
      <c r="B3587" s="52" t="s">
        <v>1251</v>
      </c>
      <c r="C3587" s="52" t="s">
        <v>1638</v>
      </c>
      <c r="D3587" s="52" t="s">
        <v>1627</v>
      </c>
      <c r="E3587" s="52" t="s">
        <v>911</v>
      </c>
      <c r="F3587" s="52" t="s">
        <v>2178</v>
      </c>
      <c r="G3587" s="52">
        <v>2019</v>
      </c>
      <c r="H3587" s="52" t="s">
        <v>1628</v>
      </c>
      <c r="I3587" s="52" t="s">
        <v>663</v>
      </c>
      <c r="J3587" s="60">
        <v>10000</v>
      </c>
      <c r="K3587" s="52">
        <v>10000</v>
      </c>
      <c r="L3587" s="56" t="str">
        <f>_xlfn.CONCAT(NFM3External!$B3587,"_",NFM3External!$C3587,"_",NFM3External!$E3587,"_",NFM3External!$G3587)</f>
        <v>Tunisia_HIV_United Nations Development Programme (UNDP)_2019</v>
      </c>
    </row>
    <row r="3588" spans="1:12">
      <c r="A3588" s="48" t="s">
        <v>2176</v>
      </c>
      <c r="B3588" s="49" t="s">
        <v>1251</v>
      </c>
      <c r="C3588" s="49" t="s">
        <v>1638</v>
      </c>
      <c r="D3588" s="49" t="s">
        <v>1627</v>
      </c>
      <c r="E3588" s="49" t="s">
        <v>911</v>
      </c>
      <c r="F3588" s="49" t="s">
        <v>2178</v>
      </c>
      <c r="G3588" s="49">
        <v>2020</v>
      </c>
      <c r="H3588" s="49" t="s">
        <v>1628</v>
      </c>
      <c r="I3588" s="49" t="s">
        <v>663</v>
      </c>
      <c r="J3588" s="59">
        <v>10000</v>
      </c>
      <c r="K3588" s="49">
        <v>10000</v>
      </c>
      <c r="L3588" s="55" t="str">
        <f>_xlfn.CONCAT(NFM3External!$B3588,"_",NFM3External!$C3588,"_",NFM3External!$E3588,"_",NFM3External!$G3588)</f>
        <v>Tunisia_HIV_United Nations Development Programme (UNDP)_2020</v>
      </c>
    </row>
    <row r="3589" spans="1:12">
      <c r="A3589" s="51" t="s">
        <v>2176</v>
      </c>
      <c r="B3589" s="52" t="s">
        <v>1251</v>
      </c>
      <c r="C3589" s="52" t="s">
        <v>1638</v>
      </c>
      <c r="D3589" s="52" t="s">
        <v>1627</v>
      </c>
      <c r="E3589" s="52" t="s">
        <v>911</v>
      </c>
      <c r="F3589" s="52" t="s">
        <v>2178</v>
      </c>
      <c r="G3589" s="52">
        <v>2021</v>
      </c>
      <c r="H3589" s="52" t="s">
        <v>1628</v>
      </c>
      <c r="I3589" s="52" t="s">
        <v>663</v>
      </c>
      <c r="J3589" s="60">
        <v>10000</v>
      </c>
      <c r="K3589" s="52">
        <v>10000</v>
      </c>
      <c r="L3589" s="56" t="str">
        <f>_xlfn.CONCAT(NFM3External!$B3589,"_",NFM3External!$C3589,"_",NFM3External!$E3589,"_",NFM3External!$G3589)</f>
        <v>Tunisia_HIV_United Nations Development Programme (UNDP)_2021</v>
      </c>
    </row>
    <row r="3590" spans="1:12">
      <c r="A3590" s="48" t="s">
        <v>2176</v>
      </c>
      <c r="B3590" s="49" t="s">
        <v>1251</v>
      </c>
      <c r="C3590" s="49" t="s">
        <v>1638</v>
      </c>
      <c r="D3590" s="49" t="s">
        <v>1627</v>
      </c>
      <c r="E3590" s="49" t="s">
        <v>911</v>
      </c>
      <c r="F3590" s="49" t="s">
        <v>2178</v>
      </c>
      <c r="G3590" s="49">
        <v>2022</v>
      </c>
      <c r="H3590" s="49" t="s">
        <v>357</v>
      </c>
      <c r="I3590" s="49" t="s">
        <v>663</v>
      </c>
      <c r="J3590" s="59">
        <v>10000</v>
      </c>
      <c r="K3590" s="49">
        <v>10000</v>
      </c>
      <c r="L3590" s="55" t="str">
        <f>_xlfn.CONCAT(NFM3External!$B3590,"_",NFM3External!$C3590,"_",NFM3External!$E3590,"_",NFM3External!$G3590)</f>
        <v>Tunisia_HIV_United Nations Development Programme (UNDP)_2022</v>
      </c>
    </row>
    <row r="3591" spans="1:12">
      <c r="A3591" s="51" t="s">
        <v>2176</v>
      </c>
      <c r="B3591" s="52" t="s">
        <v>1251</v>
      </c>
      <c r="C3591" s="52" t="s">
        <v>1638</v>
      </c>
      <c r="D3591" s="52" t="s">
        <v>1627</v>
      </c>
      <c r="E3591" s="52" t="s">
        <v>911</v>
      </c>
      <c r="F3591" s="52" t="s">
        <v>2178</v>
      </c>
      <c r="G3591" s="52">
        <v>2023</v>
      </c>
      <c r="H3591" s="52" t="s">
        <v>357</v>
      </c>
      <c r="I3591" s="52" t="s">
        <v>663</v>
      </c>
      <c r="J3591" s="60">
        <v>10000</v>
      </c>
      <c r="K3591" s="52">
        <v>10000</v>
      </c>
      <c r="L3591" s="56" t="str">
        <f>_xlfn.CONCAT(NFM3External!$B3591,"_",NFM3External!$C3591,"_",NFM3External!$E3591,"_",NFM3External!$G3591)</f>
        <v>Tunisia_HIV_United Nations Development Programme (UNDP)_2023</v>
      </c>
    </row>
    <row r="3592" spans="1:12">
      <c r="A3592" s="48" t="s">
        <v>2176</v>
      </c>
      <c r="B3592" s="49" t="s">
        <v>1251</v>
      </c>
      <c r="C3592" s="49" t="s">
        <v>1638</v>
      </c>
      <c r="D3592" s="49" t="s">
        <v>1627</v>
      </c>
      <c r="E3592" s="49" t="s">
        <v>911</v>
      </c>
      <c r="F3592" s="49" t="s">
        <v>2178</v>
      </c>
      <c r="G3592" s="49">
        <v>2024</v>
      </c>
      <c r="H3592" s="49" t="s">
        <v>357</v>
      </c>
      <c r="I3592" s="49" t="s">
        <v>663</v>
      </c>
      <c r="J3592" s="59">
        <v>10000</v>
      </c>
      <c r="K3592" s="49">
        <v>10000</v>
      </c>
      <c r="L3592" s="55" t="str">
        <f>_xlfn.CONCAT(NFM3External!$B3592,"_",NFM3External!$C3592,"_",NFM3External!$E3592,"_",NFM3External!$G3592)</f>
        <v>Tunisia_HIV_United Nations Development Programme (UNDP)_2024</v>
      </c>
    </row>
    <row r="3593" spans="1:12">
      <c r="A3593" s="51" t="s">
        <v>2176</v>
      </c>
      <c r="B3593" s="52" t="s">
        <v>1251</v>
      </c>
      <c r="C3593" s="52" t="s">
        <v>1638</v>
      </c>
      <c r="D3593" s="52" t="s">
        <v>1627</v>
      </c>
      <c r="E3593" s="52" t="s">
        <v>911</v>
      </c>
      <c r="F3593" s="52" t="s">
        <v>2178</v>
      </c>
      <c r="G3593" s="52">
        <v>2025</v>
      </c>
      <c r="H3593" s="52" t="s">
        <v>357</v>
      </c>
      <c r="I3593" s="52" t="s">
        <v>663</v>
      </c>
      <c r="J3593" s="60">
        <v>10000</v>
      </c>
      <c r="K3593" s="52">
        <v>10000</v>
      </c>
      <c r="L3593" s="56" t="str">
        <f>_xlfn.CONCAT(NFM3External!$B3593,"_",NFM3External!$C3593,"_",NFM3External!$E3593,"_",NFM3External!$G3593)</f>
        <v>Tunisia_HIV_United Nations Development Programme (UNDP)_2025</v>
      </c>
    </row>
    <row r="3594" spans="1:12">
      <c r="A3594" s="48" t="s">
        <v>2176</v>
      </c>
      <c r="B3594" s="49" t="s">
        <v>1251</v>
      </c>
      <c r="C3594" s="49" t="s">
        <v>1638</v>
      </c>
      <c r="D3594" s="49" t="s">
        <v>1627</v>
      </c>
      <c r="E3594" s="49" t="s">
        <v>911</v>
      </c>
      <c r="F3594" s="49" t="s">
        <v>2178</v>
      </c>
      <c r="G3594" s="49">
        <v>2026</v>
      </c>
      <c r="H3594" s="49" t="s">
        <v>357</v>
      </c>
      <c r="I3594" s="49" t="s">
        <v>663</v>
      </c>
      <c r="J3594" s="59">
        <v>10000</v>
      </c>
      <c r="K3594" s="49">
        <v>10000</v>
      </c>
      <c r="L3594" s="55" t="str">
        <f>_xlfn.CONCAT(NFM3External!$B3594,"_",NFM3External!$C3594,"_",NFM3External!$E3594,"_",NFM3External!$G3594)</f>
        <v>Tunisia_HIV_United Nations Development Programme (UNDP)_2026</v>
      </c>
    </row>
    <row r="3595" spans="1:12">
      <c r="A3595" s="51" t="s">
        <v>2176</v>
      </c>
      <c r="B3595" s="52" t="s">
        <v>1251</v>
      </c>
      <c r="C3595" s="52" t="s">
        <v>1638</v>
      </c>
      <c r="D3595" s="52" t="s">
        <v>1627</v>
      </c>
      <c r="E3595" s="52" t="s">
        <v>923</v>
      </c>
      <c r="F3595" s="52" t="s">
        <v>2179</v>
      </c>
      <c r="G3595" s="52">
        <v>2019</v>
      </c>
      <c r="H3595" s="52" t="s">
        <v>1628</v>
      </c>
      <c r="I3595" s="52" t="s">
        <v>663</v>
      </c>
      <c r="J3595" s="60">
        <v>40000</v>
      </c>
      <c r="K3595" s="52">
        <v>40000</v>
      </c>
      <c r="L3595" s="56" t="str">
        <f>_xlfn.CONCAT(NFM3External!$B3595,"_",NFM3External!$C3595,"_",NFM3External!$E3595,"_",NFM3External!$G3595)</f>
        <v>Tunisia_HIV_United Nations Population Fund (UNFPA)_2019</v>
      </c>
    </row>
    <row r="3596" spans="1:12">
      <c r="A3596" s="48" t="s">
        <v>2176</v>
      </c>
      <c r="B3596" s="49" t="s">
        <v>1251</v>
      </c>
      <c r="C3596" s="49" t="s">
        <v>1638</v>
      </c>
      <c r="D3596" s="49" t="s">
        <v>1627</v>
      </c>
      <c r="E3596" s="49" t="s">
        <v>923</v>
      </c>
      <c r="F3596" s="49" t="s">
        <v>2179</v>
      </c>
      <c r="G3596" s="49">
        <v>2020</v>
      </c>
      <c r="H3596" s="49" t="s">
        <v>1628</v>
      </c>
      <c r="I3596" s="49" t="s">
        <v>663</v>
      </c>
      <c r="J3596" s="59">
        <v>35000</v>
      </c>
      <c r="K3596" s="49">
        <v>35000</v>
      </c>
      <c r="L3596" s="55" t="str">
        <f>_xlfn.CONCAT(NFM3External!$B3596,"_",NFM3External!$C3596,"_",NFM3External!$E3596,"_",NFM3External!$G3596)</f>
        <v>Tunisia_HIV_United Nations Population Fund (UNFPA)_2020</v>
      </c>
    </row>
    <row r="3597" spans="1:12">
      <c r="A3597" s="51" t="s">
        <v>2176</v>
      </c>
      <c r="B3597" s="52" t="s">
        <v>1251</v>
      </c>
      <c r="C3597" s="52" t="s">
        <v>1638</v>
      </c>
      <c r="D3597" s="52" t="s">
        <v>1627</v>
      </c>
      <c r="E3597" s="52" t="s">
        <v>923</v>
      </c>
      <c r="F3597" s="52" t="s">
        <v>2179</v>
      </c>
      <c r="G3597" s="52">
        <v>2021</v>
      </c>
      <c r="H3597" s="52" t="s">
        <v>1628</v>
      </c>
      <c r="I3597" s="52" t="s">
        <v>663</v>
      </c>
      <c r="J3597" s="60">
        <v>35000</v>
      </c>
      <c r="K3597" s="52">
        <v>35000</v>
      </c>
      <c r="L3597" s="56" t="str">
        <f>_xlfn.CONCAT(NFM3External!$B3597,"_",NFM3External!$C3597,"_",NFM3External!$E3597,"_",NFM3External!$G3597)</f>
        <v>Tunisia_HIV_United Nations Population Fund (UNFPA)_2021</v>
      </c>
    </row>
    <row r="3598" spans="1:12">
      <c r="A3598" s="48" t="s">
        <v>2176</v>
      </c>
      <c r="B3598" s="49" t="s">
        <v>1251</v>
      </c>
      <c r="C3598" s="49" t="s">
        <v>1638</v>
      </c>
      <c r="D3598" s="49" t="s">
        <v>1627</v>
      </c>
      <c r="E3598" s="49" t="s">
        <v>923</v>
      </c>
      <c r="F3598" s="49" t="s">
        <v>2179</v>
      </c>
      <c r="G3598" s="49">
        <v>2022</v>
      </c>
      <c r="H3598" s="49" t="s">
        <v>357</v>
      </c>
      <c r="I3598" s="49" t="s">
        <v>663</v>
      </c>
      <c r="J3598" s="59">
        <v>25000</v>
      </c>
      <c r="K3598" s="49">
        <v>25000</v>
      </c>
      <c r="L3598" s="55" t="str">
        <f>_xlfn.CONCAT(NFM3External!$B3598,"_",NFM3External!$C3598,"_",NFM3External!$E3598,"_",NFM3External!$G3598)</f>
        <v>Tunisia_HIV_United Nations Population Fund (UNFPA)_2022</v>
      </c>
    </row>
    <row r="3599" spans="1:12">
      <c r="A3599" s="51" t="s">
        <v>2176</v>
      </c>
      <c r="B3599" s="52" t="s">
        <v>1251</v>
      </c>
      <c r="C3599" s="52" t="s">
        <v>1638</v>
      </c>
      <c r="D3599" s="52" t="s">
        <v>1627</v>
      </c>
      <c r="E3599" s="52" t="s">
        <v>923</v>
      </c>
      <c r="F3599" s="52" t="s">
        <v>2179</v>
      </c>
      <c r="G3599" s="52">
        <v>2023</v>
      </c>
      <c r="H3599" s="52" t="s">
        <v>357</v>
      </c>
      <c r="I3599" s="52" t="s">
        <v>663</v>
      </c>
      <c r="J3599" s="60">
        <v>25000</v>
      </c>
      <c r="K3599" s="52">
        <v>25000</v>
      </c>
      <c r="L3599" s="56" t="str">
        <f>_xlfn.CONCAT(NFM3External!$B3599,"_",NFM3External!$C3599,"_",NFM3External!$E3599,"_",NFM3External!$G3599)</f>
        <v>Tunisia_HIV_United Nations Population Fund (UNFPA)_2023</v>
      </c>
    </row>
    <row r="3600" spans="1:12">
      <c r="A3600" s="48" t="s">
        <v>2176</v>
      </c>
      <c r="B3600" s="49" t="s">
        <v>1251</v>
      </c>
      <c r="C3600" s="49" t="s">
        <v>1638</v>
      </c>
      <c r="D3600" s="49" t="s">
        <v>1627</v>
      </c>
      <c r="E3600" s="49" t="s">
        <v>923</v>
      </c>
      <c r="F3600" s="49" t="s">
        <v>2179</v>
      </c>
      <c r="G3600" s="49">
        <v>2024</v>
      </c>
      <c r="H3600" s="49" t="s">
        <v>357</v>
      </c>
      <c r="I3600" s="49" t="s">
        <v>663</v>
      </c>
      <c r="J3600" s="59">
        <v>25000</v>
      </c>
      <c r="K3600" s="49">
        <v>25000</v>
      </c>
      <c r="L3600" s="55" t="str">
        <f>_xlfn.CONCAT(NFM3External!$B3600,"_",NFM3External!$C3600,"_",NFM3External!$E3600,"_",NFM3External!$G3600)</f>
        <v>Tunisia_HIV_United Nations Population Fund (UNFPA)_2024</v>
      </c>
    </row>
    <row r="3601" spans="1:12">
      <c r="A3601" s="51" t="s">
        <v>2176</v>
      </c>
      <c r="B3601" s="52" t="s">
        <v>1251</v>
      </c>
      <c r="C3601" s="52" t="s">
        <v>1638</v>
      </c>
      <c r="D3601" s="52" t="s">
        <v>1627</v>
      </c>
      <c r="E3601" s="52" t="s">
        <v>923</v>
      </c>
      <c r="F3601" s="52" t="s">
        <v>2179</v>
      </c>
      <c r="G3601" s="52">
        <v>2025</v>
      </c>
      <c r="H3601" s="52" t="s">
        <v>357</v>
      </c>
      <c r="I3601" s="52" t="s">
        <v>663</v>
      </c>
      <c r="J3601" s="60">
        <v>25000</v>
      </c>
      <c r="K3601" s="52">
        <v>25000</v>
      </c>
      <c r="L3601" s="56" t="str">
        <f>_xlfn.CONCAT(NFM3External!$B3601,"_",NFM3External!$C3601,"_",NFM3External!$E3601,"_",NFM3External!$G3601)</f>
        <v>Tunisia_HIV_United Nations Population Fund (UNFPA)_2025</v>
      </c>
    </row>
    <row r="3602" spans="1:12">
      <c r="A3602" s="48" t="s">
        <v>2176</v>
      </c>
      <c r="B3602" s="49" t="s">
        <v>1251</v>
      </c>
      <c r="C3602" s="49" t="s">
        <v>1638</v>
      </c>
      <c r="D3602" s="49" t="s">
        <v>1627</v>
      </c>
      <c r="E3602" s="49" t="s">
        <v>947</v>
      </c>
      <c r="F3602" s="49" t="s">
        <v>2180</v>
      </c>
      <c r="G3602" s="49">
        <v>2020</v>
      </c>
      <c r="H3602" s="49" t="s">
        <v>1628</v>
      </c>
      <c r="I3602" s="49" t="s">
        <v>663</v>
      </c>
      <c r="J3602" s="59">
        <v>101400</v>
      </c>
      <c r="K3602" s="49">
        <v>101400</v>
      </c>
      <c r="L3602" s="55" t="str">
        <f>_xlfn.CONCAT(NFM3External!$B3602,"_",NFM3External!$C3602,"_",NFM3External!$E3602,"_",NFM3External!$G3602)</f>
        <v>Tunisia_HIV_Unspecified - not disagregated by sources _2020</v>
      </c>
    </row>
    <row r="3603" spans="1:12">
      <c r="A3603" s="51" t="s">
        <v>2176</v>
      </c>
      <c r="B3603" s="52" t="s">
        <v>1251</v>
      </c>
      <c r="C3603" s="52" t="s">
        <v>1638</v>
      </c>
      <c r="D3603" s="52" t="s">
        <v>1627</v>
      </c>
      <c r="E3603" s="52" t="s">
        <v>947</v>
      </c>
      <c r="F3603" s="52" t="s">
        <v>2180</v>
      </c>
      <c r="G3603" s="52">
        <v>2021</v>
      </c>
      <c r="H3603" s="52" t="s">
        <v>1628</v>
      </c>
      <c r="I3603" s="52" t="s">
        <v>663</v>
      </c>
      <c r="J3603" s="60">
        <v>104900</v>
      </c>
      <c r="K3603" s="52">
        <v>104900</v>
      </c>
      <c r="L3603" s="56" t="str">
        <f>_xlfn.CONCAT(NFM3External!$B3603,"_",NFM3External!$C3603,"_",NFM3External!$E3603,"_",NFM3External!$G3603)</f>
        <v>Tunisia_HIV_Unspecified - not disagregated by sources _2021</v>
      </c>
    </row>
    <row r="3604" spans="1:12">
      <c r="A3604" s="48" t="s">
        <v>2176</v>
      </c>
      <c r="B3604" s="49" t="s">
        <v>1251</v>
      </c>
      <c r="C3604" s="49" t="s">
        <v>1638</v>
      </c>
      <c r="D3604" s="49" t="s">
        <v>1627</v>
      </c>
      <c r="E3604" s="49" t="s">
        <v>947</v>
      </c>
      <c r="F3604" s="49" t="s">
        <v>2180</v>
      </c>
      <c r="G3604" s="49">
        <v>2022</v>
      </c>
      <c r="H3604" s="49" t="s">
        <v>357</v>
      </c>
      <c r="I3604" s="49" t="s">
        <v>663</v>
      </c>
      <c r="J3604" s="59">
        <v>70000</v>
      </c>
      <c r="K3604" s="49">
        <v>70000</v>
      </c>
      <c r="L3604" s="55" t="str">
        <f>_xlfn.CONCAT(NFM3External!$B3604,"_",NFM3External!$C3604,"_",NFM3External!$E3604,"_",NFM3External!$G3604)</f>
        <v>Tunisia_HIV_Unspecified - not disagregated by sources _2022</v>
      </c>
    </row>
    <row r="3605" spans="1:12">
      <c r="A3605" s="51" t="s">
        <v>2176</v>
      </c>
      <c r="B3605" s="52" t="s">
        <v>1251</v>
      </c>
      <c r="C3605" s="52" t="s">
        <v>1638</v>
      </c>
      <c r="D3605" s="52" t="s">
        <v>1627</v>
      </c>
      <c r="E3605" s="52" t="s">
        <v>938</v>
      </c>
      <c r="F3605" s="52" t="s">
        <v>2181</v>
      </c>
      <c r="G3605" s="52">
        <v>2020</v>
      </c>
      <c r="H3605" s="52" t="s">
        <v>1628</v>
      </c>
      <c r="I3605" s="52" t="s">
        <v>663</v>
      </c>
      <c r="J3605" s="60">
        <v>23325</v>
      </c>
      <c r="K3605" s="52">
        <v>23325</v>
      </c>
      <c r="L3605" s="56" t="str">
        <f>_xlfn.CONCAT(NFM3External!$B3605,"_",NFM3External!$C3605,"_",NFM3External!$E3605,"_",NFM3External!$G3605)</f>
        <v>Tunisia_HIV_World Food Programme (WFP)_2020</v>
      </c>
    </row>
    <row r="3606" spans="1:12">
      <c r="A3606" s="48" t="s">
        <v>2176</v>
      </c>
      <c r="B3606" s="49" t="s">
        <v>1251</v>
      </c>
      <c r="C3606" s="49" t="s">
        <v>1638</v>
      </c>
      <c r="D3606" s="49" t="s">
        <v>1627</v>
      </c>
      <c r="E3606" s="49" t="s">
        <v>938</v>
      </c>
      <c r="F3606" s="49" t="s">
        <v>2181</v>
      </c>
      <c r="G3606" s="49">
        <v>2021</v>
      </c>
      <c r="H3606" s="49" t="s">
        <v>1628</v>
      </c>
      <c r="I3606" s="49" t="s">
        <v>663</v>
      </c>
      <c r="J3606" s="59">
        <v>30000</v>
      </c>
      <c r="K3606" s="49">
        <v>30000</v>
      </c>
      <c r="L3606" s="55" t="str">
        <f>_xlfn.CONCAT(NFM3External!$B3606,"_",NFM3External!$C3606,"_",NFM3External!$E3606,"_",NFM3External!$G3606)</f>
        <v>Tunisia_HIV_World Food Programme (WFP)_2021</v>
      </c>
    </row>
    <row r="3607" spans="1:12">
      <c r="A3607" s="51" t="s">
        <v>2176</v>
      </c>
      <c r="B3607" s="52" t="s">
        <v>1251</v>
      </c>
      <c r="C3607" s="52" t="s">
        <v>1638</v>
      </c>
      <c r="D3607" s="52" t="s">
        <v>1627</v>
      </c>
      <c r="E3607" s="52" t="s">
        <v>938</v>
      </c>
      <c r="F3607" s="52" t="s">
        <v>2181</v>
      </c>
      <c r="G3607" s="52">
        <v>2022</v>
      </c>
      <c r="H3607" s="52" t="s">
        <v>357</v>
      </c>
      <c r="I3607" s="52" t="s">
        <v>663</v>
      </c>
      <c r="J3607" s="60">
        <v>50000</v>
      </c>
      <c r="K3607" s="52">
        <v>50000</v>
      </c>
      <c r="L3607" s="56" t="str">
        <f>_xlfn.CONCAT(NFM3External!$B3607,"_",NFM3External!$C3607,"_",NFM3External!$E3607,"_",NFM3External!$G3607)</f>
        <v>Tunisia_HIV_World Food Programme (WFP)_2022</v>
      </c>
    </row>
    <row r="3608" spans="1:12">
      <c r="A3608" s="48" t="s">
        <v>2176</v>
      </c>
      <c r="B3608" s="49" t="s">
        <v>1251</v>
      </c>
      <c r="C3608" s="49" t="s">
        <v>1638</v>
      </c>
      <c r="D3608" s="49" t="s">
        <v>1627</v>
      </c>
      <c r="E3608" s="49" t="s">
        <v>938</v>
      </c>
      <c r="F3608" s="49" t="s">
        <v>2181</v>
      </c>
      <c r="G3608" s="49">
        <v>2023</v>
      </c>
      <c r="H3608" s="49" t="s">
        <v>357</v>
      </c>
      <c r="I3608" s="49" t="s">
        <v>663</v>
      </c>
      <c r="J3608" s="59">
        <v>50000</v>
      </c>
      <c r="K3608" s="49">
        <v>50000</v>
      </c>
      <c r="L3608" s="55" t="str">
        <f>_xlfn.CONCAT(NFM3External!$B3608,"_",NFM3External!$C3608,"_",NFM3External!$E3608,"_",NFM3External!$G3608)</f>
        <v>Tunisia_HIV_World Food Programme (WFP)_2023</v>
      </c>
    </row>
    <row r="3609" spans="1:12">
      <c r="A3609" s="51" t="s">
        <v>2176</v>
      </c>
      <c r="B3609" s="52" t="s">
        <v>1251</v>
      </c>
      <c r="C3609" s="52" t="s">
        <v>1638</v>
      </c>
      <c r="D3609" s="52" t="s">
        <v>1627</v>
      </c>
      <c r="E3609" s="52" t="s">
        <v>938</v>
      </c>
      <c r="F3609" s="52" t="s">
        <v>2181</v>
      </c>
      <c r="G3609" s="52">
        <v>2024</v>
      </c>
      <c r="H3609" s="52" t="s">
        <v>357</v>
      </c>
      <c r="I3609" s="52" t="s">
        <v>663</v>
      </c>
      <c r="J3609" s="60">
        <v>35000</v>
      </c>
      <c r="K3609" s="52">
        <v>35000</v>
      </c>
      <c r="L3609" s="56" t="str">
        <f>_xlfn.CONCAT(NFM3External!$B3609,"_",NFM3External!$C3609,"_",NFM3External!$E3609,"_",NFM3External!$G3609)</f>
        <v>Tunisia_HIV_World Food Programme (WFP)_2024</v>
      </c>
    </row>
    <row r="3610" spans="1:12">
      <c r="A3610" s="48" t="s">
        <v>2176</v>
      </c>
      <c r="B3610" s="49" t="s">
        <v>1251</v>
      </c>
      <c r="C3610" s="49" t="s">
        <v>1638</v>
      </c>
      <c r="D3610" s="49" t="s">
        <v>1627</v>
      </c>
      <c r="E3610" s="49" t="s">
        <v>938</v>
      </c>
      <c r="F3610" s="49" t="s">
        <v>2181</v>
      </c>
      <c r="G3610" s="49">
        <v>2025</v>
      </c>
      <c r="H3610" s="49" t="s">
        <v>357</v>
      </c>
      <c r="I3610" s="49" t="s">
        <v>663</v>
      </c>
      <c r="J3610" s="59">
        <v>50000</v>
      </c>
      <c r="K3610" s="49">
        <v>50000</v>
      </c>
      <c r="L3610" s="55" t="str">
        <f>_xlfn.CONCAT(NFM3External!$B3610,"_",NFM3External!$C3610,"_",NFM3External!$E3610,"_",NFM3External!$G3610)</f>
        <v>Tunisia_HIV_World Food Programme (WFP)_2025</v>
      </c>
    </row>
    <row r="3611" spans="1:12">
      <c r="A3611" s="51" t="s">
        <v>2176</v>
      </c>
      <c r="B3611" s="52" t="s">
        <v>1251</v>
      </c>
      <c r="C3611" s="52" t="s">
        <v>1638</v>
      </c>
      <c r="D3611" s="52" t="s">
        <v>1627</v>
      </c>
      <c r="E3611" s="52" t="s">
        <v>938</v>
      </c>
      <c r="F3611" s="52" t="s">
        <v>2181</v>
      </c>
      <c r="G3611" s="52">
        <v>2026</v>
      </c>
      <c r="H3611" s="52" t="s">
        <v>357</v>
      </c>
      <c r="I3611" s="52" t="s">
        <v>663</v>
      </c>
      <c r="J3611" s="60">
        <v>35000</v>
      </c>
      <c r="K3611" s="52">
        <v>35000</v>
      </c>
      <c r="L3611" s="56" t="str">
        <f>_xlfn.CONCAT(NFM3External!$B3611,"_",NFM3External!$C3611,"_",NFM3External!$E3611,"_",NFM3External!$G3611)</f>
        <v>Tunisia_HIV_World Food Programme (WFP)_2026</v>
      </c>
    </row>
    <row r="3612" spans="1:12">
      <c r="A3612" s="48" t="s">
        <v>2176</v>
      </c>
      <c r="B3612" s="49" t="s">
        <v>1251</v>
      </c>
      <c r="C3612" s="49" t="s">
        <v>1638</v>
      </c>
      <c r="D3612" s="49" t="s">
        <v>1627</v>
      </c>
      <c r="E3612" s="49" t="s">
        <v>942</v>
      </c>
      <c r="F3612" s="49" t="s">
        <v>2182</v>
      </c>
      <c r="G3612" s="49">
        <v>2019</v>
      </c>
      <c r="H3612" s="49" t="s">
        <v>1628</v>
      </c>
      <c r="I3612" s="49" t="s">
        <v>663</v>
      </c>
      <c r="J3612" s="59">
        <v>10000</v>
      </c>
      <c r="K3612" s="49">
        <v>10000</v>
      </c>
      <c r="L3612" s="55" t="str">
        <f>_xlfn.CONCAT(NFM3External!$B3612,"_",NFM3External!$C3612,"_",NFM3External!$E3612,"_",NFM3External!$G3612)</f>
        <v>Tunisia_HIV_World Health Organization (WHO)_2019</v>
      </c>
    </row>
    <row r="3613" spans="1:12">
      <c r="A3613" s="51" t="s">
        <v>2176</v>
      </c>
      <c r="B3613" s="52" t="s">
        <v>1251</v>
      </c>
      <c r="C3613" s="52" t="s">
        <v>1638</v>
      </c>
      <c r="D3613" s="52" t="s">
        <v>1627</v>
      </c>
      <c r="E3613" s="52" t="s">
        <v>942</v>
      </c>
      <c r="F3613" s="52" t="s">
        <v>2182</v>
      </c>
      <c r="G3613" s="52">
        <v>2020</v>
      </c>
      <c r="H3613" s="52" t="s">
        <v>1628</v>
      </c>
      <c r="I3613" s="52" t="s">
        <v>663</v>
      </c>
      <c r="J3613" s="60">
        <v>10000</v>
      </c>
      <c r="K3613" s="52">
        <v>10000</v>
      </c>
      <c r="L3613" s="56" t="str">
        <f>_xlfn.CONCAT(NFM3External!$B3613,"_",NFM3External!$C3613,"_",NFM3External!$E3613,"_",NFM3External!$G3613)</f>
        <v>Tunisia_HIV_World Health Organization (WHO)_2020</v>
      </c>
    </row>
    <row r="3614" spans="1:12">
      <c r="A3614" s="48" t="s">
        <v>2176</v>
      </c>
      <c r="B3614" s="49" t="s">
        <v>1251</v>
      </c>
      <c r="C3614" s="49" t="s">
        <v>1638</v>
      </c>
      <c r="D3614" s="49" t="s">
        <v>1627</v>
      </c>
      <c r="E3614" s="49" t="s">
        <v>942</v>
      </c>
      <c r="F3614" s="49" t="s">
        <v>2182</v>
      </c>
      <c r="G3614" s="49">
        <v>2021</v>
      </c>
      <c r="H3614" s="49" t="s">
        <v>1628</v>
      </c>
      <c r="I3614" s="49" t="s">
        <v>663</v>
      </c>
      <c r="J3614" s="59">
        <v>10000</v>
      </c>
      <c r="K3614" s="49">
        <v>10000</v>
      </c>
      <c r="L3614" s="55" t="str">
        <f>_xlfn.CONCAT(NFM3External!$B3614,"_",NFM3External!$C3614,"_",NFM3External!$E3614,"_",NFM3External!$G3614)</f>
        <v>Tunisia_HIV_World Health Organization (WHO)_2021</v>
      </c>
    </row>
    <row r="3615" spans="1:12">
      <c r="A3615" s="51" t="s">
        <v>2176</v>
      </c>
      <c r="B3615" s="52" t="s">
        <v>1251</v>
      </c>
      <c r="C3615" s="52" t="s">
        <v>1638</v>
      </c>
      <c r="D3615" s="52" t="s">
        <v>1627</v>
      </c>
      <c r="E3615" s="52" t="s">
        <v>942</v>
      </c>
      <c r="F3615" s="52" t="s">
        <v>2182</v>
      </c>
      <c r="G3615" s="52">
        <v>2022</v>
      </c>
      <c r="H3615" s="52" t="s">
        <v>357</v>
      </c>
      <c r="I3615" s="52" t="s">
        <v>663</v>
      </c>
      <c r="J3615" s="60">
        <v>10000</v>
      </c>
      <c r="K3615" s="52">
        <v>10000</v>
      </c>
      <c r="L3615" s="56" t="str">
        <f>_xlfn.CONCAT(NFM3External!$B3615,"_",NFM3External!$C3615,"_",NFM3External!$E3615,"_",NFM3External!$G3615)</f>
        <v>Tunisia_HIV_World Health Organization (WHO)_2022</v>
      </c>
    </row>
    <row r="3616" spans="1:12">
      <c r="A3616" s="48" t="s">
        <v>2176</v>
      </c>
      <c r="B3616" s="49" t="s">
        <v>1251</v>
      </c>
      <c r="C3616" s="49" t="s">
        <v>1638</v>
      </c>
      <c r="D3616" s="49" t="s">
        <v>1627</v>
      </c>
      <c r="E3616" s="49" t="s">
        <v>942</v>
      </c>
      <c r="F3616" s="49" t="s">
        <v>2182</v>
      </c>
      <c r="G3616" s="49">
        <v>2023</v>
      </c>
      <c r="H3616" s="49" t="s">
        <v>357</v>
      </c>
      <c r="I3616" s="49" t="s">
        <v>663</v>
      </c>
      <c r="J3616" s="59">
        <v>10000</v>
      </c>
      <c r="K3616" s="49">
        <v>10000</v>
      </c>
      <c r="L3616" s="55" t="str">
        <f>_xlfn.CONCAT(NFM3External!$B3616,"_",NFM3External!$C3616,"_",NFM3External!$E3616,"_",NFM3External!$G3616)</f>
        <v>Tunisia_HIV_World Health Organization (WHO)_2023</v>
      </c>
    </row>
    <row r="3617" spans="1:12">
      <c r="A3617" s="51" t="s">
        <v>2176</v>
      </c>
      <c r="B3617" s="52" t="s">
        <v>1251</v>
      </c>
      <c r="C3617" s="52" t="s">
        <v>1638</v>
      </c>
      <c r="D3617" s="52" t="s">
        <v>1627</v>
      </c>
      <c r="E3617" s="52" t="s">
        <v>942</v>
      </c>
      <c r="F3617" s="52" t="s">
        <v>2182</v>
      </c>
      <c r="G3617" s="52">
        <v>2024</v>
      </c>
      <c r="H3617" s="52" t="s">
        <v>357</v>
      </c>
      <c r="I3617" s="52" t="s">
        <v>663</v>
      </c>
      <c r="J3617" s="60">
        <v>10000</v>
      </c>
      <c r="K3617" s="52">
        <v>10000</v>
      </c>
      <c r="L3617" s="56" t="str">
        <f>_xlfn.CONCAT(NFM3External!$B3617,"_",NFM3External!$C3617,"_",NFM3External!$E3617,"_",NFM3External!$G3617)</f>
        <v>Tunisia_HIV_World Health Organization (WHO)_2024</v>
      </c>
    </row>
    <row r="3618" spans="1:12">
      <c r="A3618" s="48" t="s">
        <v>2176</v>
      </c>
      <c r="B3618" s="49" t="s">
        <v>1251</v>
      </c>
      <c r="C3618" s="49" t="s">
        <v>1638</v>
      </c>
      <c r="D3618" s="49" t="s">
        <v>1627</v>
      </c>
      <c r="E3618" s="49" t="s">
        <v>942</v>
      </c>
      <c r="F3618" s="49" t="s">
        <v>2182</v>
      </c>
      <c r="G3618" s="49">
        <v>2025</v>
      </c>
      <c r="H3618" s="49" t="s">
        <v>357</v>
      </c>
      <c r="I3618" s="49" t="s">
        <v>663</v>
      </c>
      <c r="J3618" s="59">
        <v>10000</v>
      </c>
      <c r="K3618" s="49">
        <v>10000</v>
      </c>
      <c r="L3618" s="55" t="str">
        <f>_xlfn.CONCAT(NFM3External!$B3618,"_",NFM3External!$C3618,"_",NFM3External!$E3618,"_",NFM3External!$G3618)</f>
        <v>Tunisia_HIV_World Health Organization (WHO)_2025</v>
      </c>
    </row>
    <row r="3619" spans="1:12">
      <c r="A3619" s="51" t="s">
        <v>2176</v>
      </c>
      <c r="B3619" s="52" t="s">
        <v>1251</v>
      </c>
      <c r="C3619" s="52" t="s">
        <v>1638</v>
      </c>
      <c r="D3619" s="52" t="s">
        <v>1627</v>
      </c>
      <c r="E3619" s="52" t="s">
        <v>942</v>
      </c>
      <c r="F3619" s="52" t="s">
        <v>2182</v>
      </c>
      <c r="G3619" s="52">
        <v>2026</v>
      </c>
      <c r="H3619" s="52" t="s">
        <v>357</v>
      </c>
      <c r="I3619" s="52" t="s">
        <v>663</v>
      </c>
      <c r="J3619" s="60">
        <v>10000</v>
      </c>
      <c r="K3619" s="52">
        <v>10000</v>
      </c>
      <c r="L3619" s="56" t="str">
        <f>_xlfn.CONCAT(NFM3External!$B3619,"_",NFM3External!$C3619,"_",NFM3External!$E3619,"_",NFM3External!$G3619)</f>
        <v>Tunisia_HIV_World Health Organization (WHO)_2026</v>
      </c>
    </row>
    <row r="3620" spans="1:12">
      <c r="A3620" s="48" t="s">
        <v>2183</v>
      </c>
      <c r="B3620" s="49" t="s">
        <v>1236</v>
      </c>
      <c r="C3620" s="49" t="s">
        <v>1638</v>
      </c>
      <c r="D3620" s="49" t="s">
        <v>1627</v>
      </c>
      <c r="E3620" s="49" t="s">
        <v>743</v>
      </c>
      <c r="F3620" s="49"/>
      <c r="G3620" s="49">
        <v>2018</v>
      </c>
      <c r="H3620" s="49" t="s">
        <v>1628</v>
      </c>
      <c r="I3620" s="49" t="s">
        <v>663</v>
      </c>
      <c r="J3620" s="59">
        <v>109302</v>
      </c>
      <c r="K3620" s="49">
        <v>109302</v>
      </c>
      <c r="L3620" s="55" t="str">
        <f>_xlfn.CONCAT(NFM3External!$B3620,"_",NFM3External!$C3620,"_",NFM3External!$E3620,"_",NFM3External!$G3620)</f>
        <v>Tanzania (United Republic)_HIV_Denmark_2018</v>
      </c>
    </row>
    <row r="3621" spans="1:12">
      <c r="A3621" s="51" t="s">
        <v>2183</v>
      </c>
      <c r="B3621" s="52" t="s">
        <v>1236</v>
      </c>
      <c r="C3621" s="52" t="s">
        <v>1638</v>
      </c>
      <c r="D3621" s="52" t="s">
        <v>1627</v>
      </c>
      <c r="E3621" s="52" t="s">
        <v>743</v>
      </c>
      <c r="F3621" s="52"/>
      <c r="G3621" s="52">
        <v>2019</v>
      </c>
      <c r="H3621" s="52" t="s">
        <v>1628</v>
      </c>
      <c r="I3621" s="52" t="s">
        <v>663</v>
      </c>
      <c r="J3621" s="60">
        <v>111488</v>
      </c>
      <c r="K3621" s="52">
        <v>111488</v>
      </c>
      <c r="L3621" s="56" t="str">
        <f>_xlfn.CONCAT(NFM3External!$B3621,"_",NFM3External!$C3621,"_",NFM3External!$E3621,"_",NFM3External!$G3621)</f>
        <v>Tanzania (United Republic)_HIV_Denmark_2019</v>
      </c>
    </row>
    <row r="3622" spans="1:12">
      <c r="A3622" s="48" t="s">
        <v>2183</v>
      </c>
      <c r="B3622" s="49" t="s">
        <v>1236</v>
      </c>
      <c r="C3622" s="49" t="s">
        <v>1638</v>
      </c>
      <c r="D3622" s="49" t="s">
        <v>1627</v>
      </c>
      <c r="E3622" s="49" t="s">
        <v>743</v>
      </c>
      <c r="F3622" s="49"/>
      <c r="G3622" s="49">
        <v>2020</v>
      </c>
      <c r="H3622" s="49" t="s">
        <v>1628</v>
      </c>
      <c r="I3622" s="49" t="s">
        <v>663</v>
      </c>
      <c r="J3622" s="59">
        <v>113718</v>
      </c>
      <c r="K3622" s="49">
        <v>113718</v>
      </c>
      <c r="L3622" s="55" t="str">
        <f>_xlfn.CONCAT(NFM3External!$B3622,"_",NFM3External!$C3622,"_",NFM3External!$E3622,"_",NFM3External!$G3622)</f>
        <v>Tanzania (United Republic)_HIV_Denmark_2020</v>
      </c>
    </row>
    <row r="3623" spans="1:12">
      <c r="A3623" s="51" t="s">
        <v>2183</v>
      </c>
      <c r="B3623" s="52" t="s">
        <v>1236</v>
      </c>
      <c r="C3623" s="52" t="s">
        <v>1638</v>
      </c>
      <c r="D3623" s="52" t="s">
        <v>1627</v>
      </c>
      <c r="E3623" s="52" t="s">
        <v>791</v>
      </c>
      <c r="F3623" s="52"/>
      <c r="G3623" s="52">
        <v>2018</v>
      </c>
      <c r="H3623" s="52" t="s">
        <v>1628</v>
      </c>
      <c r="I3623" s="52" t="s">
        <v>663</v>
      </c>
      <c r="J3623" s="60">
        <v>8806</v>
      </c>
      <c r="K3623" s="52">
        <v>8806</v>
      </c>
      <c r="L3623" s="56" t="str">
        <f>_xlfn.CONCAT(NFM3External!$B3623,"_",NFM3External!$C3623,"_",NFM3External!$E3623,"_",NFM3External!$G3623)</f>
        <v>Tanzania (United Republic)_HIV_Germany_2018</v>
      </c>
    </row>
    <row r="3624" spans="1:12">
      <c r="A3624" s="48" t="s">
        <v>2183</v>
      </c>
      <c r="B3624" s="49" t="s">
        <v>1236</v>
      </c>
      <c r="C3624" s="49" t="s">
        <v>1638</v>
      </c>
      <c r="D3624" s="49" t="s">
        <v>1627</v>
      </c>
      <c r="E3624" s="49" t="s">
        <v>791</v>
      </c>
      <c r="F3624" s="49"/>
      <c r="G3624" s="49">
        <v>2019</v>
      </c>
      <c r="H3624" s="49" t="s">
        <v>1628</v>
      </c>
      <c r="I3624" s="49" t="s">
        <v>663</v>
      </c>
      <c r="J3624" s="59">
        <v>8982</v>
      </c>
      <c r="K3624" s="49">
        <v>8982</v>
      </c>
      <c r="L3624" s="55" t="str">
        <f>_xlfn.CONCAT(NFM3External!$B3624,"_",NFM3External!$C3624,"_",NFM3External!$E3624,"_",NFM3External!$G3624)</f>
        <v>Tanzania (United Republic)_HIV_Germany_2019</v>
      </c>
    </row>
    <row r="3625" spans="1:12">
      <c r="A3625" s="51" t="s">
        <v>2183</v>
      </c>
      <c r="B3625" s="52" t="s">
        <v>1236</v>
      </c>
      <c r="C3625" s="52" t="s">
        <v>1638</v>
      </c>
      <c r="D3625" s="52" t="s">
        <v>1627</v>
      </c>
      <c r="E3625" s="52" t="s">
        <v>791</v>
      </c>
      <c r="F3625" s="52"/>
      <c r="G3625" s="52">
        <v>2020</v>
      </c>
      <c r="H3625" s="52" t="s">
        <v>1628</v>
      </c>
      <c r="I3625" s="52" t="s">
        <v>663</v>
      </c>
      <c r="J3625" s="60">
        <v>9162</v>
      </c>
      <c r="K3625" s="52">
        <v>9162</v>
      </c>
      <c r="L3625" s="56" t="str">
        <f>_xlfn.CONCAT(NFM3External!$B3625,"_",NFM3External!$C3625,"_",NFM3External!$E3625,"_",NFM3External!$G3625)</f>
        <v>Tanzania (United Republic)_HIV_Germany_2020</v>
      </c>
    </row>
    <row r="3626" spans="1:12">
      <c r="A3626" s="48" t="s">
        <v>2183</v>
      </c>
      <c r="B3626" s="49" t="s">
        <v>1236</v>
      </c>
      <c r="C3626" s="49" t="s">
        <v>1638</v>
      </c>
      <c r="D3626" s="49" t="s">
        <v>1627</v>
      </c>
      <c r="E3626" s="49" t="s">
        <v>808</v>
      </c>
      <c r="F3626" s="49"/>
      <c r="G3626" s="49">
        <v>2018</v>
      </c>
      <c r="H3626" s="49" t="s">
        <v>1628</v>
      </c>
      <c r="I3626" s="49" t="s">
        <v>663</v>
      </c>
      <c r="J3626" s="59">
        <v>94053</v>
      </c>
      <c r="K3626" s="49">
        <v>94053</v>
      </c>
      <c r="L3626" s="55" t="str">
        <f>_xlfn.CONCAT(NFM3External!$B3626,"_",NFM3External!$C3626,"_",NFM3External!$E3626,"_",NFM3External!$G3626)</f>
        <v>Tanzania (United Republic)_HIV_International Labor Organization (ILO)_2018</v>
      </c>
    </row>
    <row r="3627" spans="1:12">
      <c r="A3627" s="51" t="s">
        <v>2183</v>
      </c>
      <c r="B3627" s="52" t="s">
        <v>1236</v>
      </c>
      <c r="C3627" s="52" t="s">
        <v>1638</v>
      </c>
      <c r="D3627" s="52" t="s">
        <v>1627</v>
      </c>
      <c r="E3627" s="52" t="s">
        <v>808</v>
      </c>
      <c r="F3627" s="52"/>
      <c r="G3627" s="52">
        <v>2019</v>
      </c>
      <c r="H3627" s="52" t="s">
        <v>1628</v>
      </c>
      <c r="I3627" s="52" t="s">
        <v>663</v>
      </c>
      <c r="J3627" s="60">
        <v>95934</v>
      </c>
      <c r="K3627" s="52">
        <v>95934</v>
      </c>
      <c r="L3627" s="56" t="str">
        <f>_xlfn.CONCAT(NFM3External!$B3627,"_",NFM3External!$C3627,"_",NFM3External!$E3627,"_",NFM3External!$G3627)</f>
        <v>Tanzania (United Republic)_HIV_International Labor Organization (ILO)_2019</v>
      </c>
    </row>
    <row r="3628" spans="1:12">
      <c r="A3628" s="48" t="s">
        <v>2183</v>
      </c>
      <c r="B3628" s="49" t="s">
        <v>1236</v>
      </c>
      <c r="C3628" s="49" t="s">
        <v>1638</v>
      </c>
      <c r="D3628" s="49" t="s">
        <v>1627</v>
      </c>
      <c r="E3628" s="49" t="s">
        <v>808</v>
      </c>
      <c r="F3628" s="49"/>
      <c r="G3628" s="49">
        <v>2020</v>
      </c>
      <c r="H3628" s="49" t="s">
        <v>1628</v>
      </c>
      <c r="I3628" s="49" t="s">
        <v>663</v>
      </c>
      <c r="J3628" s="59">
        <v>97852</v>
      </c>
      <c r="K3628" s="49">
        <v>97852</v>
      </c>
      <c r="L3628" s="55" t="str">
        <f>_xlfn.CONCAT(NFM3External!$B3628,"_",NFM3External!$C3628,"_",NFM3External!$E3628,"_",NFM3External!$G3628)</f>
        <v>Tanzania (United Republic)_HIV_International Labor Organization (ILO)_2020</v>
      </c>
    </row>
    <row r="3629" spans="1:12">
      <c r="A3629" s="51" t="s">
        <v>2183</v>
      </c>
      <c r="B3629" s="52" t="s">
        <v>1236</v>
      </c>
      <c r="C3629" s="52" t="s">
        <v>1638</v>
      </c>
      <c r="D3629" s="52" t="s">
        <v>1627</v>
      </c>
      <c r="E3629" s="52" t="s">
        <v>836</v>
      </c>
      <c r="F3629" s="52"/>
      <c r="G3629" s="52">
        <v>2018</v>
      </c>
      <c r="H3629" s="52" t="s">
        <v>1628</v>
      </c>
      <c r="I3629" s="52" t="s">
        <v>663</v>
      </c>
      <c r="J3629" s="60">
        <v>135263</v>
      </c>
      <c r="K3629" s="52">
        <v>135263</v>
      </c>
      <c r="L3629" s="56" t="str">
        <f>_xlfn.CONCAT(NFM3External!$B3629,"_",NFM3External!$C3629,"_",NFM3External!$E3629,"_",NFM3External!$G3629)</f>
        <v>Tanzania (United Republic)_HIV_Joint United Nations Programme on HIV/AIDS (UNAIDS)_2018</v>
      </c>
    </row>
    <row r="3630" spans="1:12">
      <c r="A3630" s="48" t="s">
        <v>2183</v>
      </c>
      <c r="B3630" s="49" t="s">
        <v>1236</v>
      </c>
      <c r="C3630" s="49" t="s">
        <v>1638</v>
      </c>
      <c r="D3630" s="49" t="s">
        <v>1627</v>
      </c>
      <c r="E3630" s="49" t="s">
        <v>836</v>
      </c>
      <c r="F3630" s="49"/>
      <c r="G3630" s="49">
        <v>2019</v>
      </c>
      <c r="H3630" s="49" t="s">
        <v>1628</v>
      </c>
      <c r="I3630" s="49" t="s">
        <v>663</v>
      </c>
      <c r="J3630" s="59">
        <v>137969</v>
      </c>
      <c r="K3630" s="49">
        <v>137969</v>
      </c>
      <c r="L3630" s="55" t="str">
        <f>_xlfn.CONCAT(NFM3External!$B3630,"_",NFM3External!$C3630,"_",NFM3External!$E3630,"_",NFM3External!$G3630)</f>
        <v>Tanzania (United Republic)_HIV_Joint United Nations Programme on HIV/AIDS (UNAIDS)_2019</v>
      </c>
    </row>
    <row r="3631" spans="1:12">
      <c r="A3631" s="51" t="s">
        <v>2183</v>
      </c>
      <c r="B3631" s="52" t="s">
        <v>1236</v>
      </c>
      <c r="C3631" s="52" t="s">
        <v>1638</v>
      </c>
      <c r="D3631" s="52" t="s">
        <v>1627</v>
      </c>
      <c r="E3631" s="52" t="s">
        <v>836</v>
      </c>
      <c r="F3631" s="52"/>
      <c r="G3631" s="52">
        <v>2020</v>
      </c>
      <c r="H3631" s="52" t="s">
        <v>1628</v>
      </c>
      <c r="I3631" s="52" t="s">
        <v>663</v>
      </c>
      <c r="J3631" s="60">
        <v>140728</v>
      </c>
      <c r="K3631" s="52">
        <v>140728</v>
      </c>
      <c r="L3631" s="56" t="str">
        <f>_xlfn.CONCAT(NFM3External!$B3631,"_",NFM3External!$C3631,"_",NFM3External!$E3631,"_",NFM3External!$G3631)</f>
        <v>Tanzania (United Republic)_HIV_Joint United Nations Programme on HIV/AIDS (UNAIDS)_2020</v>
      </c>
    </row>
    <row r="3632" spans="1:12">
      <c r="A3632" s="48" t="s">
        <v>2183</v>
      </c>
      <c r="B3632" s="49" t="s">
        <v>1236</v>
      </c>
      <c r="C3632" s="49" t="s">
        <v>1638</v>
      </c>
      <c r="D3632" s="49" t="s">
        <v>1627</v>
      </c>
      <c r="E3632" s="49" t="s">
        <v>868</v>
      </c>
      <c r="F3632" s="49"/>
      <c r="G3632" s="49">
        <v>2018</v>
      </c>
      <c r="H3632" s="49" t="s">
        <v>1628</v>
      </c>
      <c r="I3632" s="49" t="s">
        <v>663</v>
      </c>
      <c r="J3632" s="59">
        <v>27672</v>
      </c>
      <c r="K3632" s="49">
        <v>27672</v>
      </c>
      <c r="L3632" s="55" t="str">
        <f>_xlfn.CONCAT(NFM3External!$B3632,"_",NFM3External!$C3632,"_",NFM3External!$E3632,"_",NFM3External!$G3632)</f>
        <v>Tanzania (United Republic)_HIV_Norway_2018</v>
      </c>
    </row>
    <row r="3633" spans="1:12">
      <c r="A3633" s="51" t="s">
        <v>2183</v>
      </c>
      <c r="B3633" s="52" t="s">
        <v>1236</v>
      </c>
      <c r="C3633" s="52" t="s">
        <v>1638</v>
      </c>
      <c r="D3633" s="52" t="s">
        <v>1627</v>
      </c>
      <c r="E3633" s="52" t="s">
        <v>868</v>
      </c>
      <c r="F3633" s="52"/>
      <c r="G3633" s="52">
        <v>2019</v>
      </c>
      <c r="H3633" s="52" t="s">
        <v>1628</v>
      </c>
      <c r="I3633" s="52" t="s">
        <v>663</v>
      </c>
      <c r="J3633" s="60">
        <v>28226</v>
      </c>
      <c r="K3633" s="52">
        <v>28226</v>
      </c>
      <c r="L3633" s="56" t="str">
        <f>_xlfn.CONCAT(NFM3External!$B3633,"_",NFM3External!$C3633,"_",NFM3External!$E3633,"_",NFM3External!$G3633)</f>
        <v>Tanzania (United Republic)_HIV_Norway_2019</v>
      </c>
    </row>
    <row r="3634" spans="1:12">
      <c r="A3634" s="48" t="s">
        <v>2183</v>
      </c>
      <c r="B3634" s="49" t="s">
        <v>1236</v>
      </c>
      <c r="C3634" s="49" t="s">
        <v>1638</v>
      </c>
      <c r="D3634" s="49" t="s">
        <v>1627</v>
      </c>
      <c r="E3634" s="49" t="s">
        <v>886</v>
      </c>
      <c r="F3634" s="49"/>
      <c r="G3634" s="49">
        <v>2018</v>
      </c>
      <c r="H3634" s="49" t="s">
        <v>1628</v>
      </c>
      <c r="I3634" s="49" t="s">
        <v>663</v>
      </c>
      <c r="J3634" s="59">
        <v>176911</v>
      </c>
      <c r="K3634" s="49">
        <v>176911</v>
      </c>
      <c r="L3634" s="55" t="str">
        <f>_xlfn.CONCAT(NFM3External!$B3634,"_",NFM3External!$C3634,"_",NFM3External!$E3634,"_",NFM3External!$G3634)</f>
        <v>Tanzania (United Republic)_HIV_Sweden_2018</v>
      </c>
    </row>
    <row r="3635" spans="1:12">
      <c r="A3635" s="51" t="s">
        <v>2183</v>
      </c>
      <c r="B3635" s="52" t="s">
        <v>1236</v>
      </c>
      <c r="C3635" s="52" t="s">
        <v>1638</v>
      </c>
      <c r="D3635" s="52" t="s">
        <v>1627</v>
      </c>
      <c r="E3635" s="52" t="s">
        <v>886</v>
      </c>
      <c r="F3635" s="52"/>
      <c r="G3635" s="52">
        <v>2019</v>
      </c>
      <c r="H3635" s="52" t="s">
        <v>1628</v>
      </c>
      <c r="I3635" s="52" t="s">
        <v>663</v>
      </c>
      <c r="J3635" s="60">
        <v>180450</v>
      </c>
      <c r="K3635" s="52">
        <v>180450</v>
      </c>
      <c r="L3635" s="56" t="str">
        <f>_xlfn.CONCAT(NFM3External!$B3635,"_",NFM3External!$C3635,"_",NFM3External!$E3635,"_",NFM3External!$G3635)</f>
        <v>Tanzania (United Republic)_HIV_Sweden_2019</v>
      </c>
    </row>
    <row r="3636" spans="1:12">
      <c r="A3636" s="48" t="s">
        <v>2183</v>
      </c>
      <c r="B3636" s="49" t="s">
        <v>1236</v>
      </c>
      <c r="C3636" s="49" t="s">
        <v>1638</v>
      </c>
      <c r="D3636" s="49" t="s">
        <v>1627</v>
      </c>
      <c r="E3636" s="49" t="s">
        <v>886</v>
      </c>
      <c r="F3636" s="49"/>
      <c r="G3636" s="49">
        <v>2020</v>
      </c>
      <c r="H3636" s="49" t="s">
        <v>1628</v>
      </c>
      <c r="I3636" s="49" t="s">
        <v>663</v>
      </c>
      <c r="J3636" s="59">
        <v>184059</v>
      </c>
      <c r="K3636" s="49">
        <v>184059</v>
      </c>
      <c r="L3636" s="55" t="str">
        <f>_xlfn.CONCAT(NFM3External!$B3636,"_",NFM3External!$C3636,"_",NFM3External!$E3636,"_",NFM3External!$G3636)</f>
        <v>Tanzania (United Republic)_HIV_Sweden_2020</v>
      </c>
    </row>
    <row r="3637" spans="1:12">
      <c r="A3637" s="51" t="s">
        <v>2183</v>
      </c>
      <c r="B3637" s="52" t="s">
        <v>1236</v>
      </c>
      <c r="C3637" s="52" t="s">
        <v>1638</v>
      </c>
      <c r="D3637" s="52" t="s">
        <v>1627</v>
      </c>
      <c r="E3637" s="52" t="s">
        <v>891</v>
      </c>
      <c r="F3637" s="52"/>
      <c r="G3637" s="52">
        <v>2018</v>
      </c>
      <c r="H3637" s="52" t="s">
        <v>1628</v>
      </c>
      <c r="I3637" s="52" t="s">
        <v>663</v>
      </c>
      <c r="J3637" s="60">
        <v>37590</v>
      </c>
      <c r="K3637" s="52">
        <v>37590</v>
      </c>
      <c r="L3637" s="56" t="str">
        <f>_xlfn.CONCAT(NFM3External!$B3637,"_",NFM3External!$C3637,"_",NFM3External!$E3637,"_",NFM3External!$G3637)</f>
        <v>Tanzania (United Republic)_HIV_Switzerland_2018</v>
      </c>
    </row>
    <row r="3638" spans="1:12">
      <c r="A3638" s="48" t="s">
        <v>2183</v>
      </c>
      <c r="B3638" s="49" t="s">
        <v>1236</v>
      </c>
      <c r="C3638" s="49" t="s">
        <v>1638</v>
      </c>
      <c r="D3638" s="49" t="s">
        <v>1627</v>
      </c>
      <c r="E3638" s="49" t="s">
        <v>891</v>
      </c>
      <c r="F3638" s="49"/>
      <c r="G3638" s="49">
        <v>2019</v>
      </c>
      <c r="H3638" s="49" t="s">
        <v>1628</v>
      </c>
      <c r="I3638" s="49" t="s">
        <v>663</v>
      </c>
      <c r="J3638" s="59">
        <v>38342</v>
      </c>
      <c r="K3638" s="49">
        <v>38342</v>
      </c>
      <c r="L3638" s="55" t="str">
        <f>_xlfn.CONCAT(NFM3External!$B3638,"_",NFM3External!$C3638,"_",NFM3External!$E3638,"_",NFM3External!$G3638)</f>
        <v>Tanzania (United Republic)_HIV_Switzerland_2019</v>
      </c>
    </row>
    <row r="3639" spans="1:12">
      <c r="A3639" s="51" t="s">
        <v>2183</v>
      </c>
      <c r="B3639" s="52" t="s">
        <v>1236</v>
      </c>
      <c r="C3639" s="52" t="s">
        <v>1638</v>
      </c>
      <c r="D3639" s="52" t="s">
        <v>1627</v>
      </c>
      <c r="E3639" s="52" t="s">
        <v>891</v>
      </c>
      <c r="F3639" s="52"/>
      <c r="G3639" s="52">
        <v>2020</v>
      </c>
      <c r="H3639" s="52" t="s">
        <v>1628</v>
      </c>
      <c r="I3639" s="52" t="s">
        <v>663</v>
      </c>
      <c r="J3639" s="60">
        <v>39109</v>
      </c>
      <c r="K3639" s="52">
        <v>39109</v>
      </c>
      <c r="L3639" s="56" t="str">
        <f>_xlfn.CONCAT(NFM3External!$B3639,"_",NFM3External!$C3639,"_",NFM3External!$E3639,"_",NFM3External!$G3639)</f>
        <v>Tanzania (United Republic)_HIV_Switzerland_2020</v>
      </c>
    </row>
    <row r="3640" spans="1:12">
      <c r="A3640" s="48" t="s">
        <v>2183</v>
      </c>
      <c r="B3640" s="49" t="s">
        <v>1236</v>
      </c>
      <c r="C3640" s="49" t="s">
        <v>1638</v>
      </c>
      <c r="D3640" s="49" t="s">
        <v>1627</v>
      </c>
      <c r="E3640" s="49" t="s">
        <v>894</v>
      </c>
      <c r="F3640" s="49"/>
      <c r="G3640" s="49">
        <v>2018</v>
      </c>
      <c r="H3640" s="49" t="s">
        <v>1628</v>
      </c>
      <c r="I3640" s="49" t="s">
        <v>663</v>
      </c>
      <c r="J3640" s="59">
        <v>227015</v>
      </c>
      <c r="K3640" s="49">
        <v>227015</v>
      </c>
      <c r="L3640" s="55" t="str">
        <f>_xlfn.CONCAT(NFM3External!$B3640,"_",NFM3External!$C3640,"_",NFM3External!$E3640,"_",NFM3External!$G3640)</f>
        <v>Tanzania (United Republic)_HIV_The United Nations Children's Fund (UNICEF)_2018</v>
      </c>
    </row>
    <row r="3641" spans="1:12">
      <c r="A3641" s="51" t="s">
        <v>2183</v>
      </c>
      <c r="B3641" s="52" t="s">
        <v>1236</v>
      </c>
      <c r="C3641" s="52" t="s">
        <v>1638</v>
      </c>
      <c r="D3641" s="52" t="s">
        <v>1627</v>
      </c>
      <c r="E3641" s="52" t="s">
        <v>894</v>
      </c>
      <c r="F3641" s="52"/>
      <c r="G3641" s="52">
        <v>2019</v>
      </c>
      <c r="H3641" s="52" t="s">
        <v>1628</v>
      </c>
      <c r="I3641" s="52" t="s">
        <v>663</v>
      </c>
      <c r="J3641" s="60">
        <v>231555</v>
      </c>
      <c r="K3641" s="52">
        <v>231555</v>
      </c>
      <c r="L3641" s="56" t="str">
        <f>_xlfn.CONCAT(NFM3External!$B3641,"_",NFM3External!$C3641,"_",NFM3External!$E3641,"_",NFM3External!$G3641)</f>
        <v>Tanzania (United Republic)_HIV_The United Nations Children's Fund (UNICEF)_2019</v>
      </c>
    </row>
    <row r="3642" spans="1:12">
      <c r="A3642" s="48" t="s">
        <v>2183</v>
      </c>
      <c r="B3642" s="49" t="s">
        <v>1236</v>
      </c>
      <c r="C3642" s="49" t="s">
        <v>1638</v>
      </c>
      <c r="D3642" s="49" t="s">
        <v>1627</v>
      </c>
      <c r="E3642" s="49" t="s">
        <v>894</v>
      </c>
      <c r="F3642" s="49"/>
      <c r="G3642" s="49">
        <v>2020</v>
      </c>
      <c r="H3642" s="49" t="s">
        <v>1628</v>
      </c>
      <c r="I3642" s="49" t="s">
        <v>663</v>
      </c>
      <c r="J3642" s="59">
        <v>236186</v>
      </c>
      <c r="K3642" s="49">
        <v>236186</v>
      </c>
      <c r="L3642" s="55" t="str">
        <f>_xlfn.CONCAT(NFM3External!$B3642,"_",NFM3External!$C3642,"_",NFM3External!$E3642,"_",NFM3External!$G3642)</f>
        <v>Tanzania (United Republic)_HIV_The United Nations Children's Fund (UNICEF)_2020</v>
      </c>
    </row>
    <row r="3643" spans="1:12">
      <c r="A3643" s="51" t="s">
        <v>2183</v>
      </c>
      <c r="B3643" s="52" t="s">
        <v>1236</v>
      </c>
      <c r="C3643" s="52" t="s">
        <v>1638</v>
      </c>
      <c r="D3643" s="52" t="s">
        <v>1627</v>
      </c>
      <c r="E3643" s="52" t="s">
        <v>899</v>
      </c>
      <c r="F3643" s="52"/>
      <c r="G3643" s="52">
        <v>2018</v>
      </c>
      <c r="H3643" s="52" t="s">
        <v>1628</v>
      </c>
      <c r="I3643" s="52" t="s">
        <v>663</v>
      </c>
      <c r="J3643" s="60">
        <v>275010</v>
      </c>
      <c r="K3643" s="52">
        <v>275010</v>
      </c>
      <c r="L3643" s="56" t="str">
        <f>_xlfn.CONCAT(NFM3External!$B3643,"_",NFM3External!$C3643,"_",NFM3External!$E3643,"_",NFM3External!$G3643)</f>
        <v>Tanzania (United Republic)_HIV_United Kingdom_2018</v>
      </c>
    </row>
    <row r="3644" spans="1:12">
      <c r="A3644" s="48" t="s">
        <v>2183</v>
      </c>
      <c r="B3644" s="49" t="s">
        <v>1236</v>
      </c>
      <c r="C3644" s="49" t="s">
        <v>1638</v>
      </c>
      <c r="D3644" s="49" t="s">
        <v>1627</v>
      </c>
      <c r="E3644" s="49" t="s">
        <v>899</v>
      </c>
      <c r="F3644" s="49"/>
      <c r="G3644" s="49">
        <v>2019</v>
      </c>
      <c r="H3644" s="49" t="s">
        <v>1628</v>
      </c>
      <c r="I3644" s="49" t="s">
        <v>663</v>
      </c>
      <c r="J3644" s="59">
        <v>280510</v>
      </c>
      <c r="K3644" s="49">
        <v>280510</v>
      </c>
      <c r="L3644" s="55" t="str">
        <f>_xlfn.CONCAT(NFM3External!$B3644,"_",NFM3External!$C3644,"_",NFM3External!$E3644,"_",NFM3External!$G3644)</f>
        <v>Tanzania (United Republic)_HIV_United Kingdom_2019</v>
      </c>
    </row>
    <row r="3645" spans="1:12">
      <c r="A3645" s="51" t="s">
        <v>2183</v>
      </c>
      <c r="B3645" s="52" t="s">
        <v>1236</v>
      </c>
      <c r="C3645" s="52" t="s">
        <v>1638</v>
      </c>
      <c r="D3645" s="52" t="s">
        <v>1627</v>
      </c>
      <c r="E3645" s="52" t="s">
        <v>899</v>
      </c>
      <c r="F3645" s="52"/>
      <c r="G3645" s="52">
        <v>2020</v>
      </c>
      <c r="H3645" s="52" t="s">
        <v>1628</v>
      </c>
      <c r="I3645" s="52" t="s">
        <v>663</v>
      </c>
      <c r="J3645" s="60">
        <v>286120</v>
      </c>
      <c r="K3645" s="52">
        <v>286120</v>
      </c>
      <c r="L3645" s="56" t="str">
        <f>_xlfn.CONCAT(NFM3External!$B3645,"_",NFM3External!$C3645,"_",NFM3External!$E3645,"_",NFM3External!$G3645)</f>
        <v>Tanzania (United Republic)_HIV_United Kingdom_2020</v>
      </c>
    </row>
    <row r="3646" spans="1:12">
      <c r="A3646" s="48" t="s">
        <v>2183</v>
      </c>
      <c r="B3646" s="49" t="s">
        <v>1236</v>
      </c>
      <c r="C3646" s="49" t="s">
        <v>1638</v>
      </c>
      <c r="D3646" s="49" t="s">
        <v>1627</v>
      </c>
      <c r="E3646" s="49" t="s">
        <v>906</v>
      </c>
      <c r="F3646" s="49"/>
      <c r="G3646" s="49">
        <v>2018</v>
      </c>
      <c r="H3646" s="49" t="s">
        <v>1628</v>
      </c>
      <c r="I3646" s="49" t="s">
        <v>663</v>
      </c>
      <c r="J3646" s="59">
        <v>14493</v>
      </c>
      <c r="K3646" s="49">
        <v>14493</v>
      </c>
      <c r="L3646" s="55" t="str">
        <f>_xlfn.CONCAT(NFM3External!$B3646,"_",NFM3External!$C3646,"_",NFM3External!$E3646,"_",NFM3External!$G3646)</f>
        <v>Tanzania (United Republic)_HIV_United Nations Development Fund for Women (UNIFEM)_2018</v>
      </c>
    </row>
    <row r="3647" spans="1:12">
      <c r="A3647" s="51" t="s">
        <v>2183</v>
      </c>
      <c r="B3647" s="52" t="s">
        <v>1236</v>
      </c>
      <c r="C3647" s="52" t="s">
        <v>1638</v>
      </c>
      <c r="D3647" s="52" t="s">
        <v>1627</v>
      </c>
      <c r="E3647" s="52" t="s">
        <v>906</v>
      </c>
      <c r="F3647" s="52"/>
      <c r="G3647" s="52">
        <v>2019</v>
      </c>
      <c r="H3647" s="52" t="s">
        <v>1628</v>
      </c>
      <c r="I3647" s="52" t="s">
        <v>663</v>
      </c>
      <c r="J3647" s="60">
        <v>14783</v>
      </c>
      <c r="K3647" s="52">
        <v>14783</v>
      </c>
      <c r="L3647" s="56" t="str">
        <f>_xlfn.CONCAT(NFM3External!$B3647,"_",NFM3External!$C3647,"_",NFM3External!$E3647,"_",NFM3External!$G3647)</f>
        <v>Tanzania (United Republic)_HIV_United Nations Development Fund for Women (UNIFEM)_2019</v>
      </c>
    </row>
    <row r="3648" spans="1:12">
      <c r="A3648" s="48" t="s">
        <v>2183</v>
      </c>
      <c r="B3648" s="49" t="s">
        <v>1236</v>
      </c>
      <c r="C3648" s="49" t="s">
        <v>1638</v>
      </c>
      <c r="D3648" s="49" t="s">
        <v>1627</v>
      </c>
      <c r="E3648" s="49" t="s">
        <v>906</v>
      </c>
      <c r="F3648" s="49"/>
      <c r="G3648" s="49">
        <v>2020</v>
      </c>
      <c r="H3648" s="49" t="s">
        <v>1628</v>
      </c>
      <c r="I3648" s="49" t="s">
        <v>663</v>
      </c>
      <c r="J3648" s="59">
        <v>15078</v>
      </c>
      <c r="K3648" s="49">
        <v>15078</v>
      </c>
      <c r="L3648" s="55" t="str">
        <f>_xlfn.CONCAT(NFM3External!$B3648,"_",NFM3External!$C3648,"_",NFM3External!$E3648,"_",NFM3External!$G3648)</f>
        <v>Tanzania (United Republic)_HIV_United Nations Development Fund for Women (UNIFEM)_2020</v>
      </c>
    </row>
    <row r="3649" spans="1:12">
      <c r="A3649" s="51" t="s">
        <v>2183</v>
      </c>
      <c r="B3649" s="52" t="s">
        <v>1236</v>
      </c>
      <c r="C3649" s="52" t="s">
        <v>1638</v>
      </c>
      <c r="D3649" s="52" t="s">
        <v>1627</v>
      </c>
      <c r="E3649" s="52" t="s">
        <v>947</v>
      </c>
      <c r="F3649" s="52"/>
      <c r="G3649" s="52">
        <v>2018</v>
      </c>
      <c r="H3649" s="52" t="s">
        <v>1628</v>
      </c>
      <c r="I3649" s="52" t="s">
        <v>663</v>
      </c>
      <c r="J3649" s="60">
        <v>368140926</v>
      </c>
      <c r="K3649" s="52">
        <v>368140926</v>
      </c>
      <c r="L3649" s="56" t="str">
        <f>_xlfn.CONCAT(NFM3External!$B3649,"_",NFM3External!$C3649,"_",NFM3External!$E3649,"_",NFM3External!$G3649)</f>
        <v>Tanzania (United Republic)_HIV_Unspecified - not disagregated by sources _2018</v>
      </c>
    </row>
    <row r="3650" spans="1:12">
      <c r="A3650" s="48" t="s">
        <v>2183</v>
      </c>
      <c r="B3650" s="49" t="s">
        <v>1236</v>
      </c>
      <c r="C3650" s="49" t="s">
        <v>1638</v>
      </c>
      <c r="D3650" s="49" t="s">
        <v>1627</v>
      </c>
      <c r="E3650" s="49" t="s">
        <v>947</v>
      </c>
      <c r="F3650" s="49"/>
      <c r="G3650" s="49">
        <v>2018</v>
      </c>
      <c r="H3650" s="49" t="s">
        <v>1628</v>
      </c>
      <c r="I3650" s="49" t="s">
        <v>663</v>
      </c>
      <c r="J3650" s="59">
        <v>4383931</v>
      </c>
      <c r="K3650" s="49">
        <v>4383931</v>
      </c>
      <c r="L3650" s="55" t="str">
        <f>_xlfn.CONCAT(NFM3External!$B3650,"_",NFM3External!$C3650,"_",NFM3External!$E3650,"_",NFM3External!$G3650)</f>
        <v>Tanzania (United Republic)_HIV_Unspecified - not disagregated by sources _2018</v>
      </c>
    </row>
    <row r="3651" spans="1:12">
      <c r="A3651" s="51" t="s">
        <v>2183</v>
      </c>
      <c r="B3651" s="52" t="s">
        <v>1236</v>
      </c>
      <c r="C3651" s="52" t="s">
        <v>1638</v>
      </c>
      <c r="D3651" s="52" t="s">
        <v>1627</v>
      </c>
      <c r="E3651" s="52" t="s">
        <v>947</v>
      </c>
      <c r="F3651" s="52"/>
      <c r="G3651" s="52">
        <v>2019</v>
      </c>
      <c r="H3651" s="52" t="s">
        <v>1628</v>
      </c>
      <c r="I3651" s="52" t="s">
        <v>663</v>
      </c>
      <c r="J3651" s="60">
        <v>368140926</v>
      </c>
      <c r="K3651" s="52">
        <v>368140926</v>
      </c>
      <c r="L3651" s="56" t="str">
        <f>_xlfn.CONCAT(NFM3External!$B3651,"_",NFM3External!$C3651,"_",NFM3External!$E3651,"_",NFM3External!$G3651)</f>
        <v>Tanzania (United Republic)_HIV_Unspecified - not disagregated by sources _2019</v>
      </c>
    </row>
    <row r="3652" spans="1:12">
      <c r="A3652" s="48" t="s">
        <v>2183</v>
      </c>
      <c r="B3652" s="49" t="s">
        <v>1236</v>
      </c>
      <c r="C3652" s="49" t="s">
        <v>1638</v>
      </c>
      <c r="D3652" s="49" t="s">
        <v>1627</v>
      </c>
      <c r="E3652" s="49" t="s">
        <v>947</v>
      </c>
      <c r="F3652" s="49"/>
      <c r="G3652" s="49">
        <v>2019</v>
      </c>
      <c r="H3652" s="49" t="s">
        <v>1628</v>
      </c>
      <c r="I3652" s="49" t="s">
        <v>663</v>
      </c>
      <c r="J3652" s="59">
        <v>4471610</v>
      </c>
      <c r="K3652" s="49">
        <v>4471610</v>
      </c>
      <c r="L3652" s="55" t="str">
        <f>_xlfn.CONCAT(NFM3External!$B3652,"_",NFM3External!$C3652,"_",NFM3External!$E3652,"_",NFM3External!$G3652)</f>
        <v>Tanzania (United Republic)_HIV_Unspecified - not disagregated by sources _2019</v>
      </c>
    </row>
    <row r="3653" spans="1:12">
      <c r="A3653" s="51" t="s">
        <v>2183</v>
      </c>
      <c r="B3653" s="52" t="s">
        <v>1236</v>
      </c>
      <c r="C3653" s="52" t="s">
        <v>1638</v>
      </c>
      <c r="D3653" s="52" t="s">
        <v>1627</v>
      </c>
      <c r="E3653" s="52" t="s">
        <v>947</v>
      </c>
      <c r="F3653" s="52"/>
      <c r="G3653" s="52">
        <v>2020</v>
      </c>
      <c r="H3653" s="52" t="s">
        <v>1628</v>
      </c>
      <c r="I3653" s="52" t="s">
        <v>663</v>
      </c>
      <c r="J3653" s="60">
        <v>368140926</v>
      </c>
      <c r="K3653" s="52">
        <v>368140926</v>
      </c>
      <c r="L3653" s="56" t="str">
        <f>_xlfn.CONCAT(NFM3External!$B3653,"_",NFM3External!$C3653,"_",NFM3External!$E3653,"_",NFM3External!$G3653)</f>
        <v>Tanzania (United Republic)_HIV_Unspecified - not disagregated by sources _2020</v>
      </c>
    </row>
    <row r="3654" spans="1:12">
      <c r="A3654" s="48" t="s">
        <v>2183</v>
      </c>
      <c r="B3654" s="49" t="s">
        <v>1236</v>
      </c>
      <c r="C3654" s="49" t="s">
        <v>1638</v>
      </c>
      <c r="D3654" s="49" t="s">
        <v>1627</v>
      </c>
      <c r="E3654" s="49" t="s">
        <v>947</v>
      </c>
      <c r="F3654" s="49"/>
      <c r="G3654" s="49">
        <v>2020</v>
      </c>
      <c r="H3654" s="49" t="s">
        <v>1628</v>
      </c>
      <c r="I3654" s="49" t="s">
        <v>663</v>
      </c>
      <c r="J3654" s="59">
        <v>4561042</v>
      </c>
      <c r="K3654" s="49">
        <v>4561042</v>
      </c>
      <c r="L3654" s="55" t="str">
        <f>_xlfn.CONCAT(NFM3External!$B3654,"_",NFM3External!$C3654,"_",NFM3External!$E3654,"_",NFM3External!$G3654)</f>
        <v>Tanzania (United Republic)_HIV_Unspecified - not disagregated by sources _2020</v>
      </c>
    </row>
    <row r="3655" spans="1:12">
      <c r="A3655" s="51" t="s">
        <v>2183</v>
      </c>
      <c r="B3655" s="52" t="s">
        <v>1236</v>
      </c>
      <c r="C3655" s="52" t="s">
        <v>1638</v>
      </c>
      <c r="D3655" s="52" t="s">
        <v>1627</v>
      </c>
      <c r="E3655" s="52" t="s">
        <v>947</v>
      </c>
      <c r="F3655" s="52"/>
      <c r="G3655" s="52">
        <v>2021</v>
      </c>
      <c r="H3655" s="52" t="s">
        <v>357</v>
      </c>
      <c r="I3655" s="52" t="s">
        <v>663</v>
      </c>
      <c r="J3655" s="60">
        <v>360591000</v>
      </c>
      <c r="K3655" s="52">
        <v>360591000</v>
      </c>
      <c r="L3655" s="56" t="str">
        <f>_xlfn.CONCAT(NFM3External!$B3655,"_",NFM3External!$C3655,"_",NFM3External!$E3655,"_",NFM3External!$G3655)</f>
        <v>Tanzania (United Republic)_HIV_Unspecified - not disagregated by sources _2021</v>
      </c>
    </row>
    <row r="3656" spans="1:12">
      <c r="A3656" s="48" t="s">
        <v>2183</v>
      </c>
      <c r="B3656" s="49" t="s">
        <v>1236</v>
      </c>
      <c r="C3656" s="49" t="s">
        <v>1638</v>
      </c>
      <c r="D3656" s="49" t="s">
        <v>1627</v>
      </c>
      <c r="E3656" s="49" t="s">
        <v>947</v>
      </c>
      <c r="F3656" s="49"/>
      <c r="G3656" s="49">
        <v>2021</v>
      </c>
      <c r="H3656" s="49" t="s">
        <v>357</v>
      </c>
      <c r="I3656" s="49" t="s">
        <v>663</v>
      </c>
      <c r="J3656" s="59">
        <v>5700000</v>
      </c>
      <c r="K3656" s="49">
        <v>5700000</v>
      </c>
      <c r="L3656" s="55" t="str">
        <f>_xlfn.CONCAT(NFM3External!$B3656,"_",NFM3External!$C3656,"_",NFM3External!$E3656,"_",NFM3External!$G3656)</f>
        <v>Tanzania (United Republic)_HIV_Unspecified - not disagregated by sources _2021</v>
      </c>
    </row>
    <row r="3657" spans="1:12">
      <c r="A3657" s="51" t="s">
        <v>2183</v>
      </c>
      <c r="B3657" s="52" t="s">
        <v>1236</v>
      </c>
      <c r="C3657" s="52" t="s">
        <v>1638</v>
      </c>
      <c r="D3657" s="52" t="s">
        <v>1627</v>
      </c>
      <c r="E3657" s="52" t="s">
        <v>947</v>
      </c>
      <c r="F3657" s="52"/>
      <c r="G3657" s="52">
        <v>2022</v>
      </c>
      <c r="H3657" s="52" t="s">
        <v>357</v>
      </c>
      <c r="I3657" s="52" t="s">
        <v>663</v>
      </c>
      <c r="J3657" s="60">
        <v>277655070</v>
      </c>
      <c r="K3657" s="52">
        <v>277655070</v>
      </c>
      <c r="L3657" s="56" t="str">
        <f>_xlfn.CONCAT(NFM3External!$B3657,"_",NFM3External!$C3657,"_",NFM3External!$E3657,"_",NFM3External!$G3657)</f>
        <v>Tanzania (United Republic)_HIV_Unspecified - not disagregated by sources _2022</v>
      </c>
    </row>
    <row r="3658" spans="1:12">
      <c r="A3658" s="48" t="s">
        <v>2183</v>
      </c>
      <c r="B3658" s="49" t="s">
        <v>1236</v>
      </c>
      <c r="C3658" s="49" t="s">
        <v>1638</v>
      </c>
      <c r="D3658" s="49" t="s">
        <v>1627</v>
      </c>
      <c r="E3658" s="49" t="s">
        <v>947</v>
      </c>
      <c r="F3658" s="49"/>
      <c r="G3658" s="49">
        <v>2022</v>
      </c>
      <c r="H3658" s="49" t="s">
        <v>357</v>
      </c>
      <c r="I3658" s="49" t="s">
        <v>663</v>
      </c>
      <c r="J3658" s="59">
        <v>5700000</v>
      </c>
      <c r="K3658" s="49">
        <v>5700000</v>
      </c>
      <c r="L3658" s="55" t="str">
        <f>_xlfn.CONCAT(NFM3External!$B3658,"_",NFM3External!$C3658,"_",NFM3External!$E3658,"_",NFM3External!$G3658)</f>
        <v>Tanzania (United Republic)_HIV_Unspecified - not disagregated by sources _2022</v>
      </c>
    </row>
    <row r="3659" spans="1:12">
      <c r="A3659" s="51" t="s">
        <v>2183</v>
      </c>
      <c r="B3659" s="52" t="s">
        <v>1236</v>
      </c>
      <c r="C3659" s="52" t="s">
        <v>1638</v>
      </c>
      <c r="D3659" s="52" t="s">
        <v>1627</v>
      </c>
      <c r="E3659" s="52" t="s">
        <v>947</v>
      </c>
      <c r="F3659" s="52"/>
      <c r="G3659" s="52">
        <v>2023</v>
      </c>
      <c r="H3659" s="52" t="s">
        <v>357</v>
      </c>
      <c r="I3659" s="52" t="s">
        <v>663</v>
      </c>
      <c r="J3659" s="60">
        <v>213794404</v>
      </c>
      <c r="K3659" s="52">
        <v>213794404</v>
      </c>
      <c r="L3659" s="56" t="str">
        <f>_xlfn.CONCAT(NFM3External!$B3659,"_",NFM3External!$C3659,"_",NFM3External!$E3659,"_",NFM3External!$G3659)</f>
        <v>Tanzania (United Republic)_HIV_Unspecified - not disagregated by sources _2023</v>
      </c>
    </row>
    <row r="3660" spans="1:12">
      <c r="A3660" s="48" t="s">
        <v>2183</v>
      </c>
      <c r="B3660" s="49" t="s">
        <v>1236</v>
      </c>
      <c r="C3660" s="49" t="s">
        <v>1638</v>
      </c>
      <c r="D3660" s="49" t="s">
        <v>1627</v>
      </c>
      <c r="E3660" s="49" t="s">
        <v>947</v>
      </c>
      <c r="F3660" s="49"/>
      <c r="G3660" s="49">
        <v>2023</v>
      </c>
      <c r="H3660" s="49" t="s">
        <v>357</v>
      </c>
      <c r="I3660" s="49" t="s">
        <v>663</v>
      </c>
      <c r="J3660" s="59">
        <v>5700000</v>
      </c>
      <c r="K3660" s="49">
        <v>5700000</v>
      </c>
      <c r="L3660" s="55" t="str">
        <f>_xlfn.CONCAT(NFM3External!$B3660,"_",NFM3External!$C3660,"_",NFM3External!$E3660,"_",NFM3External!$G3660)</f>
        <v>Tanzania (United Republic)_HIV_Unspecified - not disagregated by sources _2023</v>
      </c>
    </row>
    <row r="3661" spans="1:12">
      <c r="A3661" s="51" t="s">
        <v>2183</v>
      </c>
      <c r="B3661" s="52" t="s">
        <v>1236</v>
      </c>
      <c r="C3661" s="52" t="s">
        <v>304</v>
      </c>
      <c r="D3661" s="52" t="s">
        <v>1627</v>
      </c>
      <c r="E3661" s="52" t="s">
        <v>891</v>
      </c>
      <c r="F3661" s="52"/>
      <c r="G3661" s="52">
        <v>2018</v>
      </c>
      <c r="H3661" s="52" t="s">
        <v>1628</v>
      </c>
      <c r="I3661" s="52" t="s">
        <v>663</v>
      </c>
      <c r="J3661" s="60">
        <v>1000000</v>
      </c>
      <c r="K3661" s="52">
        <v>1000000</v>
      </c>
      <c r="L3661" s="56" t="str">
        <f>_xlfn.CONCAT(NFM3External!$B3661,"_",NFM3External!$C3661,"_",NFM3External!$E3661,"_",NFM3External!$G3661)</f>
        <v>Tanzania (United Republic)_Malaria_Switzerland_2018</v>
      </c>
    </row>
    <row r="3662" spans="1:12">
      <c r="A3662" s="48" t="s">
        <v>2183</v>
      </c>
      <c r="B3662" s="49" t="s">
        <v>1236</v>
      </c>
      <c r="C3662" s="49" t="s">
        <v>304</v>
      </c>
      <c r="D3662" s="49" t="s">
        <v>1627</v>
      </c>
      <c r="E3662" s="49" t="s">
        <v>891</v>
      </c>
      <c r="F3662" s="49"/>
      <c r="G3662" s="49">
        <v>2019</v>
      </c>
      <c r="H3662" s="49" t="s">
        <v>1628</v>
      </c>
      <c r="I3662" s="49" t="s">
        <v>663</v>
      </c>
      <c r="J3662" s="59">
        <v>1000000</v>
      </c>
      <c r="K3662" s="49">
        <v>1000000</v>
      </c>
      <c r="L3662" s="55" t="str">
        <f>_xlfn.CONCAT(NFM3External!$B3662,"_",NFM3External!$C3662,"_",NFM3External!$E3662,"_",NFM3External!$G3662)</f>
        <v>Tanzania (United Republic)_Malaria_Switzerland_2019</v>
      </c>
    </row>
    <row r="3663" spans="1:12">
      <c r="A3663" s="51" t="s">
        <v>2183</v>
      </c>
      <c r="B3663" s="52" t="s">
        <v>1236</v>
      </c>
      <c r="C3663" s="52" t="s">
        <v>304</v>
      </c>
      <c r="D3663" s="52" t="s">
        <v>1627</v>
      </c>
      <c r="E3663" s="52" t="s">
        <v>891</v>
      </c>
      <c r="F3663" s="52"/>
      <c r="G3663" s="52">
        <v>2020</v>
      </c>
      <c r="H3663" s="52" t="s">
        <v>1628</v>
      </c>
      <c r="I3663" s="52" t="s">
        <v>663</v>
      </c>
      <c r="J3663" s="60">
        <v>990267</v>
      </c>
      <c r="K3663" s="52">
        <v>990267</v>
      </c>
      <c r="L3663" s="56" t="str">
        <f>_xlfn.CONCAT(NFM3External!$B3663,"_",NFM3External!$C3663,"_",NFM3External!$E3663,"_",NFM3External!$G3663)</f>
        <v>Tanzania (United Republic)_Malaria_Switzerland_2020</v>
      </c>
    </row>
    <row r="3664" spans="1:12">
      <c r="A3664" s="48" t="s">
        <v>2183</v>
      </c>
      <c r="B3664" s="49" t="s">
        <v>1236</v>
      </c>
      <c r="C3664" s="49" t="s">
        <v>304</v>
      </c>
      <c r="D3664" s="49" t="s">
        <v>1627</v>
      </c>
      <c r="E3664" s="49" t="s">
        <v>891</v>
      </c>
      <c r="F3664" s="49"/>
      <c r="G3664" s="49">
        <v>2021</v>
      </c>
      <c r="H3664" s="49" t="s">
        <v>357</v>
      </c>
      <c r="I3664" s="49" t="s">
        <v>663</v>
      </c>
      <c r="J3664" s="59">
        <v>1392900</v>
      </c>
      <c r="K3664" s="49">
        <v>1392900</v>
      </c>
      <c r="L3664" s="55" t="str">
        <f>_xlfn.CONCAT(NFM3External!$B3664,"_",NFM3External!$C3664,"_",NFM3External!$E3664,"_",NFM3External!$G3664)</f>
        <v>Tanzania (United Republic)_Malaria_Switzerland_2021</v>
      </c>
    </row>
    <row r="3665" spans="1:12">
      <c r="A3665" s="51" t="s">
        <v>2183</v>
      </c>
      <c r="B3665" s="52" t="s">
        <v>1236</v>
      </c>
      <c r="C3665" s="52" t="s">
        <v>304</v>
      </c>
      <c r="D3665" s="52" t="s">
        <v>1627</v>
      </c>
      <c r="E3665" s="52" t="s">
        <v>891</v>
      </c>
      <c r="F3665" s="52"/>
      <c r="G3665" s="52">
        <v>2022</v>
      </c>
      <c r="H3665" s="52" t="s">
        <v>357</v>
      </c>
      <c r="I3665" s="52" t="s">
        <v>663</v>
      </c>
      <c r="J3665" s="60">
        <v>1456400</v>
      </c>
      <c r="K3665" s="52">
        <v>1456400</v>
      </c>
      <c r="L3665" s="56" t="str">
        <f>_xlfn.CONCAT(NFM3External!$B3665,"_",NFM3External!$C3665,"_",NFM3External!$E3665,"_",NFM3External!$G3665)</f>
        <v>Tanzania (United Republic)_Malaria_Switzerland_2022</v>
      </c>
    </row>
    <row r="3666" spans="1:12">
      <c r="A3666" s="48" t="s">
        <v>2183</v>
      </c>
      <c r="B3666" s="49" t="s">
        <v>1236</v>
      </c>
      <c r="C3666" s="49" t="s">
        <v>304</v>
      </c>
      <c r="D3666" s="49" t="s">
        <v>1627</v>
      </c>
      <c r="E3666" s="49" t="s">
        <v>891</v>
      </c>
      <c r="F3666" s="49"/>
      <c r="G3666" s="49">
        <v>2023</v>
      </c>
      <c r="H3666" s="49" t="s">
        <v>357</v>
      </c>
      <c r="I3666" s="49" t="s">
        <v>663</v>
      </c>
      <c r="J3666" s="59">
        <v>1371400</v>
      </c>
      <c r="K3666" s="49">
        <v>1371400</v>
      </c>
      <c r="L3666" s="55" t="str">
        <f>_xlfn.CONCAT(NFM3External!$B3666,"_",NFM3External!$C3666,"_",NFM3External!$E3666,"_",NFM3External!$G3666)</f>
        <v>Tanzania (United Republic)_Malaria_Switzerland_2023</v>
      </c>
    </row>
    <row r="3667" spans="1:12">
      <c r="A3667" s="51" t="s">
        <v>2183</v>
      </c>
      <c r="B3667" s="52" t="s">
        <v>1236</v>
      </c>
      <c r="C3667" s="52" t="s">
        <v>304</v>
      </c>
      <c r="D3667" s="52" t="s">
        <v>1627</v>
      </c>
      <c r="E3667" s="52" t="s">
        <v>891</v>
      </c>
      <c r="F3667" s="52"/>
      <c r="G3667" s="52">
        <v>2024</v>
      </c>
      <c r="H3667" s="52" t="s">
        <v>357</v>
      </c>
      <c r="I3667" s="52" t="s">
        <v>663</v>
      </c>
      <c r="J3667" s="60">
        <v>1442800</v>
      </c>
      <c r="K3667" s="52">
        <v>1442800</v>
      </c>
      <c r="L3667" s="56" t="str">
        <f>_xlfn.CONCAT(NFM3External!$B3667,"_",NFM3External!$C3667,"_",NFM3External!$E3667,"_",NFM3External!$G3667)</f>
        <v>Tanzania (United Republic)_Malaria_Switzerland_2024</v>
      </c>
    </row>
    <row r="3668" spans="1:12">
      <c r="A3668" s="48" t="s">
        <v>2183</v>
      </c>
      <c r="B3668" s="49" t="s">
        <v>1236</v>
      </c>
      <c r="C3668" s="49" t="s">
        <v>304</v>
      </c>
      <c r="D3668" s="49" t="s">
        <v>1627</v>
      </c>
      <c r="E3668" s="49" t="s">
        <v>891</v>
      </c>
      <c r="F3668" s="49"/>
      <c r="G3668" s="49">
        <v>2025</v>
      </c>
      <c r="H3668" s="49" t="s">
        <v>357</v>
      </c>
      <c r="I3668" s="49" t="s">
        <v>663</v>
      </c>
      <c r="J3668" s="59">
        <v>0</v>
      </c>
      <c r="K3668" s="49">
        <v>0</v>
      </c>
      <c r="L3668" s="55" t="str">
        <f>_xlfn.CONCAT(NFM3External!$B3668,"_",NFM3External!$C3668,"_",NFM3External!$E3668,"_",NFM3External!$G3668)</f>
        <v>Tanzania (United Republic)_Malaria_Switzerland_2025</v>
      </c>
    </row>
    <row r="3669" spans="1:12">
      <c r="A3669" s="51" t="s">
        <v>2183</v>
      </c>
      <c r="B3669" s="52" t="s">
        <v>1236</v>
      </c>
      <c r="C3669" s="52" t="s">
        <v>304</v>
      </c>
      <c r="D3669" s="52" t="s">
        <v>1627</v>
      </c>
      <c r="E3669" s="52" t="s">
        <v>927</v>
      </c>
      <c r="F3669" s="52" t="s">
        <v>2184</v>
      </c>
      <c r="G3669" s="52">
        <v>2018</v>
      </c>
      <c r="H3669" s="52" t="s">
        <v>1628</v>
      </c>
      <c r="I3669" s="52" t="s">
        <v>663</v>
      </c>
      <c r="J3669" s="60">
        <v>40223700</v>
      </c>
      <c r="K3669" s="52">
        <v>40223700</v>
      </c>
      <c r="L3669" s="56" t="str">
        <f>_xlfn.CONCAT(NFM3External!$B3669,"_",NFM3External!$C3669,"_",NFM3External!$E3669,"_",NFM3External!$G3669)</f>
        <v>Tanzania (United Republic)_Malaria_United States Government (USG)_2018</v>
      </c>
    </row>
    <row r="3670" spans="1:12">
      <c r="A3670" s="48" t="s">
        <v>2183</v>
      </c>
      <c r="B3670" s="49" t="s">
        <v>1236</v>
      </c>
      <c r="C3670" s="49" t="s">
        <v>304</v>
      </c>
      <c r="D3670" s="49" t="s">
        <v>1627</v>
      </c>
      <c r="E3670" s="49" t="s">
        <v>927</v>
      </c>
      <c r="F3670" s="49" t="s">
        <v>2184</v>
      </c>
      <c r="G3670" s="49">
        <v>2019</v>
      </c>
      <c r="H3670" s="49" t="s">
        <v>1628</v>
      </c>
      <c r="I3670" s="49" t="s">
        <v>663</v>
      </c>
      <c r="J3670" s="59">
        <v>40790000</v>
      </c>
      <c r="K3670" s="49">
        <v>40790000</v>
      </c>
      <c r="L3670" s="55" t="str">
        <f>_xlfn.CONCAT(NFM3External!$B3670,"_",NFM3External!$C3670,"_",NFM3External!$E3670,"_",NFM3External!$G3670)</f>
        <v>Tanzania (United Republic)_Malaria_United States Government (USG)_2019</v>
      </c>
    </row>
    <row r="3671" spans="1:12">
      <c r="A3671" s="51" t="s">
        <v>2183</v>
      </c>
      <c r="B3671" s="52" t="s">
        <v>1236</v>
      </c>
      <c r="C3671" s="52" t="s">
        <v>304</v>
      </c>
      <c r="D3671" s="52" t="s">
        <v>1627</v>
      </c>
      <c r="E3671" s="52" t="s">
        <v>927</v>
      </c>
      <c r="F3671" s="52" t="s">
        <v>2184</v>
      </c>
      <c r="G3671" s="52">
        <v>2020</v>
      </c>
      <c r="H3671" s="52" t="s">
        <v>1628</v>
      </c>
      <c r="I3671" s="52" t="s">
        <v>663</v>
      </c>
      <c r="J3671" s="60">
        <v>39297340</v>
      </c>
      <c r="K3671" s="52">
        <v>39297340</v>
      </c>
      <c r="L3671" s="56" t="str">
        <f>_xlfn.CONCAT(NFM3External!$B3671,"_",NFM3External!$C3671,"_",NFM3External!$E3671,"_",NFM3External!$G3671)</f>
        <v>Tanzania (United Republic)_Malaria_United States Government (USG)_2020</v>
      </c>
    </row>
    <row r="3672" spans="1:12">
      <c r="A3672" s="48" t="s">
        <v>2183</v>
      </c>
      <c r="B3672" s="49" t="s">
        <v>1236</v>
      </c>
      <c r="C3672" s="49" t="s">
        <v>304</v>
      </c>
      <c r="D3672" s="49" t="s">
        <v>1627</v>
      </c>
      <c r="E3672" s="49" t="s">
        <v>927</v>
      </c>
      <c r="F3672" s="49" t="s">
        <v>2184</v>
      </c>
      <c r="G3672" s="49">
        <v>2021</v>
      </c>
      <c r="H3672" s="49" t="s">
        <v>357</v>
      </c>
      <c r="I3672" s="49" t="s">
        <v>663</v>
      </c>
      <c r="J3672" s="59">
        <v>39278464</v>
      </c>
      <c r="K3672" s="49">
        <v>39278464</v>
      </c>
      <c r="L3672" s="55" t="str">
        <f>_xlfn.CONCAT(NFM3External!$B3672,"_",NFM3External!$C3672,"_",NFM3External!$E3672,"_",NFM3External!$G3672)</f>
        <v>Tanzania (United Republic)_Malaria_United States Government (USG)_2021</v>
      </c>
    </row>
    <row r="3673" spans="1:12">
      <c r="A3673" s="51" t="s">
        <v>2183</v>
      </c>
      <c r="B3673" s="52" t="s">
        <v>1236</v>
      </c>
      <c r="C3673" s="52" t="s">
        <v>304</v>
      </c>
      <c r="D3673" s="52" t="s">
        <v>1627</v>
      </c>
      <c r="E3673" s="52" t="s">
        <v>927</v>
      </c>
      <c r="F3673" s="52" t="s">
        <v>2184</v>
      </c>
      <c r="G3673" s="52">
        <v>2022</v>
      </c>
      <c r="H3673" s="52" t="s">
        <v>357</v>
      </c>
      <c r="I3673" s="52" t="s">
        <v>663</v>
      </c>
      <c r="J3673" s="60">
        <v>39353554</v>
      </c>
      <c r="K3673" s="52">
        <v>39353554</v>
      </c>
      <c r="L3673" s="56" t="str">
        <f>_xlfn.CONCAT(NFM3External!$B3673,"_",NFM3External!$C3673,"_",NFM3External!$E3673,"_",NFM3External!$G3673)</f>
        <v>Tanzania (United Republic)_Malaria_United States Government (USG)_2022</v>
      </c>
    </row>
    <row r="3674" spans="1:12">
      <c r="A3674" s="48" t="s">
        <v>2183</v>
      </c>
      <c r="B3674" s="49" t="s">
        <v>1236</v>
      </c>
      <c r="C3674" s="49" t="s">
        <v>304</v>
      </c>
      <c r="D3674" s="49" t="s">
        <v>1627</v>
      </c>
      <c r="E3674" s="49" t="s">
        <v>927</v>
      </c>
      <c r="F3674" s="49" t="s">
        <v>2184</v>
      </c>
      <c r="G3674" s="49">
        <v>2023</v>
      </c>
      <c r="H3674" s="49" t="s">
        <v>357</v>
      </c>
      <c r="I3674" s="49" t="s">
        <v>663</v>
      </c>
      <c r="J3674" s="59">
        <v>39822320</v>
      </c>
      <c r="K3674" s="49">
        <v>39822320</v>
      </c>
      <c r="L3674" s="55" t="str">
        <f>_xlfn.CONCAT(NFM3External!$B3674,"_",NFM3External!$C3674,"_",NFM3External!$E3674,"_",NFM3External!$G3674)</f>
        <v>Tanzania (United Republic)_Malaria_United States Government (USG)_2023</v>
      </c>
    </row>
    <row r="3675" spans="1:12">
      <c r="A3675" s="51" t="s">
        <v>2183</v>
      </c>
      <c r="B3675" s="52" t="s">
        <v>1236</v>
      </c>
      <c r="C3675" s="52" t="s">
        <v>304</v>
      </c>
      <c r="D3675" s="52" t="s">
        <v>1627</v>
      </c>
      <c r="E3675" s="52" t="s">
        <v>927</v>
      </c>
      <c r="F3675" s="52" t="s">
        <v>2184</v>
      </c>
      <c r="G3675" s="52">
        <v>2024</v>
      </c>
      <c r="H3675" s="52" t="s">
        <v>357</v>
      </c>
      <c r="I3675" s="52" t="s">
        <v>663</v>
      </c>
      <c r="J3675" s="60">
        <v>39947193</v>
      </c>
      <c r="K3675" s="52">
        <v>39947193</v>
      </c>
      <c r="L3675" s="56" t="str">
        <f>_xlfn.CONCAT(NFM3External!$B3675,"_",NFM3External!$C3675,"_",NFM3External!$E3675,"_",NFM3External!$G3675)</f>
        <v>Tanzania (United Republic)_Malaria_United States Government (USG)_2024</v>
      </c>
    </row>
    <row r="3676" spans="1:12">
      <c r="A3676" s="48" t="s">
        <v>2183</v>
      </c>
      <c r="B3676" s="49" t="s">
        <v>1236</v>
      </c>
      <c r="C3676" s="49" t="s">
        <v>304</v>
      </c>
      <c r="D3676" s="49" t="s">
        <v>1627</v>
      </c>
      <c r="E3676" s="49" t="s">
        <v>927</v>
      </c>
      <c r="F3676" s="49" t="s">
        <v>2184</v>
      </c>
      <c r="G3676" s="49">
        <v>2025</v>
      </c>
      <c r="H3676" s="49" t="s">
        <v>357</v>
      </c>
      <c r="I3676" s="49" t="s">
        <v>663</v>
      </c>
      <c r="J3676" s="59">
        <v>40381015</v>
      </c>
      <c r="K3676" s="49">
        <v>40381015</v>
      </c>
      <c r="L3676" s="55" t="str">
        <f>_xlfn.CONCAT(NFM3External!$B3676,"_",NFM3External!$C3676,"_",NFM3External!$E3676,"_",NFM3External!$G3676)</f>
        <v>Tanzania (United Republic)_Malaria_United States Government (USG)_2025</v>
      </c>
    </row>
    <row r="3677" spans="1:12">
      <c r="A3677" s="51" t="s">
        <v>2183</v>
      </c>
      <c r="B3677" s="52" t="s">
        <v>1236</v>
      </c>
      <c r="C3677" s="52" t="s">
        <v>304</v>
      </c>
      <c r="D3677" s="52" t="s">
        <v>1627</v>
      </c>
      <c r="E3677" s="52" t="s">
        <v>942</v>
      </c>
      <c r="F3677" s="52"/>
      <c r="G3677" s="52">
        <v>2018</v>
      </c>
      <c r="H3677" s="52" t="s">
        <v>1628</v>
      </c>
      <c r="I3677" s="52" t="s">
        <v>663</v>
      </c>
      <c r="J3677" s="60">
        <v>30000</v>
      </c>
      <c r="K3677" s="52">
        <v>30000</v>
      </c>
      <c r="L3677" s="56" t="str">
        <f>_xlfn.CONCAT(NFM3External!$B3677,"_",NFM3External!$C3677,"_",NFM3External!$E3677,"_",NFM3External!$G3677)</f>
        <v>Tanzania (United Republic)_Malaria_World Health Organization (WHO)_2018</v>
      </c>
    </row>
    <row r="3678" spans="1:12">
      <c r="A3678" s="48" t="s">
        <v>2183</v>
      </c>
      <c r="B3678" s="49" t="s">
        <v>1236</v>
      </c>
      <c r="C3678" s="49" t="s">
        <v>304</v>
      </c>
      <c r="D3678" s="49" t="s">
        <v>1627</v>
      </c>
      <c r="E3678" s="49" t="s">
        <v>942</v>
      </c>
      <c r="F3678" s="49"/>
      <c r="G3678" s="49">
        <v>2019</v>
      </c>
      <c r="H3678" s="49" t="s">
        <v>1628</v>
      </c>
      <c r="I3678" s="49" t="s">
        <v>663</v>
      </c>
      <c r="J3678" s="59">
        <v>57875</v>
      </c>
      <c r="K3678" s="49">
        <v>57875</v>
      </c>
      <c r="L3678" s="55" t="str">
        <f>_xlfn.CONCAT(NFM3External!$B3678,"_",NFM3External!$C3678,"_",NFM3External!$E3678,"_",NFM3External!$G3678)</f>
        <v>Tanzania (United Republic)_Malaria_World Health Organization (WHO)_2019</v>
      </c>
    </row>
    <row r="3679" spans="1:12">
      <c r="A3679" s="51" t="s">
        <v>2183</v>
      </c>
      <c r="B3679" s="52" t="s">
        <v>1236</v>
      </c>
      <c r="C3679" s="52" t="s">
        <v>304</v>
      </c>
      <c r="D3679" s="52" t="s">
        <v>1627</v>
      </c>
      <c r="E3679" s="52" t="s">
        <v>942</v>
      </c>
      <c r="F3679" s="52"/>
      <c r="G3679" s="52">
        <v>2020</v>
      </c>
      <c r="H3679" s="52" t="s">
        <v>1628</v>
      </c>
      <c r="I3679" s="52" t="s">
        <v>663</v>
      </c>
      <c r="J3679" s="60">
        <v>70000</v>
      </c>
      <c r="K3679" s="52">
        <v>70000</v>
      </c>
      <c r="L3679" s="56" t="str">
        <f>_xlfn.CONCAT(NFM3External!$B3679,"_",NFM3External!$C3679,"_",NFM3External!$E3679,"_",NFM3External!$G3679)</f>
        <v>Tanzania (United Republic)_Malaria_World Health Organization (WHO)_2020</v>
      </c>
    </row>
    <row r="3680" spans="1:12">
      <c r="A3680" s="48" t="s">
        <v>2183</v>
      </c>
      <c r="B3680" s="49" t="s">
        <v>1236</v>
      </c>
      <c r="C3680" s="49" t="s">
        <v>304</v>
      </c>
      <c r="D3680" s="49" t="s">
        <v>1627</v>
      </c>
      <c r="E3680" s="49" t="s">
        <v>942</v>
      </c>
      <c r="F3680" s="49"/>
      <c r="G3680" s="49">
        <v>2021</v>
      </c>
      <c r="H3680" s="49" t="s">
        <v>357</v>
      </c>
      <c r="I3680" s="49" t="s">
        <v>663</v>
      </c>
      <c r="J3680" s="59">
        <v>132350</v>
      </c>
      <c r="K3680" s="49">
        <v>132350</v>
      </c>
      <c r="L3680" s="55" t="str">
        <f>_xlfn.CONCAT(NFM3External!$B3680,"_",NFM3External!$C3680,"_",NFM3External!$E3680,"_",NFM3External!$G3680)</f>
        <v>Tanzania (United Republic)_Malaria_World Health Organization (WHO)_2021</v>
      </c>
    </row>
    <row r="3681" spans="1:12">
      <c r="A3681" s="51" t="s">
        <v>2183</v>
      </c>
      <c r="B3681" s="52" t="s">
        <v>1236</v>
      </c>
      <c r="C3681" s="52" t="s">
        <v>304</v>
      </c>
      <c r="D3681" s="52" t="s">
        <v>1627</v>
      </c>
      <c r="E3681" s="52" t="s">
        <v>942</v>
      </c>
      <c r="F3681" s="52"/>
      <c r="G3681" s="52">
        <v>2022</v>
      </c>
      <c r="H3681" s="52" t="s">
        <v>357</v>
      </c>
      <c r="I3681" s="52" t="s">
        <v>663</v>
      </c>
      <c r="J3681" s="60">
        <v>133850</v>
      </c>
      <c r="K3681" s="52">
        <v>133850</v>
      </c>
      <c r="L3681" s="56" t="str">
        <f>_xlfn.CONCAT(NFM3External!$B3681,"_",NFM3External!$C3681,"_",NFM3External!$E3681,"_",NFM3External!$G3681)</f>
        <v>Tanzania (United Republic)_Malaria_World Health Organization (WHO)_2022</v>
      </c>
    </row>
    <row r="3682" spans="1:12">
      <c r="A3682" s="48" t="s">
        <v>2183</v>
      </c>
      <c r="B3682" s="49" t="s">
        <v>1236</v>
      </c>
      <c r="C3682" s="49" t="s">
        <v>304</v>
      </c>
      <c r="D3682" s="49" t="s">
        <v>1627</v>
      </c>
      <c r="E3682" s="49" t="s">
        <v>942</v>
      </c>
      <c r="F3682" s="49"/>
      <c r="G3682" s="49">
        <v>2023</v>
      </c>
      <c r="H3682" s="49" t="s">
        <v>357</v>
      </c>
      <c r="I3682" s="49" t="s">
        <v>663</v>
      </c>
      <c r="J3682" s="59">
        <v>183800</v>
      </c>
      <c r="K3682" s="49">
        <v>183800</v>
      </c>
      <c r="L3682" s="55" t="str">
        <f>_xlfn.CONCAT(NFM3External!$B3682,"_",NFM3External!$C3682,"_",NFM3External!$E3682,"_",NFM3External!$G3682)</f>
        <v>Tanzania (United Republic)_Malaria_World Health Organization (WHO)_2023</v>
      </c>
    </row>
    <row r="3683" spans="1:12">
      <c r="A3683" s="51" t="s">
        <v>2183</v>
      </c>
      <c r="B3683" s="52" t="s">
        <v>1236</v>
      </c>
      <c r="C3683" s="52" t="s">
        <v>301</v>
      </c>
      <c r="D3683" s="52" t="s">
        <v>1627</v>
      </c>
      <c r="E3683" s="52" t="s">
        <v>927</v>
      </c>
      <c r="F3683" s="52" t="s">
        <v>2185</v>
      </c>
      <c r="G3683" s="52">
        <v>2018</v>
      </c>
      <c r="H3683" s="52" t="s">
        <v>1628</v>
      </c>
      <c r="I3683" s="52" t="s">
        <v>663</v>
      </c>
      <c r="J3683" s="60">
        <v>14025953</v>
      </c>
      <c r="K3683" s="52">
        <v>14025953</v>
      </c>
      <c r="L3683" s="56" t="str">
        <f>_xlfn.CONCAT(NFM3External!$B3683,"_",NFM3External!$C3683,"_",NFM3External!$E3683,"_",NFM3External!$G3683)</f>
        <v>Tanzania (United Republic)_TB_United States Government (USG)_2018</v>
      </c>
    </row>
    <row r="3684" spans="1:12">
      <c r="A3684" s="48" t="s">
        <v>2183</v>
      </c>
      <c r="B3684" s="49" t="s">
        <v>1236</v>
      </c>
      <c r="C3684" s="49" t="s">
        <v>301</v>
      </c>
      <c r="D3684" s="49" t="s">
        <v>1627</v>
      </c>
      <c r="E3684" s="49" t="s">
        <v>927</v>
      </c>
      <c r="F3684" s="49" t="s">
        <v>2185</v>
      </c>
      <c r="G3684" s="49">
        <v>2019</v>
      </c>
      <c r="H3684" s="49" t="s">
        <v>1628</v>
      </c>
      <c r="I3684" s="49" t="s">
        <v>663</v>
      </c>
      <c r="J3684" s="59">
        <v>14727251</v>
      </c>
      <c r="K3684" s="49">
        <v>14727251</v>
      </c>
      <c r="L3684" s="55" t="str">
        <f>_xlfn.CONCAT(NFM3External!$B3684,"_",NFM3External!$C3684,"_",NFM3External!$E3684,"_",NFM3External!$G3684)</f>
        <v>Tanzania (United Republic)_TB_United States Government (USG)_2019</v>
      </c>
    </row>
    <row r="3685" spans="1:12">
      <c r="A3685" s="51" t="s">
        <v>2183</v>
      </c>
      <c r="B3685" s="52" t="s">
        <v>1236</v>
      </c>
      <c r="C3685" s="52" t="s">
        <v>301</v>
      </c>
      <c r="D3685" s="52" t="s">
        <v>1627</v>
      </c>
      <c r="E3685" s="52" t="s">
        <v>927</v>
      </c>
      <c r="F3685" s="52" t="s">
        <v>2185</v>
      </c>
      <c r="G3685" s="52">
        <v>2020</v>
      </c>
      <c r="H3685" s="52" t="s">
        <v>1628</v>
      </c>
      <c r="I3685" s="52" t="s">
        <v>663</v>
      </c>
      <c r="J3685" s="60">
        <v>12330140</v>
      </c>
      <c r="K3685" s="52">
        <v>12330140</v>
      </c>
      <c r="L3685" s="56" t="str">
        <f>_xlfn.CONCAT(NFM3External!$B3685,"_",NFM3External!$C3685,"_",NFM3External!$E3685,"_",NFM3External!$G3685)</f>
        <v>Tanzania (United Republic)_TB_United States Government (USG)_2020</v>
      </c>
    </row>
    <row r="3686" spans="1:12">
      <c r="A3686" s="48" t="s">
        <v>2183</v>
      </c>
      <c r="B3686" s="49" t="s">
        <v>1236</v>
      </c>
      <c r="C3686" s="49" t="s">
        <v>301</v>
      </c>
      <c r="D3686" s="49" t="s">
        <v>1627</v>
      </c>
      <c r="E3686" s="49" t="s">
        <v>927</v>
      </c>
      <c r="F3686" s="49" t="s">
        <v>2185</v>
      </c>
      <c r="G3686" s="49">
        <v>2021</v>
      </c>
      <c r="H3686" s="49" t="s">
        <v>357</v>
      </c>
      <c r="I3686" s="49" t="s">
        <v>663</v>
      </c>
      <c r="J3686" s="59">
        <v>12330140</v>
      </c>
      <c r="K3686" s="49">
        <v>12330140</v>
      </c>
      <c r="L3686" s="55" t="str">
        <f>_xlfn.CONCAT(NFM3External!$B3686,"_",NFM3External!$C3686,"_",NFM3External!$E3686,"_",NFM3External!$G3686)</f>
        <v>Tanzania (United Republic)_TB_United States Government (USG)_2021</v>
      </c>
    </row>
    <row r="3687" spans="1:12">
      <c r="A3687" s="51" t="s">
        <v>2183</v>
      </c>
      <c r="B3687" s="52" t="s">
        <v>1236</v>
      </c>
      <c r="C3687" s="52" t="s">
        <v>301</v>
      </c>
      <c r="D3687" s="52" t="s">
        <v>1627</v>
      </c>
      <c r="E3687" s="52" t="s">
        <v>927</v>
      </c>
      <c r="F3687" s="52" t="s">
        <v>2185</v>
      </c>
      <c r="G3687" s="52">
        <v>2022</v>
      </c>
      <c r="H3687" s="52" t="s">
        <v>357</v>
      </c>
      <c r="I3687" s="52" t="s">
        <v>663</v>
      </c>
      <c r="J3687" s="60">
        <v>12330140</v>
      </c>
      <c r="K3687" s="52">
        <v>12330140</v>
      </c>
      <c r="L3687" s="56" t="str">
        <f>_xlfn.CONCAT(NFM3External!$B3687,"_",NFM3External!$C3687,"_",NFM3External!$E3687,"_",NFM3External!$G3687)</f>
        <v>Tanzania (United Republic)_TB_United States Government (USG)_2022</v>
      </c>
    </row>
    <row r="3688" spans="1:12">
      <c r="A3688" s="48" t="s">
        <v>2183</v>
      </c>
      <c r="B3688" s="49" t="s">
        <v>1236</v>
      </c>
      <c r="C3688" s="49" t="s">
        <v>301</v>
      </c>
      <c r="D3688" s="49" t="s">
        <v>1627</v>
      </c>
      <c r="E3688" s="49" t="s">
        <v>927</v>
      </c>
      <c r="F3688" s="49" t="s">
        <v>2185</v>
      </c>
      <c r="G3688" s="49">
        <v>2023</v>
      </c>
      <c r="H3688" s="49" t="s">
        <v>357</v>
      </c>
      <c r="I3688" s="49" t="s">
        <v>663</v>
      </c>
      <c r="J3688" s="59">
        <v>12330140</v>
      </c>
      <c r="K3688" s="49">
        <v>12330140</v>
      </c>
      <c r="L3688" s="55" t="str">
        <f>_xlfn.CONCAT(NFM3External!$B3688,"_",NFM3External!$C3688,"_",NFM3External!$E3688,"_",NFM3External!$G3688)</f>
        <v>Tanzania (United Republic)_TB_United States Government (USG)_2023</v>
      </c>
    </row>
    <row r="3689" spans="1:12">
      <c r="A3689" s="51" t="s">
        <v>2186</v>
      </c>
      <c r="B3689" s="52" t="s">
        <v>1261</v>
      </c>
      <c r="C3689" s="52" t="s">
        <v>1638</v>
      </c>
      <c r="D3689" s="52" t="s">
        <v>1627</v>
      </c>
      <c r="E3689" s="52" t="s">
        <v>731</v>
      </c>
      <c r="F3689" s="52" t="s">
        <v>2187</v>
      </c>
      <c r="G3689" s="52">
        <v>2018</v>
      </c>
      <c r="H3689" s="52" t="s">
        <v>1628</v>
      </c>
      <c r="I3689" s="52" t="s">
        <v>663</v>
      </c>
      <c r="J3689" s="60">
        <v>1687333</v>
      </c>
      <c r="K3689" s="52">
        <v>1687333</v>
      </c>
      <c r="L3689" s="56" t="str">
        <f>_xlfn.CONCAT(NFM3External!$B3689,"_",NFM3External!$C3689,"_",NFM3External!$E3689,"_",NFM3External!$G3689)</f>
        <v>Uganda_HIV_Clinton Foundation_2018</v>
      </c>
    </row>
    <row r="3690" spans="1:12">
      <c r="A3690" s="48" t="s">
        <v>2186</v>
      </c>
      <c r="B3690" s="49" t="s">
        <v>1261</v>
      </c>
      <c r="C3690" s="49" t="s">
        <v>1638</v>
      </c>
      <c r="D3690" s="49" t="s">
        <v>1627</v>
      </c>
      <c r="E3690" s="49" t="s">
        <v>731</v>
      </c>
      <c r="F3690" s="49" t="s">
        <v>2187</v>
      </c>
      <c r="G3690" s="49">
        <v>2019</v>
      </c>
      <c r="H3690" s="49" t="s">
        <v>1628</v>
      </c>
      <c r="I3690" s="49" t="s">
        <v>663</v>
      </c>
      <c r="J3690" s="59">
        <v>1265223</v>
      </c>
      <c r="K3690" s="49">
        <v>1265223</v>
      </c>
      <c r="L3690" s="55" t="str">
        <f>_xlfn.CONCAT(NFM3External!$B3690,"_",NFM3External!$C3690,"_",NFM3External!$E3690,"_",NFM3External!$G3690)</f>
        <v>Uganda_HIV_Clinton Foundation_2019</v>
      </c>
    </row>
    <row r="3691" spans="1:12">
      <c r="A3691" s="51" t="s">
        <v>2186</v>
      </c>
      <c r="B3691" s="52" t="s">
        <v>1261</v>
      </c>
      <c r="C3691" s="52" t="s">
        <v>1638</v>
      </c>
      <c r="D3691" s="52" t="s">
        <v>1627</v>
      </c>
      <c r="E3691" s="52" t="s">
        <v>731</v>
      </c>
      <c r="F3691" s="52" t="s">
        <v>2187</v>
      </c>
      <c r="G3691" s="52">
        <v>2020</v>
      </c>
      <c r="H3691" s="52" t="s">
        <v>1628</v>
      </c>
      <c r="I3691" s="52" t="s">
        <v>663</v>
      </c>
      <c r="J3691" s="60">
        <v>1303779</v>
      </c>
      <c r="K3691" s="52">
        <v>1303779</v>
      </c>
      <c r="L3691" s="56" t="str">
        <f>_xlfn.CONCAT(NFM3External!$B3691,"_",NFM3External!$C3691,"_",NFM3External!$E3691,"_",NFM3External!$G3691)</f>
        <v>Uganda_HIV_Clinton Foundation_2020</v>
      </c>
    </row>
    <row r="3692" spans="1:12">
      <c r="A3692" s="48" t="s">
        <v>2186</v>
      </c>
      <c r="B3692" s="49" t="s">
        <v>1261</v>
      </c>
      <c r="C3692" s="49" t="s">
        <v>1638</v>
      </c>
      <c r="D3692" s="49" t="s">
        <v>1627</v>
      </c>
      <c r="E3692" s="49" t="s">
        <v>731</v>
      </c>
      <c r="F3692" s="49" t="s">
        <v>2187</v>
      </c>
      <c r="G3692" s="49">
        <v>2021</v>
      </c>
      <c r="H3692" s="49" t="s">
        <v>357</v>
      </c>
      <c r="I3692" s="49" t="s">
        <v>663</v>
      </c>
      <c r="J3692" s="59">
        <v>1166499</v>
      </c>
      <c r="K3692" s="49">
        <v>1166499</v>
      </c>
      <c r="L3692" s="55" t="str">
        <f>_xlfn.CONCAT(NFM3External!$B3692,"_",NFM3External!$C3692,"_",NFM3External!$E3692,"_",NFM3External!$G3692)</f>
        <v>Uganda_HIV_Clinton Foundation_2021</v>
      </c>
    </row>
    <row r="3693" spans="1:12">
      <c r="A3693" s="51" t="s">
        <v>2186</v>
      </c>
      <c r="B3693" s="52" t="s">
        <v>1261</v>
      </c>
      <c r="C3693" s="52" t="s">
        <v>1638</v>
      </c>
      <c r="D3693" s="52" t="s">
        <v>1627</v>
      </c>
      <c r="E3693" s="52" t="s">
        <v>731</v>
      </c>
      <c r="F3693" s="52" t="s">
        <v>2187</v>
      </c>
      <c r="G3693" s="52">
        <v>2022</v>
      </c>
      <c r="H3693" s="52" t="s">
        <v>357</v>
      </c>
      <c r="I3693" s="52" t="s">
        <v>663</v>
      </c>
      <c r="J3693" s="60">
        <v>230027</v>
      </c>
      <c r="K3693" s="52">
        <v>230027</v>
      </c>
      <c r="L3693" s="56" t="str">
        <f>_xlfn.CONCAT(NFM3External!$B3693,"_",NFM3External!$C3693,"_",NFM3External!$E3693,"_",NFM3External!$G3693)</f>
        <v>Uganda_HIV_Clinton Foundation_2022</v>
      </c>
    </row>
    <row r="3694" spans="1:12">
      <c r="A3694" s="48" t="s">
        <v>2186</v>
      </c>
      <c r="B3694" s="49" t="s">
        <v>1261</v>
      </c>
      <c r="C3694" s="49" t="s">
        <v>1638</v>
      </c>
      <c r="D3694" s="49" t="s">
        <v>1627</v>
      </c>
      <c r="E3694" s="49" t="s">
        <v>819</v>
      </c>
      <c r="F3694" s="49"/>
      <c r="G3694" s="49">
        <v>2018</v>
      </c>
      <c r="H3694" s="49" t="s">
        <v>1628</v>
      </c>
      <c r="I3694" s="49" t="s">
        <v>663</v>
      </c>
      <c r="J3694" s="59">
        <v>4850000</v>
      </c>
      <c r="K3694" s="49">
        <v>4850000</v>
      </c>
      <c r="L3694" s="55" t="str">
        <f>_xlfn.CONCAT(NFM3External!$B3694,"_",NFM3External!$C3694,"_",NFM3External!$E3694,"_",NFM3External!$G3694)</f>
        <v>Uganda_HIV_Ireland_2018</v>
      </c>
    </row>
    <row r="3695" spans="1:12">
      <c r="A3695" s="51" t="s">
        <v>2186</v>
      </c>
      <c r="B3695" s="52" t="s">
        <v>1261</v>
      </c>
      <c r="C3695" s="52" t="s">
        <v>1638</v>
      </c>
      <c r="D3695" s="52" t="s">
        <v>1627</v>
      </c>
      <c r="E3695" s="52" t="s">
        <v>819</v>
      </c>
      <c r="F3695" s="52"/>
      <c r="G3695" s="52">
        <v>2019</v>
      </c>
      <c r="H3695" s="52" t="s">
        <v>1628</v>
      </c>
      <c r="I3695" s="52" t="s">
        <v>663</v>
      </c>
      <c r="J3695" s="60">
        <v>4150000</v>
      </c>
      <c r="K3695" s="52">
        <v>4150000</v>
      </c>
      <c r="L3695" s="56" t="str">
        <f>_xlfn.CONCAT(NFM3External!$B3695,"_",NFM3External!$C3695,"_",NFM3External!$E3695,"_",NFM3External!$G3695)</f>
        <v>Uganda_HIV_Ireland_2019</v>
      </c>
    </row>
    <row r="3696" spans="1:12">
      <c r="A3696" s="48" t="s">
        <v>2186</v>
      </c>
      <c r="B3696" s="49" t="s">
        <v>1261</v>
      </c>
      <c r="C3696" s="49" t="s">
        <v>1638</v>
      </c>
      <c r="D3696" s="49" t="s">
        <v>1627</v>
      </c>
      <c r="E3696" s="49" t="s">
        <v>819</v>
      </c>
      <c r="F3696" s="49"/>
      <c r="G3696" s="49">
        <v>2020</v>
      </c>
      <c r="H3696" s="49" t="s">
        <v>1628</v>
      </c>
      <c r="I3696" s="49" t="s">
        <v>663</v>
      </c>
      <c r="J3696" s="59">
        <v>4170000</v>
      </c>
      <c r="K3696" s="49">
        <v>4170000</v>
      </c>
      <c r="L3696" s="55" t="str">
        <f>_xlfn.CONCAT(NFM3External!$B3696,"_",NFM3External!$C3696,"_",NFM3External!$E3696,"_",NFM3External!$G3696)</f>
        <v>Uganda_HIV_Ireland_2020</v>
      </c>
    </row>
    <row r="3697" spans="1:12">
      <c r="A3697" s="51" t="s">
        <v>2186</v>
      </c>
      <c r="B3697" s="52" t="s">
        <v>1261</v>
      </c>
      <c r="C3697" s="52" t="s">
        <v>1638</v>
      </c>
      <c r="D3697" s="52" t="s">
        <v>1627</v>
      </c>
      <c r="E3697" s="52" t="s">
        <v>894</v>
      </c>
      <c r="F3697" s="52" t="s">
        <v>2188</v>
      </c>
      <c r="G3697" s="52">
        <v>2018</v>
      </c>
      <c r="H3697" s="52" t="s">
        <v>1628</v>
      </c>
      <c r="I3697" s="52" t="s">
        <v>663</v>
      </c>
      <c r="J3697" s="60">
        <v>3841600</v>
      </c>
      <c r="K3697" s="52">
        <v>3841600</v>
      </c>
      <c r="L3697" s="56" t="str">
        <f>_xlfn.CONCAT(NFM3External!$B3697,"_",NFM3External!$C3697,"_",NFM3External!$E3697,"_",NFM3External!$G3697)</f>
        <v>Uganda_HIV_The United Nations Children's Fund (UNICEF)_2018</v>
      </c>
    </row>
    <row r="3698" spans="1:12">
      <c r="A3698" s="48" t="s">
        <v>2186</v>
      </c>
      <c r="B3698" s="49" t="s">
        <v>1261</v>
      </c>
      <c r="C3698" s="49" t="s">
        <v>1638</v>
      </c>
      <c r="D3698" s="49" t="s">
        <v>1627</v>
      </c>
      <c r="E3698" s="49" t="s">
        <v>894</v>
      </c>
      <c r="F3698" s="49" t="s">
        <v>2188</v>
      </c>
      <c r="G3698" s="49">
        <v>2019</v>
      </c>
      <c r="H3698" s="49" t="s">
        <v>1628</v>
      </c>
      <c r="I3698" s="49" t="s">
        <v>663</v>
      </c>
      <c r="J3698" s="59">
        <v>3291300</v>
      </c>
      <c r="K3698" s="49">
        <v>3291300</v>
      </c>
      <c r="L3698" s="55" t="str">
        <f>_xlfn.CONCAT(NFM3External!$B3698,"_",NFM3External!$C3698,"_",NFM3External!$E3698,"_",NFM3External!$G3698)</f>
        <v>Uganda_HIV_The United Nations Children's Fund (UNICEF)_2019</v>
      </c>
    </row>
    <row r="3699" spans="1:12">
      <c r="A3699" s="51" t="s">
        <v>2186</v>
      </c>
      <c r="B3699" s="52" t="s">
        <v>1261</v>
      </c>
      <c r="C3699" s="52" t="s">
        <v>1638</v>
      </c>
      <c r="D3699" s="52" t="s">
        <v>1627</v>
      </c>
      <c r="E3699" s="52" t="s">
        <v>894</v>
      </c>
      <c r="F3699" s="52" t="s">
        <v>2188</v>
      </c>
      <c r="G3699" s="52">
        <v>2020</v>
      </c>
      <c r="H3699" s="52" t="s">
        <v>1628</v>
      </c>
      <c r="I3699" s="52" t="s">
        <v>663</v>
      </c>
      <c r="J3699" s="60">
        <v>2586800</v>
      </c>
      <c r="K3699" s="52">
        <v>2586800</v>
      </c>
      <c r="L3699" s="56" t="str">
        <f>_xlfn.CONCAT(NFM3External!$B3699,"_",NFM3External!$C3699,"_",NFM3External!$E3699,"_",NFM3External!$G3699)</f>
        <v>Uganda_HIV_The United Nations Children's Fund (UNICEF)_2020</v>
      </c>
    </row>
    <row r="3700" spans="1:12">
      <c r="A3700" s="48" t="s">
        <v>2186</v>
      </c>
      <c r="B3700" s="49" t="s">
        <v>1261</v>
      </c>
      <c r="C3700" s="49" t="s">
        <v>1638</v>
      </c>
      <c r="D3700" s="49" t="s">
        <v>1627</v>
      </c>
      <c r="E3700" s="49" t="s">
        <v>894</v>
      </c>
      <c r="F3700" s="49" t="s">
        <v>2188</v>
      </c>
      <c r="G3700" s="49">
        <v>2021</v>
      </c>
      <c r="H3700" s="49" t="s">
        <v>357</v>
      </c>
      <c r="I3700" s="49" t="s">
        <v>663</v>
      </c>
      <c r="J3700" s="59">
        <v>4631127</v>
      </c>
      <c r="K3700" s="49">
        <v>4631127</v>
      </c>
      <c r="L3700" s="55" t="str">
        <f>_xlfn.CONCAT(NFM3External!$B3700,"_",NFM3External!$C3700,"_",NFM3External!$E3700,"_",NFM3External!$G3700)</f>
        <v>Uganda_HIV_The United Nations Children's Fund (UNICEF)_2021</v>
      </c>
    </row>
    <row r="3701" spans="1:12">
      <c r="A3701" s="51" t="s">
        <v>2186</v>
      </c>
      <c r="B3701" s="52" t="s">
        <v>1261</v>
      </c>
      <c r="C3701" s="52" t="s">
        <v>1638</v>
      </c>
      <c r="D3701" s="52" t="s">
        <v>1627</v>
      </c>
      <c r="E3701" s="52" t="s">
        <v>894</v>
      </c>
      <c r="F3701" s="52" t="s">
        <v>2188</v>
      </c>
      <c r="G3701" s="52">
        <v>2022</v>
      </c>
      <c r="H3701" s="52" t="s">
        <v>357</v>
      </c>
      <c r="I3701" s="52" t="s">
        <v>663</v>
      </c>
      <c r="J3701" s="60">
        <v>4609478</v>
      </c>
      <c r="K3701" s="52">
        <v>4609478</v>
      </c>
      <c r="L3701" s="56" t="str">
        <f>_xlfn.CONCAT(NFM3External!$B3701,"_",NFM3External!$C3701,"_",NFM3External!$E3701,"_",NFM3External!$G3701)</f>
        <v>Uganda_HIV_The United Nations Children's Fund (UNICEF)_2022</v>
      </c>
    </row>
    <row r="3702" spans="1:12">
      <c r="A3702" s="48" t="s">
        <v>2186</v>
      </c>
      <c r="B3702" s="49" t="s">
        <v>1261</v>
      </c>
      <c r="C3702" s="49" t="s">
        <v>1638</v>
      </c>
      <c r="D3702" s="49" t="s">
        <v>1627</v>
      </c>
      <c r="E3702" s="49" t="s">
        <v>894</v>
      </c>
      <c r="F3702" s="49" t="s">
        <v>2188</v>
      </c>
      <c r="G3702" s="49">
        <v>2023</v>
      </c>
      <c r="H3702" s="49" t="s">
        <v>357</v>
      </c>
      <c r="I3702" s="49" t="s">
        <v>663</v>
      </c>
      <c r="J3702" s="59">
        <v>4379004</v>
      </c>
      <c r="K3702" s="49">
        <v>4379004</v>
      </c>
      <c r="L3702" s="55" t="str">
        <f>_xlfn.CONCAT(NFM3External!$B3702,"_",NFM3External!$C3702,"_",NFM3External!$E3702,"_",NFM3External!$G3702)</f>
        <v>Uganda_HIV_The United Nations Children's Fund (UNICEF)_2023</v>
      </c>
    </row>
    <row r="3703" spans="1:12">
      <c r="A3703" s="51" t="s">
        <v>2186</v>
      </c>
      <c r="B3703" s="52" t="s">
        <v>1261</v>
      </c>
      <c r="C3703" s="52" t="s">
        <v>1638</v>
      </c>
      <c r="D3703" s="52" t="s">
        <v>1627</v>
      </c>
      <c r="E3703" s="52" t="s">
        <v>894</v>
      </c>
      <c r="F3703" s="52" t="s">
        <v>2188</v>
      </c>
      <c r="G3703" s="52">
        <v>2024</v>
      </c>
      <c r="H3703" s="52" t="s">
        <v>357</v>
      </c>
      <c r="I3703" s="52" t="s">
        <v>663</v>
      </c>
      <c r="J3703" s="60">
        <v>4160054</v>
      </c>
      <c r="K3703" s="52">
        <v>4160054</v>
      </c>
      <c r="L3703" s="56" t="str">
        <f>_xlfn.CONCAT(NFM3External!$B3703,"_",NFM3External!$C3703,"_",NFM3External!$E3703,"_",NFM3External!$G3703)</f>
        <v>Uganda_HIV_The United Nations Children's Fund (UNICEF)_2024</v>
      </c>
    </row>
    <row r="3704" spans="1:12">
      <c r="A3704" s="48" t="s">
        <v>2186</v>
      </c>
      <c r="B3704" s="49" t="s">
        <v>1261</v>
      </c>
      <c r="C3704" s="49" t="s">
        <v>1638</v>
      </c>
      <c r="D3704" s="49" t="s">
        <v>1627</v>
      </c>
      <c r="E3704" s="49" t="s">
        <v>894</v>
      </c>
      <c r="F3704" s="49" t="s">
        <v>2188</v>
      </c>
      <c r="G3704" s="49">
        <v>2025</v>
      </c>
      <c r="H3704" s="49" t="s">
        <v>357</v>
      </c>
      <c r="I3704" s="49" t="s">
        <v>663</v>
      </c>
      <c r="J3704" s="59">
        <v>3952051</v>
      </c>
      <c r="K3704" s="49">
        <v>3952051</v>
      </c>
      <c r="L3704" s="55" t="str">
        <f>_xlfn.CONCAT(NFM3External!$B3704,"_",NFM3External!$C3704,"_",NFM3External!$E3704,"_",NFM3External!$G3704)</f>
        <v>Uganda_HIV_The United Nations Children's Fund (UNICEF)_2025</v>
      </c>
    </row>
    <row r="3705" spans="1:12">
      <c r="A3705" s="51" t="s">
        <v>2186</v>
      </c>
      <c r="B3705" s="52" t="s">
        <v>1261</v>
      </c>
      <c r="C3705" s="52" t="s">
        <v>1638</v>
      </c>
      <c r="D3705" s="52" t="s">
        <v>1627</v>
      </c>
      <c r="E3705" s="52" t="s">
        <v>927</v>
      </c>
      <c r="F3705" s="52" t="s">
        <v>2189</v>
      </c>
      <c r="G3705" s="52">
        <v>2018</v>
      </c>
      <c r="H3705" s="52" t="s">
        <v>1628</v>
      </c>
      <c r="I3705" s="52" t="s">
        <v>663</v>
      </c>
      <c r="J3705" s="60">
        <v>402391755</v>
      </c>
      <c r="K3705" s="52">
        <v>402391755</v>
      </c>
      <c r="L3705" s="56" t="str">
        <f>_xlfn.CONCAT(NFM3External!$B3705,"_",NFM3External!$C3705,"_",NFM3External!$E3705,"_",NFM3External!$G3705)</f>
        <v>Uganda_HIV_United States Government (USG)_2018</v>
      </c>
    </row>
    <row r="3706" spans="1:12">
      <c r="A3706" s="48" t="s">
        <v>2186</v>
      </c>
      <c r="B3706" s="49" t="s">
        <v>1261</v>
      </c>
      <c r="C3706" s="49" t="s">
        <v>1638</v>
      </c>
      <c r="D3706" s="49" t="s">
        <v>1627</v>
      </c>
      <c r="E3706" s="49" t="s">
        <v>927</v>
      </c>
      <c r="F3706" s="49" t="s">
        <v>2189</v>
      </c>
      <c r="G3706" s="49">
        <v>2019</v>
      </c>
      <c r="H3706" s="49" t="s">
        <v>1628</v>
      </c>
      <c r="I3706" s="49" t="s">
        <v>663</v>
      </c>
      <c r="J3706" s="59">
        <v>408048750</v>
      </c>
      <c r="K3706" s="49">
        <v>408048750</v>
      </c>
      <c r="L3706" s="55" t="str">
        <f>_xlfn.CONCAT(NFM3External!$B3706,"_",NFM3External!$C3706,"_",NFM3External!$E3706,"_",NFM3External!$G3706)</f>
        <v>Uganda_HIV_United States Government (USG)_2019</v>
      </c>
    </row>
    <row r="3707" spans="1:12">
      <c r="A3707" s="51" t="s">
        <v>2186</v>
      </c>
      <c r="B3707" s="52" t="s">
        <v>1261</v>
      </c>
      <c r="C3707" s="52" t="s">
        <v>1638</v>
      </c>
      <c r="D3707" s="52" t="s">
        <v>1627</v>
      </c>
      <c r="E3707" s="52" t="s">
        <v>927</v>
      </c>
      <c r="F3707" s="52" t="s">
        <v>2189</v>
      </c>
      <c r="G3707" s="52">
        <v>2020</v>
      </c>
      <c r="H3707" s="52" t="s">
        <v>1628</v>
      </c>
      <c r="I3707" s="52" t="s">
        <v>663</v>
      </c>
      <c r="J3707" s="60">
        <v>410000000</v>
      </c>
      <c r="K3707" s="52">
        <v>410000000</v>
      </c>
      <c r="L3707" s="56" t="str">
        <f>_xlfn.CONCAT(NFM3External!$B3707,"_",NFM3External!$C3707,"_",NFM3External!$E3707,"_",NFM3External!$G3707)</f>
        <v>Uganda_HIV_United States Government (USG)_2020</v>
      </c>
    </row>
    <row r="3708" spans="1:12">
      <c r="A3708" s="48" t="s">
        <v>2186</v>
      </c>
      <c r="B3708" s="49" t="s">
        <v>1261</v>
      </c>
      <c r="C3708" s="49" t="s">
        <v>1638</v>
      </c>
      <c r="D3708" s="49" t="s">
        <v>1627</v>
      </c>
      <c r="E3708" s="49" t="s">
        <v>927</v>
      </c>
      <c r="F3708" s="49" t="s">
        <v>2189</v>
      </c>
      <c r="G3708" s="49">
        <v>2021</v>
      </c>
      <c r="H3708" s="49" t="s">
        <v>357</v>
      </c>
      <c r="I3708" s="49" t="s">
        <v>663</v>
      </c>
      <c r="J3708" s="59">
        <v>402600000</v>
      </c>
      <c r="K3708" s="49">
        <v>402600000</v>
      </c>
      <c r="L3708" s="55" t="str">
        <f>_xlfn.CONCAT(NFM3External!$B3708,"_",NFM3External!$C3708,"_",NFM3External!$E3708,"_",NFM3External!$G3708)</f>
        <v>Uganda_HIV_United States Government (USG)_2021</v>
      </c>
    </row>
    <row r="3709" spans="1:12">
      <c r="A3709" s="51" t="s">
        <v>2186</v>
      </c>
      <c r="B3709" s="52" t="s">
        <v>1261</v>
      </c>
      <c r="C3709" s="52" t="s">
        <v>1638</v>
      </c>
      <c r="D3709" s="52" t="s">
        <v>1627</v>
      </c>
      <c r="E3709" s="52" t="s">
        <v>927</v>
      </c>
      <c r="F3709" s="52" t="s">
        <v>2189</v>
      </c>
      <c r="G3709" s="52">
        <v>2022</v>
      </c>
      <c r="H3709" s="52" t="s">
        <v>357</v>
      </c>
      <c r="I3709" s="52" t="s">
        <v>663</v>
      </c>
      <c r="J3709" s="60">
        <v>402600000</v>
      </c>
      <c r="K3709" s="52">
        <v>402600000</v>
      </c>
      <c r="L3709" s="56" t="str">
        <f>_xlfn.CONCAT(NFM3External!$B3709,"_",NFM3External!$C3709,"_",NFM3External!$E3709,"_",NFM3External!$G3709)</f>
        <v>Uganda_HIV_United States Government (USG)_2022</v>
      </c>
    </row>
    <row r="3710" spans="1:12">
      <c r="A3710" s="48" t="s">
        <v>2186</v>
      </c>
      <c r="B3710" s="49" t="s">
        <v>1261</v>
      </c>
      <c r="C3710" s="49" t="s">
        <v>1638</v>
      </c>
      <c r="D3710" s="49" t="s">
        <v>1627</v>
      </c>
      <c r="E3710" s="49" t="s">
        <v>927</v>
      </c>
      <c r="F3710" s="49" t="s">
        <v>2189</v>
      </c>
      <c r="G3710" s="49">
        <v>2023</v>
      </c>
      <c r="H3710" s="49" t="s">
        <v>357</v>
      </c>
      <c r="I3710" s="49" t="s">
        <v>663</v>
      </c>
      <c r="J3710" s="59">
        <v>402600000</v>
      </c>
      <c r="K3710" s="49">
        <v>402600000</v>
      </c>
      <c r="L3710" s="55" t="str">
        <f>_xlfn.CONCAT(NFM3External!$B3710,"_",NFM3External!$C3710,"_",NFM3External!$E3710,"_",NFM3External!$G3710)</f>
        <v>Uganda_HIV_United States Government (USG)_2023</v>
      </c>
    </row>
    <row r="3711" spans="1:12">
      <c r="A3711" s="51" t="s">
        <v>2186</v>
      </c>
      <c r="B3711" s="52" t="s">
        <v>1261</v>
      </c>
      <c r="C3711" s="52" t="s">
        <v>1638</v>
      </c>
      <c r="D3711" s="52" t="s">
        <v>1627</v>
      </c>
      <c r="E3711" s="52" t="s">
        <v>927</v>
      </c>
      <c r="F3711" s="52" t="s">
        <v>2189</v>
      </c>
      <c r="G3711" s="52">
        <v>2024</v>
      </c>
      <c r="H3711" s="52" t="s">
        <v>357</v>
      </c>
      <c r="I3711" s="52" t="s">
        <v>663</v>
      </c>
      <c r="J3711" s="60">
        <v>402600000</v>
      </c>
      <c r="K3711" s="52">
        <v>402600000</v>
      </c>
      <c r="L3711" s="56" t="str">
        <f>_xlfn.CONCAT(NFM3External!$B3711,"_",NFM3External!$C3711,"_",NFM3External!$E3711,"_",NFM3External!$G3711)</f>
        <v>Uganda_HIV_United States Government (USG)_2024</v>
      </c>
    </row>
    <row r="3712" spans="1:12">
      <c r="A3712" s="48" t="s">
        <v>2186</v>
      </c>
      <c r="B3712" s="49" t="s">
        <v>1261</v>
      </c>
      <c r="C3712" s="49" t="s">
        <v>1638</v>
      </c>
      <c r="D3712" s="49" t="s">
        <v>1627</v>
      </c>
      <c r="E3712" s="49" t="s">
        <v>927</v>
      </c>
      <c r="F3712" s="49" t="s">
        <v>2189</v>
      </c>
      <c r="G3712" s="49">
        <v>2025</v>
      </c>
      <c r="H3712" s="49" t="s">
        <v>357</v>
      </c>
      <c r="I3712" s="49" t="s">
        <v>663</v>
      </c>
      <c r="J3712" s="59">
        <v>402600000</v>
      </c>
      <c r="K3712" s="49">
        <v>402600000</v>
      </c>
      <c r="L3712" s="55" t="str">
        <f>_xlfn.CONCAT(NFM3External!$B3712,"_",NFM3External!$C3712,"_",NFM3External!$E3712,"_",NFM3External!$G3712)</f>
        <v>Uganda_HIV_United States Government (USG)_2025</v>
      </c>
    </row>
    <row r="3713" spans="1:12">
      <c r="A3713" s="51" t="s">
        <v>2186</v>
      </c>
      <c r="B3713" s="52" t="s">
        <v>1261</v>
      </c>
      <c r="C3713" s="52" t="s">
        <v>304</v>
      </c>
      <c r="D3713" s="52" t="s">
        <v>1627</v>
      </c>
      <c r="E3713" s="52" t="s">
        <v>731</v>
      </c>
      <c r="F3713" s="52"/>
      <c r="G3713" s="52">
        <v>2018</v>
      </c>
      <c r="H3713" s="52" t="s">
        <v>1628</v>
      </c>
      <c r="I3713" s="52" t="s">
        <v>663</v>
      </c>
      <c r="J3713" s="60">
        <v>544523</v>
      </c>
      <c r="K3713" s="52">
        <v>544523</v>
      </c>
      <c r="L3713" s="56" t="str">
        <f>_xlfn.CONCAT(NFM3External!$B3713,"_",NFM3External!$C3713,"_",NFM3External!$E3713,"_",NFM3External!$G3713)</f>
        <v>Uganda_Malaria_Clinton Foundation_2018</v>
      </c>
    </row>
    <row r="3714" spans="1:12">
      <c r="A3714" s="48" t="s">
        <v>2186</v>
      </c>
      <c r="B3714" s="49" t="s">
        <v>1261</v>
      </c>
      <c r="C3714" s="49" t="s">
        <v>304</v>
      </c>
      <c r="D3714" s="49" t="s">
        <v>1627</v>
      </c>
      <c r="E3714" s="49" t="s">
        <v>731</v>
      </c>
      <c r="F3714" s="49"/>
      <c r="G3714" s="49">
        <v>2019</v>
      </c>
      <c r="H3714" s="49" t="s">
        <v>1628</v>
      </c>
      <c r="I3714" s="49" t="s">
        <v>663</v>
      </c>
      <c r="J3714" s="59">
        <v>705940</v>
      </c>
      <c r="K3714" s="49">
        <v>705940</v>
      </c>
      <c r="L3714" s="55" t="str">
        <f>_xlfn.CONCAT(NFM3External!$B3714,"_",NFM3External!$C3714,"_",NFM3External!$E3714,"_",NFM3External!$G3714)</f>
        <v>Uganda_Malaria_Clinton Foundation_2019</v>
      </c>
    </row>
    <row r="3715" spans="1:12">
      <c r="A3715" s="51" t="s">
        <v>2186</v>
      </c>
      <c r="B3715" s="52" t="s">
        <v>1261</v>
      </c>
      <c r="C3715" s="52" t="s">
        <v>304</v>
      </c>
      <c r="D3715" s="52" t="s">
        <v>1627</v>
      </c>
      <c r="E3715" s="52" t="s">
        <v>731</v>
      </c>
      <c r="F3715" s="52"/>
      <c r="G3715" s="52">
        <v>2020</v>
      </c>
      <c r="H3715" s="52" t="s">
        <v>1628</v>
      </c>
      <c r="I3715" s="52" t="s">
        <v>663</v>
      </c>
      <c r="J3715" s="60">
        <v>346601</v>
      </c>
      <c r="K3715" s="52">
        <v>346601</v>
      </c>
      <c r="L3715" s="56" t="str">
        <f>_xlfn.CONCAT(NFM3External!$B3715,"_",NFM3External!$C3715,"_",NFM3External!$E3715,"_",NFM3External!$G3715)</f>
        <v>Uganda_Malaria_Clinton Foundation_2020</v>
      </c>
    </row>
    <row r="3716" spans="1:12">
      <c r="A3716" s="48" t="s">
        <v>2186</v>
      </c>
      <c r="B3716" s="49" t="s">
        <v>1261</v>
      </c>
      <c r="C3716" s="49" t="s">
        <v>304</v>
      </c>
      <c r="D3716" s="49" t="s">
        <v>1627</v>
      </c>
      <c r="E3716" s="49" t="s">
        <v>731</v>
      </c>
      <c r="F3716" s="49"/>
      <c r="G3716" s="49">
        <v>2021</v>
      </c>
      <c r="H3716" s="49" t="s">
        <v>357</v>
      </c>
      <c r="I3716" s="49" t="s">
        <v>663</v>
      </c>
      <c r="J3716" s="59">
        <v>361692</v>
      </c>
      <c r="K3716" s="49">
        <v>361692</v>
      </c>
      <c r="L3716" s="55" t="str">
        <f>_xlfn.CONCAT(NFM3External!$B3716,"_",NFM3External!$C3716,"_",NFM3External!$E3716,"_",NFM3External!$G3716)</f>
        <v>Uganda_Malaria_Clinton Foundation_2021</v>
      </c>
    </row>
    <row r="3717" spans="1:12">
      <c r="A3717" s="51" t="s">
        <v>2186</v>
      </c>
      <c r="B3717" s="52" t="s">
        <v>1261</v>
      </c>
      <c r="C3717" s="52" t="s">
        <v>304</v>
      </c>
      <c r="D3717" s="52" t="s">
        <v>1627</v>
      </c>
      <c r="E3717" s="52" t="s">
        <v>819</v>
      </c>
      <c r="F3717" s="52"/>
      <c r="G3717" s="52">
        <v>2018</v>
      </c>
      <c r="H3717" s="52" t="s">
        <v>1628</v>
      </c>
      <c r="I3717" s="52" t="s">
        <v>663</v>
      </c>
      <c r="J3717" s="60">
        <v>11838926</v>
      </c>
      <c r="K3717" s="52">
        <v>11838926</v>
      </c>
      <c r="L3717" s="56" t="str">
        <f>_xlfn.CONCAT(NFM3External!$B3717,"_",NFM3External!$C3717,"_",NFM3External!$E3717,"_",NFM3External!$G3717)</f>
        <v>Uganda_Malaria_Ireland_2018</v>
      </c>
    </row>
    <row r="3718" spans="1:12">
      <c r="A3718" s="48" t="s">
        <v>2186</v>
      </c>
      <c r="B3718" s="49" t="s">
        <v>1261</v>
      </c>
      <c r="C3718" s="49" t="s">
        <v>304</v>
      </c>
      <c r="D3718" s="49" t="s">
        <v>1627</v>
      </c>
      <c r="E3718" s="49" t="s">
        <v>819</v>
      </c>
      <c r="F3718" s="49"/>
      <c r="G3718" s="49">
        <v>2019</v>
      </c>
      <c r="H3718" s="49" t="s">
        <v>1628</v>
      </c>
      <c r="I3718" s="49" t="s">
        <v>663</v>
      </c>
      <c r="J3718" s="59">
        <v>14389262</v>
      </c>
      <c r="K3718" s="49">
        <v>14389262</v>
      </c>
      <c r="L3718" s="55" t="str">
        <f>_xlfn.CONCAT(NFM3External!$B3718,"_",NFM3External!$C3718,"_",NFM3External!$E3718,"_",NFM3External!$G3718)</f>
        <v>Uganda_Malaria_Ireland_2019</v>
      </c>
    </row>
    <row r="3719" spans="1:12">
      <c r="A3719" s="51" t="s">
        <v>2186</v>
      </c>
      <c r="B3719" s="52" t="s">
        <v>1261</v>
      </c>
      <c r="C3719" s="52" t="s">
        <v>304</v>
      </c>
      <c r="D3719" s="52" t="s">
        <v>1627</v>
      </c>
      <c r="E3719" s="52" t="s">
        <v>819</v>
      </c>
      <c r="F3719" s="52"/>
      <c r="G3719" s="52">
        <v>2020</v>
      </c>
      <c r="H3719" s="52" t="s">
        <v>1628</v>
      </c>
      <c r="I3719" s="52" t="s">
        <v>663</v>
      </c>
      <c r="J3719" s="60">
        <v>12912752</v>
      </c>
      <c r="K3719" s="52">
        <v>12912752</v>
      </c>
      <c r="L3719" s="56" t="str">
        <f>_xlfn.CONCAT(NFM3External!$B3719,"_",NFM3External!$C3719,"_",NFM3External!$E3719,"_",NFM3External!$G3719)</f>
        <v>Uganda_Malaria_Ireland_2020</v>
      </c>
    </row>
    <row r="3720" spans="1:12">
      <c r="A3720" s="48" t="s">
        <v>2186</v>
      </c>
      <c r="B3720" s="49" t="s">
        <v>1261</v>
      </c>
      <c r="C3720" s="49" t="s">
        <v>304</v>
      </c>
      <c r="D3720" s="49" t="s">
        <v>1627</v>
      </c>
      <c r="E3720" s="49" t="s">
        <v>894</v>
      </c>
      <c r="F3720" s="49"/>
      <c r="G3720" s="49">
        <v>2018</v>
      </c>
      <c r="H3720" s="49" t="s">
        <v>1628</v>
      </c>
      <c r="I3720" s="49" t="s">
        <v>663</v>
      </c>
      <c r="J3720" s="59">
        <v>1109715</v>
      </c>
      <c r="K3720" s="49">
        <v>1109715</v>
      </c>
      <c r="L3720" s="55" t="str">
        <f>_xlfn.CONCAT(NFM3External!$B3720,"_",NFM3External!$C3720,"_",NFM3External!$E3720,"_",NFM3External!$G3720)</f>
        <v>Uganda_Malaria_The United Nations Children's Fund (UNICEF)_2018</v>
      </c>
    </row>
    <row r="3721" spans="1:12">
      <c r="A3721" s="51" t="s">
        <v>2186</v>
      </c>
      <c r="B3721" s="52" t="s">
        <v>1261</v>
      </c>
      <c r="C3721" s="52" t="s">
        <v>304</v>
      </c>
      <c r="D3721" s="52" t="s">
        <v>1627</v>
      </c>
      <c r="E3721" s="52" t="s">
        <v>894</v>
      </c>
      <c r="F3721" s="52"/>
      <c r="G3721" s="52">
        <v>2019</v>
      </c>
      <c r="H3721" s="52" t="s">
        <v>1628</v>
      </c>
      <c r="I3721" s="52" t="s">
        <v>663</v>
      </c>
      <c r="J3721" s="60">
        <v>1254438</v>
      </c>
      <c r="K3721" s="52">
        <v>1254438</v>
      </c>
      <c r="L3721" s="56" t="str">
        <f>_xlfn.CONCAT(NFM3External!$B3721,"_",NFM3External!$C3721,"_",NFM3External!$E3721,"_",NFM3External!$G3721)</f>
        <v>Uganda_Malaria_The United Nations Children's Fund (UNICEF)_2019</v>
      </c>
    </row>
    <row r="3722" spans="1:12">
      <c r="A3722" s="48" t="s">
        <v>2186</v>
      </c>
      <c r="B3722" s="49" t="s">
        <v>1261</v>
      </c>
      <c r="C3722" s="49" t="s">
        <v>304</v>
      </c>
      <c r="D3722" s="49" t="s">
        <v>1627</v>
      </c>
      <c r="E3722" s="49" t="s">
        <v>894</v>
      </c>
      <c r="F3722" s="49"/>
      <c r="G3722" s="49">
        <v>2020</v>
      </c>
      <c r="H3722" s="49" t="s">
        <v>1628</v>
      </c>
      <c r="I3722" s="49" t="s">
        <v>663</v>
      </c>
      <c r="J3722" s="59">
        <v>1102012</v>
      </c>
      <c r="K3722" s="49">
        <v>1102012</v>
      </c>
      <c r="L3722" s="55" t="str">
        <f>_xlfn.CONCAT(NFM3External!$B3722,"_",NFM3External!$C3722,"_",NFM3External!$E3722,"_",NFM3External!$G3722)</f>
        <v>Uganda_Malaria_The United Nations Children's Fund (UNICEF)_2020</v>
      </c>
    </row>
    <row r="3723" spans="1:12">
      <c r="A3723" s="51" t="s">
        <v>2186</v>
      </c>
      <c r="B3723" s="52" t="s">
        <v>1261</v>
      </c>
      <c r="C3723" s="52" t="s">
        <v>304</v>
      </c>
      <c r="D3723" s="52" t="s">
        <v>1627</v>
      </c>
      <c r="E3723" s="52" t="s">
        <v>927</v>
      </c>
      <c r="F3723" s="52"/>
      <c r="G3723" s="52">
        <v>2018</v>
      </c>
      <c r="H3723" s="52" t="s">
        <v>1628</v>
      </c>
      <c r="I3723" s="52" t="s">
        <v>663</v>
      </c>
      <c r="J3723" s="60">
        <v>33000000</v>
      </c>
      <c r="K3723" s="52">
        <v>33000000</v>
      </c>
      <c r="L3723" s="56" t="str">
        <f>_xlfn.CONCAT(NFM3External!$B3723,"_",NFM3External!$C3723,"_",NFM3External!$E3723,"_",NFM3External!$G3723)</f>
        <v>Uganda_Malaria_United States Government (USG)_2018</v>
      </c>
    </row>
    <row r="3724" spans="1:12">
      <c r="A3724" s="48" t="s">
        <v>2186</v>
      </c>
      <c r="B3724" s="49" t="s">
        <v>1261</v>
      </c>
      <c r="C3724" s="49" t="s">
        <v>304</v>
      </c>
      <c r="D3724" s="49" t="s">
        <v>1627</v>
      </c>
      <c r="E3724" s="49" t="s">
        <v>927</v>
      </c>
      <c r="F3724" s="49"/>
      <c r="G3724" s="49">
        <v>2019</v>
      </c>
      <c r="H3724" s="49" t="s">
        <v>1628</v>
      </c>
      <c r="I3724" s="49" t="s">
        <v>663</v>
      </c>
      <c r="J3724" s="59">
        <v>3300000</v>
      </c>
      <c r="K3724" s="49">
        <v>3300000</v>
      </c>
      <c r="L3724" s="55" t="str">
        <f>_xlfn.CONCAT(NFM3External!$B3724,"_",NFM3External!$C3724,"_",NFM3External!$E3724,"_",NFM3External!$G3724)</f>
        <v>Uganda_Malaria_United States Government (USG)_2019</v>
      </c>
    </row>
    <row r="3725" spans="1:12">
      <c r="A3725" s="51" t="s">
        <v>2186</v>
      </c>
      <c r="B3725" s="52" t="s">
        <v>1261</v>
      </c>
      <c r="C3725" s="52" t="s">
        <v>304</v>
      </c>
      <c r="D3725" s="52" t="s">
        <v>1627</v>
      </c>
      <c r="E3725" s="52" t="s">
        <v>927</v>
      </c>
      <c r="F3725" s="52"/>
      <c r="G3725" s="52">
        <v>2020</v>
      </c>
      <c r="H3725" s="52" t="s">
        <v>1628</v>
      </c>
      <c r="I3725" s="52" t="s">
        <v>663</v>
      </c>
      <c r="J3725" s="60">
        <v>33000000</v>
      </c>
      <c r="K3725" s="52">
        <v>33000000</v>
      </c>
      <c r="L3725" s="56" t="str">
        <f>_xlfn.CONCAT(NFM3External!$B3725,"_",NFM3External!$C3725,"_",NFM3External!$E3725,"_",NFM3External!$G3725)</f>
        <v>Uganda_Malaria_United States Government (USG)_2020</v>
      </c>
    </row>
    <row r="3726" spans="1:12">
      <c r="A3726" s="48" t="s">
        <v>2186</v>
      </c>
      <c r="B3726" s="49" t="s">
        <v>1261</v>
      </c>
      <c r="C3726" s="49" t="s">
        <v>304</v>
      </c>
      <c r="D3726" s="49" t="s">
        <v>1627</v>
      </c>
      <c r="E3726" s="49" t="s">
        <v>927</v>
      </c>
      <c r="F3726" s="49"/>
      <c r="G3726" s="49">
        <v>2021</v>
      </c>
      <c r="H3726" s="49" t="s">
        <v>357</v>
      </c>
      <c r="I3726" s="49" t="s">
        <v>663</v>
      </c>
      <c r="J3726" s="59">
        <v>33000000</v>
      </c>
      <c r="K3726" s="49">
        <v>33000000</v>
      </c>
      <c r="L3726" s="55" t="str">
        <f>_xlfn.CONCAT(NFM3External!$B3726,"_",NFM3External!$C3726,"_",NFM3External!$E3726,"_",NFM3External!$G3726)</f>
        <v>Uganda_Malaria_United States Government (USG)_2021</v>
      </c>
    </row>
    <row r="3727" spans="1:12">
      <c r="A3727" s="51" t="s">
        <v>2186</v>
      </c>
      <c r="B3727" s="52" t="s">
        <v>1261</v>
      </c>
      <c r="C3727" s="52" t="s">
        <v>304</v>
      </c>
      <c r="D3727" s="52" t="s">
        <v>1627</v>
      </c>
      <c r="E3727" s="52" t="s">
        <v>927</v>
      </c>
      <c r="F3727" s="52"/>
      <c r="G3727" s="52">
        <v>2022</v>
      </c>
      <c r="H3727" s="52" t="s">
        <v>357</v>
      </c>
      <c r="I3727" s="52" t="s">
        <v>663</v>
      </c>
      <c r="J3727" s="60">
        <v>32000000</v>
      </c>
      <c r="K3727" s="52">
        <v>32000000</v>
      </c>
      <c r="L3727" s="56" t="str">
        <f>_xlfn.CONCAT(NFM3External!$B3727,"_",NFM3External!$C3727,"_",NFM3External!$E3727,"_",NFM3External!$G3727)</f>
        <v>Uganda_Malaria_United States Government (USG)_2022</v>
      </c>
    </row>
    <row r="3728" spans="1:12">
      <c r="A3728" s="48" t="s">
        <v>2186</v>
      </c>
      <c r="B3728" s="49" t="s">
        <v>1261</v>
      </c>
      <c r="C3728" s="49" t="s">
        <v>304</v>
      </c>
      <c r="D3728" s="49" t="s">
        <v>1627</v>
      </c>
      <c r="E3728" s="49" t="s">
        <v>927</v>
      </c>
      <c r="F3728" s="49"/>
      <c r="G3728" s="49">
        <v>2023</v>
      </c>
      <c r="H3728" s="49" t="s">
        <v>357</v>
      </c>
      <c r="I3728" s="49" t="s">
        <v>663</v>
      </c>
      <c r="J3728" s="59">
        <v>32000000</v>
      </c>
      <c r="K3728" s="49">
        <v>32000000</v>
      </c>
      <c r="L3728" s="55" t="str">
        <f>_xlfn.CONCAT(NFM3External!$B3728,"_",NFM3External!$C3728,"_",NFM3External!$E3728,"_",NFM3External!$G3728)</f>
        <v>Uganda_Malaria_United States Government (USG)_2023</v>
      </c>
    </row>
    <row r="3729" spans="1:12">
      <c r="A3729" s="51" t="s">
        <v>2186</v>
      </c>
      <c r="B3729" s="52" t="s">
        <v>1261</v>
      </c>
      <c r="C3729" s="52" t="s">
        <v>301</v>
      </c>
      <c r="D3729" s="52" t="s">
        <v>1627</v>
      </c>
      <c r="E3729" s="52" t="s">
        <v>791</v>
      </c>
      <c r="F3729" s="52" t="s">
        <v>2190</v>
      </c>
      <c r="G3729" s="52">
        <v>2018</v>
      </c>
      <c r="H3729" s="52" t="s">
        <v>1628</v>
      </c>
      <c r="I3729" s="52" t="s">
        <v>663</v>
      </c>
      <c r="J3729" s="60">
        <v>325802</v>
      </c>
      <c r="K3729" s="52">
        <v>325802</v>
      </c>
      <c r="L3729" s="56" t="str">
        <f>_xlfn.CONCAT(NFM3External!$B3729,"_",NFM3External!$C3729,"_",NFM3External!$E3729,"_",NFM3External!$G3729)</f>
        <v>Uganda_TB_Germany_2018</v>
      </c>
    </row>
    <row r="3730" spans="1:12">
      <c r="A3730" s="48" t="s">
        <v>2186</v>
      </c>
      <c r="B3730" s="49" t="s">
        <v>1261</v>
      </c>
      <c r="C3730" s="49" t="s">
        <v>301</v>
      </c>
      <c r="D3730" s="49" t="s">
        <v>1627</v>
      </c>
      <c r="E3730" s="49" t="s">
        <v>791</v>
      </c>
      <c r="F3730" s="49" t="s">
        <v>2190</v>
      </c>
      <c r="G3730" s="49">
        <v>2019</v>
      </c>
      <c r="H3730" s="49" t="s">
        <v>1628</v>
      </c>
      <c r="I3730" s="49" t="s">
        <v>663</v>
      </c>
      <c r="J3730" s="59">
        <v>342950</v>
      </c>
      <c r="K3730" s="49">
        <v>342950</v>
      </c>
      <c r="L3730" s="55" t="str">
        <f>_xlfn.CONCAT(NFM3External!$B3730,"_",NFM3External!$C3730,"_",NFM3External!$E3730,"_",NFM3External!$G3730)</f>
        <v>Uganda_TB_Germany_2019</v>
      </c>
    </row>
    <row r="3731" spans="1:12">
      <c r="A3731" s="51" t="s">
        <v>2186</v>
      </c>
      <c r="B3731" s="52" t="s">
        <v>1261</v>
      </c>
      <c r="C3731" s="52" t="s">
        <v>301</v>
      </c>
      <c r="D3731" s="52" t="s">
        <v>1627</v>
      </c>
      <c r="E3731" s="52" t="s">
        <v>791</v>
      </c>
      <c r="F3731" s="52" t="s">
        <v>2190</v>
      </c>
      <c r="G3731" s="52">
        <v>2020</v>
      </c>
      <c r="H3731" s="52" t="s">
        <v>1628</v>
      </c>
      <c r="I3731" s="52" t="s">
        <v>663</v>
      </c>
      <c r="J3731" s="60">
        <v>361000</v>
      </c>
      <c r="K3731" s="52">
        <v>361000</v>
      </c>
      <c r="L3731" s="56" t="str">
        <f>_xlfn.CONCAT(NFM3External!$B3731,"_",NFM3External!$C3731,"_",NFM3External!$E3731,"_",NFM3External!$G3731)</f>
        <v>Uganda_TB_Germany_2020</v>
      </c>
    </row>
    <row r="3732" spans="1:12">
      <c r="A3732" s="48" t="s">
        <v>2186</v>
      </c>
      <c r="B3732" s="49" t="s">
        <v>1261</v>
      </c>
      <c r="C3732" s="49" t="s">
        <v>301</v>
      </c>
      <c r="D3732" s="49" t="s">
        <v>1627</v>
      </c>
      <c r="E3732" s="49" t="s">
        <v>791</v>
      </c>
      <c r="F3732" s="49" t="s">
        <v>2190</v>
      </c>
      <c r="G3732" s="49">
        <v>2021</v>
      </c>
      <c r="H3732" s="49" t="s">
        <v>357</v>
      </c>
      <c r="I3732" s="49" t="s">
        <v>663</v>
      </c>
      <c r="J3732" s="59">
        <v>380000</v>
      </c>
      <c r="K3732" s="49">
        <v>380000</v>
      </c>
      <c r="L3732" s="55" t="str">
        <f>_xlfn.CONCAT(NFM3External!$B3732,"_",NFM3External!$C3732,"_",NFM3External!$E3732,"_",NFM3External!$G3732)</f>
        <v>Uganda_TB_Germany_2021</v>
      </c>
    </row>
    <row r="3733" spans="1:12">
      <c r="A3733" s="51" t="s">
        <v>2186</v>
      </c>
      <c r="B3733" s="52" t="s">
        <v>1261</v>
      </c>
      <c r="C3733" s="52" t="s">
        <v>301</v>
      </c>
      <c r="D3733" s="52" t="s">
        <v>1627</v>
      </c>
      <c r="E3733" s="52" t="s">
        <v>791</v>
      </c>
      <c r="F3733" s="52" t="s">
        <v>2190</v>
      </c>
      <c r="G3733" s="52">
        <v>2022</v>
      </c>
      <c r="H3733" s="52" t="s">
        <v>357</v>
      </c>
      <c r="I3733" s="52" t="s">
        <v>663</v>
      </c>
      <c r="J3733" s="60">
        <v>383800</v>
      </c>
      <c r="K3733" s="52">
        <v>383800</v>
      </c>
      <c r="L3733" s="56" t="str">
        <f>_xlfn.CONCAT(NFM3External!$B3733,"_",NFM3External!$C3733,"_",NFM3External!$E3733,"_",NFM3External!$G3733)</f>
        <v>Uganda_TB_Germany_2022</v>
      </c>
    </row>
    <row r="3734" spans="1:12">
      <c r="A3734" s="48" t="s">
        <v>2186</v>
      </c>
      <c r="B3734" s="49" t="s">
        <v>1261</v>
      </c>
      <c r="C3734" s="49" t="s">
        <v>301</v>
      </c>
      <c r="D3734" s="49" t="s">
        <v>1627</v>
      </c>
      <c r="E3734" s="49" t="s">
        <v>791</v>
      </c>
      <c r="F3734" s="49" t="s">
        <v>2190</v>
      </c>
      <c r="G3734" s="49">
        <v>2023</v>
      </c>
      <c r="H3734" s="49" t="s">
        <v>357</v>
      </c>
      <c r="I3734" s="49" t="s">
        <v>663</v>
      </c>
      <c r="J3734" s="59">
        <v>387638</v>
      </c>
      <c r="K3734" s="49">
        <v>387638</v>
      </c>
      <c r="L3734" s="55" t="str">
        <f>_xlfn.CONCAT(NFM3External!$B3734,"_",NFM3External!$C3734,"_",NFM3External!$E3734,"_",NFM3External!$G3734)</f>
        <v>Uganda_TB_Germany_2023</v>
      </c>
    </row>
    <row r="3735" spans="1:12">
      <c r="A3735" s="51" t="s">
        <v>2186</v>
      </c>
      <c r="B3735" s="52" t="s">
        <v>1261</v>
      </c>
      <c r="C3735" s="52" t="s">
        <v>301</v>
      </c>
      <c r="D3735" s="52" t="s">
        <v>1627</v>
      </c>
      <c r="E3735" s="52" t="s">
        <v>791</v>
      </c>
      <c r="F3735" s="52" t="s">
        <v>2190</v>
      </c>
      <c r="G3735" s="52">
        <v>2024</v>
      </c>
      <c r="H3735" s="52" t="s">
        <v>357</v>
      </c>
      <c r="I3735" s="52" t="s">
        <v>663</v>
      </c>
      <c r="J3735" s="60">
        <v>391514</v>
      </c>
      <c r="K3735" s="52">
        <v>391514</v>
      </c>
      <c r="L3735" s="56" t="str">
        <f>_xlfn.CONCAT(NFM3External!$B3735,"_",NFM3External!$C3735,"_",NFM3External!$E3735,"_",NFM3External!$G3735)</f>
        <v>Uganda_TB_Germany_2024</v>
      </c>
    </row>
    <row r="3736" spans="1:12">
      <c r="A3736" s="48" t="s">
        <v>2186</v>
      </c>
      <c r="B3736" s="49" t="s">
        <v>1261</v>
      </c>
      <c r="C3736" s="49" t="s">
        <v>301</v>
      </c>
      <c r="D3736" s="49" t="s">
        <v>1627</v>
      </c>
      <c r="E3736" s="49" t="s">
        <v>791</v>
      </c>
      <c r="F3736" s="49" t="s">
        <v>2190</v>
      </c>
      <c r="G3736" s="49">
        <v>2025</v>
      </c>
      <c r="H3736" s="49" t="s">
        <v>357</v>
      </c>
      <c r="I3736" s="49" t="s">
        <v>663</v>
      </c>
      <c r="J3736" s="59">
        <v>395430</v>
      </c>
      <c r="K3736" s="49">
        <v>395430</v>
      </c>
      <c r="L3736" s="55" t="str">
        <f>_xlfn.CONCAT(NFM3External!$B3736,"_",NFM3External!$C3736,"_",NFM3External!$E3736,"_",NFM3External!$G3736)</f>
        <v>Uganda_TB_Germany_2025</v>
      </c>
    </row>
    <row r="3737" spans="1:12">
      <c r="A3737" s="51" t="s">
        <v>2186</v>
      </c>
      <c r="B3737" s="52" t="s">
        <v>1261</v>
      </c>
      <c r="C3737" s="52" t="s">
        <v>301</v>
      </c>
      <c r="D3737" s="52" t="s">
        <v>1627</v>
      </c>
      <c r="E3737" s="52" t="s">
        <v>927</v>
      </c>
      <c r="F3737" s="52" t="s">
        <v>2191</v>
      </c>
      <c r="G3737" s="52">
        <v>2018</v>
      </c>
      <c r="H3737" s="52" t="s">
        <v>1628</v>
      </c>
      <c r="I3737" s="52" t="s">
        <v>663</v>
      </c>
      <c r="J3737" s="60">
        <v>10000000</v>
      </c>
      <c r="K3737" s="52">
        <v>10000000</v>
      </c>
      <c r="L3737" s="56" t="str">
        <f>_xlfn.CONCAT(NFM3External!$B3737,"_",NFM3External!$C3737,"_",NFM3External!$E3737,"_",NFM3External!$G3737)</f>
        <v>Uganda_TB_United States Government (USG)_2018</v>
      </c>
    </row>
    <row r="3738" spans="1:12">
      <c r="A3738" s="48" t="s">
        <v>2186</v>
      </c>
      <c r="B3738" s="49" t="s">
        <v>1261</v>
      </c>
      <c r="C3738" s="49" t="s">
        <v>301</v>
      </c>
      <c r="D3738" s="49" t="s">
        <v>1627</v>
      </c>
      <c r="E3738" s="49" t="s">
        <v>927</v>
      </c>
      <c r="F3738" s="49" t="s">
        <v>2191</v>
      </c>
      <c r="G3738" s="49">
        <v>2019</v>
      </c>
      <c r="H3738" s="49" t="s">
        <v>1628</v>
      </c>
      <c r="I3738" s="49" t="s">
        <v>663</v>
      </c>
      <c r="J3738" s="59">
        <v>10000000</v>
      </c>
      <c r="K3738" s="49">
        <v>10000000</v>
      </c>
      <c r="L3738" s="55" t="str">
        <f>_xlfn.CONCAT(NFM3External!$B3738,"_",NFM3External!$C3738,"_",NFM3External!$E3738,"_",NFM3External!$G3738)</f>
        <v>Uganda_TB_United States Government (USG)_2019</v>
      </c>
    </row>
    <row r="3739" spans="1:12">
      <c r="A3739" s="51" t="s">
        <v>2186</v>
      </c>
      <c r="B3739" s="52" t="s">
        <v>1261</v>
      </c>
      <c r="C3739" s="52" t="s">
        <v>301</v>
      </c>
      <c r="D3739" s="52" t="s">
        <v>1627</v>
      </c>
      <c r="E3739" s="52" t="s">
        <v>927</v>
      </c>
      <c r="F3739" s="52" t="s">
        <v>2191</v>
      </c>
      <c r="G3739" s="52">
        <v>2020</v>
      </c>
      <c r="H3739" s="52" t="s">
        <v>1628</v>
      </c>
      <c r="I3739" s="52" t="s">
        <v>663</v>
      </c>
      <c r="J3739" s="60">
        <v>10000000</v>
      </c>
      <c r="K3739" s="52">
        <v>10000000</v>
      </c>
      <c r="L3739" s="56" t="str">
        <f>_xlfn.CONCAT(NFM3External!$B3739,"_",NFM3External!$C3739,"_",NFM3External!$E3739,"_",NFM3External!$G3739)</f>
        <v>Uganda_TB_United States Government (USG)_2020</v>
      </c>
    </row>
    <row r="3740" spans="1:12">
      <c r="A3740" s="48" t="s">
        <v>2186</v>
      </c>
      <c r="B3740" s="49" t="s">
        <v>1261</v>
      </c>
      <c r="C3740" s="49" t="s">
        <v>301</v>
      </c>
      <c r="D3740" s="49" t="s">
        <v>1627</v>
      </c>
      <c r="E3740" s="49" t="s">
        <v>927</v>
      </c>
      <c r="F3740" s="49" t="s">
        <v>2191</v>
      </c>
      <c r="G3740" s="49">
        <v>2021</v>
      </c>
      <c r="H3740" s="49" t="s">
        <v>357</v>
      </c>
      <c r="I3740" s="49" t="s">
        <v>663</v>
      </c>
      <c r="J3740" s="59">
        <v>10000000</v>
      </c>
      <c r="K3740" s="49">
        <v>10000000</v>
      </c>
      <c r="L3740" s="55" t="str">
        <f>_xlfn.CONCAT(NFM3External!$B3740,"_",NFM3External!$C3740,"_",NFM3External!$E3740,"_",NFM3External!$G3740)</f>
        <v>Uganda_TB_United States Government (USG)_2021</v>
      </c>
    </row>
    <row r="3741" spans="1:12">
      <c r="A3741" s="51" t="s">
        <v>2186</v>
      </c>
      <c r="B3741" s="52" t="s">
        <v>1261</v>
      </c>
      <c r="C3741" s="52" t="s">
        <v>301</v>
      </c>
      <c r="D3741" s="52" t="s">
        <v>1627</v>
      </c>
      <c r="E3741" s="52" t="s">
        <v>927</v>
      </c>
      <c r="F3741" s="52" t="s">
        <v>2191</v>
      </c>
      <c r="G3741" s="52">
        <v>2022</v>
      </c>
      <c r="H3741" s="52" t="s">
        <v>357</v>
      </c>
      <c r="I3741" s="52" t="s">
        <v>663</v>
      </c>
      <c r="J3741" s="60">
        <v>10200000</v>
      </c>
      <c r="K3741" s="52">
        <v>10200000</v>
      </c>
      <c r="L3741" s="56" t="str">
        <f>_xlfn.CONCAT(NFM3External!$B3741,"_",NFM3External!$C3741,"_",NFM3External!$E3741,"_",NFM3External!$G3741)</f>
        <v>Uganda_TB_United States Government (USG)_2022</v>
      </c>
    </row>
    <row r="3742" spans="1:12">
      <c r="A3742" s="48" t="s">
        <v>2186</v>
      </c>
      <c r="B3742" s="49" t="s">
        <v>1261</v>
      </c>
      <c r="C3742" s="49" t="s">
        <v>301</v>
      </c>
      <c r="D3742" s="49" t="s">
        <v>1627</v>
      </c>
      <c r="E3742" s="49" t="s">
        <v>927</v>
      </c>
      <c r="F3742" s="49" t="s">
        <v>2191</v>
      </c>
      <c r="G3742" s="49">
        <v>2023</v>
      </c>
      <c r="H3742" s="49" t="s">
        <v>357</v>
      </c>
      <c r="I3742" s="49" t="s">
        <v>663</v>
      </c>
      <c r="J3742" s="59">
        <v>10200000</v>
      </c>
      <c r="K3742" s="49">
        <v>10200000</v>
      </c>
      <c r="L3742" s="55" t="str">
        <f>_xlfn.CONCAT(NFM3External!$B3742,"_",NFM3External!$C3742,"_",NFM3External!$E3742,"_",NFM3External!$G3742)</f>
        <v>Uganda_TB_United States Government (USG)_2023</v>
      </c>
    </row>
    <row r="3743" spans="1:12">
      <c r="A3743" s="51" t="s">
        <v>2186</v>
      </c>
      <c r="B3743" s="52" t="s">
        <v>1261</v>
      </c>
      <c r="C3743" s="52" t="s">
        <v>301</v>
      </c>
      <c r="D3743" s="52" t="s">
        <v>1627</v>
      </c>
      <c r="E3743" s="52" t="s">
        <v>927</v>
      </c>
      <c r="F3743" s="52" t="s">
        <v>2191</v>
      </c>
      <c r="G3743" s="52">
        <v>2024</v>
      </c>
      <c r="H3743" s="52" t="s">
        <v>357</v>
      </c>
      <c r="I3743" s="52" t="s">
        <v>663</v>
      </c>
      <c r="J3743" s="60">
        <v>10200000</v>
      </c>
      <c r="K3743" s="52">
        <v>10200000</v>
      </c>
      <c r="L3743" s="56" t="str">
        <f>_xlfn.CONCAT(NFM3External!$B3743,"_",NFM3External!$C3743,"_",NFM3External!$E3743,"_",NFM3External!$G3743)</f>
        <v>Uganda_TB_United States Government (USG)_2024</v>
      </c>
    </row>
    <row r="3744" spans="1:12">
      <c r="A3744" s="48" t="s">
        <v>2186</v>
      </c>
      <c r="B3744" s="49" t="s">
        <v>1261</v>
      </c>
      <c r="C3744" s="49" t="s">
        <v>301</v>
      </c>
      <c r="D3744" s="49" t="s">
        <v>1627</v>
      </c>
      <c r="E3744" s="49" t="s">
        <v>927</v>
      </c>
      <c r="F3744" s="49" t="s">
        <v>2191</v>
      </c>
      <c r="G3744" s="49">
        <v>2025</v>
      </c>
      <c r="H3744" s="49" t="s">
        <v>357</v>
      </c>
      <c r="I3744" s="49" t="s">
        <v>663</v>
      </c>
      <c r="J3744" s="59">
        <v>10200000</v>
      </c>
      <c r="K3744" s="49">
        <v>10200000</v>
      </c>
      <c r="L3744" s="55" t="str">
        <f>_xlfn.CONCAT(NFM3External!$B3744,"_",NFM3External!$C3744,"_",NFM3External!$E3744,"_",NFM3External!$G3744)</f>
        <v>Uganda_TB_United States Government (USG)_2025</v>
      </c>
    </row>
    <row r="3745" spans="1:12">
      <c r="A3745" s="51" t="s">
        <v>2192</v>
      </c>
      <c r="B3745" s="52" t="s">
        <v>1263</v>
      </c>
      <c r="C3745" s="52" t="s">
        <v>1638</v>
      </c>
      <c r="D3745" s="52" t="s">
        <v>1627</v>
      </c>
      <c r="E3745" s="52" t="s">
        <v>786</v>
      </c>
      <c r="F3745" s="52" t="s">
        <v>2193</v>
      </c>
      <c r="G3745" s="52">
        <v>2018</v>
      </c>
      <c r="H3745" s="52" t="s">
        <v>1628</v>
      </c>
      <c r="I3745" s="52" t="s">
        <v>663</v>
      </c>
      <c r="J3745" s="60">
        <v>746381</v>
      </c>
      <c r="K3745" s="52">
        <v>746381</v>
      </c>
      <c r="L3745" s="56" t="str">
        <f>_xlfn.CONCAT(NFM3External!$B3745,"_",NFM3External!$C3745,"_",NFM3External!$E3745,"_",NFM3External!$G3745)</f>
        <v>Ukraine_HIV_France_2018</v>
      </c>
    </row>
    <row r="3746" spans="1:12">
      <c r="A3746" s="48" t="s">
        <v>2192</v>
      </c>
      <c r="B3746" s="49" t="s">
        <v>1263</v>
      </c>
      <c r="C3746" s="49" t="s">
        <v>1638</v>
      </c>
      <c r="D3746" s="49" t="s">
        <v>1627</v>
      </c>
      <c r="E3746" s="49" t="s">
        <v>786</v>
      </c>
      <c r="F3746" s="49" t="s">
        <v>2193</v>
      </c>
      <c r="G3746" s="49">
        <v>2019</v>
      </c>
      <c r="H3746" s="49" t="s">
        <v>1628</v>
      </c>
      <c r="I3746" s="49" t="s">
        <v>663</v>
      </c>
      <c r="J3746" s="59">
        <v>554775</v>
      </c>
      <c r="K3746" s="49">
        <v>554775</v>
      </c>
      <c r="L3746" s="55" t="str">
        <f>_xlfn.CONCAT(NFM3External!$B3746,"_",NFM3External!$C3746,"_",NFM3External!$E3746,"_",NFM3External!$G3746)</f>
        <v>Ukraine_HIV_France_2019</v>
      </c>
    </row>
    <row r="3747" spans="1:12">
      <c r="A3747" s="51" t="s">
        <v>2192</v>
      </c>
      <c r="B3747" s="52" t="s">
        <v>1263</v>
      </c>
      <c r="C3747" s="52" t="s">
        <v>1638</v>
      </c>
      <c r="D3747" s="52" t="s">
        <v>1627</v>
      </c>
      <c r="E3747" s="52" t="s">
        <v>786</v>
      </c>
      <c r="F3747" s="52" t="s">
        <v>2193</v>
      </c>
      <c r="G3747" s="52">
        <v>2020</v>
      </c>
      <c r="H3747" s="52" t="s">
        <v>1628</v>
      </c>
      <c r="I3747" s="52" t="s">
        <v>663</v>
      </c>
      <c r="J3747" s="60">
        <v>464347</v>
      </c>
      <c r="K3747" s="52">
        <v>464347</v>
      </c>
      <c r="L3747" s="56" t="str">
        <f>_xlfn.CONCAT(NFM3External!$B3747,"_",NFM3External!$C3747,"_",NFM3External!$E3747,"_",NFM3External!$G3747)</f>
        <v>Ukraine_HIV_France_2020</v>
      </c>
    </row>
    <row r="3748" spans="1:12">
      <c r="A3748" s="48" t="s">
        <v>2192</v>
      </c>
      <c r="B3748" s="49" t="s">
        <v>1263</v>
      </c>
      <c r="C3748" s="49" t="s">
        <v>1638</v>
      </c>
      <c r="D3748" s="49" t="s">
        <v>1627</v>
      </c>
      <c r="E3748" s="49" t="s">
        <v>802</v>
      </c>
      <c r="F3748" s="49" t="s">
        <v>2194</v>
      </c>
      <c r="G3748" s="49">
        <v>2018</v>
      </c>
      <c r="H3748" s="49" t="s">
        <v>1628</v>
      </c>
      <c r="I3748" s="49" t="s">
        <v>663</v>
      </c>
      <c r="J3748" s="59">
        <v>69822</v>
      </c>
      <c r="K3748" s="49">
        <v>69822</v>
      </c>
      <c r="L3748" s="55" t="str">
        <f>_xlfn.CONCAT(NFM3External!$B3748,"_",NFM3External!$C3748,"_",NFM3External!$E3748,"_",NFM3External!$G3748)</f>
        <v>Ukraine_HIV_International Drug Purchase Facility (UNITAID)_2018</v>
      </c>
    </row>
    <row r="3749" spans="1:12">
      <c r="A3749" s="51" t="s">
        <v>2192</v>
      </c>
      <c r="B3749" s="52" t="s">
        <v>1263</v>
      </c>
      <c r="C3749" s="52" t="s">
        <v>1638</v>
      </c>
      <c r="D3749" s="52" t="s">
        <v>1627</v>
      </c>
      <c r="E3749" s="52" t="s">
        <v>802</v>
      </c>
      <c r="F3749" s="52" t="s">
        <v>2194</v>
      </c>
      <c r="G3749" s="52">
        <v>2019</v>
      </c>
      <c r="H3749" s="52" t="s">
        <v>1628</v>
      </c>
      <c r="I3749" s="52" t="s">
        <v>663</v>
      </c>
      <c r="J3749" s="60">
        <v>153072</v>
      </c>
      <c r="K3749" s="52">
        <v>153072</v>
      </c>
      <c r="L3749" s="56" t="str">
        <f>_xlfn.CONCAT(NFM3External!$B3749,"_",NFM3External!$C3749,"_",NFM3External!$E3749,"_",NFM3External!$G3749)</f>
        <v>Ukraine_HIV_International Drug Purchase Facility (UNITAID)_2019</v>
      </c>
    </row>
    <row r="3750" spans="1:12">
      <c r="A3750" s="48" t="s">
        <v>2192</v>
      </c>
      <c r="B3750" s="49" t="s">
        <v>1263</v>
      </c>
      <c r="C3750" s="49" t="s">
        <v>1638</v>
      </c>
      <c r="D3750" s="49" t="s">
        <v>1627</v>
      </c>
      <c r="E3750" s="49" t="s">
        <v>802</v>
      </c>
      <c r="F3750" s="49" t="s">
        <v>2194</v>
      </c>
      <c r="G3750" s="49">
        <v>2020</v>
      </c>
      <c r="H3750" s="49" t="s">
        <v>1628</v>
      </c>
      <c r="I3750" s="49" t="s">
        <v>663</v>
      </c>
      <c r="J3750" s="59">
        <v>123946</v>
      </c>
      <c r="K3750" s="49">
        <v>123946</v>
      </c>
      <c r="L3750" s="55" t="str">
        <f>_xlfn.CONCAT(NFM3External!$B3750,"_",NFM3External!$C3750,"_",NFM3External!$E3750,"_",NFM3External!$G3750)</f>
        <v>Ukraine_HIV_International Drug Purchase Facility (UNITAID)_2020</v>
      </c>
    </row>
    <row r="3751" spans="1:12">
      <c r="A3751" s="51" t="s">
        <v>2192</v>
      </c>
      <c r="B3751" s="52" t="s">
        <v>1263</v>
      </c>
      <c r="C3751" s="52" t="s">
        <v>1638</v>
      </c>
      <c r="D3751" s="52" t="s">
        <v>1627</v>
      </c>
      <c r="E3751" s="52" t="s">
        <v>802</v>
      </c>
      <c r="F3751" s="52" t="s">
        <v>2194</v>
      </c>
      <c r="G3751" s="52">
        <v>2021</v>
      </c>
      <c r="H3751" s="52" t="s">
        <v>357</v>
      </c>
      <c r="I3751" s="52" t="s">
        <v>663</v>
      </c>
      <c r="J3751" s="60">
        <v>46808</v>
      </c>
      <c r="K3751" s="52">
        <v>46808</v>
      </c>
      <c r="L3751" s="56" t="str">
        <f>_xlfn.CONCAT(NFM3External!$B3751,"_",NFM3External!$C3751,"_",NFM3External!$E3751,"_",NFM3External!$G3751)</f>
        <v>Ukraine_HIV_International Drug Purchase Facility (UNITAID)_2021</v>
      </c>
    </row>
    <row r="3752" spans="1:12">
      <c r="A3752" s="48" t="s">
        <v>2192</v>
      </c>
      <c r="B3752" s="49" t="s">
        <v>1263</v>
      </c>
      <c r="C3752" s="49" t="s">
        <v>1638</v>
      </c>
      <c r="D3752" s="49" t="s">
        <v>1627</v>
      </c>
      <c r="E3752" s="49" t="s">
        <v>836</v>
      </c>
      <c r="F3752" s="49" t="s">
        <v>2195</v>
      </c>
      <c r="G3752" s="49">
        <v>2018</v>
      </c>
      <c r="H3752" s="49" t="s">
        <v>1628</v>
      </c>
      <c r="I3752" s="49" t="s">
        <v>663</v>
      </c>
      <c r="J3752" s="59">
        <v>54597</v>
      </c>
      <c r="K3752" s="49">
        <v>54597</v>
      </c>
      <c r="L3752" s="55" t="str">
        <f>_xlfn.CONCAT(NFM3External!$B3752,"_",NFM3External!$C3752,"_",NFM3External!$E3752,"_",NFM3External!$G3752)</f>
        <v>Ukraine_HIV_Joint United Nations Programme on HIV/AIDS (UNAIDS)_2018</v>
      </c>
    </row>
    <row r="3753" spans="1:12">
      <c r="A3753" s="51" t="s">
        <v>2192</v>
      </c>
      <c r="B3753" s="52" t="s">
        <v>1263</v>
      </c>
      <c r="C3753" s="52" t="s">
        <v>1638</v>
      </c>
      <c r="D3753" s="52" t="s">
        <v>1627</v>
      </c>
      <c r="E3753" s="52" t="s">
        <v>836</v>
      </c>
      <c r="F3753" s="52" t="s">
        <v>2195</v>
      </c>
      <c r="G3753" s="52">
        <v>2019</v>
      </c>
      <c r="H3753" s="52" t="s">
        <v>1628</v>
      </c>
      <c r="I3753" s="52" t="s">
        <v>663</v>
      </c>
      <c r="J3753" s="60">
        <v>104861</v>
      </c>
      <c r="K3753" s="52">
        <v>104861</v>
      </c>
      <c r="L3753" s="56" t="str">
        <f>_xlfn.CONCAT(NFM3External!$B3753,"_",NFM3External!$C3753,"_",NFM3External!$E3753,"_",NFM3External!$G3753)</f>
        <v>Ukraine_HIV_Joint United Nations Programme on HIV/AIDS (UNAIDS)_2019</v>
      </c>
    </row>
    <row r="3754" spans="1:12">
      <c r="A3754" s="48" t="s">
        <v>2192</v>
      </c>
      <c r="B3754" s="49" t="s">
        <v>1263</v>
      </c>
      <c r="C3754" s="49" t="s">
        <v>1638</v>
      </c>
      <c r="D3754" s="49" t="s">
        <v>1627</v>
      </c>
      <c r="E3754" s="49" t="s">
        <v>836</v>
      </c>
      <c r="F3754" s="49" t="s">
        <v>2195</v>
      </c>
      <c r="G3754" s="49">
        <v>2020</v>
      </c>
      <c r="H3754" s="49" t="s">
        <v>1628</v>
      </c>
      <c r="I3754" s="49" t="s">
        <v>663</v>
      </c>
      <c r="J3754" s="59">
        <v>148500</v>
      </c>
      <c r="K3754" s="49">
        <v>148500</v>
      </c>
      <c r="L3754" s="55" t="str">
        <f>_xlfn.CONCAT(NFM3External!$B3754,"_",NFM3External!$C3754,"_",NFM3External!$E3754,"_",NFM3External!$G3754)</f>
        <v>Ukraine_HIV_Joint United Nations Programme on HIV/AIDS (UNAIDS)_2020</v>
      </c>
    </row>
    <row r="3755" spans="1:12">
      <c r="A3755" s="51" t="s">
        <v>2192</v>
      </c>
      <c r="B3755" s="52" t="s">
        <v>1263</v>
      </c>
      <c r="C3755" s="52" t="s">
        <v>1638</v>
      </c>
      <c r="D3755" s="52" t="s">
        <v>1627</v>
      </c>
      <c r="E3755" s="52" t="s">
        <v>836</v>
      </c>
      <c r="F3755" s="52" t="s">
        <v>2195</v>
      </c>
      <c r="G3755" s="52">
        <v>2021</v>
      </c>
      <c r="H3755" s="52" t="s">
        <v>357</v>
      </c>
      <c r="I3755" s="52" t="s">
        <v>663</v>
      </c>
      <c r="J3755" s="60">
        <v>492500</v>
      </c>
      <c r="K3755" s="52">
        <v>492500</v>
      </c>
      <c r="L3755" s="56" t="str">
        <f>_xlfn.CONCAT(NFM3External!$B3755,"_",NFM3External!$C3755,"_",NFM3External!$E3755,"_",NFM3External!$G3755)</f>
        <v>Ukraine_HIV_Joint United Nations Programme on HIV/AIDS (UNAIDS)_2021</v>
      </c>
    </row>
    <row r="3756" spans="1:12">
      <c r="A3756" s="48" t="s">
        <v>2192</v>
      </c>
      <c r="B3756" s="49" t="s">
        <v>1263</v>
      </c>
      <c r="C3756" s="49" t="s">
        <v>1638</v>
      </c>
      <c r="D3756" s="49" t="s">
        <v>1627</v>
      </c>
      <c r="E3756" s="49" t="s">
        <v>836</v>
      </c>
      <c r="F3756" s="49" t="s">
        <v>2195</v>
      </c>
      <c r="G3756" s="49">
        <v>2022</v>
      </c>
      <c r="H3756" s="49" t="s">
        <v>357</v>
      </c>
      <c r="I3756" s="49" t="s">
        <v>663</v>
      </c>
      <c r="J3756" s="59">
        <v>362500</v>
      </c>
      <c r="K3756" s="49">
        <v>362500</v>
      </c>
      <c r="L3756" s="55" t="str">
        <f>_xlfn.CONCAT(NFM3External!$B3756,"_",NFM3External!$C3756,"_",NFM3External!$E3756,"_",NFM3External!$G3756)</f>
        <v>Ukraine_HIV_Joint United Nations Programme on HIV/AIDS (UNAIDS)_2022</v>
      </c>
    </row>
    <row r="3757" spans="1:12">
      <c r="A3757" s="51" t="s">
        <v>2192</v>
      </c>
      <c r="B3757" s="52" t="s">
        <v>1263</v>
      </c>
      <c r="C3757" s="52" t="s">
        <v>1638</v>
      </c>
      <c r="D3757" s="52" t="s">
        <v>1627</v>
      </c>
      <c r="E3757" s="52" t="s">
        <v>836</v>
      </c>
      <c r="F3757" s="52" t="s">
        <v>2195</v>
      </c>
      <c r="G3757" s="52">
        <v>2023</v>
      </c>
      <c r="H3757" s="52" t="s">
        <v>357</v>
      </c>
      <c r="I3757" s="52" t="s">
        <v>663</v>
      </c>
      <c r="J3757" s="60">
        <v>362500</v>
      </c>
      <c r="K3757" s="52">
        <v>362500</v>
      </c>
      <c r="L3757" s="56" t="str">
        <f>_xlfn.CONCAT(NFM3External!$B3757,"_",NFM3External!$C3757,"_",NFM3External!$E3757,"_",NFM3External!$G3757)</f>
        <v>Ukraine_HIV_Joint United Nations Programme on HIV/AIDS (UNAIDS)_2023</v>
      </c>
    </row>
    <row r="3758" spans="1:12">
      <c r="A3758" s="48" t="s">
        <v>2192</v>
      </c>
      <c r="B3758" s="49" t="s">
        <v>1263</v>
      </c>
      <c r="C3758" s="49" t="s">
        <v>1638</v>
      </c>
      <c r="D3758" s="49" t="s">
        <v>1627</v>
      </c>
      <c r="E3758" s="49" t="s">
        <v>891</v>
      </c>
      <c r="F3758" s="49" t="s">
        <v>2196</v>
      </c>
      <c r="G3758" s="49">
        <v>2020</v>
      </c>
      <c r="H3758" s="49" t="s">
        <v>1628</v>
      </c>
      <c r="I3758" s="49" t="s">
        <v>663</v>
      </c>
      <c r="J3758" s="59">
        <v>75300</v>
      </c>
      <c r="K3758" s="49">
        <v>75300</v>
      </c>
      <c r="L3758" s="55" t="str">
        <f>_xlfn.CONCAT(NFM3External!$B3758,"_",NFM3External!$C3758,"_",NFM3External!$E3758,"_",NFM3External!$G3758)</f>
        <v>Ukraine_HIV_Switzerland_2020</v>
      </c>
    </row>
    <row r="3759" spans="1:12">
      <c r="A3759" s="51" t="s">
        <v>2192</v>
      </c>
      <c r="B3759" s="52" t="s">
        <v>1263</v>
      </c>
      <c r="C3759" s="52" t="s">
        <v>1638</v>
      </c>
      <c r="D3759" s="52" t="s">
        <v>1627</v>
      </c>
      <c r="E3759" s="52" t="s">
        <v>894</v>
      </c>
      <c r="F3759" s="52"/>
      <c r="G3759" s="52">
        <v>2018</v>
      </c>
      <c r="H3759" s="52" t="s">
        <v>1628</v>
      </c>
      <c r="I3759" s="52" t="s">
        <v>663</v>
      </c>
      <c r="J3759" s="60">
        <v>2808000</v>
      </c>
      <c r="K3759" s="52">
        <v>2808000</v>
      </c>
      <c r="L3759" s="56" t="str">
        <f>_xlfn.CONCAT(NFM3External!$B3759,"_",NFM3External!$C3759,"_",NFM3External!$E3759,"_",NFM3External!$G3759)</f>
        <v>Ukraine_HIV_The United Nations Children's Fund (UNICEF)_2018</v>
      </c>
    </row>
    <row r="3760" spans="1:12">
      <c r="A3760" s="48" t="s">
        <v>2192</v>
      </c>
      <c r="B3760" s="49" t="s">
        <v>1263</v>
      </c>
      <c r="C3760" s="49" t="s">
        <v>1638</v>
      </c>
      <c r="D3760" s="49" t="s">
        <v>1627</v>
      </c>
      <c r="E3760" s="49" t="s">
        <v>894</v>
      </c>
      <c r="F3760" s="49"/>
      <c r="G3760" s="49">
        <v>2019</v>
      </c>
      <c r="H3760" s="49" t="s">
        <v>1628</v>
      </c>
      <c r="I3760" s="49" t="s">
        <v>663</v>
      </c>
      <c r="J3760" s="59">
        <v>421580</v>
      </c>
      <c r="K3760" s="49">
        <v>421580</v>
      </c>
      <c r="L3760" s="55" t="str">
        <f>_xlfn.CONCAT(NFM3External!$B3760,"_",NFM3External!$C3760,"_",NFM3External!$E3760,"_",NFM3External!$G3760)</f>
        <v>Ukraine_HIV_The United Nations Children's Fund (UNICEF)_2019</v>
      </c>
    </row>
    <row r="3761" spans="1:12">
      <c r="A3761" s="51" t="s">
        <v>2192</v>
      </c>
      <c r="B3761" s="52" t="s">
        <v>1263</v>
      </c>
      <c r="C3761" s="52" t="s">
        <v>1638</v>
      </c>
      <c r="D3761" s="52" t="s">
        <v>1627</v>
      </c>
      <c r="E3761" s="52" t="s">
        <v>894</v>
      </c>
      <c r="F3761" s="52"/>
      <c r="G3761" s="52">
        <v>2020</v>
      </c>
      <c r="H3761" s="52" t="s">
        <v>1628</v>
      </c>
      <c r="I3761" s="52" t="s">
        <v>663</v>
      </c>
      <c r="J3761" s="60">
        <v>327420</v>
      </c>
      <c r="K3761" s="52">
        <v>327420</v>
      </c>
      <c r="L3761" s="56" t="str">
        <f>_xlfn.CONCAT(NFM3External!$B3761,"_",NFM3External!$C3761,"_",NFM3External!$E3761,"_",NFM3External!$G3761)</f>
        <v>Ukraine_HIV_The United Nations Children's Fund (UNICEF)_2020</v>
      </c>
    </row>
    <row r="3762" spans="1:12">
      <c r="A3762" s="48" t="s">
        <v>2192</v>
      </c>
      <c r="B3762" s="49" t="s">
        <v>1263</v>
      </c>
      <c r="C3762" s="49" t="s">
        <v>1638</v>
      </c>
      <c r="D3762" s="49" t="s">
        <v>1627</v>
      </c>
      <c r="E3762" s="49" t="s">
        <v>894</v>
      </c>
      <c r="F3762" s="49"/>
      <c r="G3762" s="49">
        <v>2021</v>
      </c>
      <c r="H3762" s="49" t="s">
        <v>357</v>
      </c>
      <c r="I3762" s="49" t="s">
        <v>663</v>
      </c>
      <c r="J3762" s="59">
        <v>267500</v>
      </c>
      <c r="K3762" s="49">
        <v>267500</v>
      </c>
      <c r="L3762" s="55" t="str">
        <f>_xlfn.CONCAT(NFM3External!$B3762,"_",NFM3External!$C3762,"_",NFM3External!$E3762,"_",NFM3External!$G3762)</f>
        <v>Ukraine_HIV_The United Nations Children's Fund (UNICEF)_2021</v>
      </c>
    </row>
    <row r="3763" spans="1:12">
      <c r="A3763" s="51" t="s">
        <v>2192</v>
      </c>
      <c r="B3763" s="52" t="s">
        <v>1263</v>
      </c>
      <c r="C3763" s="52" t="s">
        <v>1638</v>
      </c>
      <c r="D3763" s="52" t="s">
        <v>1627</v>
      </c>
      <c r="E3763" s="52" t="s">
        <v>894</v>
      </c>
      <c r="F3763" s="52"/>
      <c r="G3763" s="52">
        <v>2022</v>
      </c>
      <c r="H3763" s="52" t="s">
        <v>357</v>
      </c>
      <c r="I3763" s="52" t="s">
        <v>663</v>
      </c>
      <c r="J3763" s="60">
        <v>246100</v>
      </c>
      <c r="K3763" s="52">
        <v>246100</v>
      </c>
      <c r="L3763" s="56" t="str">
        <f>_xlfn.CONCAT(NFM3External!$B3763,"_",NFM3External!$C3763,"_",NFM3External!$E3763,"_",NFM3External!$G3763)</f>
        <v>Ukraine_HIV_The United Nations Children's Fund (UNICEF)_2022</v>
      </c>
    </row>
    <row r="3764" spans="1:12">
      <c r="A3764" s="48" t="s">
        <v>2192</v>
      </c>
      <c r="B3764" s="49" t="s">
        <v>1263</v>
      </c>
      <c r="C3764" s="49" t="s">
        <v>1638</v>
      </c>
      <c r="D3764" s="49" t="s">
        <v>1627</v>
      </c>
      <c r="E3764" s="49" t="s">
        <v>899</v>
      </c>
      <c r="F3764" s="49" t="s">
        <v>2197</v>
      </c>
      <c r="G3764" s="49">
        <v>2018</v>
      </c>
      <c r="H3764" s="49" t="s">
        <v>1628</v>
      </c>
      <c r="I3764" s="49" t="s">
        <v>663</v>
      </c>
      <c r="J3764" s="59">
        <v>326802</v>
      </c>
      <c r="K3764" s="49">
        <v>326802</v>
      </c>
      <c r="L3764" s="55" t="str">
        <f>_xlfn.CONCAT(NFM3External!$B3764,"_",NFM3External!$C3764,"_",NFM3External!$E3764,"_",NFM3External!$G3764)</f>
        <v>Ukraine_HIV_United Kingdom_2018</v>
      </c>
    </row>
    <row r="3765" spans="1:12">
      <c r="A3765" s="51" t="s">
        <v>2192</v>
      </c>
      <c r="B3765" s="52" t="s">
        <v>1263</v>
      </c>
      <c r="C3765" s="52" t="s">
        <v>1638</v>
      </c>
      <c r="D3765" s="52" t="s">
        <v>1627</v>
      </c>
      <c r="E3765" s="52" t="s">
        <v>899</v>
      </c>
      <c r="F3765" s="52" t="s">
        <v>2197</v>
      </c>
      <c r="G3765" s="52">
        <v>2019</v>
      </c>
      <c r="H3765" s="52" t="s">
        <v>1628</v>
      </c>
      <c r="I3765" s="52" t="s">
        <v>663</v>
      </c>
      <c r="J3765" s="60">
        <v>407794</v>
      </c>
      <c r="K3765" s="52">
        <v>407794</v>
      </c>
      <c r="L3765" s="56" t="str">
        <f>_xlfn.CONCAT(NFM3External!$B3765,"_",NFM3External!$C3765,"_",NFM3External!$E3765,"_",NFM3External!$G3765)</f>
        <v>Ukraine_HIV_United Kingdom_2019</v>
      </c>
    </row>
    <row r="3766" spans="1:12">
      <c r="A3766" s="48" t="s">
        <v>2192</v>
      </c>
      <c r="B3766" s="49" t="s">
        <v>1263</v>
      </c>
      <c r="C3766" s="49" t="s">
        <v>1638</v>
      </c>
      <c r="D3766" s="49" t="s">
        <v>1627</v>
      </c>
      <c r="E3766" s="49" t="s">
        <v>899</v>
      </c>
      <c r="F3766" s="49" t="s">
        <v>2197</v>
      </c>
      <c r="G3766" s="49">
        <v>2020</v>
      </c>
      <c r="H3766" s="49" t="s">
        <v>1628</v>
      </c>
      <c r="I3766" s="49" t="s">
        <v>663</v>
      </c>
      <c r="J3766" s="59">
        <v>303750</v>
      </c>
      <c r="K3766" s="49">
        <v>303750</v>
      </c>
      <c r="L3766" s="55" t="str">
        <f>_xlfn.CONCAT(NFM3External!$B3766,"_",NFM3External!$C3766,"_",NFM3External!$E3766,"_",NFM3External!$G3766)</f>
        <v>Ukraine_HIV_United Kingdom_2020</v>
      </c>
    </row>
    <row r="3767" spans="1:12">
      <c r="A3767" s="51" t="s">
        <v>2192</v>
      </c>
      <c r="B3767" s="52" t="s">
        <v>1263</v>
      </c>
      <c r="C3767" s="52" t="s">
        <v>1638</v>
      </c>
      <c r="D3767" s="52" t="s">
        <v>1627</v>
      </c>
      <c r="E3767" s="52" t="s">
        <v>906</v>
      </c>
      <c r="F3767" s="52"/>
      <c r="G3767" s="52">
        <v>2018</v>
      </c>
      <c r="H3767" s="52" t="s">
        <v>1628</v>
      </c>
      <c r="I3767" s="52" t="s">
        <v>663</v>
      </c>
      <c r="J3767" s="60">
        <v>4000</v>
      </c>
      <c r="K3767" s="52">
        <v>4000</v>
      </c>
      <c r="L3767" s="56" t="str">
        <f>_xlfn.CONCAT(NFM3External!$B3767,"_",NFM3External!$C3767,"_",NFM3External!$E3767,"_",NFM3External!$G3767)</f>
        <v>Ukraine_HIV_United Nations Development Fund for Women (UNIFEM)_2018</v>
      </c>
    </row>
    <row r="3768" spans="1:12">
      <c r="A3768" s="48" t="s">
        <v>2192</v>
      </c>
      <c r="B3768" s="49" t="s">
        <v>1263</v>
      </c>
      <c r="C3768" s="49" t="s">
        <v>1638</v>
      </c>
      <c r="D3768" s="49" t="s">
        <v>1627</v>
      </c>
      <c r="E3768" s="49" t="s">
        <v>906</v>
      </c>
      <c r="F3768" s="49"/>
      <c r="G3768" s="49">
        <v>2019</v>
      </c>
      <c r="H3768" s="49" t="s">
        <v>1628</v>
      </c>
      <c r="I3768" s="49" t="s">
        <v>663</v>
      </c>
      <c r="J3768" s="59">
        <v>4000</v>
      </c>
      <c r="K3768" s="49">
        <v>4000</v>
      </c>
      <c r="L3768" s="55" t="str">
        <f>_xlfn.CONCAT(NFM3External!$B3768,"_",NFM3External!$C3768,"_",NFM3External!$E3768,"_",NFM3External!$G3768)</f>
        <v>Ukraine_HIV_United Nations Development Fund for Women (UNIFEM)_2019</v>
      </c>
    </row>
    <row r="3769" spans="1:12">
      <c r="A3769" s="51" t="s">
        <v>2192</v>
      </c>
      <c r="B3769" s="52" t="s">
        <v>1263</v>
      </c>
      <c r="C3769" s="52" t="s">
        <v>1638</v>
      </c>
      <c r="D3769" s="52" t="s">
        <v>1627</v>
      </c>
      <c r="E3769" s="52" t="s">
        <v>906</v>
      </c>
      <c r="F3769" s="52"/>
      <c r="G3769" s="52">
        <v>2020</v>
      </c>
      <c r="H3769" s="52" t="s">
        <v>1628</v>
      </c>
      <c r="I3769" s="52" t="s">
        <v>663</v>
      </c>
      <c r="J3769" s="60">
        <v>25350</v>
      </c>
      <c r="K3769" s="52">
        <v>25350</v>
      </c>
      <c r="L3769" s="56" t="str">
        <f>_xlfn.CONCAT(NFM3External!$B3769,"_",NFM3External!$C3769,"_",NFM3External!$E3769,"_",NFM3External!$G3769)</f>
        <v>Ukraine_HIV_United Nations Development Fund for Women (UNIFEM)_2020</v>
      </c>
    </row>
    <row r="3770" spans="1:12">
      <c r="A3770" s="48" t="s">
        <v>2192</v>
      </c>
      <c r="B3770" s="49" t="s">
        <v>1263</v>
      </c>
      <c r="C3770" s="49" t="s">
        <v>1638</v>
      </c>
      <c r="D3770" s="49" t="s">
        <v>1627</v>
      </c>
      <c r="E3770" s="49" t="s">
        <v>906</v>
      </c>
      <c r="F3770" s="49"/>
      <c r="G3770" s="49">
        <v>2021</v>
      </c>
      <c r="H3770" s="49" t="s">
        <v>357</v>
      </c>
      <c r="I3770" s="49" t="s">
        <v>663</v>
      </c>
      <c r="J3770" s="59">
        <v>25000</v>
      </c>
      <c r="K3770" s="49">
        <v>25000</v>
      </c>
      <c r="L3770" s="55" t="str">
        <f>_xlfn.CONCAT(NFM3External!$B3770,"_",NFM3External!$C3770,"_",NFM3External!$E3770,"_",NFM3External!$G3770)</f>
        <v>Ukraine_HIV_United Nations Development Fund for Women (UNIFEM)_2021</v>
      </c>
    </row>
    <row r="3771" spans="1:12">
      <c r="A3771" s="51" t="s">
        <v>2192</v>
      </c>
      <c r="B3771" s="52" t="s">
        <v>1263</v>
      </c>
      <c r="C3771" s="52" t="s">
        <v>1638</v>
      </c>
      <c r="D3771" s="52" t="s">
        <v>1627</v>
      </c>
      <c r="E3771" s="52" t="s">
        <v>911</v>
      </c>
      <c r="F3771" s="52"/>
      <c r="G3771" s="52">
        <v>2018</v>
      </c>
      <c r="H3771" s="52" t="s">
        <v>1628</v>
      </c>
      <c r="I3771" s="52" t="s">
        <v>663</v>
      </c>
      <c r="J3771" s="60">
        <v>28900</v>
      </c>
      <c r="K3771" s="52">
        <v>28900</v>
      </c>
      <c r="L3771" s="56" t="str">
        <f>_xlfn.CONCAT(NFM3External!$B3771,"_",NFM3External!$C3771,"_",NFM3External!$E3771,"_",NFM3External!$G3771)</f>
        <v>Ukraine_HIV_United Nations Development Programme (UNDP)_2018</v>
      </c>
    </row>
    <row r="3772" spans="1:12">
      <c r="A3772" s="48" t="s">
        <v>2192</v>
      </c>
      <c r="B3772" s="49" t="s">
        <v>1263</v>
      </c>
      <c r="C3772" s="49" t="s">
        <v>1638</v>
      </c>
      <c r="D3772" s="49" t="s">
        <v>1627</v>
      </c>
      <c r="E3772" s="49" t="s">
        <v>911</v>
      </c>
      <c r="F3772" s="49"/>
      <c r="G3772" s="49">
        <v>2019</v>
      </c>
      <c r="H3772" s="49" t="s">
        <v>1628</v>
      </c>
      <c r="I3772" s="49" t="s">
        <v>663</v>
      </c>
      <c r="J3772" s="59">
        <v>47498</v>
      </c>
      <c r="K3772" s="49">
        <v>47498</v>
      </c>
      <c r="L3772" s="55" t="str">
        <f>_xlfn.CONCAT(NFM3External!$B3772,"_",NFM3External!$C3772,"_",NFM3External!$E3772,"_",NFM3External!$G3772)</f>
        <v>Ukraine_HIV_United Nations Development Programme (UNDP)_2019</v>
      </c>
    </row>
    <row r="3773" spans="1:12">
      <c r="A3773" s="51" t="s">
        <v>2192</v>
      </c>
      <c r="B3773" s="52" t="s">
        <v>1263</v>
      </c>
      <c r="C3773" s="52" t="s">
        <v>1638</v>
      </c>
      <c r="D3773" s="52" t="s">
        <v>1627</v>
      </c>
      <c r="E3773" s="52" t="s">
        <v>911</v>
      </c>
      <c r="F3773" s="52"/>
      <c r="G3773" s="52">
        <v>2020</v>
      </c>
      <c r="H3773" s="52" t="s">
        <v>1628</v>
      </c>
      <c r="I3773" s="52" t="s">
        <v>663</v>
      </c>
      <c r="J3773" s="60">
        <v>96809</v>
      </c>
      <c r="K3773" s="52">
        <v>96809</v>
      </c>
      <c r="L3773" s="56" t="str">
        <f>_xlfn.CONCAT(NFM3External!$B3773,"_",NFM3External!$C3773,"_",NFM3External!$E3773,"_",NFM3External!$G3773)</f>
        <v>Ukraine_HIV_United Nations Development Programme (UNDP)_2020</v>
      </c>
    </row>
    <row r="3774" spans="1:12">
      <c r="A3774" s="48" t="s">
        <v>2192</v>
      </c>
      <c r="B3774" s="49" t="s">
        <v>1263</v>
      </c>
      <c r="C3774" s="49" t="s">
        <v>1638</v>
      </c>
      <c r="D3774" s="49" t="s">
        <v>1627</v>
      </c>
      <c r="E3774" s="49" t="s">
        <v>923</v>
      </c>
      <c r="F3774" s="49"/>
      <c r="G3774" s="49">
        <v>2018</v>
      </c>
      <c r="H3774" s="49" t="s">
        <v>1628</v>
      </c>
      <c r="I3774" s="49" t="s">
        <v>663</v>
      </c>
      <c r="J3774" s="59">
        <v>54820</v>
      </c>
      <c r="K3774" s="49">
        <v>54820</v>
      </c>
      <c r="L3774" s="55" t="str">
        <f>_xlfn.CONCAT(NFM3External!$B3774,"_",NFM3External!$C3774,"_",NFM3External!$E3774,"_",NFM3External!$G3774)</f>
        <v>Ukraine_HIV_United Nations Population Fund (UNFPA)_2018</v>
      </c>
    </row>
    <row r="3775" spans="1:12">
      <c r="A3775" s="51" t="s">
        <v>2192</v>
      </c>
      <c r="B3775" s="52" t="s">
        <v>1263</v>
      </c>
      <c r="C3775" s="52" t="s">
        <v>1638</v>
      </c>
      <c r="D3775" s="52" t="s">
        <v>1627</v>
      </c>
      <c r="E3775" s="52" t="s">
        <v>923</v>
      </c>
      <c r="F3775" s="52"/>
      <c r="G3775" s="52">
        <v>2019</v>
      </c>
      <c r="H3775" s="52" t="s">
        <v>1628</v>
      </c>
      <c r="I3775" s="52" t="s">
        <v>663</v>
      </c>
      <c r="J3775" s="60">
        <v>146021</v>
      </c>
      <c r="K3775" s="52">
        <v>146021</v>
      </c>
      <c r="L3775" s="56" t="str">
        <f>_xlfn.CONCAT(NFM3External!$B3775,"_",NFM3External!$C3775,"_",NFM3External!$E3775,"_",NFM3External!$G3775)</f>
        <v>Ukraine_HIV_United Nations Population Fund (UNFPA)_2019</v>
      </c>
    </row>
    <row r="3776" spans="1:12">
      <c r="A3776" s="48" t="s">
        <v>2192</v>
      </c>
      <c r="B3776" s="49" t="s">
        <v>1263</v>
      </c>
      <c r="C3776" s="49" t="s">
        <v>1638</v>
      </c>
      <c r="D3776" s="49" t="s">
        <v>1627</v>
      </c>
      <c r="E3776" s="49" t="s">
        <v>923</v>
      </c>
      <c r="F3776" s="49"/>
      <c r="G3776" s="49">
        <v>2020</v>
      </c>
      <c r="H3776" s="49" t="s">
        <v>1628</v>
      </c>
      <c r="I3776" s="49" t="s">
        <v>663</v>
      </c>
      <c r="J3776" s="59">
        <v>39863</v>
      </c>
      <c r="K3776" s="49">
        <v>39863</v>
      </c>
      <c r="L3776" s="55" t="str">
        <f>_xlfn.CONCAT(NFM3External!$B3776,"_",NFM3External!$C3776,"_",NFM3External!$E3776,"_",NFM3External!$G3776)</f>
        <v>Ukraine_HIV_United Nations Population Fund (UNFPA)_2020</v>
      </c>
    </row>
    <row r="3777" spans="1:12">
      <c r="A3777" s="51" t="s">
        <v>2192</v>
      </c>
      <c r="B3777" s="52" t="s">
        <v>1263</v>
      </c>
      <c r="C3777" s="52" t="s">
        <v>1638</v>
      </c>
      <c r="D3777" s="52" t="s">
        <v>1627</v>
      </c>
      <c r="E3777" s="52" t="s">
        <v>927</v>
      </c>
      <c r="F3777" s="52" t="s">
        <v>2198</v>
      </c>
      <c r="G3777" s="52">
        <v>2018</v>
      </c>
      <c r="H3777" s="52" t="s">
        <v>1628</v>
      </c>
      <c r="I3777" s="52" t="s">
        <v>663</v>
      </c>
      <c r="J3777" s="60">
        <v>32468833</v>
      </c>
      <c r="K3777" s="52">
        <v>32468833</v>
      </c>
      <c r="L3777" s="56" t="str">
        <f>_xlfn.CONCAT(NFM3External!$B3777,"_",NFM3External!$C3777,"_",NFM3External!$E3777,"_",NFM3External!$G3777)</f>
        <v>Ukraine_HIV_United States Government (USG)_2018</v>
      </c>
    </row>
    <row r="3778" spans="1:12">
      <c r="A3778" s="48" t="s">
        <v>2192</v>
      </c>
      <c r="B3778" s="49" t="s">
        <v>1263</v>
      </c>
      <c r="C3778" s="49" t="s">
        <v>1638</v>
      </c>
      <c r="D3778" s="49" t="s">
        <v>1627</v>
      </c>
      <c r="E3778" s="49" t="s">
        <v>927</v>
      </c>
      <c r="F3778" s="49" t="s">
        <v>2198</v>
      </c>
      <c r="G3778" s="49">
        <v>2019</v>
      </c>
      <c r="H3778" s="49" t="s">
        <v>1628</v>
      </c>
      <c r="I3778" s="49" t="s">
        <v>663</v>
      </c>
      <c r="J3778" s="59">
        <v>21643743</v>
      </c>
      <c r="K3778" s="49">
        <v>21643743</v>
      </c>
      <c r="L3778" s="55" t="str">
        <f>_xlfn.CONCAT(NFM3External!$B3778,"_",NFM3External!$C3778,"_",NFM3External!$E3778,"_",NFM3External!$G3778)</f>
        <v>Ukraine_HIV_United States Government (USG)_2019</v>
      </c>
    </row>
    <row r="3779" spans="1:12">
      <c r="A3779" s="51" t="s">
        <v>2192</v>
      </c>
      <c r="B3779" s="52" t="s">
        <v>1263</v>
      </c>
      <c r="C3779" s="52" t="s">
        <v>1638</v>
      </c>
      <c r="D3779" s="52" t="s">
        <v>1627</v>
      </c>
      <c r="E3779" s="52" t="s">
        <v>927</v>
      </c>
      <c r="F3779" s="52" t="s">
        <v>2198</v>
      </c>
      <c r="G3779" s="52">
        <v>2020</v>
      </c>
      <c r="H3779" s="52" t="s">
        <v>1628</v>
      </c>
      <c r="I3779" s="52" t="s">
        <v>663</v>
      </c>
      <c r="J3779" s="60">
        <v>24098247</v>
      </c>
      <c r="K3779" s="52">
        <v>24098247</v>
      </c>
      <c r="L3779" s="56" t="str">
        <f>_xlfn.CONCAT(NFM3External!$B3779,"_",NFM3External!$C3779,"_",NFM3External!$E3779,"_",NFM3External!$G3779)</f>
        <v>Ukraine_HIV_United States Government (USG)_2020</v>
      </c>
    </row>
    <row r="3780" spans="1:12">
      <c r="A3780" s="48" t="s">
        <v>2192</v>
      </c>
      <c r="B3780" s="49" t="s">
        <v>1263</v>
      </c>
      <c r="C3780" s="49" t="s">
        <v>1638</v>
      </c>
      <c r="D3780" s="49" t="s">
        <v>1627</v>
      </c>
      <c r="E3780" s="49" t="s">
        <v>927</v>
      </c>
      <c r="F3780" s="49" t="s">
        <v>2198</v>
      </c>
      <c r="G3780" s="49">
        <v>2021</v>
      </c>
      <c r="H3780" s="49" t="s">
        <v>357</v>
      </c>
      <c r="I3780" s="49" t="s">
        <v>663</v>
      </c>
      <c r="J3780" s="59">
        <v>31569514</v>
      </c>
      <c r="K3780" s="49">
        <v>31569514</v>
      </c>
      <c r="L3780" s="55" t="str">
        <f>_xlfn.CONCAT(NFM3External!$B3780,"_",NFM3External!$C3780,"_",NFM3External!$E3780,"_",NFM3External!$G3780)</f>
        <v>Ukraine_HIV_United States Government (USG)_2021</v>
      </c>
    </row>
    <row r="3781" spans="1:12">
      <c r="A3781" s="51" t="s">
        <v>2192</v>
      </c>
      <c r="B3781" s="52" t="s">
        <v>1263</v>
      </c>
      <c r="C3781" s="52" t="s">
        <v>1638</v>
      </c>
      <c r="D3781" s="52" t="s">
        <v>1627</v>
      </c>
      <c r="E3781" s="52" t="s">
        <v>947</v>
      </c>
      <c r="F3781" s="52" t="s">
        <v>2199</v>
      </c>
      <c r="G3781" s="52">
        <v>2018</v>
      </c>
      <c r="H3781" s="52" t="s">
        <v>1628</v>
      </c>
      <c r="I3781" s="52" t="s">
        <v>663</v>
      </c>
      <c r="J3781" s="60">
        <v>141846</v>
      </c>
      <c r="K3781" s="52">
        <v>141846</v>
      </c>
      <c r="L3781" s="56" t="str">
        <f>_xlfn.CONCAT(NFM3External!$B3781,"_",NFM3External!$C3781,"_",NFM3External!$E3781,"_",NFM3External!$G3781)</f>
        <v>Ukraine_HIV_Unspecified - not disagregated by sources _2018</v>
      </c>
    </row>
    <row r="3782" spans="1:12">
      <c r="A3782" s="48" t="s">
        <v>2192</v>
      </c>
      <c r="B3782" s="49" t="s">
        <v>1263</v>
      </c>
      <c r="C3782" s="49" t="s">
        <v>1638</v>
      </c>
      <c r="D3782" s="49" t="s">
        <v>1627</v>
      </c>
      <c r="E3782" s="49" t="s">
        <v>947</v>
      </c>
      <c r="F3782" s="49" t="s">
        <v>2200</v>
      </c>
      <c r="G3782" s="49">
        <v>2018</v>
      </c>
      <c r="H3782" s="49" t="s">
        <v>1628</v>
      </c>
      <c r="I3782" s="49" t="s">
        <v>663</v>
      </c>
      <c r="J3782" s="59">
        <v>150588</v>
      </c>
      <c r="K3782" s="49">
        <v>150588</v>
      </c>
      <c r="L3782" s="55" t="str">
        <f>_xlfn.CONCAT(NFM3External!$B3782,"_",NFM3External!$C3782,"_",NFM3External!$E3782,"_",NFM3External!$G3782)</f>
        <v>Ukraine_HIV_Unspecified - not disagregated by sources _2018</v>
      </c>
    </row>
    <row r="3783" spans="1:12">
      <c r="A3783" s="51" t="s">
        <v>2192</v>
      </c>
      <c r="B3783" s="52" t="s">
        <v>1263</v>
      </c>
      <c r="C3783" s="52" t="s">
        <v>1638</v>
      </c>
      <c r="D3783" s="52" t="s">
        <v>1627</v>
      </c>
      <c r="E3783" s="52" t="s">
        <v>947</v>
      </c>
      <c r="F3783" s="52" t="s">
        <v>2200</v>
      </c>
      <c r="G3783" s="52">
        <v>2019</v>
      </c>
      <c r="H3783" s="52" t="s">
        <v>1628</v>
      </c>
      <c r="I3783" s="52" t="s">
        <v>663</v>
      </c>
      <c r="J3783" s="60">
        <v>85215</v>
      </c>
      <c r="K3783" s="52">
        <v>85215</v>
      </c>
      <c r="L3783" s="56" t="str">
        <f>_xlfn.CONCAT(NFM3External!$B3783,"_",NFM3External!$C3783,"_",NFM3External!$E3783,"_",NFM3External!$G3783)</f>
        <v>Ukraine_HIV_Unspecified - not disagregated by sources _2019</v>
      </c>
    </row>
    <row r="3784" spans="1:12">
      <c r="A3784" s="48" t="s">
        <v>2192</v>
      </c>
      <c r="B3784" s="49" t="s">
        <v>1263</v>
      </c>
      <c r="C3784" s="49" t="s">
        <v>1638</v>
      </c>
      <c r="D3784" s="49" t="s">
        <v>1627</v>
      </c>
      <c r="E3784" s="49" t="s">
        <v>947</v>
      </c>
      <c r="F3784" s="49" t="s">
        <v>2200</v>
      </c>
      <c r="G3784" s="49">
        <v>2020</v>
      </c>
      <c r="H3784" s="49" t="s">
        <v>1628</v>
      </c>
      <c r="I3784" s="49" t="s">
        <v>663</v>
      </c>
      <c r="J3784" s="59">
        <v>216915</v>
      </c>
      <c r="K3784" s="49">
        <v>216915</v>
      </c>
      <c r="L3784" s="55" t="str">
        <f>_xlfn.CONCAT(NFM3External!$B3784,"_",NFM3External!$C3784,"_",NFM3External!$E3784,"_",NFM3External!$G3784)</f>
        <v>Ukraine_HIV_Unspecified - not disagregated by sources _2020</v>
      </c>
    </row>
    <row r="3785" spans="1:12">
      <c r="A3785" s="51" t="s">
        <v>2192</v>
      </c>
      <c r="B3785" s="52" t="s">
        <v>1263</v>
      </c>
      <c r="C3785" s="52" t="s">
        <v>1638</v>
      </c>
      <c r="D3785" s="52" t="s">
        <v>1627</v>
      </c>
      <c r="E3785" s="52" t="s">
        <v>947</v>
      </c>
      <c r="F3785" s="52" t="s">
        <v>2200</v>
      </c>
      <c r="G3785" s="52">
        <v>2021</v>
      </c>
      <c r="H3785" s="52" t="s">
        <v>357</v>
      </c>
      <c r="I3785" s="52" t="s">
        <v>663</v>
      </c>
      <c r="J3785" s="60">
        <v>196000</v>
      </c>
      <c r="K3785" s="52">
        <v>196000</v>
      </c>
      <c r="L3785" s="56" t="str">
        <f>_xlfn.CONCAT(NFM3External!$B3785,"_",NFM3External!$C3785,"_",NFM3External!$E3785,"_",NFM3External!$G3785)</f>
        <v>Ukraine_HIV_Unspecified - not disagregated by sources _2021</v>
      </c>
    </row>
    <row r="3786" spans="1:12">
      <c r="A3786" s="48" t="s">
        <v>2192</v>
      </c>
      <c r="B3786" s="49" t="s">
        <v>1263</v>
      </c>
      <c r="C3786" s="49" t="s">
        <v>1638</v>
      </c>
      <c r="D3786" s="49" t="s">
        <v>1627</v>
      </c>
      <c r="E3786" s="49" t="s">
        <v>938</v>
      </c>
      <c r="F3786" s="49"/>
      <c r="G3786" s="49">
        <v>2018</v>
      </c>
      <c r="H3786" s="49" t="s">
        <v>1628</v>
      </c>
      <c r="I3786" s="49" t="s">
        <v>663</v>
      </c>
      <c r="J3786" s="59">
        <v>383629</v>
      </c>
      <c r="K3786" s="49">
        <v>383629</v>
      </c>
      <c r="L3786" s="55" t="str">
        <f>_xlfn.CONCAT(NFM3External!$B3786,"_",NFM3External!$C3786,"_",NFM3External!$E3786,"_",NFM3External!$G3786)</f>
        <v>Ukraine_HIV_World Food Programme (WFP)_2018</v>
      </c>
    </row>
    <row r="3787" spans="1:12">
      <c r="A3787" s="51" t="s">
        <v>2192</v>
      </c>
      <c r="B3787" s="52" t="s">
        <v>1263</v>
      </c>
      <c r="C3787" s="52" t="s">
        <v>301</v>
      </c>
      <c r="D3787" s="52" t="s">
        <v>1627</v>
      </c>
      <c r="E3787" s="52" t="s">
        <v>911</v>
      </c>
      <c r="F3787" s="52"/>
      <c r="G3787" s="52">
        <v>2018</v>
      </c>
      <c r="H3787" s="52" t="s">
        <v>1628</v>
      </c>
      <c r="I3787" s="52" t="s">
        <v>663</v>
      </c>
      <c r="J3787" s="60">
        <v>64200</v>
      </c>
      <c r="K3787" s="52">
        <v>64200</v>
      </c>
      <c r="L3787" s="56" t="str">
        <f>_xlfn.CONCAT(NFM3External!$B3787,"_",NFM3External!$C3787,"_",NFM3External!$E3787,"_",NFM3External!$G3787)</f>
        <v>Ukraine_TB_United Nations Development Programme (UNDP)_2018</v>
      </c>
    </row>
    <row r="3788" spans="1:12">
      <c r="A3788" s="48" t="s">
        <v>2192</v>
      </c>
      <c r="B3788" s="49" t="s">
        <v>1263</v>
      </c>
      <c r="C3788" s="49" t="s">
        <v>301</v>
      </c>
      <c r="D3788" s="49" t="s">
        <v>1627</v>
      </c>
      <c r="E3788" s="49" t="s">
        <v>927</v>
      </c>
      <c r="F3788" s="49" t="s">
        <v>2201</v>
      </c>
      <c r="G3788" s="49">
        <v>2018</v>
      </c>
      <c r="H3788" s="49" t="s">
        <v>1628</v>
      </c>
      <c r="I3788" s="49" t="s">
        <v>663</v>
      </c>
      <c r="J3788" s="59">
        <v>338038</v>
      </c>
      <c r="K3788" s="49">
        <v>338038</v>
      </c>
      <c r="L3788" s="55" t="str">
        <f>_xlfn.CONCAT(NFM3External!$B3788,"_",NFM3External!$C3788,"_",NFM3External!$E3788,"_",NFM3External!$G3788)</f>
        <v>Ukraine_TB_United States Government (USG)_2018</v>
      </c>
    </row>
    <row r="3789" spans="1:12">
      <c r="A3789" s="51" t="s">
        <v>2192</v>
      </c>
      <c r="B3789" s="52" t="s">
        <v>1263</v>
      </c>
      <c r="C3789" s="52" t="s">
        <v>301</v>
      </c>
      <c r="D3789" s="52" t="s">
        <v>1627</v>
      </c>
      <c r="E3789" s="52" t="s">
        <v>927</v>
      </c>
      <c r="F3789" s="52" t="s">
        <v>2201</v>
      </c>
      <c r="G3789" s="52">
        <v>2019</v>
      </c>
      <c r="H3789" s="52" t="s">
        <v>1628</v>
      </c>
      <c r="I3789" s="52" t="s">
        <v>663</v>
      </c>
      <c r="J3789" s="60">
        <v>724303</v>
      </c>
      <c r="K3789" s="52">
        <v>724303</v>
      </c>
      <c r="L3789" s="56" t="str">
        <f>_xlfn.CONCAT(NFM3External!$B3789,"_",NFM3External!$C3789,"_",NFM3External!$E3789,"_",NFM3External!$G3789)</f>
        <v>Ukraine_TB_United States Government (USG)_2019</v>
      </c>
    </row>
    <row r="3790" spans="1:12">
      <c r="A3790" s="48" t="s">
        <v>2192</v>
      </c>
      <c r="B3790" s="49" t="s">
        <v>1263</v>
      </c>
      <c r="C3790" s="49" t="s">
        <v>301</v>
      </c>
      <c r="D3790" s="49" t="s">
        <v>1627</v>
      </c>
      <c r="E3790" s="49" t="s">
        <v>927</v>
      </c>
      <c r="F3790" s="49" t="s">
        <v>2201</v>
      </c>
      <c r="G3790" s="49">
        <v>2020</v>
      </c>
      <c r="H3790" s="49" t="s">
        <v>1628</v>
      </c>
      <c r="I3790" s="49" t="s">
        <v>663</v>
      </c>
      <c r="J3790" s="59">
        <v>2281945</v>
      </c>
      <c r="K3790" s="49">
        <v>2281945</v>
      </c>
      <c r="L3790" s="55" t="str">
        <f>_xlfn.CONCAT(NFM3External!$B3790,"_",NFM3External!$C3790,"_",NFM3External!$E3790,"_",NFM3External!$G3790)</f>
        <v>Ukraine_TB_United States Government (USG)_2020</v>
      </c>
    </row>
    <row r="3791" spans="1:12">
      <c r="A3791" s="51" t="s">
        <v>2192</v>
      </c>
      <c r="B3791" s="52" t="s">
        <v>1263</v>
      </c>
      <c r="C3791" s="52" t="s">
        <v>301</v>
      </c>
      <c r="D3791" s="52" t="s">
        <v>1627</v>
      </c>
      <c r="E3791" s="52" t="s">
        <v>927</v>
      </c>
      <c r="F3791" s="52" t="s">
        <v>2201</v>
      </c>
      <c r="G3791" s="52">
        <v>2021</v>
      </c>
      <c r="H3791" s="52" t="s">
        <v>357</v>
      </c>
      <c r="I3791" s="52" t="s">
        <v>663</v>
      </c>
      <c r="J3791" s="60">
        <v>4880037</v>
      </c>
      <c r="K3791" s="52">
        <v>4880037</v>
      </c>
      <c r="L3791" s="56" t="str">
        <f>_xlfn.CONCAT(NFM3External!$B3791,"_",NFM3External!$C3791,"_",NFM3External!$E3791,"_",NFM3External!$G3791)</f>
        <v>Ukraine_TB_United States Government (USG)_2021</v>
      </c>
    </row>
    <row r="3792" spans="1:12">
      <c r="A3792" s="48" t="s">
        <v>2202</v>
      </c>
      <c r="B3792" s="49" t="s">
        <v>1272</v>
      </c>
      <c r="C3792" s="49" t="s">
        <v>1638</v>
      </c>
      <c r="D3792" s="49" t="s">
        <v>1627</v>
      </c>
      <c r="E3792" s="49" t="s">
        <v>836</v>
      </c>
      <c r="F3792" s="49"/>
      <c r="G3792" s="49">
        <v>2018</v>
      </c>
      <c r="H3792" s="49" t="s">
        <v>1628</v>
      </c>
      <c r="I3792" s="49" t="s">
        <v>663</v>
      </c>
      <c r="J3792" s="59">
        <v>150000</v>
      </c>
      <c r="K3792" s="49">
        <v>150000</v>
      </c>
      <c r="L3792" s="55" t="str">
        <f>_xlfn.CONCAT(NFM3External!$B3792,"_",NFM3External!$C3792,"_",NFM3External!$E3792,"_",NFM3External!$G3792)</f>
        <v>Uzbekistan_HIV_Joint United Nations Programme on HIV/AIDS (UNAIDS)_2018</v>
      </c>
    </row>
    <row r="3793" spans="1:12">
      <c r="A3793" s="51" t="s">
        <v>2202</v>
      </c>
      <c r="B3793" s="52" t="s">
        <v>1272</v>
      </c>
      <c r="C3793" s="52" t="s">
        <v>1638</v>
      </c>
      <c r="D3793" s="52" t="s">
        <v>1627</v>
      </c>
      <c r="E3793" s="52" t="s">
        <v>836</v>
      </c>
      <c r="F3793" s="52"/>
      <c r="G3793" s="52">
        <v>2019</v>
      </c>
      <c r="H3793" s="52" t="s">
        <v>1628</v>
      </c>
      <c r="I3793" s="52" t="s">
        <v>663</v>
      </c>
      <c r="J3793" s="60">
        <v>150000</v>
      </c>
      <c r="K3793" s="52">
        <v>150000</v>
      </c>
      <c r="L3793" s="56" t="str">
        <f>_xlfn.CONCAT(NFM3External!$B3793,"_",NFM3External!$C3793,"_",NFM3External!$E3793,"_",NFM3External!$G3793)</f>
        <v>Uzbekistan_HIV_Joint United Nations Programme on HIV/AIDS (UNAIDS)_2019</v>
      </c>
    </row>
    <row r="3794" spans="1:12">
      <c r="A3794" s="48" t="s">
        <v>2202</v>
      </c>
      <c r="B3794" s="49" t="s">
        <v>1272</v>
      </c>
      <c r="C3794" s="49" t="s">
        <v>1638</v>
      </c>
      <c r="D3794" s="49" t="s">
        <v>1627</v>
      </c>
      <c r="E3794" s="49" t="s">
        <v>836</v>
      </c>
      <c r="F3794" s="49"/>
      <c r="G3794" s="49">
        <v>2020</v>
      </c>
      <c r="H3794" s="49" t="s">
        <v>1628</v>
      </c>
      <c r="I3794" s="49" t="s">
        <v>663</v>
      </c>
      <c r="J3794" s="59">
        <v>500000</v>
      </c>
      <c r="K3794" s="49">
        <v>500000</v>
      </c>
      <c r="L3794" s="55" t="str">
        <f>_xlfn.CONCAT(NFM3External!$B3794,"_",NFM3External!$C3794,"_",NFM3External!$E3794,"_",NFM3External!$G3794)</f>
        <v>Uzbekistan_HIV_Joint United Nations Programme on HIV/AIDS (UNAIDS)_2020</v>
      </c>
    </row>
    <row r="3795" spans="1:12">
      <c r="A3795" s="51" t="s">
        <v>2202</v>
      </c>
      <c r="B3795" s="52" t="s">
        <v>1272</v>
      </c>
      <c r="C3795" s="52" t="s">
        <v>1638</v>
      </c>
      <c r="D3795" s="52" t="s">
        <v>1627</v>
      </c>
      <c r="E3795" s="52" t="s">
        <v>836</v>
      </c>
      <c r="F3795" s="52"/>
      <c r="G3795" s="52">
        <v>2021</v>
      </c>
      <c r="H3795" s="52" t="s">
        <v>357</v>
      </c>
      <c r="I3795" s="52" t="s">
        <v>663</v>
      </c>
      <c r="J3795" s="60">
        <v>800000</v>
      </c>
      <c r="K3795" s="52">
        <v>800000</v>
      </c>
      <c r="L3795" s="56" t="str">
        <f>_xlfn.CONCAT(NFM3External!$B3795,"_",NFM3External!$C3795,"_",NFM3External!$E3795,"_",NFM3External!$G3795)</f>
        <v>Uzbekistan_HIV_Joint United Nations Programme on HIV/AIDS (UNAIDS)_2021</v>
      </c>
    </row>
    <row r="3796" spans="1:12">
      <c r="A3796" s="48" t="s">
        <v>2202</v>
      </c>
      <c r="B3796" s="49" t="s">
        <v>1272</v>
      </c>
      <c r="C3796" s="49" t="s">
        <v>1638</v>
      </c>
      <c r="D3796" s="49" t="s">
        <v>1627</v>
      </c>
      <c r="E3796" s="49" t="s">
        <v>836</v>
      </c>
      <c r="F3796" s="49"/>
      <c r="G3796" s="49">
        <v>2022</v>
      </c>
      <c r="H3796" s="49" t="s">
        <v>357</v>
      </c>
      <c r="I3796" s="49" t="s">
        <v>663</v>
      </c>
      <c r="J3796" s="59">
        <v>0</v>
      </c>
      <c r="K3796" s="49">
        <v>0</v>
      </c>
      <c r="L3796" s="55" t="str">
        <f>_xlfn.CONCAT(NFM3External!$B3796,"_",NFM3External!$C3796,"_",NFM3External!$E3796,"_",NFM3External!$G3796)</f>
        <v>Uzbekistan_HIV_Joint United Nations Programme on HIV/AIDS (UNAIDS)_2022</v>
      </c>
    </row>
    <row r="3797" spans="1:12">
      <c r="A3797" s="51" t="s">
        <v>2202</v>
      </c>
      <c r="B3797" s="52" t="s">
        <v>1272</v>
      </c>
      <c r="C3797" s="52" t="s">
        <v>1638</v>
      </c>
      <c r="D3797" s="52" t="s">
        <v>1627</v>
      </c>
      <c r="E3797" s="52" t="s">
        <v>836</v>
      </c>
      <c r="F3797" s="52"/>
      <c r="G3797" s="52">
        <v>2023</v>
      </c>
      <c r="H3797" s="52" t="s">
        <v>357</v>
      </c>
      <c r="I3797" s="52" t="s">
        <v>663</v>
      </c>
      <c r="J3797" s="60">
        <v>0</v>
      </c>
      <c r="K3797" s="52">
        <v>0</v>
      </c>
      <c r="L3797" s="56" t="str">
        <f>_xlfn.CONCAT(NFM3External!$B3797,"_",NFM3External!$C3797,"_",NFM3External!$E3797,"_",NFM3External!$G3797)</f>
        <v>Uzbekistan_HIV_Joint United Nations Programme on HIV/AIDS (UNAIDS)_2023</v>
      </c>
    </row>
    <row r="3798" spans="1:12">
      <c r="A3798" s="48" t="s">
        <v>2202</v>
      </c>
      <c r="B3798" s="49" t="s">
        <v>1272</v>
      </c>
      <c r="C3798" s="49" t="s">
        <v>1638</v>
      </c>
      <c r="D3798" s="49" t="s">
        <v>1627</v>
      </c>
      <c r="E3798" s="49" t="s">
        <v>836</v>
      </c>
      <c r="F3798" s="49"/>
      <c r="G3798" s="49">
        <v>2024</v>
      </c>
      <c r="H3798" s="49" t="s">
        <v>357</v>
      </c>
      <c r="I3798" s="49" t="s">
        <v>663</v>
      </c>
      <c r="J3798" s="59">
        <v>0</v>
      </c>
      <c r="K3798" s="49">
        <v>0</v>
      </c>
      <c r="L3798" s="55" t="str">
        <f>_xlfn.CONCAT(NFM3External!$B3798,"_",NFM3External!$C3798,"_",NFM3External!$E3798,"_",NFM3External!$G3798)</f>
        <v>Uzbekistan_HIV_Joint United Nations Programme on HIV/AIDS (UNAIDS)_2024</v>
      </c>
    </row>
    <row r="3799" spans="1:12">
      <c r="A3799" s="51" t="s">
        <v>2202</v>
      </c>
      <c r="B3799" s="52" t="s">
        <v>1272</v>
      </c>
      <c r="C3799" s="52" t="s">
        <v>1638</v>
      </c>
      <c r="D3799" s="52" t="s">
        <v>1627</v>
      </c>
      <c r="E3799" s="52" t="s">
        <v>836</v>
      </c>
      <c r="F3799" s="52"/>
      <c r="G3799" s="52">
        <v>2025</v>
      </c>
      <c r="H3799" s="52" t="s">
        <v>357</v>
      </c>
      <c r="I3799" s="52" t="s">
        <v>663</v>
      </c>
      <c r="J3799" s="60">
        <v>0</v>
      </c>
      <c r="K3799" s="52">
        <v>0</v>
      </c>
      <c r="L3799" s="56" t="str">
        <f>_xlfn.CONCAT(NFM3External!$B3799,"_",NFM3External!$C3799,"_",NFM3External!$E3799,"_",NFM3External!$G3799)</f>
        <v>Uzbekistan_HIV_Joint United Nations Programme on HIV/AIDS (UNAIDS)_2025</v>
      </c>
    </row>
    <row r="3800" spans="1:12">
      <c r="A3800" s="48" t="s">
        <v>2202</v>
      </c>
      <c r="B3800" s="49" t="s">
        <v>1272</v>
      </c>
      <c r="C3800" s="49" t="s">
        <v>1638</v>
      </c>
      <c r="D3800" s="49" t="s">
        <v>1627</v>
      </c>
      <c r="E3800" s="49" t="s">
        <v>853</v>
      </c>
      <c r="F3800" s="49"/>
      <c r="G3800" s="49">
        <v>2018</v>
      </c>
      <c r="H3800" s="49" t="s">
        <v>1628</v>
      </c>
      <c r="I3800" s="49" t="s">
        <v>663</v>
      </c>
      <c r="J3800" s="59">
        <v>953373</v>
      </c>
      <c r="K3800" s="49">
        <v>953373</v>
      </c>
      <c r="L3800" s="55" t="str">
        <f>_xlfn.CONCAT(NFM3External!$B3800,"_",NFM3External!$C3800,"_",NFM3External!$E3800,"_",NFM3External!$G3800)</f>
        <v>Uzbekistan_HIV_Medicins Sans Frontiers (MSF)_2018</v>
      </c>
    </row>
    <row r="3801" spans="1:12">
      <c r="A3801" s="51" t="s">
        <v>2202</v>
      </c>
      <c r="B3801" s="52" t="s">
        <v>1272</v>
      </c>
      <c r="C3801" s="52" t="s">
        <v>1638</v>
      </c>
      <c r="D3801" s="52" t="s">
        <v>1627</v>
      </c>
      <c r="E3801" s="52" t="s">
        <v>853</v>
      </c>
      <c r="F3801" s="52"/>
      <c r="G3801" s="52">
        <v>2019</v>
      </c>
      <c r="H3801" s="52" t="s">
        <v>1628</v>
      </c>
      <c r="I3801" s="52" t="s">
        <v>663</v>
      </c>
      <c r="J3801" s="60">
        <v>1045754</v>
      </c>
      <c r="K3801" s="52">
        <v>1045754</v>
      </c>
      <c r="L3801" s="56" t="str">
        <f>_xlfn.CONCAT(NFM3External!$B3801,"_",NFM3External!$C3801,"_",NFM3External!$E3801,"_",NFM3External!$G3801)</f>
        <v>Uzbekistan_HIV_Medicins Sans Frontiers (MSF)_2019</v>
      </c>
    </row>
    <row r="3802" spans="1:12">
      <c r="A3802" s="48" t="s">
        <v>2202</v>
      </c>
      <c r="B3802" s="49" t="s">
        <v>1272</v>
      </c>
      <c r="C3802" s="49" t="s">
        <v>1638</v>
      </c>
      <c r="D3802" s="49" t="s">
        <v>1627</v>
      </c>
      <c r="E3802" s="49" t="s">
        <v>853</v>
      </c>
      <c r="F3802" s="49"/>
      <c r="G3802" s="49">
        <v>2020</v>
      </c>
      <c r="H3802" s="49" t="s">
        <v>1628</v>
      </c>
      <c r="I3802" s="49" t="s">
        <v>663</v>
      </c>
      <c r="J3802" s="59">
        <v>589209</v>
      </c>
      <c r="K3802" s="49">
        <v>589209</v>
      </c>
      <c r="L3802" s="55" t="str">
        <f>_xlfn.CONCAT(NFM3External!$B3802,"_",NFM3External!$C3802,"_",NFM3External!$E3802,"_",NFM3External!$G3802)</f>
        <v>Uzbekistan_HIV_Medicins Sans Frontiers (MSF)_2020</v>
      </c>
    </row>
    <row r="3803" spans="1:12">
      <c r="A3803" s="51" t="s">
        <v>2202</v>
      </c>
      <c r="B3803" s="52" t="s">
        <v>1272</v>
      </c>
      <c r="C3803" s="52" t="s">
        <v>1638</v>
      </c>
      <c r="D3803" s="52" t="s">
        <v>1627</v>
      </c>
      <c r="E3803" s="52" t="s">
        <v>853</v>
      </c>
      <c r="F3803" s="52"/>
      <c r="G3803" s="52">
        <v>2021</v>
      </c>
      <c r="H3803" s="52" t="s">
        <v>357</v>
      </c>
      <c r="I3803" s="52" t="s">
        <v>663</v>
      </c>
      <c r="J3803" s="60">
        <v>592000</v>
      </c>
      <c r="K3803" s="52">
        <v>592000</v>
      </c>
      <c r="L3803" s="56" t="str">
        <f>_xlfn.CONCAT(NFM3External!$B3803,"_",NFM3External!$C3803,"_",NFM3External!$E3803,"_",NFM3External!$G3803)</f>
        <v>Uzbekistan_HIV_Medicins Sans Frontiers (MSF)_2021</v>
      </c>
    </row>
    <row r="3804" spans="1:12">
      <c r="A3804" s="48" t="s">
        <v>2202</v>
      </c>
      <c r="B3804" s="49" t="s">
        <v>1272</v>
      </c>
      <c r="C3804" s="49" t="s">
        <v>1638</v>
      </c>
      <c r="D3804" s="49" t="s">
        <v>1627</v>
      </c>
      <c r="E3804" s="49" t="s">
        <v>853</v>
      </c>
      <c r="F3804" s="49"/>
      <c r="G3804" s="49">
        <v>2022</v>
      </c>
      <c r="H3804" s="49" t="s">
        <v>357</v>
      </c>
      <c r="I3804" s="49" t="s">
        <v>663</v>
      </c>
      <c r="J3804" s="59">
        <v>592000</v>
      </c>
      <c r="K3804" s="49">
        <v>592000</v>
      </c>
      <c r="L3804" s="55" t="str">
        <f>_xlfn.CONCAT(NFM3External!$B3804,"_",NFM3External!$C3804,"_",NFM3External!$E3804,"_",NFM3External!$G3804)</f>
        <v>Uzbekistan_HIV_Medicins Sans Frontiers (MSF)_2022</v>
      </c>
    </row>
    <row r="3805" spans="1:12">
      <c r="A3805" s="51" t="s">
        <v>2202</v>
      </c>
      <c r="B3805" s="52" t="s">
        <v>1272</v>
      </c>
      <c r="C3805" s="52" t="s">
        <v>1638</v>
      </c>
      <c r="D3805" s="52" t="s">
        <v>1627</v>
      </c>
      <c r="E3805" s="52" t="s">
        <v>853</v>
      </c>
      <c r="F3805" s="52"/>
      <c r="G3805" s="52">
        <v>2023</v>
      </c>
      <c r="H3805" s="52" t="s">
        <v>357</v>
      </c>
      <c r="I3805" s="52" t="s">
        <v>663</v>
      </c>
      <c r="J3805" s="60">
        <v>592000</v>
      </c>
      <c r="K3805" s="52">
        <v>592000</v>
      </c>
      <c r="L3805" s="56" t="str">
        <f>_xlfn.CONCAT(NFM3External!$B3805,"_",NFM3External!$C3805,"_",NFM3External!$E3805,"_",NFM3External!$G3805)</f>
        <v>Uzbekistan_HIV_Medicins Sans Frontiers (MSF)_2023</v>
      </c>
    </row>
    <row r="3806" spans="1:12">
      <c r="A3806" s="48" t="s">
        <v>2202</v>
      </c>
      <c r="B3806" s="49" t="s">
        <v>1272</v>
      </c>
      <c r="C3806" s="49" t="s">
        <v>1638</v>
      </c>
      <c r="D3806" s="49" t="s">
        <v>1627</v>
      </c>
      <c r="E3806" s="49" t="s">
        <v>853</v>
      </c>
      <c r="F3806" s="49"/>
      <c r="G3806" s="49">
        <v>2024</v>
      </c>
      <c r="H3806" s="49" t="s">
        <v>357</v>
      </c>
      <c r="I3806" s="49" t="s">
        <v>663</v>
      </c>
      <c r="J3806" s="59">
        <v>592000</v>
      </c>
      <c r="K3806" s="49">
        <v>592000</v>
      </c>
      <c r="L3806" s="55" t="str">
        <f>_xlfn.CONCAT(NFM3External!$B3806,"_",NFM3External!$C3806,"_",NFM3External!$E3806,"_",NFM3External!$G3806)</f>
        <v>Uzbekistan_HIV_Medicins Sans Frontiers (MSF)_2024</v>
      </c>
    </row>
    <row r="3807" spans="1:12">
      <c r="A3807" s="51" t="s">
        <v>2202</v>
      </c>
      <c r="B3807" s="52" t="s">
        <v>1272</v>
      </c>
      <c r="C3807" s="52" t="s">
        <v>1638</v>
      </c>
      <c r="D3807" s="52" t="s">
        <v>1627</v>
      </c>
      <c r="E3807" s="52" t="s">
        <v>853</v>
      </c>
      <c r="F3807" s="52"/>
      <c r="G3807" s="52">
        <v>2025</v>
      </c>
      <c r="H3807" s="52" t="s">
        <v>357</v>
      </c>
      <c r="I3807" s="52" t="s">
        <v>663</v>
      </c>
      <c r="J3807" s="60">
        <v>0</v>
      </c>
      <c r="K3807" s="52">
        <v>0</v>
      </c>
      <c r="L3807" s="56" t="str">
        <f>_xlfn.CONCAT(NFM3External!$B3807,"_",NFM3External!$C3807,"_",NFM3External!$E3807,"_",NFM3External!$G3807)</f>
        <v>Uzbekistan_HIV_Medicins Sans Frontiers (MSF)_2025</v>
      </c>
    </row>
    <row r="3808" spans="1:12">
      <c r="A3808" s="48" t="s">
        <v>2202</v>
      </c>
      <c r="B3808" s="49" t="s">
        <v>1272</v>
      </c>
      <c r="C3808" s="49" t="s">
        <v>1638</v>
      </c>
      <c r="D3808" s="49" t="s">
        <v>1627</v>
      </c>
      <c r="E3808" s="49" t="s">
        <v>894</v>
      </c>
      <c r="F3808" s="49"/>
      <c r="G3808" s="49">
        <v>2018</v>
      </c>
      <c r="H3808" s="49" t="s">
        <v>1628</v>
      </c>
      <c r="I3808" s="49" t="s">
        <v>663</v>
      </c>
      <c r="J3808" s="59">
        <v>159672</v>
      </c>
      <c r="K3808" s="49">
        <v>159672</v>
      </c>
      <c r="L3808" s="55" t="str">
        <f>_xlfn.CONCAT(NFM3External!$B3808,"_",NFM3External!$C3808,"_",NFM3External!$E3808,"_",NFM3External!$G3808)</f>
        <v>Uzbekistan_HIV_The United Nations Children's Fund (UNICEF)_2018</v>
      </c>
    </row>
    <row r="3809" spans="1:12">
      <c r="A3809" s="51" t="s">
        <v>2202</v>
      </c>
      <c r="B3809" s="52" t="s">
        <v>1272</v>
      </c>
      <c r="C3809" s="52" t="s">
        <v>1638</v>
      </c>
      <c r="D3809" s="52" t="s">
        <v>1627</v>
      </c>
      <c r="E3809" s="52" t="s">
        <v>894</v>
      </c>
      <c r="F3809" s="52"/>
      <c r="G3809" s="52">
        <v>2019</v>
      </c>
      <c r="H3809" s="52" t="s">
        <v>1628</v>
      </c>
      <c r="I3809" s="52" t="s">
        <v>663</v>
      </c>
      <c r="J3809" s="60">
        <v>81296</v>
      </c>
      <c r="K3809" s="52">
        <v>81296</v>
      </c>
      <c r="L3809" s="56" t="str">
        <f>_xlfn.CONCAT(NFM3External!$B3809,"_",NFM3External!$C3809,"_",NFM3External!$E3809,"_",NFM3External!$G3809)</f>
        <v>Uzbekistan_HIV_The United Nations Children's Fund (UNICEF)_2019</v>
      </c>
    </row>
    <row r="3810" spans="1:12">
      <c r="A3810" s="48" t="s">
        <v>2202</v>
      </c>
      <c r="B3810" s="49" t="s">
        <v>1272</v>
      </c>
      <c r="C3810" s="49" t="s">
        <v>1638</v>
      </c>
      <c r="D3810" s="49" t="s">
        <v>1627</v>
      </c>
      <c r="E3810" s="49" t="s">
        <v>894</v>
      </c>
      <c r="F3810" s="49"/>
      <c r="G3810" s="49">
        <v>2020</v>
      </c>
      <c r="H3810" s="49" t="s">
        <v>1628</v>
      </c>
      <c r="I3810" s="49" t="s">
        <v>663</v>
      </c>
      <c r="J3810" s="59">
        <v>168500</v>
      </c>
      <c r="K3810" s="49">
        <v>168500</v>
      </c>
      <c r="L3810" s="55" t="str">
        <f>_xlfn.CONCAT(NFM3External!$B3810,"_",NFM3External!$C3810,"_",NFM3External!$E3810,"_",NFM3External!$G3810)</f>
        <v>Uzbekistan_HIV_The United Nations Children's Fund (UNICEF)_2020</v>
      </c>
    </row>
    <row r="3811" spans="1:12">
      <c r="A3811" s="51" t="s">
        <v>2202</v>
      </c>
      <c r="B3811" s="52" t="s">
        <v>1272</v>
      </c>
      <c r="C3811" s="52" t="s">
        <v>1638</v>
      </c>
      <c r="D3811" s="52" t="s">
        <v>1627</v>
      </c>
      <c r="E3811" s="52" t="s">
        <v>894</v>
      </c>
      <c r="F3811" s="52"/>
      <c r="G3811" s="52">
        <v>2021</v>
      </c>
      <c r="H3811" s="52" t="s">
        <v>357</v>
      </c>
      <c r="I3811" s="52" t="s">
        <v>663</v>
      </c>
      <c r="J3811" s="60">
        <v>211185</v>
      </c>
      <c r="K3811" s="52">
        <v>211185</v>
      </c>
      <c r="L3811" s="56" t="str">
        <f>_xlfn.CONCAT(NFM3External!$B3811,"_",NFM3External!$C3811,"_",NFM3External!$E3811,"_",NFM3External!$G3811)</f>
        <v>Uzbekistan_HIV_The United Nations Children's Fund (UNICEF)_2021</v>
      </c>
    </row>
    <row r="3812" spans="1:12">
      <c r="A3812" s="48" t="s">
        <v>2202</v>
      </c>
      <c r="B3812" s="49" t="s">
        <v>1272</v>
      </c>
      <c r="C3812" s="49" t="s">
        <v>1638</v>
      </c>
      <c r="D3812" s="49" t="s">
        <v>1627</v>
      </c>
      <c r="E3812" s="49" t="s">
        <v>894</v>
      </c>
      <c r="F3812" s="49"/>
      <c r="G3812" s="49">
        <v>2022</v>
      </c>
      <c r="H3812" s="49" t="s">
        <v>357</v>
      </c>
      <c r="I3812" s="49" t="s">
        <v>663</v>
      </c>
      <c r="J3812" s="59">
        <v>0</v>
      </c>
      <c r="K3812" s="49">
        <v>0</v>
      </c>
      <c r="L3812" s="55" t="str">
        <f>_xlfn.CONCAT(NFM3External!$B3812,"_",NFM3External!$C3812,"_",NFM3External!$E3812,"_",NFM3External!$G3812)</f>
        <v>Uzbekistan_HIV_The United Nations Children's Fund (UNICEF)_2022</v>
      </c>
    </row>
    <row r="3813" spans="1:12">
      <c r="A3813" s="51" t="s">
        <v>2202</v>
      </c>
      <c r="B3813" s="52" t="s">
        <v>1272</v>
      </c>
      <c r="C3813" s="52" t="s">
        <v>1638</v>
      </c>
      <c r="D3813" s="52" t="s">
        <v>1627</v>
      </c>
      <c r="E3813" s="52" t="s">
        <v>894</v>
      </c>
      <c r="F3813" s="52"/>
      <c r="G3813" s="52">
        <v>2023</v>
      </c>
      <c r="H3813" s="52" t="s">
        <v>357</v>
      </c>
      <c r="I3813" s="52" t="s">
        <v>663</v>
      </c>
      <c r="J3813" s="60">
        <v>0</v>
      </c>
      <c r="K3813" s="52">
        <v>0</v>
      </c>
      <c r="L3813" s="56" t="str">
        <f>_xlfn.CONCAT(NFM3External!$B3813,"_",NFM3External!$C3813,"_",NFM3External!$E3813,"_",NFM3External!$G3813)</f>
        <v>Uzbekistan_HIV_The United Nations Children's Fund (UNICEF)_2023</v>
      </c>
    </row>
    <row r="3814" spans="1:12">
      <c r="A3814" s="48" t="s">
        <v>2202</v>
      </c>
      <c r="B3814" s="49" t="s">
        <v>1272</v>
      </c>
      <c r="C3814" s="49" t="s">
        <v>1638</v>
      </c>
      <c r="D3814" s="49" t="s">
        <v>1627</v>
      </c>
      <c r="E3814" s="49" t="s">
        <v>894</v>
      </c>
      <c r="F3814" s="49"/>
      <c r="G3814" s="49">
        <v>2024</v>
      </c>
      <c r="H3814" s="49" t="s">
        <v>357</v>
      </c>
      <c r="I3814" s="49" t="s">
        <v>663</v>
      </c>
      <c r="J3814" s="59">
        <v>0</v>
      </c>
      <c r="K3814" s="49">
        <v>0</v>
      </c>
      <c r="L3814" s="55" t="str">
        <f>_xlfn.CONCAT(NFM3External!$B3814,"_",NFM3External!$C3814,"_",NFM3External!$E3814,"_",NFM3External!$G3814)</f>
        <v>Uzbekistan_HIV_The United Nations Children's Fund (UNICEF)_2024</v>
      </c>
    </row>
    <row r="3815" spans="1:12">
      <c r="A3815" s="51" t="s">
        <v>2202</v>
      </c>
      <c r="B3815" s="52" t="s">
        <v>1272</v>
      </c>
      <c r="C3815" s="52" t="s">
        <v>1638</v>
      </c>
      <c r="D3815" s="52" t="s">
        <v>1627</v>
      </c>
      <c r="E3815" s="52" t="s">
        <v>894</v>
      </c>
      <c r="F3815" s="52"/>
      <c r="G3815" s="52">
        <v>2025</v>
      </c>
      <c r="H3815" s="52" t="s">
        <v>357</v>
      </c>
      <c r="I3815" s="52" t="s">
        <v>663</v>
      </c>
      <c r="J3815" s="60">
        <v>0</v>
      </c>
      <c r="K3815" s="52">
        <v>0</v>
      </c>
      <c r="L3815" s="56" t="str">
        <f>_xlfn.CONCAT(NFM3External!$B3815,"_",NFM3External!$C3815,"_",NFM3External!$E3815,"_",NFM3External!$G3815)</f>
        <v>Uzbekistan_HIV_The United Nations Children's Fund (UNICEF)_2025</v>
      </c>
    </row>
    <row r="3816" spans="1:12">
      <c r="A3816" s="48" t="s">
        <v>2202</v>
      </c>
      <c r="B3816" s="49" t="s">
        <v>1272</v>
      </c>
      <c r="C3816" s="49" t="s">
        <v>1638</v>
      </c>
      <c r="D3816" s="49" t="s">
        <v>1627</v>
      </c>
      <c r="E3816" s="49" t="s">
        <v>923</v>
      </c>
      <c r="F3816" s="49"/>
      <c r="G3816" s="49">
        <v>2018</v>
      </c>
      <c r="H3816" s="49" t="s">
        <v>1628</v>
      </c>
      <c r="I3816" s="49" t="s">
        <v>663</v>
      </c>
      <c r="J3816" s="59">
        <v>57154</v>
      </c>
      <c r="K3816" s="49">
        <v>57154</v>
      </c>
      <c r="L3816" s="55" t="str">
        <f>_xlfn.CONCAT(NFM3External!$B3816,"_",NFM3External!$C3816,"_",NFM3External!$E3816,"_",NFM3External!$G3816)</f>
        <v>Uzbekistan_HIV_United Nations Population Fund (UNFPA)_2018</v>
      </c>
    </row>
    <row r="3817" spans="1:12">
      <c r="A3817" s="51" t="s">
        <v>2202</v>
      </c>
      <c r="B3817" s="52" t="s">
        <v>1272</v>
      </c>
      <c r="C3817" s="52" t="s">
        <v>1638</v>
      </c>
      <c r="D3817" s="52" t="s">
        <v>1627</v>
      </c>
      <c r="E3817" s="52" t="s">
        <v>923</v>
      </c>
      <c r="F3817" s="52"/>
      <c r="G3817" s="52">
        <v>2019</v>
      </c>
      <c r="H3817" s="52" t="s">
        <v>1628</v>
      </c>
      <c r="I3817" s="52" t="s">
        <v>663</v>
      </c>
      <c r="J3817" s="60">
        <v>29600</v>
      </c>
      <c r="K3817" s="52">
        <v>29600</v>
      </c>
      <c r="L3817" s="56" t="str">
        <f>_xlfn.CONCAT(NFM3External!$B3817,"_",NFM3External!$C3817,"_",NFM3External!$E3817,"_",NFM3External!$G3817)</f>
        <v>Uzbekistan_HIV_United Nations Population Fund (UNFPA)_2019</v>
      </c>
    </row>
    <row r="3818" spans="1:12">
      <c r="A3818" s="48" t="s">
        <v>2202</v>
      </c>
      <c r="B3818" s="49" t="s">
        <v>1272</v>
      </c>
      <c r="C3818" s="49" t="s">
        <v>1638</v>
      </c>
      <c r="D3818" s="49" t="s">
        <v>1627</v>
      </c>
      <c r="E3818" s="49" t="s">
        <v>923</v>
      </c>
      <c r="F3818" s="49"/>
      <c r="G3818" s="49">
        <v>2020</v>
      </c>
      <c r="H3818" s="49" t="s">
        <v>1628</v>
      </c>
      <c r="I3818" s="49" t="s">
        <v>663</v>
      </c>
      <c r="J3818" s="59">
        <v>13750</v>
      </c>
      <c r="K3818" s="49">
        <v>13750</v>
      </c>
      <c r="L3818" s="55" t="str">
        <f>_xlfn.CONCAT(NFM3External!$B3818,"_",NFM3External!$C3818,"_",NFM3External!$E3818,"_",NFM3External!$G3818)</f>
        <v>Uzbekistan_HIV_United Nations Population Fund (UNFPA)_2020</v>
      </c>
    </row>
    <row r="3819" spans="1:12">
      <c r="A3819" s="51" t="s">
        <v>2202</v>
      </c>
      <c r="B3819" s="52" t="s">
        <v>1272</v>
      </c>
      <c r="C3819" s="52" t="s">
        <v>1638</v>
      </c>
      <c r="D3819" s="52" t="s">
        <v>1627</v>
      </c>
      <c r="E3819" s="52" t="s">
        <v>923</v>
      </c>
      <c r="F3819" s="52"/>
      <c r="G3819" s="52">
        <v>2021</v>
      </c>
      <c r="H3819" s="52" t="s">
        <v>357</v>
      </c>
      <c r="I3819" s="52" t="s">
        <v>663</v>
      </c>
      <c r="J3819" s="60">
        <v>3750</v>
      </c>
      <c r="K3819" s="52">
        <v>3750</v>
      </c>
      <c r="L3819" s="56" t="str">
        <f>_xlfn.CONCAT(NFM3External!$B3819,"_",NFM3External!$C3819,"_",NFM3External!$E3819,"_",NFM3External!$G3819)</f>
        <v>Uzbekistan_HIV_United Nations Population Fund (UNFPA)_2021</v>
      </c>
    </row>
    <row r="3820" spans="1:12">
      <c r="A3820" s="48" t="s">
        <v>2202</v>
      </c>
      <c r="B3820" s="49" t="s">
        <v>1272</v>
      </c>
      <c r="C3820" s="49" t="s">
        <v>1638</v>
      </c>
      <c r="D3820" s="49" t="s">
        <v>1627</v>
      </c>
      <c r="E3820" s="49" t="s">
        <v>923</v>
      </c>
      <c r="F3820" s="49"/>
      <c r="G3820" s="49">
        <v>2022</v>
      </c>
      <c r="H3820" s="49" t="s">
        <v>357</v>
      </c>
      <c r="I3820" s="49" t="s">
        <v>663</v>
      </c>
      <c r="J3820" s="59">
        <v>0</v>
      </c>
      <c r="K3820" s="49">
        <v>0</v>
      </c>
      <c r="L3820" s="55" t="str">
        <f>_xlfn.CONCAT(NFM3External!$B3820,"_",NFM3External!$C3820,"_",NFM3External!$E3820,"_",NFM3External!$G3820)</f>
        <v>Uzbekistan_HIV_United Nations Population Fund (UNFPA)_2022</v>
      </c>
    </row>
    <row r="3821" spans="1:12">
      <c r="A3821" s="51" t="s">
        <v>2202</v>
      </c>
      <c r="B3821" s="52" t="s">
        <v>1272</v>
      </c>
      <c r="C3821" s="52" t="s">
        <v>1638</v>
      </c>
      <c r="D3821" s="52" t="s">
        <v>1627</v>
      </c>
      <c r="E3821" s="52" t="s">
        <v>923</v>
      </c>
      <c r="F3821" s="52"/>
      <c r="G3821" s="52">
        <v>2023</v>
      </c>
      <c r="H3821" s="52" t="s">
        <v>357</v>
      </c>
      <c r="I3821" s="52" t="s">
        <v>663</v>
      </c>
      <c r="J3821" s="60">
        <v>0</v>
      </c>
      <c r="K3821" s="52">
        <v>0</v>
      </c>
      <c r="L3821" s="56" t="str">
        <f>_xlfn.CONCAT(NFM3External!$B3821,"_",NFM3External!$C3821,"_",NFM3External!$E3821,"_",NFM3External!$G3821)</f>
        <v>Uzbekistan_HIV_United Nations Population Fund (UNFPA)_2023</v>
      </c>
    </row>
    <row r="3822" spans="1:12">
      <c r="A3822" s="48" t="s">
        <v>2202</v>
      </c>
      <c r="B3822" s="49" t="s">
        <v>1272</v>
      </c>
      <c r="C3822" s="49" t="s">
        <v>1638</v>
      </c>
      <c r="D3822" s="49" t="s">
        <v>1627</v>
      </c>
      <c r="E3822" s="49" t="s">
        <v>923</v>
      </c>
      <c r="F3822" s="49"/>
      <c r="G3822" s="49">
        <v>2024</v>
      </c>
      <c r="H3822" s="49" t="s">
        <v>357</v>
      </c>
      <c r="I3822" s="49" t="s">
        <v>663</v>
      </c>
      <c r="J3822" s="59">
        <v>0</v>
      </c>
      <c r="K3822" s="49">
        <v>0</v>
      </c>
      <c r="L3822" s="55" t="str">
        <f>_xlfn.CONCAT(NFM3External!$B3822,"_",NFM3External!$C3822,"_",NFM3External!$E3822,"_",NFM3External!$G3822)</f>
        <v>Uzbekistan_HIV_United Nations Population Fund (UNFPA)_2024</v>
      </c>
    </row>
    <row r="3823" spans="1:12">
      <c r="A3823" s="51" t="s">
        <v>2202</v>
      </c>
      <c r="B3823" s="52" t="s">
        <v>1272</v>
      </c>
      <c r="C3823" s="52" t="s">
        <v>1638</v>
      </c>
      <c r="D3823" s="52" t="s">
        <v>1627</v>
      </c>
      <c r="E3823" s="52" t="s">
        <v>923</v>
      </c>
      <c r="F3823" s="52"/>
      <c r="G3823" s="52">
        <v>2025</v>
      </c>
      <c r="H3823" s="52" t="s">
        <v>357</v>
      </c>
      <c r="I3823" s="52" t="s">
        <v>663</v>
      </c>
      <c r="J3823" s="60">
        <v>0</v>
      </c>
      <c r="K3823" s="52">
        <v>0</v>
      </c>
      <c r="L3823" s="56" t="str">
        <f>_xlfn.CONCAT(NFM3External!$B3823,"_",NFM3External!$C3823,"_",NFM3External!$E3823,"_",NFM3External!$G3823)</f>
        <v>Uzbekistan_HIV_United Nations Population Fund (UNFPA)_2025</v>
      </c>
    </row>
    <row r="3824" spans="1:12">
      <c r="A3824" s="48" t="s">
        <v>2202</v>
      </c>
      <c r="B3824" s="49" t="s">
        <v>1272</v>
      </c>
      <c r="C3824" s="49" t="s">
        <v>301</v>
      </c>
      <c r="D3824" s="49" t="s">
        <v>1627</v>
      </c>
      <c r="E3824" s="49" t="s">
        <v>853</v>
      </c>
      <c r="F3824" s="49"/>
      <c r="G3824" s="49">
        <v>2018</v>
      </c>
      <c r="H3824" s="49" t="s">
        <v>1628</v>
      </c>
      <c r="I3824" s="49" t="s">
        <v>663</v>
      </c>
      <c r="J3824" s="59">
        <v>2645149</v>
      </c>
      <c r="K3824" s="49">
        <v>2645149</v>
      </c>
      <c r="L3824" s="55" t="str">
        <f>_xlfn.CONCAT(NFM3External!$B3824,"_",NFM3External!$C3824,"_",NFM3External!$E3824,"_",NFM3External!$G3824)</f>
        <v>Uzbekistan_TB_Medicins Sans Frontiers (MSF)_2018</v>
      </c>
    </row>
    <row r="3825" spans="1:12">
      <c r="A3825" s="51" t="s">
        <v>2202</v>
      </c>
      <c r="B3825" s="52" t="s">
        <v>1272</v>
      </c>
      <c r="C3825" s="52" t="s">
        <v>301</v>
      </c>
      <c r="D3825" s="52" t="s">
        <v>1627</v>
      </c>
      <c r="E3825" s="52" t="s">
        <v>853</v>
      </c>
      <c r="F3825" s="52"/>
      <c r="G3825" s="52">
        <v>2019</v>
      </c>
      <c r="H3825" s="52" t="s">
        <v>1628</v>
      </c>
      <c r="I3825" s="52" t="s">
        <v>663</v>
      </c>
      <c r="J3825" s="60">
        <v>2999764</v>
      </c>
      <c r="K3825" s="52">
        <v>2999764</v>
      </c>
      <c r="L3825" s="56" t="str">
        <f>_xlfn.CONCAT(NFM3External!$B3825,"_",NFM3External!$C3825,"_",NFM3External!$E3825,"_",NFM3External!$G3825)</f>
        <v>Uzbekistan_TB_Medicins Sans Frontiers (MSF)_2019</v>
      </c>
    </row>
    <row r="3826" spans="1:12">
      <c r="A3826" s="48" t="s">
        <v>2202</v>
      </c>
      <c r="B3826" s="49" t="s">
        <v>1272</v>
      </c>
      <c r="C3826" s="49" t="s">
        <v>301</v>
      </c>
      <c r="D3826" s="49" t="s">
        <v>1627</v>
      </c>
      <c r="E3826" s="49" t="s">
        <v>853</v>
      </c>
      <c r="F3826" s="49"/>
      <c r="G3826" s="49">
        <v>2020</v>
      </c>
      <c r="H3826" s="49" t="s">
        <v>1628</v>
      </c>
      <c r="I3826" s="49" t="s">
        <v>663</v>
      </c>
      <c r="J3826" s="59">
        <v>3201293</v>
      </c>
      <c r="K3826" s="49">
        <v>3201293</v>
      </c>
      <c r="L3826" s="55" t="str">
        <f>_xlfn.CONCAT(NFM3External!$B3826,"_",NFM3External!$C3826,"_",NFM3External!$E3826,"_",NFM3External!$G3826)</f>
        <v>Uzbekistan_TB_Medicins Sans Frontiers (MSF)_2020</v>
      </c>
    </row>
    <row r="3827" spans="1:12">
      <c r="A3827" s="51" t="s">
        <v>2202</v>
      </c>
      <c r="B3827" s="52" t="s">
        <v>1272</v>
      </c>
      <c r="C3827" s="52" t="s">
        <v>301</v>
      </c>
      <c r="D3827" s="52" t="s">
        <v>1627</v>
      </c>
      <c r="E3827" s="52" t="s">
        <v>853</v>
      </c>
      <c r="F3827" s="52"/>
      <c r="G3827" s="52">
        <v>2021</v>
      </c>
      <c r="H3827" s="52" t="s">
        <v>357</v>
      </c>
      <c r="I3827" s="52" t="s">
        <v>663</v>
      </c>
      <c r="J3827" s="60">
        <v>0</v>
      </c>
      <c r="K3827" s="52">
        <v>0</v>
      </c>
      <c r="L3827" s="56" t="str">
        <f>_xlfn.CONCAT(NFM3External!$B3827,"_",NFM3External!$C3827,"_",NFM3External!$E3827,"_",NFM3External!$G3827)</f>
        <v>Uzbekistan_TB_Medicins Sans Frontiers (MSF)_2021</v>
      </c>
    </row>
    <row r="3828" spans="1:12">
      <c r="A3828" s="48" t="s">
        <v>2202</v>
      </c>
      <c r="B3828" s="49" t="s">
        <v>1272</v>
      </c>
      <c r="C3828" s="49" t="s">
        <v>301</v>
      </c>
      <c r="D3828" s="49" t="s">
        <v>1627</v>
      </c>
      <c r="E3828" s="49" t="s">
        <v>947</v>
      </c>
      <c r="F3828" s="49"/>
      <c r="G3828" s="49">
        <v>2018</v>
      </c>
      <c r="H3828" s="49" t="s">
        <v>1628</v>
      </c>
      <c r="I3828" s="49" t="s">
        <v>663</v>
      </c>
      <c r="J3828" s="59">
        <v>601061</v>
      </c>
      <c r="K3828" s="49">
        <v>601061</v>
      </c>
      <c r="L3828" s="55" t="str">
        <f>_xlfn.CONCAT(NFM3External!$B3828,"_",NFM3External!$C3828,"_",NFM3External!$E3828,"_",NFM3External!$G3828)</f>
        <v>Uzbekistan_TB_Unspecified - not disagregated by sources _2018</v>
      </c>
    </row>
    <row r="3829" spans="1:12">
      <c r="A3829" s="51" t="s">
        <v>2202</v>
      </c>
      <c r="B3829" s="52" t="s">
        <v>1272</v>
      </c>
      <c r="C3829" s="52" t="s">
        <v>301</v>
      </c>
      <c r="D3829" s="52" t="s">
        <v>1627</v>
      </c>
      <c r="E3829" s="52" t="s">
        <v>947</v>
      </c>
      <c r="F3829" s="52"/>
      <c r="G3829" s="52">
        <v>2019</v>
      </c>
      <c r="H3829" s="52" t="s">
        <v>1628</v>
      </c>
      <c r="I3829" s="52" t="s">
        <v>663</v>
      </c>
      <c r="J3829" s="60">
        <v>4300000</v>
      </c>
      <c r="K3829" s="52">
        <v>4300000</v>
      </c>
      <c r="L3829" s="56" t="str">
        <f>_xlfn.CONCAT(NFM3External!$B3829,"_",NFM3External!$C3829,"_",NFM3External!$E3829,"_",NFM3External!$G3829)</f>
        <v>Uzbekistan_TB_Unspecified - not disagregated by sources _2019</v>
      </c>
    </row>
    <row r="3830" spans="1:12">
      <c r="A3830" s="48" t="s">
        <v>2202</v>
      </c>
      <c r="B3830" s="49" t="s">
        <v>1272</v>
      </c>
      <c r="C3830" s="49" t="s">
        <v>301</v>
      </c>
      <c r="D3830" s="49" t="s">
        <v>1627</v>
      </c>
      <c r="E3830" s="49" t="s">
        <v>947</v>
      </c>
      <c r="F3830" s="49"/>
      <c r="G3830" s="49">
        <v>2020</v>
      </c>
      <c r="H3830" s="49" t="s">
        <v>1628</v>
      </c>
      <c r="I3830" s="49" t="s">
        <v>663</v>
      </c>
      <c r="J3830" s="59">
        <v>5200000</v>
      </c>
      <c r="K3830" s="49">
        <v>5200000</v>
      </c>
      <c r="L3830" s="55" t="str">
        <f>_xlfn.CONCAT(NFM3External!$B3830,"_",NFM3External!$C3830,"_",NFM3External!$E3830,"_",NFM3External!$G3830)</f>
        <v>Uzbekistan_TB_Unspecified - not disagregated by sources _2020</v>
      </c>
    </row>
    <row r="3831" spans="1:12">
      <c r="A3831" s="51" t="s">
        <v>2202</v>
      </c>
      <c r="B3831" s="52" t="s">
        <v>1272</v>
      </c>
      <c r="C3831" s="52" t="s">
        <v>301</v>
      </c>
      <c r="D3831" s="52" t="s">
        <v>1627</v>
      </c>
      <c r="E3831" s="52" t="s">
        <v>947</v>
      </c>
      <c r="F3831" s="52"/>
      <c r="G3831" s="52">
        <v>2021</v>
      </c>
      <c r="H3831" s="52" t="s">
        <v>357</v>
      </c>
      <c r="I3831" s="52" t="s">
        <v>663</v>
      </c>
      <c r="J3831" s="60">
        <v>5200000</v>
      </c>
      <c r="K3831" s="52">
        <v>5200000</v>
      </c>
      <c r="L3831" s="56" t="str">
        <f>_xlfn.CONCAT(NFM3External!$B3831,"_",NFM3External!$C3831,"_",NFM3External!$E3831,"_",NFM3External!$G3831)</f>
        <v>Uzbekistan_TB_Unspecified - not disagregated by sources _2021</v>
      </c>
    </row>
    <row r="3832" spans="1:12">
      <c r="A3832" s="48" t="s">
        <v>2202</v>
      </c>
      <c r="B3832" s="49" t="s">
        <v>1272</v>
      </c>
      <c r="C3832" s="49" t="s">
        <v>301</v>
      </c>
      <c r="D3832" s="49" t="s">
        <v>1627</v>
      </c>
      <c r="E3832" s="49" t="s">
        <v>947</v>
      </c>
      <c r="F3832" s="49"/>
      <c r="G3832" s="49">
        <v>2022</v>
      </c>
      <c r="H3832" s="49" t="s">
        <v>357</v>
      </c>
      <c r="I3832" s="49" t="s">
        <v>663</v>
      </c>
      <c r="J3832" s="59">
        <v>5200000</v>
      </c>
      <c r="K3832" s="49">
        <v>5200000</v>
      </c>
      <c r="L3832" s="55" t="str">
        <f>_xlfn.CONCAT(NFM3External!$B3832,"_",NFM3External!$C3832,"_",NFM3External!$E3832,"_",NFM3External!$G3832)</f>
        <v>Uzbekistan_TB_Unspecified - not disagregated by sources _2022</v>
      </c>
    </row>
    <row r="3833" spans="1:12">
      <c r="A3833" s="51" t="s">
        <v>2202</v>
      </c>
      <c r="B3833" s="52" t="s">
        <v>1272</v>
      </c>
      <c r="C3833" s="52" t="s">
        <v>301</v>
      </c>
      <c r="D3833" s="52" t="s">
        <v>1627</v>
      </c>
      <c r="E3833" s="52" t="s">
        <v>947</v>
      </c>
      <c r="F3833" s="52"/>
      <c r="G3833" s="52">
        <v>2023</v>
      </c>
      <c r="H3833" s="52" t="s">
        <v>357</v>
      </c>
      <c r="I3833" s="52" t="s">
        <v>663</v>
      </c>
      <c r="J3833" s="60">
        <v>5200000</v>
      </c>
      <c r="K3833" s="52">
        <v>5200000</v>
      </c>
      <c r="L3833" s="56" t="str">
        <f>_xlfn.CONCAT(NFM3External!$B3833,"_",NFM3External!$C3833,"_",NFM3External!$E3833,"_",NFM3External!$G3833)</f>
        <v>Uzbekistan_TB_Unspecified - not disagregated by sources _2023</v>
      </c>
    </row>
    <row r="3834" spans="1:12">
      <c r="A3834" s="48" t="s">
        <v>2202</v>
      </c>
      <c r="B3834" s="49" t="s">
        <v>1272</v>
      </c>
      <c r="C3834" s="49" t="s">
        <v>301</v>
      </c>
      <c r="D3834" s="49" t="s">
        <v>1627</v>
      </c>
      <c r="E3834" s="49" t="s">
        <v>942</v>
      </c>
      <c r="F3834" s="49"/>
      <c r="G3834" s="49">
        <v>2018</v>
      </c>
      <c r="H3834" s="49" t="s">
        <v>1628</v>
      </c>
      <c r="I3834" s="49" t="s">
        <v>663</v>
      </c>
      <c r="J3834" s="59">
        <v>413000</v>
      </c>
      <c r="K3834" s="49">
        <v>413000</v>
      </c>
      <c r="L3834" s="55" t="str">
        <f>_xlfn.CONCAT(NFM3External!$B3834,"_",NFM3External!$C3834,"_",NFM3External!$E3834,"_",NFM3External!$G3834)</f>
        <v>Uzbekistan_TB_World Health Organization (WHO)_2018</v>
      </c>
    </row>
    <row r="3835" spans="1:12">
      <c r="A3835" s="51" t="s">
        <v>2202</v>
      </c>
      <c r="B3835" s="52" t="s">
        <v>1272</v>
      </c>
      <c r="C3835" s="52" t="s">
        <v>301</v>
      </c>
      <c r="D3835" s="52" t="s">
        <v>1627</v>
      </c>
      <c r="E3835" s="52" t="s">
        <v>942</v>
      </c>
      <c r="F3835" s="52"/>
      <c r="G3835" s="52">
        <v>2019</v>
      </c>
      <c r="H3835" s="52" t="s">
        <v>1628</v>
      </c>
      <c r="I3835" s="52" t="s">
        <v>663</v>
      </c>
      <c r="J3835" s="60">
        <v>413000</v>
      </c>
      <c r="K3835" s="52">
        <v>413000</v>
      </c>
      <c r="L3835" s="56" t="str">
        <f>_xlfn.CONCAT(NFM3External!$B3835,"_",NFM3External!$C3835,"_",NFM3External!$E3835,"_",NFM3External!$G3835)</f>
        <v>Uzbekistan_TB_World Health Organization (WHO)_2019</v>
      </c>
    </row>
    <row r="3836" spans="1:12">
      <c r="A3836" s="48" t="s">
        <v>2202</v>
      </c>
      <c r="B3836" s="49" t="s">
        <v>1272</v>
      </c>
      <c r="C3836" s="49" t="s">
        <v>301</v>
      </c>
      <c r="D3836" s="49" t="s">
        <v>1627</v>
      </c>
      <c r="E3836" s="49" t="s">
        <v>942</v>
      </c>
      <c r="F3836" s="49"/>
      <c r="G3836" s="49">
        <v>2020</v>
      </c>
      <c r="H3836" s="49" t="s">
        <v>1628</v>
      </c>
      <c r="I3836" s="49" t="s">
        <v>663</v>
      </c>
      <c r="J3836" s="59">
        <v>413000</v>
      </c>
      <c r="K3836" s="49">
        <v>413000</v>
      </c>
      <c r="L3836" s="55" t="str">
        <f>_xlfn.CONCAT(NFM3External!$B3836,"_",NFM3External!$C3836,"_",NFM3External!$E3836,"_",NFM3External!$G3836)</f>
        <v>Uzbekistan_TB_World Health Organization (WHO)_2020</v>
      </c>
    </row>
    <row r="3837" spans="1:12">
      <c r="A3837" s="51" t="s">
        <v>2203</v>
      </c>
      <c r="B3837" s="52" t="s">
        <v>1276</v>
      </c>
      <c r="C3837" s="52" t="s">
        <v>304</v>
      </c>
      <c r="D3837" s="52" t="s">
        <v>1627</v>
      </c>
      <c r="E3837" s="52" t="s">
        <v>853</v>
      </c>
      <c r="F3837" s="52" t="s">
        <v>2204</v>
      </c>
      <c r="G3837" s="52">
        <v>2021</v>
      </c>
      <c r="H3837" s="52" t="s">
        <v>357</v>
      </c>
      <c r="I3837" s="52" t="s">
        <v>663</v>
      </c>
      <c r="J3837" s="60">
        <v>412249</v>
      </c>
      <c r="K3837" s="52">
        <v>412249</v>
      </c>
      <c r="L3837" s="56" t="str">
        <f>_xlfn.CONCAT(NFM3External!$B3837,"_",NFM3External!$C3837,"_",NFM3External!$E3837,"_",NFM3External!$G3837)</f>
        <v>Venezuela_Malaria_Medicins Sans Frontiers (MSF)_2021</v>
      </c>
    </row>
    <row r="3838" spans="1:12">
      <c r="A3838" s="48" t="s">
        <v>2203</v>
      </c>
      <c r="B3838" s="49" t="s">
        <v>1276</v>
      </c>
      <c r="C3838" s="49" t="s">
        <v>304</v>
      </c>
      <c r="D3838" s="49" t="s">
        <v>1627</v>
      </c>
      <c r="E3838" s="49" t="s">
        <v>942</v>
      </c>
      <c r="F3838" s="49" t="s">
        <v>2205</v>
      </c>
      <c r="G3838" s="49">
        <v>2018</v>
      </c>
      <c r="H3838" s="49" t="s">
        <v>1628</v>
      </c>
      <c r="I3838" s="49" t="s">
        <v>663</v>
      </c>
      <c r="J3838" s="59">
        <v>1197000</v>
      </c>
      <c r="K3838" s="49">
        <v>1197000</v>
      </c>
      <c r="L3838" s="55" t="str">
        <f>_xlfn.CONCAT(NFM3External!$B3838,"_",NFM3External!$C3838,"_",NFM3External!$E3838,"_",NFM3External!$G3838)</f>
        <v>Venezuela_Malaria_World Health Organization (WHO)_2018</v>
      </c>
    </row>
    <row r="3839" spans="1:12">
      <c r="A3839" s="51" t="s">
        <v>2203</v>
      </c>
      <c r="B3839" s="52" t="s">
        <v>1276</v>
      </c>
      <c r="C3839" s="52" t="s">
        <v>304</v>
      </c>
      <c r="D3839" s="52" t="s">
        <v>1627</v>
      </c>
      <c r="E3839" s="52" t="s">
        <v>942</v>
      </c>
      <c r="F3839" s="52" t="s">
        <v>2205</v>
      </c>
      <c r="G3839" s="52">
        <v>2019</v>
      </c>
      <c r="H3839" s="52" t="s">
        <v>1628</v>
      </c>
      <c r="I3839" s="52" t="s">
        <v>663</v>
      </c>
      <c r="J3839" s="60">
        <v>2740000</v>
      </c>
      <c r="K3839" s="52">
        <v>2740000</v>
      </c>
      <c r="L3839" s="56" t="str">
        <f>_xlfn.CONCAT(NFM3External!$B3839,"_",NFM3External!$C3839,"_",NFM3External!$E3839,"_",NFM3External!$G3839)</f>
        <v>Venezuela_Malaria_World Health Organization (WHO)_2019</v>
      </c>
    </row>
    <row r="3840" spans="1:12">
      <c r="A3840" s="48" t="s">
        <v>2203</v>
      </c>
      <c r="B3840" s="49" t="s">
        <v>1276</v>
      </c>
      <c r="C3840" s="49" t="s">
        <v>304</v>
      </c>
      <c r="D3840" s="49" t="s">
        <v>1627</v>
      </c>
      <c r="E3840" s="49" t="s">
        <v>942</v>
      </c>
      <c r="F3840" s="49" t="s">
        <v>2205</v>
      </c>
      <c r="G3840" s="49">
        <v>2020</v>
      </c>
      <c r="H3840" s="49" t="s">
        <v>1628</v>
      </c>
      <c r="I3840" s="49" t="s">
        <v>663</v>
      </c>
      <c r="J3840" s="59">
        <v>429600</v>
      </c>
      <c r="K3840" s="49">
        <v>429600</v>
      </c>
      <c r="L3840" s="55" t="str">
        <f>_xlfn.CONCAT(NFM3External!$B3840,"_",NFM3External!$C3840,"_",NFM3External!$E3840,"_",NFM3External!$G3840)</f>
        <v>Venezuela_Malaria_World Health Organization (WHO)_2020</v>
      </c>
    </row>
    <row r="3841" spans="1:12">
      <c r="A3841" s="51" t="s">
        <v>2206</v>
      </c>
      <c r="B3841" s="52" t="s">
        <v>1277</v>
      </c>
      <c r="C3841" s="52" t="s">
        <v>1638</v>
      </c>
      <c r="D3841" s="52" t="s">
        <v>1627</v>
      </c>
      <c r="E3841" s="52" t="s">
        <v>731</v>
      </c>
      <c r="F3841" s="52"/>
      <c r="G3841" s="52">
        <v>2018</v>
      </c>
      <c r="H3841" s="52" t="s">
        <v>1628</v>
      </c>
      <c r="I3841" s="52" t="s">
        <v>663</v>
      </c>
      <c r="J3841" s="60">
        <v>0</v>
      </c>
      <c r="K3841" s="52">
        <v>0</v>
      </c>
      <c r="L3841" s="56" t="str">
        <f>_xlfn.CONCAT(NFM3External!$B3841,"_",NFM3External!$C3841,"_",NFM3External!$E3841,"_",NFM3External!$G3841)</f>
        <v>Viet Nam_HIV_Clinton Foundation_2018</v>
      </c>
    </row>
    <row r="3842" spans="1:12">
      <c r="A3842" s="48" t="s">
        <v>2206</v>
      </c>
      <c r="B3842" s="49" t="s">
        <v>1277</v>
      </c>
      <c r="C3842" s="49" t="s">
        <v>1638</v>
      </c>
      <c r="D3842" s="49" t="s">
        <v>1627</v>
      </c>
      <c r="E3842" s="49" t="s">
        <v>731</v>
      </c>
      <c r="F3842" s="49"/>
      <c r="G3842" s="49">
        <v>2019</v>
      </c>
      <c r="H3842" s="49" t="s">
        <v>1628</v>
      </c>
      <c r="I3842" s="49" t="s">
        <v>663</v>
      </c>
      <c r="J3842" s="59">
        <v>0</v>
      </c>
      <c r="K3842" s="49">
        <v>0</v>
      </c>
      <c r="L3842" s="55" t="str">
        <f>_xlfn.CONCAT(NFM3External!$B3842,"_",NFM3External!$C3842,"_",NFM3External!$E3842,"_",NFM3External!$G3842)</f>
        <v>Viet Nam_HIV_Clinton Foundation_2019</v>
      </c>
    </row>
    <row r="3843" spans="1:12">
      <c r="A3843" s="51" t="s">
        <v>2206</v>
      </c>
      <c r="B3843" s="52" t="s">
        <v>1277</v>
      </c>
      <c r="C3843" s="52" t="s">
        <v>1638</v>
      </c>
      <c r="D3843" s="52" t="s">
        <v>1627</v>
      </c>
      <c r="E3843" s="52" t="s">
        <v>731</v>
      </c>
      <c r="F3843" s="52"/>
      <c r="G3843" s="52">
        <v>2020</v>
      </c>
      <c r="H3843" s="52" t="s">
        <v>1628</v>
      </c>
      <c r="I3843" s="52" t="s">
        <v>663</v>
      </c>
      <c r="J3843" s="60">
        <v>0</v>
      </c>
      <c r="K3843" s="52">
        <v>0</v>
      </c>
      <c r="L3843" s="56" t="str">
        <f>_xlfn.CONCAT(NFM3External!$B3843,"_",NFM3External!$C3843,"_",NFM3External!$E3843,"_",NFM3External!$G3843)</f>
        <v>Viet Nam_HIV_Clinton Foundation_2020</v>
      </c>
    </row>
    <row r="3844" spans="1:12">
      <c r="A3844" s="48" t="s">
        <v>2206</v>
      </c>
      <c r="B3844" s="49" t="s">
        <v>1277</v>
      </c>
      <c r="C3844" s="49" t="s">
        <v>1638</v>
      </c>
      <c r="D3844" s="49" t="s">
        <v>1627</v>
      </c>
      <c r="E3844" s="49" t="s">
        <v>836</v>
      </c>
      <c r="F3844" s="49" t="s">
        <v>2056</v>
      </c>
      <c r="G3844" s="49">
        <v>2018</v>
      </c>
      <c r="H3844" s="49" t="s">
        <v>1628</v>
      </c>
      <c r="I3844" s="49" t="s">
        <v>663</v>
      </c>
      <c r="J3844" s="59">
        <v>259791</v>
      </c>
      <c r="K3844" s="49">
        <v>259791</v>
      </c>
      <c r="L3844" s="55" t="str">
        <f>_xlfn.CONCAT(NFM3External!$B3844,"_",NFM3External!$C3844,"_",NFM3External!$E3844,"_",NFM3External!$G3844)</f>
        <v>Viet Nam_HIV_Joint United Nations Programme on HIV/AIDS (UNAIDS)_2018</v>
      </c>
    </row>
    <row r="3845" spans="1:12">
      <c r="A3845" s="51" t="s">
        <v>2206</v>
      </c>
      <c r="B3845" s="52" t="s">
        <v>1277</v>
      </c>
      <c r="C3845" s="52" t="s">
        <v>1638</v>
      </c>
      <c r="D3845" s="52" t="s">
        <v>1627</v>
      </c>
      <c r="E3845" s="52" t="s">
        <v>836</v>
      </c>
      <c r="F3845" s="52" t="s">
        <v>2056</v>
      </c>
      <c r="G3845" s="52">
        <v>2019</v>
      </c>
      <c r="H3845" s="52" t="s">
        <v>1628</v>
      </c>
      <c r="I3845" s="52" t="s">
        <v>663</v>
      </c>
      <c r="J3845" s="60">
        <v>275962</v>
      </c>
      <c r="K3845" s="52">
        <v>275962</v>
      </c>
      <c r="L3845" s="56" t="str">
        <f>_xlfn.CONCAT(NFM3External!$B3845,"_",NFM3External!$C3845,"_",NFM3External!$E3845,"_",NFM3External!$G3845)</f>
        <v>Viet Nam_HIV_Joint United Nations Programme on HIV/AIDS (UNAIDS)_2019</v>
      </c>
    </row>
    <row r="3846" spans="1:12">
      <c r="A3846" s="48" t="s">
        <v>2206</v>
      </c>
      <c r="B3846" s="49" t="s">
        <v>1277</v>
      </c>
      <c r="C3846" s="49" t="s">
        <v>1638</v>
      </c>
      <c r="D3846" s="49" t="s">
        <v>1627</v>
      </c>
      <c r="E3846" s="49" t="s">
        <v>836</v>
      </c>
      <c r="F3846" s="49" t="s">
        <v>2056</v>
      </c>
      <c r="G3846" s="49">
        <v>2020</v>
      </c>
      <c r="H3846" s="49" t="s">
        <v>1628</v>
      </c>
      <c r="I3846" s="49" t="s">
        <v>663</v>
      </c>
      <c r="J3846" s="59">
        <v>0</v>
      </c>
      <c r="K3846" s="49">
        <v>0</v>
      </c>
      <c r="L3846" s="55" t="str">
        <f>_xlfn.CONCAT(NFM3External!$B3846,"_",NFM3External!$C3846,"_",NFM3External!$E3846,"_",NFM3External!$G3846)</f>
        <v>Viet Nam_HIV_Joint United Nations Programme on HIV/AIDS (UNAIDS)_2020</v>
      </c>
    </row>
    <row r="3847" spans="1:12">
      <c r="A3847" s="51" t="s">
        <v>2206</v>
      </c>
      <c r="B3847" s="52" t="s">
        <v>1277</v>
      </c>
      <c r="C3847" s="52" t="s">
        <v>1638</v>
      </c>
      <c r="D3847" s="52" t="s">
        <v>1627</v>
      </c>
      <c r="E3847" s="52" t="s">
        <v>836</v>
      </c>
      <c r="F3847" s="52" t="s">
        <v>2056</v>
      </c>
      <c r="G3847" s="52">
        <v>2021</v>
      </c>
      <c r="H3847" s="52" t="s">
        <v>357</v>
      </c>
      <c r="I3847" s="52" t="s">
        <v>663</v>
      </c>
      <c r="J3847" s="60">
        <v>1700000</v>
      </c>
      <c r="K3847" s="52">
        <v>1700000</v>
      </c>
      <c r="L3847" s="56" t="str">
        <f>_xlfn.CONCAT(NFM3External!$B3847,"_",NFM3External!$C3847,"_",NFM3External!$E3847,"_",NFM3External!$G3847)</f>
        <v>Viet Nam_HIV_Joint United Nations Programme on HIV/AIDS (UNAIDS)_2021</v>
      </c>
    </row>
    <row r="3848" spans="1:12">
      <c r="A3848" s="48" t="s">
        <v>2206</v>
      </c>
      <c r="B3848" s="49" t="s">
        <v>1277</v>
      </c>
      <c r="C3848" s="49" t="s">
        <v>1638</v>
      </c>
      <c r="D3848" s="49" t="s">
        <v>1627</v>
      </c>
      <c r="E3848" s="49" t="s">
        <v>836</v>
      </c>
      <c r="F3848" s="49" t="s">
        <v>2056</v>
      </c>
      <c r="G3848" s="49">
        <v>2022</v>
      </c>
      <c r="H3848" s="49" t="s">
        <v>357</v>
      </c>
      <c r="I3848" s="49" t="s">
        <v>663</v>
      </c>
      <c r="J3848" s="59">
        <v>1700000</v>
      </c>
      <c r="K3848" s="49">
        <v>1700000</v>
      </c>
      <c r="L3848" s="55" t="str">
        <f>_xlfn.CONCAT(NFM3External!$B3848,"_",NFM3External!$C3848,"_",NFM3External!$E3848,"_",NFM3External!$G3848)</f>
        <v>Viet Nam_HIV_Joint United Nations Programme on HIV/AIDS (UNAIDS)_2022</v>
      </c>
    </row>
    <row r="3849" spans="1:12">
      <c r="A3849" s="51" t="s">
        <v>2206</v>
      </c>
      <c r="B3849" s="52" t="s">
        <v>1277</v>
      </c>
      <c r="C3849" s="52" t="s">
        <v>1638</v>
      </c>
      <c r="D3849" s="52" t="s">
        <v>1627</v>
      </c>
      <c r="E3849" s="52" t="s">
        <v>836</v>
      </c>
      <c r="F3849" s="52" t="s">
        <v>2056</v>
      </c>
      <c r="G3849" s="52">
        <v>2023</v>
      </c>
      <c r="H3849" s="52" t="s">
        <v>357</v>
      </c>
      <c r="I3849" s="52" t="s">
        <v>663</v>
      </c>
      <c r="J3849" s="60">
        <v>1700000</v>
      </c>
      <c r="K3849" s="52">
        <v>1700000</v>
      </c>
      <c r="L3849" s="56" t="str">
        <f>_xlfn.CONCAT(NFM3External!$B3849,"_",NFM3External!$C3849,"_",NFM3External!$E3849,"_",NFM3External!$G3849)</f>
        <v>Viet Nam_HIV_Joint United Nations Programme on HIV/AIDS (UNAIDS)_2023</v>
      </c>
    </row>
    <row r="3850" spans="1:12">
      <c r="A3850" s="48" t="s">
        <v>2206</v>
      </c>
      <c r="B3850" s="49" t="s">
        <v>1277</v>
      </c>
      <c r="C3850" s="49" t="s">
        <v>1638</v>
      </c>
      <c r="D3850" s="49" t="s">
        <v>1627</v>
      </c>
      <c r="E3850" s="49" t="s">
        <v>894</v>
      </c>
      <c r="F3850" s="49"/>
      <c r="G3850" s="49">
        <v>2018</v>
      </c>
      <c r="H3850" s="49" t="s">
        <v>1628</v>
      </c>
      <c r="I3850" s="49" t="s">
        <v>663</v>
      </c>
      <c r="J3850" s="59">
        <v>0</v>
      </c>
      <c r="K3850" s="49">
        <v>0</v>
      </c>
      <c r="L3850" s="55" t="str">
        <f>_xlfn.CONCAT(NFM3External!$B3850,"_",NFM3External!$C3850,"_",NFM3External!$E3850,"_",NFM3External!$G3850)</f>
        <v>Viet Nam_HIV_The United Nations Children's Fund (UNICEF)_2018</v>
      </c>
    </row>
    <row r="3851" spans="1:12">
      <c r="A3851" s="51" t="s">
        <v>2206</v>
      </c>
      <c r="B3851" s="52" t="s">
        <v>1277</v>
      </c>
      <c r="C3851" s="52" t="s">
        <v>1638</v>
      </c>
      <c r="D3851" s="52" t="s">
        <v>1627</v>
      </c>
      <c r="E3851" s="52" t="s">
        <v>894</v>
      </c>
      <c r="F3851" s="52"/>
      <c r="G3851" s="52">
        <v>2019</v>
      </c>
      <c r="H3851" s="52" t="s">
        <v>1628</v>
      </c>
      <c r="I3851" s="52" t="s">
        <v>663</v>
      </c>
      <c r="J3851" s="60">
        <v>0</v>
      </c>
      <c r="K3851" s="52">
        <v>0</v>
      </c>
      <c r="L3851" s="56" t="str">
        <f>_xlfn.CONCAT(NFM3External!$B3851,"_",NFM3External!$C3851,"_",NFM3External!$E3851,"_",NFM3External!$G3851)</f>
        <v>Viet Nam_HIV_The United Nations Children's Fund (UNICEF)_2019</v>
      </c>
    </row>
    <row r="3852" spans="1:12">
      <c r="A3852" s="48" t="s">
        <v>2206</v>
      </c>
      <c r="B3852" s="49" t="s">
        <v>1277</v>
      </c>
      <c r="C3852" s="49" t="s">
        <v>1638</v>
      </c>
      <c r="D3852" s="49" t="s">
        <v>1627</v>
      </c>
      <c r="E3852" s="49" t="s">
        <v>894</v>
      </c>
      <c r="F3852" s="49"/>
      <c r="G3852" s="49">
        <v>2020</v>
      </c>
      <c r="H3852" s="49" t="s">
        <v>1628</v>
      </c>
      <c r="I3852" s="49" t="s">
        <v>663</v>
      </c>
      <c r="J3852" s="59">
        <v>0</v>
      </c>
      <c r="K3852" s="49">
        <v>0</v>
      </c>
      <c r="L3852" s="55" t="str">
        <f>_xlfn.CONCAT(NFM3External!$B3852,"_",NFM3External!$C3852,"_",NFM3External!$E3852,"_",NFM3External!$G3852)</f>
        <v>Viet Nam_HIV_The United Nations Children's Fund (UNICEF)_2020</v>
      </c>
    </row>
    <row r="3853" spans="1:12">
      <c r="A3853" s="51" t="s">
        <v>2206</v>
      </c>
      <c r="B3853" s="52" t="s">
        <v>1277</v>
      </c>
      <c r="C3853" s="52" t="s">
        <v>1638</v>
      </c>
      <c r="D3853" s="52" t="s">
        <v>1627</v>
      </c>
      <c r="E3853" s="52" t="s">
        <v>923</v>
      </c>
      <c r="F3853" s="52"/>
      <c r="G3853" s="52">
        <v>2018</v>
      </c>
      <c r="H3853" s="52" t="s">
        <v>1628</v>
      </c>
      <c r="I3853" s="52" t="s">
        <v>663</v>
      </c>
      <c r="J3853" s="60">
        <v>0</v>
      </c>
      <c r="K3853" s="52">
        <v>0</v>
      </c>
      <c r="L3853" s="56" t="str">
        <f>_xlfn.CONCAT(NFM3External!$B3853,"_",NFM3External!$C3853,"_",NFM3External!$E3853,"_",NFM3External!$G3853)</f>
        <v>Viet Nam_HIV_United Nations Population Fund (UNFPA)_2018</v>
      </c>
    </row>
    <row r="3854" spans="1:12">
      <c r="A3854" s="48" t="s">
        <v>2206</v>
      </c>
      <c r="B3854" s="49" t="s">
        <v>1277</v>
      </c>
      <c r="C3854" s="49" t="s">
        <v>1638</v>
      </c>
      <c r="D3854" s="49" t="s">
        <v>1627</v>
      </c>
      <c r="E3854" s="49" t="s">
        <v>923</v>
      </c>
      <c r="F3854" s="49"/>
      <c r="G3854" s="49">
        <v>2019</v>
      </c>
      <c r="H3854" s="49" t="s">
        <v>1628</v>
      </c>
      <c r="I3854" s="49" t="s">
        <v>663</v>
      </c>
      <c r="J3854" s="59">
        <v>0</v>
      </c>
      <c r="K3854" s="49">
        <v>0</v>
      </c>
      <c r="L3854" s="55" t="str">
        <f>_xlfn.CONCAT(NFM3External!$B3854,"_",NFM3External!$C3854,"_",NFM3External!$E3854,"_",NFM3External!$G3854)</f>
        <v>Viet Nam_HIV_United Nations Population Fund (UNFPA)_2019</v>
      </c>
    </row>
    <row r="3855" spans="1:12">
      <c r="A3855" s="51" t="s">
        <v>2206</v>
      </c>
      <c r="B3855" s="52" t="s">
        <v>1277</v>
      </c>
      <c r="C3855" s="52" t="s">
        <v>1638</v>
      </c>
      <c r="D3855" s="52" t="s">
        <v>1627</v>
      </c>
      <c r="E3855" s="52" t="s">
        <v>923</v>
      </c>
      <c r="F3855" s="52"/>
      <c r="G3855" s="52">
        <v>2020</v>
      </c>
      <c r="H3855" s="52" t="s">
        <v>1628</v>
      </c>
      <c r="I3855" s="52" t="s">
        <v>663</v>
      </c>
      <c r="J3855" s="60">
        <v>0</v>
      </c>
      <c r="K3855" s="52">
        <v>0</v>
      </c>
      <c r="L3855" s="56" t="str">
        <f>_xlfn.CONCAT(NFM3External!$B3855,"_",NFM3External!$C3855,"_",NFM3External!$E3855,"_",NFM3External!$G3855)</f>
        <v>Viet Nam_HIV_United Nations Population Fund (UNFPA)_2020</v>
      </c>
    </row>
    <row r="3856" spans="1:12">
      <c r="A3856" s="48" t="s">
        <v>2206</v>
      </c>
      <c r="B3856" s="49" t="s">
        <v>1277</v>
      </c>
      <c r="C3856" s="49" t="s">
        <v>1638</v>
      </c>
      <c r="D3856" s="49" t="s">
        <v>1627</v>
      </c>
      <c r="E3856" s="49" t="s">
        <v>927</v>
      </c>
      <c r="F3856" s="49" t="s">
        <v>1904</v>
      </c>
      <c r="G3856" s="49">
        <v>2018</v>
      </c>
      <c r="H3856" s="49" t="s">
        <v>1628</v>
      </c>
      <c r="I3856" s="49" t="s">
        <v>663</v>
      </c>
      <c r="J3856" s="59">
        <v>32143269</v>
      </c>
      <c r="K3856" s="49">
        <v>32143269</v>
      </c>
      <c r="L3856" s="55" t="str">
        <f>_xlfn.CONCAT(NFM3External!$B3856,"_",NFM3External!$C3856,"_",NFM3External!$E3856,"_",NFM3External!$G3856)</f>
        <v>Viet Nam_HIV_United States Government (USG)_2018</v>
      </c>
    </row>
    <row r="3857" spans="1:12">
      <c r="A3857" s="51" t="s">
        <v>2206</v>
      </c>
      <c r="B3857" s="52" t="s">
        <v>1277</v>
      </c>
      <c r="C3857" s="52" t="s">
        <v>1638</v>
      </c>
      <c r="D3857" s="52" t="s">
        <v>1627</v>
      </c>
      <c r="E3857" s="52" t="s">
        <v>927</v>
      </c>
      <c r="F3857" s="52" t="s">
        <v>1904</v>
      </c>
      <c r="G3857" s="52">
        <v>2019</v>
      </c>
      <c r="H3857" s="52" t="s">
        <v>1628</v>
      </c>
      <c r="I3857" s="52" t="s">
        <v>663</v>
      </c>
      <c r="J3857" s="60">
        <v>27514647</v>
      </c>
      <c r="K3857" s="52">
        <v>27514647</v>
      </c>
      <c r="L3857" s="56" t="str">
        <f>_xlfn.CONCAT(NFM3External!$B3857,"_",NFM3External!$C3857,"_",NFM3External!$E3857,"_",NFM3External!$G3857)</f>
        <v>Viet Nam_HIV_United States Government (USG)_2019</v>
      </c>
    </row>
    <row r="3858" spans="1:12">
      <c r="A3858" s="48" t="s">
        <v>2206</v>
      </c>
      <c r="B3858" s="49" t="s">
        <v>1277</v>
      </c>
      <c r="C3858" s="49" t="s">
        <v>1638</v>
      </c>
      <c r="D3858" s="49" t="s">
        <v>1627</v>
      </c>
      <c r="E3858" s="49" t="s">
        <v>927</v>
      </c>
      <c r="F3858" s="49" t="s">
        <v>1904</v>
      </c>
      <c r="G3858" s="49">
        <v>2020</v>
      </c>
      <c r="H3858" s="49" t="s">
        <v>1628</v>
      </c>
      <c r="I3858" s="49" t="s">
        <v>663</v>
      </c>
      <c r="J3858" s="59">
        <v>28349038</v>
      </c>
      <c r="K3858" s="49">
        <v>28349038</v>
      </c>
      <c r="L3858" s="55" t="str">
        <f>_xlfn.CONCAT(NFM3External!$B3858,"_",NFM3External!$C3858,"_",NFM3External!$E3858,"_",NFM3External!$G3858)</f>
        <v>Viet Nam_HIV_United States Government (USG)_2020</v>
      </c>
    </row>
    <row r="3859" spans="1:12">
      <c r="A3859" s="51" t="s">
        <v>2206</v>
      </c>
      <c r="B3859" s="52" t="s">
        <v>1277</v>
      </c>
      <c r="C3859" s="52" t="s">
        <v>1638</v>
      </c>
      <c r="D3859" s="52" t="s">
        <v>1627</v>
      </c>
      <c r="E3859" s="52" t="s">
        <v>927</v>
      </c>
      <c r="F3859" s="52" t="s">
        <v>1904</v>
      </c>
      <c r="G3859" s="52">
        <v>2021</v>
      </c>
      <c r="H3859" s="52" t="s">
        <v>357</v>
      </c>
      <c r="I3859" s="52" t="s">
        <v>663</v>
      </c>
      <c r="J3859" s="60">
        <v>6000000</v>
      </c>
      <c r="K3859" s="52">
        <v>6000000</v>
      </c>
      <c r="L3859" s="56" t="str">
        <f>_xlfn.CONCAT(NFM3External!$B3859,"_",NFM3External!$C3859,"_",NFM3External!$E3859,"_",NFM3External!$G3859)</f>
        <v>Viet Nam_HIV_United States Government (USG)_2021</v>
      </c>
    </row>
    <row r="3860" spans="1:12">
      <c r="A3860" s="48" t="s">
        <v>2206</v>
      </c>
      <c r="B3860" s="49" t="s">
        <v>1277</v>
      </c>
      <c r="C3860" s="49" t="s">
        <v>1638</v>
      </c>
      <c r="D3860" s="49" t="s">
        <v>1627</v>
      </c>
      <c r="E3860" s="49" t="s">
        <v>927</v>
      </c>
      <c r="F3860" s="49" t="s">
        <v>1904</v>
      </c>
      <c r="G3860" s="49">
        <v>2022</v>
      </c>
      <c r="H3860" s="49" t="s">
        <v>357</v>
      </c>
      <c r="I3860" s="49" t="s">
        <v>663</v>
      </c>
      <c r="J3860" s="59">
        <v>6000000</v>
      </c>
      <c r="K3860" s="49">
        <v>6000000</v>
      </c>
      <c r="L3860" s="55" t="str">
        <f>_xlfn.CONCAT(NFM3External!$B3860,"_",NFM3External!$C3860,"_",NFM3External!$E3860,"_",NFM3External!$G3860)</f>
        <v>Viet Nam_HIV_United States Government (USG)_2022</v>
      </c>
    </row>
    <row r="3861" spans="1:12">
      <c r="A3861" s="51" t="s">
        <v>2206</v>
      </c>
      <c r="B3861" s="52" t="s">
        <v>1277</v>
      </c>
      <c r="C3861" s="52" t="s">
        <v>1638</v>
      </c>
      <c r="D3861" s="52" t="s">
        <v>1627</v>
      </c>
      <c r="E3861" s="52" t="s">
        <v>927</v>
      </c>
      <c r="F3861" s="52" t="s">
        <v>1904</v>
      </c>
      <c r="G3861" s="52">
        <v>2023</v>
      </c>
      <c r="H3861" s="52" t="s">
        <v>357</v>
      </c>
      <c r="I3861" s="52" t="s">
        <v>663</v>
      </c>
      <c r="J3861" s="60">
        <v>6000000</v>
      </c>
      <c r="K3861" s="52">
        <v>6000000</v>
      </c>
      <c r="L3861" s="56" t="str">
        <f>_xlfn.CONCAT(NFM3External!$B3861,"_",NFM3External!$C3861,"_",NFM3External!$E3861,"_",NFM3External!$G3861)</f>
        <v>Viet Nam_HIV_United States Government (USG)_2023</v>
      </c>
    </row>
    <row r="3862" spans="1:12">
      <c r="A3862" s="48" t="s">
        <v>2206</v>
      </c>
      <c r="B3862" s="49" t="s">
        <v>1277</v>
      </c>
      <c r="C3862" s="49" t="s">
        <v>1638</v>
      </c>
      <c r="D3862" s="49" t="s">
        <v>1627</v>
      </c>
      <c r="E3862" s="49" t="s">
        <v>947</v>
      </c>
      <c r="F3862" s="49"/>
      <c r="G3862" s="49">
        <v>2018</v>
      </c>
      <c r="H3862" s="49" t="s">
        <v>1628</v>
      </c>
      <c r="I3862" s="49" t="s">
        <v>663</v>
      </c>
      <c r="J3862" s="59">
        <v>82640</v>
      </c>
      <c r="K3862" s="49">
        <v>82640</v>
      </c>
      <c r="L3862" s="55" t="str">
        <f>_xlfn.CONCAT(NFM3External!$B3862,"_",NFM3External!$C3862,"_",NFM3External!$E3862,"_",NFM3External!$G3862)</f>
        <v>Viet Nam_HIV_Unspecified - not disagregated by sources _2018</v>
      </c>
    </row>
    <row r="3863" spans="1:12">
      <c r="A3863" s="51" t="s">
        <v>2206</v>
      </c>
      <c r="B3863" s="52" t="s">
        <v>1277</v>
      </c>
      <c r="C3863" s="52" t="s">
        <v>1638</v>
      </c>
      <c r="D3863" s="52" t="s">
        <v>1627</v>
      </c>
      <c r="E3863" s="52" t="s">
        <v>947</v>
      </c>
      <c r="F3863" s="52"/>
      <c r="G3863" s="52">
        <v>2019</v>
      </c>
      <c r="H3863" s="52" t="s">
        <v>1628</v>
      </c>
      <c r="I3863" s="52" t="s">
        <v>663</v>
      </c>
      <c r="J3863" s="60">
        <v>0</v>
      </c>
      <c r="K3863" s="52">
        <v>0</v>
      </c>
      <c r="L3863" s="56" t="str">
        <f>_xlfn.CONCAT(NFM3External!$B3863,"_",NFM3External!$C3863,"_",NFM3External!$E3863,"_",NFM3External!$G3863)</f>
        <v>Viet Nam_HIV_Unspecified - not disagregated by sources _2019</v>
      </c>
    </row>
    <row r="3864" spans="1:12">
      <c r="A3864" s="48" t="s">
        <v>2206</v>
      </c>
      <c r="B3864" s="49" t="s">
        <v>1277</v>
      </c>
      <c r="C3864" s="49" t="s">
        <v>1638</v>
      </c>
      <c r="D3864" s="49" t="s">
        <v>1627</v>
      </c>
      <c r="E3864" s="49" t="s">
        <v>947</v>
      </c>
      <c r="F3864" s="49"/>
      <c r="G3864" s="49">
        <v>2020</v>
      </c>
      <c r="H3864" s="49" t="s">
        <v>1628</v>
      </c>
      <c r="I3864" s="49" t="s">
        <v>663</v>
      </c>
      <c r="J3864" s="59">
        <v>0</v>
      </c>
      <c r="K3864" s="49">
        <v>0</v>
      </c>
      <c r="L3864" s="55" t="str">
        <f>_xlfn.CONCAT(NFM3External!$B3864,"_",NFM3External!$C3864,"_",NFM3External!$E3864,"_",NFM3External!$G3864)</f>
        <v>Viet Nam_HIV_Unspecified - not disagregated by sources _2020</v>
      </c>
    </row>
    <row r="3865" spans="1:12">
      <c r="A3865" s="51" t="s">
        <v>2206</v>
      </c>
      <c r="B3865" s="52" t="s">
        <v>1277</v>
      </c>
      <c r="C3865" s="52" t="s">
        <v>1638</v>
      </c>
      <c r="D3865" s="52" t="s">
        <v>1627</v>
      </c>
      <c r="E3865" s="52" t="s">
        <v>942</v>
      </c>
      <c r="F3865" s="52"/>
      <c r="G3865" s="52">
        <v>2018</v>
      </c>
      <c r="H3865" s="52" t="s">
        <v>1628</v>
      </c>
      <c r="I3865" s="52" t="s">
        <v>663</v>
      </c>
      <c r="J3865" s="60">
        <v>456184</v>
      </c>
      <c r="K3865" s="52">
        <v>456184</v>
      </c>
      <c r="L3865" s="56" t="str">
        <f>_xlfn.CONCAT(NFM3External!$B3865,"_",NFM3External!$C3865,"_",NFM3External!$E3865,"_",NFM3External!$G3865)</f>
        <v>Viet Nam_HIV_World Health Organization (WHO)_2018</v>
      </c>
    </row>
    <row r="3866" spans="1:12">
      <c r="A3866" s="48" t="s">
        <v>2206</v>
      </c>
      <c r="B3866" s="49" t="s">
        <v>1277</v>
      </c>
      <c r="C3866" s="49" t="s">
        <v>1638</v>
      </c>
      <c r="D3866" s="49" t="s">
        <v>1627</v>
      </c>
      <c r="E3866" s="49" t="s">
        <v>942</v>
      </c>
      <c r="F3866" s="49"/>
      <c r="G3866" s="49">
        <v>2019</v>
      </c>
      <c r="H3866" s="49" t="s">
        <v>1628</v>
      </c>
      <c r="I3866" s="49" t="s">
        <v>663</v>
      </c>
      <c r="J3866" s="59">
        <v>452940</v>
      </c>
      <c r="K3866" s="49">
        <v>452940</v>
      </c>
      <c r="L3866" s="55" t="str">
        <f>_xlfn.CONCAT(NFM3External!$B3866,"_",NFM3External!$C3866,"_",NFM3External!$E3866,"_",NFM3External!$G3866)</f>
        <v>Viet Nam_HIV_World Health Organization (WHO)_2019</v>
      </c>
    </row>
    <row r="3867" spans="1:12">
      <c r="A3867" s="51" t="s">
        <v>2206</v>
      </c>
      <c r="B3867" s="52" t="s">
        <v>1277</v>
      </c>
      <c r="C3867" s="52" t="s">
        <v>1638</v>
      </c>
      <c r="D3867" s="52" t="s">
        <v>1627</v>
      </c>
      <c r="E3867" s="52" t="s">
        <v>942</v>
      </c>
      <c r="F3867" s="52"/>
      <c r="G3867" s="52">
        <v>2020</v>
      </c>
      <c r="H3867" s="52" t="s">
        <v>1628</v>
      </c>
      <c r="I3867" s="52" t="s">
        <v>663</v>
      </c>
      <c r="J3867" s="60">
        <v>442478</v>
      </c>
      <c r="K3867" s="52">
        <v>442478</v>
      </c>
      <c r="L3867" s="56" t="str">
        <f>_xlfn.CONCAT(NFM3External!$B3867,"_",NFM3External!$C3867,"_",NFM3External!$E3867,"_",NFM3External!$G3867)</f>
        <v>Viet Nam_HIV_World Health Organization (WHO)_2020</v>
      </c>
    </row>
    <row r="3868" spans="1:12">
      <c r="A3868" s="48" t="s">
        <v>2206</v>
      </c>
      <c r="B3868" s="49" t="s">
        <v>1277</v>
      </c>
      <c r="C3868" s="49" t="s">
        <v>301</v>
      </c>
      <c r="D3868" s="49" t="s">
        <v>1627</v>
      </c>
      <c r="E3868" s="49" t="s">
        <v>731</v>
      </c>
      <c r="F3868" s="49"/>
      <c r="G3868" s="49">
        <v>2018</v>
      </c>
      <c r="H3868" s="49" t="s">
        <v>1628</v>
      </c>
      <c r="I3868" s="49" t="s">
        <v>663</v>
      </c>
      <c r="J3868" s="59">
        <v>57080</v>
      </c>
      <c r="K3868" s="49">
        <v>57080</v>
      </c>
      <c r="L3868" s="55" t="str">
        <f>_xlfn.CONCAT(NFM3External!$B3868,"_",NFM3External!$C3868,"_",NFM3External!$E3868,"_",NFM3External!$G3868)</f>
        <v>Viet Nam_TB_Clinton Foundation_2018</v>
      </c>
    </row>
    <row r="3869" spans="1:12">
      <c r="A3869" s="51" t="s">
        <v>2206</v>
      </c>
      <c r="B3869" s="52" t="s">
        <v>1277</v>
      </c>
      <c r="C3869" s="52" t="s">
        <v>301</v>
      </c>
      <c r="D3869" s="52" t="s">
        <v>1627</v>
      </c>
      <c r="E3869" s="52" t="s">
        <v>731</v>
      </c>
      <c r="F3869" s="52"/>
      <c r="G3869" s="52">
        <v>2019</v>
      </c>
      <c r="H3869" s="52" t="s">
        <v>1628</v>
      </c>
      <c r="I3869" s="52" t="s">
        <v>663</v>
      </c>
      <c r="J3869" s="60">
        <v>58652</v>
      </c>
      <c r="K3869" s="52">
        <v>58652</v>
      </c>
      <c r="L3869" s="56" t="str">
        <f>_xlfn.CONCAT(NFM3External!$B3869,"_",NFM3External!$C3869,"_",NFM3External!$E3869,"_",NFM3External!$G3869)</f>
        <v>Viet Nam_TB_Clinton Foundation_2019</v>
      </c>
    </row>
    <row r="3870" spans="1:12">
      <c r="A3870" s="48" t="s">
        <v>2206</v>
      </c>
      <c r="B3870" s="49" t="s">
        <v>1277</v>
      </c>
      <c r="C3870" s="49" t="s">
        <v>301</v>
      </c>
      <c r="D3870" s="49" t="s">
        <v>1627</v>
      </c>
      <c r="E3870" s="49" t="s">
        <v>927</v>
      </c>
      <c r="F3870" s="49">
        <v>1031927</v>
      </c>
      <c r="G3870" s="49">
        <v>2018</v>
      </c>
      <c r="H3870" s="49" t="s">
        <v>1628</v>
      </c>
      <c r="I3870" s="49" t="s">
        <v>663</v>
      </c>
      <c r="J3870" s="59">
        <v>1146291</v>
      </c>
      <c r="K3870" s="49">
        <v>1146291</v>
      </c>
      <c r="L3870" s="55" t="str">
        <f>_xlfn.CONCAT(NFM3External!$B3870,"_",NFM3External!$C3870,"_",NFM3External!$E3870,"_",NFM3External!$G3870)</f>
        <v>Viet Nam_TB_United States Government (USG)_2018</v>
      </c>
    </row>
    <row r="3871" spans="1:12">
      <c r="A3871" s="51" t="s">
        <v>2206</v>
      </c>
      <c r="B3871" s="52" t="s">
        <v>1277</v>
      </c>
      <c r="C3871" s="52" t="s">
        <v>301</v>
      </c>
      <c r="D3871" s="52" t="s">
        <v>1627</v>
      </c>
      <c r="E3871" s="52" t="s">
        <v>927</v>
      </c>
      <c r="F3871" s="52">
        <v>1031927</v>
      </c>
      <c r="G3871" s="52">
        <v>2019</v>
      </c>
      <c r="H3871" s="52" t="s">
        <v>1628</v>
      </c>
      <c r="I3871" s="52" t="s">
        <v>663</v>
      </c>
      <c r="J3871" s="60">
        <v>1639672</v>
      </c>
      <c r="K3871" s="52">
        <v>1639672</v>
      </c>
      <c r="L3871" s="56" t="str">
        <f>_xlfn.CONCAT(NFM3External!$B3871,"_",NFM3External!$C3871,"_",NFM3External!$E3871,"_",NFM3External!$G3871)</f>
        <v>Viet Nam_TB_United States Government (USG)_2019</v>
      </c>
    </row>
    <row r="3872" spans="1:12">
      <c r="A3872" s="48" t="s">
        <v>2206</v>
      </c>
      <c r="B3872" s="49" t="s">
        <v>1277</v>
      </c>
      <c r="C3872" s="49" t="s">
        <v>301</v>
      </c>
      <c r="D3872" s="49" t="s">
        <v>1627</v>
      </c>
      <c r="E3872" s="49" t="s">
        <v>927</v>
      </c>
      <c r="F3872" s="49">
        <v>1031927</v>
      </c>
      <c r="G3872" s="49">
        <v>2020</v>
      </c>
      <c r="H3872" s="49" t="s">
        <v>1628</v>
      </c>
      <c r="I3872" s="49" t="s">
        <v>663</v>
      </c>
      <c r="J3872" s="59">
        <v>1841815</v>
      </c>
      <c r="K3872" s="49">
        <v>1841815</v>
      </c>
      <c r="L3872" s="55" t="str">
        <f>_xlfn.CONCAT(NFM3External!$B3872,"_",NFM3External!$C3872,"_",NFM3External!$E3872,"_",NFM3External!$G3872)</f>
        <v>Viet Nam_TB_United States Government (USG)_2020</v>
      </c>
    </row>
    <row r="3873" spans="1:12">
      <c r="A3873" s="51" t="s">
        <v>2206</v>
      </c>
      <c r="B3873" s="52" t="s">
        <v>1277</v>
      </c>
      <c r="C3873" s="52" t="s">
        <v>301</v>
      </c>
      <c r="D3873" s="52" t="s">
        <v>1627</v>
      </c>
      <c r="E3873" s="52" t="s">
        <v>927</v>
      </c>
      <c r="F3873" s="52">
        <v>1031927</v>
      </c>
      <c r="G3873" s="52">
        <v>2021</v>
      </c>
      <c r="H3873" s="52" t="s">
        <v>357</v>
      </c>
      <c r="I3873" s="52" t="s">
        <v>663</v>
      </c>
      <c r="J3873" s="60">
        <v>7311602</v>
      </c>
      <c r="K3873" s="52">
        <v>7311602</v>
      </c>
      <c r="L3873" s="56" t="str">
        <f>_xlfn.CONCAT(NFM3External!$B3873,"_",NFM3External!$C3873,"_",NFM3External!$E3873,"_",NFM3External!$G3873)</f>
        <v>Viet Nam_TB_United States Government (USG)_2021</v>
      </c>
    </row>
    <row r="3874" spans="1:12">
      <c r="A3874" s="48" t="s">
        <v>2206</v>
      </c>
      <c r="B3874" s="49" t="s">
        <v>1277</v>
      </c>
      <c r="C3874" s="49" t="s">
        <v>301</v>
      </c>
      <c r="D3874" s="49" t="s">
        <v>1627</v>
      </c>
      <c r="E3874" s="49" t="s">
        <v>927</v>
      </c>
      <c r="F3874" s="49">
        <v>1031927</v>
      </c>
      <c r="G3874" s="49">
        <v>2022</v>
      </c>
      <c r="H3874" s="49" t="s">
        <v>357</v>
      </c>
      <c r="I3874" s="49" t="s">
        <v>663</v>
      </c>
      <c r="J3874" s="59">
        <v>6303340</v>
      </c>
      <c r="K3874" s="49">
        <v>6303340</v>
      </c>
      <c r="L3874" s="55" t="str">
        <f>_xlfn.CONCAT(NFM3External!$B3874,"_",NFM3External!$C3874,"_",NFM3External!$E3874,"_",NFM3External!$G3874)</f>
        <v>Viet Nam_TB_United States Government (USG)_2022</v>
      </c>
    </row>
    <row r="3875" spans="1:12">
      <c r="A3875" s="51" t="s">
        <v>2206</v>
      </c>
      <c r="B3875" s="52" t="s">
        <v>1277</v>
      </c>
      <c r="C3875" s="52" t="s">
        <v>301</v>
      </c>
      <c r="D3875" s="52" t="s">
        <v>1627</v>
      </c>
      <c r="E3875" s="52" t="s">
        <v>927</v>
      </c>
      <c r="F3875" s="52">
        <v>1031927</v>
      </c>
      <c r="G3875" s="52">
        <v>2023</v>
      </c>
      <c r="H3875" s="52" t="s">
        <v>357</v>
      </c>
      <c r="I3875" s="52" t="s">
        <v>663</v>
      </c>
      <c r="J3875" s="60">
        <v>6291005</v>
      </c>
      <c r="K3875" s="52">
        <v>6291005</v>
      </c>
      <c r="L3875" s="56" t="str">
        <f>_xlfn.CONCAT(NFM3External!$B3875,"_",NFM3External!$C3875,"_",NFM3External!$E3875,"_",NFM3External!$G3875)</f>
        <v>Viet Nam_TB_United States Government (USG)_2023</v>
      </c>
    </row>
    <row r="3876" spans="1:12">
      <c r="A3876" s="48" t="s">
        <v>2206</v>
      </c>
      <c r="B3876" s="49" t="s">
        <v>1277</v>
      </c>
      <c r="C3876" s="49" t="s">
        <v>301</v>
      </c>
      <c r="D3876" s="49" t="s">
        <v>1627</v>
      </c>
      <c r="E3876" s="49" t="s">
        <v>927</v>
      </c>
      <c r="F3876" s="49">
        <v>1031927</v>
      </c>
      <c r="G3876" s="49">
        <v>2024</v>
      </c>
      <c r="H3876" s="49" t="s">
        <v>357</v>
      </c>
      <c r="I3876" s="49" t="s">
        <v>663</v>
      </c>
      <c r="J3876" s="59">
        <v>1031927</v>
      </c>
      <c r="K3876" s="49">
        <v>1031927</v>
      </c>
      <c r="L3876" s="55" t="str">
        <f>_xlfn.CONCAT(NFM3External!$B3876,"_",NFM3External!$C3876,"_",NFM3External!$E3876,"_",NFM3External!$G3876)</f>
        <v>Viet Nam_TB_United States Government (USG)_2024</v>
      </c>
    </row>
    <row r="3877" spans="1:12">
      <c r="A3877" s="51" t="s">
        <v>2206</v>
      </c>
      <c r="B3877" s="52" t="s">
        <v>1277</v>
      </c>
      <c r="C3877" s="52" t="s">
        <v>301</v>
      </c>
      <c r="D3877" s="52" t="s">
        <v>1627</v>
      </c>
      <c r="E3877" s="52" t="s">
        <v>947</v>
      </c>
      <c r="F3877" s="52"/>
      <c r="G3877" s="52">
        <v>2018</v>
      </c>
      <c r="H3877" s="52" t="s">
        <v>1628</v>
      </c>
      <c r="I3877" s="52" t="s">
        <v>663</v>
      </c>
      <c r="J3877" s="60">
        <v>585563</v>
      </c>
      <c r="K3877" s="52">
        <v>585563</v>
      </c>
      <c r="L3877" s="56" t="str">
        <f>_xlfn.CONCAT(NFM3External!$B3877,"_",NFM3External!$C3877,"_",NFM3External!$E3877,"_",NFM3External!$G3877)</f>
        <v>Viet Nam_TB_Unspecified - not disagregated by sources _2018</v>
      </c>
    </row>
    <row r="3878" spans="1:12">
      <c r="A3878" s="48" t="s">
        <v>2206</v>
      </c>
      <c r="B3878" s="49" t="s">
        <v>1277</v>
      </c>
      <c r="C3878" s="49" t="s">
        <v>301</v>
      </c>
      <c r="D3878" s="49" t="s">
        <v>1627</v>
      </c>
      <c r="E3878" s="49" t="s">
        <v>947</v>
      </c>
      <c r="F3878" s="49"/>
      <c r="G3878" s="49">
        <v>2019</v>
      </c>
      <c r="H3878" s="49" t="s">
        <v>1628</v>
      </c>
      <c r="I3878" s="49" t="s">
        <v>663</v>
      </c>
      <c r="J3878" s="59">
        <v>155719</v>
      </c>
      <c r="K3878" s="49">
        <v>155719</v>
      </c>
      <c r="L3878" s="55" t="str">
        <f>_xlfn.CONCAT(NFM3External!$B3878,"_",NFM3External!$C3878,"_",NFM3External!$E3878,"_",NFM3External!$G3878)</f>
        <v>Viet Nam_TB_Unspecified - not disagregated by sources _2019</v>
      </c>
    </row>
    <row r="3879" spans="1:12">
      <c r="A3879" s="51" t="s">
        <v>2206</v>
      </c>
      <c r="B3879" s="52" t="s">
        <v>1277</v>
      </c>
      <c r="C3879" s="52" t="s">
        <v>301</v>
      </c>
      <c r="D3879" s="52" t="s">
        <v>1627</v>
      </c>
      <c r="E3879" s="52" t="s">
        <v>947</v>
      </c>
      <c r="F3879" s="52"/>
      <c r="G3879" s="52">
        <v>2020</v>
      </c>
      <c r="H3879" s="52" t="s">
        <v>1628</v>
      </c>
      <c r="I3879" s="52" t="s">
        <v>663</v>
      </c>
      <c r="J3879" s="60">
        <v>317719</v>
      </c>
      <c r="K3879" s="52">
        <v>317719</v>
      </c>
      <c r="L3879" s="56" t="str">
        <f>_xlfn.CONCAT(NFM3External!$B3879,"_",NFM3External!$C3879,"_",NFM3External!$E3879,"_",NFM3External!$G3879)</f>
        <v>Viet Nam_TB_Unspecified - not disagregated by sources _2020</v>
      </c>
    </row>
    <row r="3880" spans="1:12">
      <c r="A3880" s="48" t="s">
        <v>2206</v>
      </c>
      <c r="B3880" s="49" t="s">
        <v>1277</v>
      </c>
      <c r="C3880" s="49" t="s">
        <v>301</v>
      </c>
      <c r="D3880" s="49" t="s">
        <v>1627</v>
      </c>
      <c r="E3880" s="49" t="s">
        <v>947</v>
      </c>
      <c r="F3880" s="49"/>
      <c r="G3880" s="49">
        <v>2021</v>
      </c>
      <c r="H3880" s="49" t="s">
        <v>357</v>
      </c>
      <c r="I3880" s="49" t="s">
        <v>663</v>
      </c>
      <c r="J3880" s="59">
        <v>162000</v>
      </c>
      <c r="K3880" s="49">
        <v>162000</v>
      </c>
      <c r="L3880" s="55" t="str">
        <f>_xlfn.CONCAT(NFM3External!$B3880,"_",NFM3External!$C3880,"_",NFM3External!$E3880,"_",NFM3External!$G3880)</f>
        <v>Viet Nam_TB_Unspecified - not disagregated by sources _2021</v>
      </c>
    </row>
    <row r="3881" spans="1:12">
      <c r="A3881" s="51" t="s">
        <v>2206</v>
      </c>
      <c r="B3881" s="52" t="s">
        <v>1277</v>
      </c>
      <c r="C3881" s="52" t="s">
        <v>301</v>
      </c>
      <c r="D3881" s="52" t="s">
        <v>1627</v>
      </c>
      <c r="E3881" s="52" t="s">
        <v>947</v>
      </c>
      <c r="F3881" s="52"/>
      <c r="G3881" s="52">
        <v>2022</v>
      </c>
      <c r="H3881" s="52" t="s">
        <v>357</v>
      </c>
      <c r="I3881" s="52" t="s">
        <v>663</v>
      </c>
      <c r="J3881" s="60">
        <v>162000</v>
      </c>
      <c r="K3881" s="52">
        <v>162000</v>
      </c>
      <c r="L3881" s="56" t="str">
        <f>_xlfn.CONCAT(NFM3External!$B3881,"_",NFM3External!$C3881,"_",NFM3External!$E3881,"_",NFM3External!$G3881)</f>
        <v>Viet Nam_TB_Unspecified - not disagregated by sources _2022</v>
      </c>
    </row>
    <row r="3882" spans="1:12">
      <c r="A3882" s="48" t="s">
        <v>2206</v>
      </c>
      <c r="B3882" s="49" t="s">
        <v>1277</v>
      </c>
      <c r="C3882" s="49" t="s">
        <v>301</v>
      </c>
      <c r="D3882" s="49" t="s">
        <v>1627</v>
      </c>
      <c r="E3882" s="49" t="s">
        <v>942</v>
      </c>
      <c r="F3882" s="49">
        <v>150000</v>
      </c>
      <c r="G3882" s="49">
        <v>2018</v>
      </c>
      <c r="H3882" s="49" t="s">
        <v>1628</v>
      </c>
      <c r="I3882" s="49" t="s">
        <v>663</v>
      </c>
      <c r="J3882" s="59">
        <v>139500</v>
      </c>
      <c r="K3882" s="49">
        <v>139500</v>
      </c>
      <c r="L3882" s="55" t="str">
        <f>_xlfn.CONCAT(NFM3External!$B3882,"_",NFM3External!$C3882,"_",NFM3External!$E3882,"_",NFM3External!$G3882)</f>
        <v>Viet Nam_TB_World Health Organization (WHO)_2018</v>
      </c>
    </row>
    <row r="3883" spans="1:12">
      <c r="A3883" s="51" t="s">
        <v>2206</v>
      </c>
      <c r="B3883" s="52" t="s">
        <v>1277</v>
      </c>
      <c r="C3883" s="52" t="s">
        <v>301</v>
      </c>
      <c r="D3883" s="52" t="s">
        <v>1627</v>
      </c>
      <c r="E3883" s="52" t="s">
        <v>942</v>
      </c>
      <c r="F3883" s="52">
        <v>150000</v>
      </c>
      <c r="G3883" s="52">
        <v>2019</v>
      </c>
      <c r="H3883" s="52" t="s">
        <v>1628</v>
      </c>
      <c r="I3883" s="52" t="s">
        <v>663</v>
      </c>
      <c r="J3883" s="60">
        <v>139500</v>
      </c>
      <c r="K3883" s="52">
        <v>139500</v>
      </c>
      <c r="L3883" s="56" t="str">
        <f>_xlfn.CONCAT(NFM3External!$B3883,"_",NFM3External!$C3883,"_",NFM3External!$E3883,"_",NFM3External!$G3883)</f>
        <v>Viet Nam_TB_World Health Organization (WHO)_2019</v>
      </c>
    </row>
    <row r="3884" spans="1:12">
      <c r="A3884" s="48" t="s">
        <v>2206</v>
      </c>
      <c r="B3884" s="49" t="s">
        <v>1277</v>
      </c>
      <c r="C3884" s="49" t="s">
        <v>301</v>
      </c>
      <c r="D3884" s="49" t="s">
        <v>1627</v>
      </c>
      <c r="E3884" s="49" t="s">
        <v>942</v>
      </c>
      <c r="F3884" s="49">
        <v>150000</v>
      </c>
      <c r="G3884" s="49">
        <v>2020</v>
      </c>
      <c r="H3884" s="49" t="s">
        <v>1628</v>
      </c>
      <c r="I3884" s="49" t="s">
        <v>663</v>
      </c>
      <c r="J3884" s="59">
        <v>148770</v>
      </c>
      <c r="K3884" s="49">
        <v>148770</v>
      </c>
      <c r="L3884" s="55" t="str">
        <f>_xlfn.CONCAT(NFM3External!$B3884,"_",NFM3External!$C3884,"_",NFM3External!$E3884,"_",NFM3External!$G3884)</f>
        <v>Viet Nam_TB_World Health Organization (WHO)_2020</v>
      </c>
    </row>
    <row r="3885" spans="1:12">
      <c r="A3885" s="51" t="s">
        <v>2206</v>
      </c>
      <c r="B3885" s="52" t="s">
        <v>1277</v>
      </c>
      <c r="C3885" s="52" t="s">
        <v>301</v>
      </c>
      <c r="D3885" s="52" t="s">
        <v>1627</v>
      </c>
      <c r="E3885" s="52" t="s">
        <v>942</v>
      </c>
      <c r="F3885" s="52">
        <v>150000</v>
      </c>
      <c r="G3885" s="52">
        <v>2021</v>
      </c>
      <c r="H3885" s="52" t="s">
        <v>357</v>
      </c>
      <c r="I3885" s="52" t="s">
        <v>663</v>
      </c>
      <c r="J3885" s="60">
        <v>148770</v>
      </c>
      <c r="K3885" s="52">
        <v>148770</v>
      </c>
      <c r="L3885" s="56" t="str">
        <f>_xlfn.CONCAT(NFM3External!$B3885,"_",NFM3External!$C3885,"_",NFM3External!$E3885,"_",NFM3External!$G3885)</f>
        <v>Viet Nam_TB_World Health Organization (WHO)_2021</v>
      </c>
    </row>
    <row r="3886" spans="1:12">
      <c r="A3886" s="48" t="s">
        <v>2206</v>
      </c>
      <c r="B3886" s="49" t="s">
        <v>1277</v>
      </c>
      <c r="C3886" s="49" t="s">
        <v>301</v>
      </c>
      <c r="D3886" s="49" t="s">
        <v>1627</v>
      </c>
      <c r="E3886" s="49" t="s">
        <v>942</v>
      </c>
      <c r="F3886" s="49">
        <v>150000</v>
      </c>
      <c r="G3886" s="49">
        <v>2022</v>
      </c>
      <c r="H3886" s="49" t="s">
        <v>357</v>
      </c>
      <c r="I3886" s="49" t="s">
        <v>663</v>
      </c>
      <c r="J3886" s="59">
        <v>150000</v>
      </c>
      <c r="K3886" s="49">
        <v>150000</v>
      </c>
      <c r="L3886" s="55" t="str">
        <f>_xlfn.CONCAT(NFM3External!$B3886,"_",NFM3External!$C3886,"_",NFM3External!$E3886,"_",NFM3External!$G3886)</f>
        <v>Viet Nam_TB_World Health Organization (WHO)_2022</v>
      </c>
    </row>
    <row r="3887" spans="1:12">
      <c r="A3887" s="51" t="s">
        <v>2206</v>
      </c>
      <c r="B3887" s="52" t="s">
        <v>1277</v>
      </c>
      <c r="C3887" s="52" t="s">
        <v>301</v>
      </c>
      <c r="D3887" s="52" t="s">
        <v>1627</v>
      </c>
      <c r="E3887" s="52" t="s">
        <v>942</v>
      </c>
      <c r="F3887" s="52">
        <v>150000</v>
      </c>
      <c r="G3887" s="52">
        <v>2023</v>
      </c>
      <c r="H3887" s="52" t="s">
        <v>357</v>
      </c>
      <c r="I3887" s="52" t="s">
        <v>663</v>
      </c>
      <c r="J3887" s="60">
        <v>150000</v>
      </c>
      <c r="K3887" s="52">
        <v>150000</v>
      </c>
      <c r="L3887" s="56" t="str">
        <f>_xlfn.CONCAT(NFM3External!$B3887,"_",NFM3External!$C3887,"_",NFM3External!$E3887,"_",NFM3External!$G3887)</f>
        <v>Viet Nam_TB_World Health Organization (WHO)_2023</v>
      </c>
    </row>
    <row r="3888" spans="1:12">
      <c r="A3888" s="48" t="s">
        <v>2206</v>
      </c>
      <c r="B3888" s="49" t="s">
        <v>1277</v>
      </c>
      <c r="C3888" s="49" t="s">
        <v>301</v>
      </c>
      <c r="D3888" s="49" t="s">
        <v>1627</v>
      </c>
      <c r="E3888" s="49" t="s">
        <v>942</v>
      </c>
      <c r="F3888" s="49">
        <v>150000</v>
      </c>
      <c r="G3888" s="49">
        <v>2024</v>
      </c>
      <c r="H3888" s="49" t="s">
        <v>357</v>
      </c>
      <c r="I3888" s="49" t="s">
        <v>663</v>
      </c>
      <c r="J3888" s="59">
        <v>150000</v>
      </c>
      <c r="K3888" s="49">
        <v>150000</v>
      </c>
      <c r="L3888" s="55" t="str">
        <f>_xlfn.CONCAT(NFM3External!$B3888,"_",NFM3External!$C3888,"_",NFM3External!$E3888,"_",NFM3External!$G3888)</f>
        <v>Viet Nam_TB_World Health Organization (WHO)_2024</v>
      </c>
    </row>
    <row r="3889" spans="1:12">
      <c r="A3889" s="51" t="s">
        <v>2207</v>
      </c>
      <c r="B3889" s="52" t="s">
        <v>1275</v>
      </c>
      <c r="C3889" s="52" t="s">
        <v>304</v>
      </c>
      <c r="D3889" s="52" t="s">
        <v>1627</v>
      </c>
      <c r="E3889" s="52" t="s">
        <v>947</v>
      </c>
      <c r="F3889" s="52" t="s">
        <v>2208</v>
      </c>
      <c r="G3889" s="52">
        <v>2021</v>
      </c>
      <c r="H3889" s="52" t="s">
        <v>357</v>
      </c>
      <c r="I3889" s="52" t="s">
        <v>663</v>
      </c>
      <c r="J3889" s="60">
        <v>572633</v>
      </c>
      <c r="K3889" s="52">
        <v>572633</v>
      </c>
      <c r="L3889" s="56" t="str">
        <f>_xlfn.CONCAT(NFM3External!$B3889,"_",NFM3External!$C3889,"_",NFM3External!$E3889,"_",NFM3External!$G3889)</f>
        <v>Vanuatu_Malaria_Unspecified - not disagregated by sources _2021</v>
      </c>
    </row>
    <row r="3890" spans="1:12">
      <c r="A3890" s="48" t="s">
        <v>2207</v>
      </c>
      <c r="B3890" s="49" t="s">
        <v>1275</v>
      </c>
      <c r="C3890" s="49" t="s">
        <v>304</v>
      </c>
      <c r="D3890" s="49" t="s">
        <v>1627</v>
      </c>
      <c r="E3890" s="49" t="s">
        <v>947</v>
      </c>
      <c r="F3890" s="49" t="s">
        <v>2208</v>
      </c>
      <c r="G3890" s="49">
        <v>2022</v>
      </c>
      <c r="H3890" s="49" t="s">
        <v>357</v>
      </c>
      <c r="I3890" s="49" t="s">
        <v>663</v>
      </c>
      <c r="J3890" s="59">
        <v>486776</v>
      </c>
      <c r="K3890" s="49">
        <v>486776</v>
      </c>
      <c r="L3890" s="55" t="str">
        <f>_xlfn.CONCAT(NFM3External!$B3890,"_",NFM3External!$C3890,"_",NFM3External!$E3890,"_",NFM3External!$G3890)</f>
        <v>Vanuatu_Malaria_Unspecified - not disagregated by sources _2022</v>
      </c>
    </row>
    <row r="3891" spans="1:12">
      <c r="A3891" s="51" t="s">
        <v>2207</v>
      </c>
      <c r="B3891" s="52" t="s">
        <v>1275</v>
      </c>
      <c r="C3891" s="52" t="s">
        <v>304</v>
      </c>
      <c r="D3891" s="52" t="s">
        <v>1627</v>
      </c>
      <c r="E3891" s="52" t="s">
        <v>947</v>
      </c>
      <c r="F3891" s="52" t="s">
        <v>2208</v>
      </c>
      <c r="G3891" s="52">
        <v>2023</v>
      </c>
      <c r="H3891" s="52" t="s">
        <v>357</v>
      </c>
      <c r="I3891" s="52" t="s">
        <v>663</v>
      </c>
      <c r="J3891" s="60">
        <v>406126</v>
      </c>
      <c r="K3891" s="52">
        <v>406126</v>
      </c>
      <c r="L3891" s="56" t="str">
        <f>_xlfn.CONCAT(NFM3External!$B3891,"_",NFM3External!$C3891,"_",NFM3External!$E3891,"_",NFM3External!$G3891)</f>
        <v>Vanuatu_Malaria_Unspecified - not disagregated by sources _2023</v>
      </c>
    </row>
    <row r="3892" spans="1:12">
      <c r="A3892" s="48" t="s">
        <v>2209</v>
      </c>
      <c r="B3892" s="49" t="s">
        <v>1213</v>
      </c>
      <c r="C3892" s="49" t="s">
        <v>1638</v>
      </c>
      <c r="D3892" s="49" t="s">
        <v>1627</v>
      </c>
      <c r="E3892" s="49" t="s">
        <v>679</v>
      </c>
      <c r="F3892" s="49" t="s">
        <v>2210</v>
      </c>
      <c r="G3892" s="49">
        <v>2019</v>
      </c>
      <c r="H3892" s="49" t="s">
        <v>1628</v>
      </c>
      <c r="I3892" s="49" t="s">
        <v>663</v>
      </c>
      <c r="J3892" s="59">
        <v>13386629</v>
      </c>
      <c r="K3892" s="49">
        <v>13386629</v>
      </c>
      <c r="L3892" s="55" t="str">
        <f>_xlfn.CONCAT(NFM3External!$B3892,"_",NFM3External!$C3892,"_",NFM3External!$E3892,"_",NFM3External!$G3892)</f>
        <v>South Africa_HIV_Bill and Melinda Gates Foundation _2019</v>
      </c>
    </row>
    <row r="3893" spans="1:12">
      <c r="A3893" s="51" t="s">
        <v>2209</v>
      </c>
      <c r="B3893" s="52" t="s">
        <v>1213</v>
      </c>
      <c r="C3893" s="52" t="s">
        <v>1638</v>
      </c>
      <c r="D3893" s="52" t="s">
        <v>1627</v>
      </c>
      <c r="E3893" s="52" t="s">
        <v>791</v>
      </c>
      <c r="F3893" s="52" t="s">
        <v>2210</v>
      </c>
      <c r="G3893" s="52">
        <v>2019</v>
      </c>
      <c r="H3893" s="52" t="s">
        <v>1628</v>
      </c>
      <c r="I3893" s="52" t="s">
        <v>663</v>
      </c>
      <c r="J3893" s="60">
        <v>191424</v>
      </c>
      <c r="K3893" s="52">
        <v>191424</v>
      </c>
      <c r="L3893" s="56" t="str">
        <f>_xlfn.CONCAT(NFM3External!$B3893,"_",NFM3External!$C3893,"_",NFM3External!$E3893,"_",NFM3External!$G3893)</f>
        <v>South Africa_HIV_Germany_2019</v>
      </c>
    </row>
    <row r="3894" spans="1:12">
      <c r="A3894" s="48" t="s">
        <v>2209</v>
      </c>
      <c r="B3894" s="49" t="s">
        <v>1213</v>
      </c>
      <c r="C3894" s="49" t="s">
        <v>1638</v>
      </c>
      <c r="D3894" s="49" t="s">
        <v>1627</v>
      </c>
      <c r="E3894" s="49" t="s">
        <v>808</v>
      </c>
      <c r="F3894" s="49" t="s">
        <v>2210</v>
      </c>
      <c r="G3894" s="49">
        <v>2019</v>
      </c>
      <c r="H3894" s="49" t="s">
        <v>1628</v>
      </c>
      <c r="I3894" s="49" t="s">
        <v>663</v>
      </c>
      <c r="J3894" s="59">
        <v>105716</v>
      </c>
      <c r="K3894" s="49">
        <v>105716</v>
      </c>
      <c r="L3894" s="55" t="str">
        <f>_xlfn.CONCAT(NFM3External!$B3894,"_",NFM3External!$C3894,"_",NFM3External!$E3894,"_",NFM3External!$G3894)</f>
        <v>South Africa_HIV_International Labor Organization (ILO)_2019</v>
      </c>
    </row>
    <row r="3895" spans="1:12">
      <c r="A3895" s="51" t="s">
        <v>2209</v>
      </c>
      <c r="B3895" s="52" t="s">
        <v>1213</v>
      </c>
      <c r="C3895" s="52" t="s">
        <v>1638</v>
      </c>
      <c r="D3895" s="52" t="s">
        <v>1627</v>
      </c>
      <c r="E3895" s="52" t="s">
        <v>836</v>
      </c>
      <c r="F3895" s="52" t="s">
        <v>2210</v>
      </c>
      <c r="G3895" s="52">
        <v>2019</v>
      </c>
      <c r="H3895" s="52" t="s">
        <v>1628</v>
      </c>
      <c r="I3895" s="52" t="s">
        <v>663</v>
      </c>
      <c r="J3895" s="60">
        <v>6063054</v>
      </c>
      <c r="K3895" s="52">
        <v>6063054</v>
      </c>
      <c r="L3895" s="56" t="str">
        <f>_xlfn.CONCAT(NFM3External!$B3895,"_",NFM3External!$C3895,"_",NFM3External!$E3895,"_",NFM3External!$G3895)</f>
        <v>South Africa_HIV_Joint United Nations Programme on HIV/AIDS (UNAIDS)_2019</v>
      </c>
    </row>
    <row r="3896" spans="1:12">
      <c r="A3896" s="48" t="s">
        <v>2209</v>
      </c>
      <c r="B3896" s="49" t="s">
        <v>1213</v>
      </c>
      <c r="C3896" s="49" t="s">
        <v>1638</v>
      </c>
      <c r="D3896" s="49" t="s">
        <v>1627</v>
      </c>
      <c r="E3896" s="49" t="s">
        <v>853</v>
      </c>
      <c r="F3896" s="49" t="s">
        <v>2210</v>
      </c>
      <c r="G3896" s="49">
        <v>2019</v>
      </c>
      <c r="H3896" s="49" t="s">
        <v>1628</v>
      </c>
      <c r="I3896" s="49" t="s">
        <v>663</v>
      </c>
      <c r="J3896" s="59">
        <v>220187</v>
      </c>
      <c r="K3896" s="49">
        <v>220187</v>
      </c>
      <c r="L3896" s="55" t="str">
        <f>_xlfn.CONCAT(NFM3External!$B3896,"_",NFM3External!$C3896,"_",NFM3External!$E3896,"_",NFM3External!$G3896)</f>
        <v>South Africa_HIV_Medicins Sans Frontiers (MSF)_2019</v>
      </c>
    </row>
    <row r="3897" spans="1:12">
      <c r="A3897" s="51" t="s">
        <v>2209</v>
      </c>
      <c r="B3897" s="52" t="s">
        <v>1213</v>
      </c>
      <c r="C3897" s="52" t="s">
        <v>1638</v>
      </c>
      <c r="D3897" s="52" t="s">
        <v>1627</v>
      </c>
      <c r="E3897" s="52" t="s">
        <v>894</v>
      </c>
      <c r="F3897" s="52" t="s">
        <v>2210</v>
      </c>
      <c r="G3897" s="52">
        <v>2019</v>
      </c>
      <c r="H3897" s="52" t="s">
        <v>1628</v>
      </c>
      <c r="I3897" s="52" t="s">
        <v>663</v>
      </c>
      <c r="J3897" s="60">
        <v>414372</v>
      </c>
      <c r="K3897" s="52">
        <v>414372</v>
      </c>
      <c r="L3897" s="56" t="str">
        <f>_xlfn.CONCAT(NFM3External!$B3897,"_",NFM3External!$C3897,"_",NFM3External!$E3897,"_",NFM3External!$G3897)</f>
        <v>South Africa_HIV_The United Nations Children's Fund (UNICEF)_2019</v>
      </c>
    </row>
    <row r="3898" spans="1:12">
      <c r="A3898" s="48" t="s">
        <v>2209</v>
      </c>
      <c r="B3898" s="49" t="s">
        <v>1213</v>
      </c>
      <c r="C3898" s="49" t="s">
        <v>1638</v>
      </c>
      <c r="D3898" s="49" t="s">
        <v>1627</v>
      </c>
      <c r="E3898" s="49" t="s">
        <v>899</v>
      </c>
      <c r="F3898" s="49" t="s">
        <v>2210</v>
      </c>
      <c r="G3898" s="49">
        <v>2019</v>
      </c>
      <c r="H3898" s="49" t="s">
        <v>1628</v>
      </c>
      <c r="I3898" s="49" t="s">
        <v>663</v>
      </c>
      <c r="J3898" s="59">
        <v>422270</v>
      </c>
      <c r="K3898" s="49">
        <v>422270</v>
      </c>
      <c r="L3898" s="55" t="str">
        <f>_xlfn.CONCAT(NFM3External!$B3898,"_",NFM3External!$C3898,"_",NFM3External!$E3898,"_",NFM3External!$G3898)</f>
        <v>South Africa_HIV_United Kingdom_2019</v>
      </c>
    </row>
    <row r="3899" spans="1:12">
      <c r="A3899" s="51" t="s">
        <v>2209</v>
      </c>
      <c r="B3899" s="52" t="s">
        <v>1213</v>
      </c>
      <c r="C3899" s="52" t="s">
        <v>1638</v>
      </c>
      <c r="D3899" s="52" t="s">
        <v>1627</v>
      </c>
      <c r="E3899" s="52" t="s">
        <v>906</v>
      </c>
      <c r="F3899" s="52" t="s">
        <v>2210</v>
      </c>
      <c r="G3899" s="52">
        <v>2019</v>
      </c>
      <c r="H3899" s="52" t="s">
        <v>1628</v>
      </c>
      <c r="I3899" s="52" t="s">
        <v>663</v>
      </c>
      <c r="J3899" s="60">
        <v>278856</v>
      </c>
      <c r="K3899" s="52">
        <v>278856</v>
      </c>
      <c r="L3899" s="56" t="str">
        <f>_xlfn.CONCAT(NFM3External!$B3899,"_",NFM3External!$C3899,"_",NFM3External!$E3899,"_",NFM3External!$G3899)</f>
        <v>South Africa_HIV_United Nations Development Fund for Women (UNIFEM)_2019</v>
      </c>
    </row>
    <row r="3900" spans="1:12">
      <c r="A3900" s="48" t="s">
        <v>2209</v>
      </c>
      <c r="B3900" s="49" t="s">
        <v>1213</v>
      </c>
      <c r="C3900" s="49" t="s">
        <v>1638</v>
      </c>
      <c r="D3900" s="49" t="s">
        <v>1627</v>
      </c>
      <c r="E3900" s="49" t="s">
        <v>923</v>
      </c>
      <c r="F3900" s="49" t="s">
        <v>2210</v>
      </c>
      <c r="G3900" s="49">
        <v>2019</v>
      </c>
      <c r="H3900" s="49" t="s">
        <v>1628</v>
      </c>
      <c r="I3900" s="49" t="s">
        <v>663</v>
      </c>
      <c r="J3900" s="59">
        <v>360288</v>
      </c>
      <c r="K3900" s="49">
        <v>360288</v>
      </c>
      <c r="L3900" s="55" t="str">
        <f>_xlfn.CONCAT(NFM3External!$B3900,"_",NFM3External!$C3900,"_",NFM3External!$E3900,"_",NFM3External!$G3900)</f>
        <v>South Africa_HIV_United Nations Population Fund (UNFPA)_2019</v>
      </c>
    </row>
    <row r="3901" spans="1:12">
      <c r="A3901" s="51" t="s">
        <v>2209</v>
      </c>
      <c r="B3901" s="52" t="s">
        <v>1213</v>
      </c>
      <c r="C3901" s="52" t="s">
        <v>1638</v>
      </c>
      <c r="D3901" s="52" t="s">
        <v>1627</v>
      </c>
      <c r="E3901" s="52" t="s">
        <v>927</v>
      </c>
      <c r="F3901" s="52" t="s">
        <v>2211</v>
      </c>
      <c r="G3901" s="52">
        <v>2019</v>
      </c>
      <c r="H3901" s="52" t="s">
        <v>1628</v>
      </c>
      <c r="I3901" s="52" t="s">
        <v>663</v>
      </c>
      <c r="J3901" s="60">
        <v>553147293</v>
      </c>
      <c r="K3901" s="52">
        <v>553147293</v>
      </c>
      <c r="L3901" s="56" t="str">
        <f>_xlfn.CONCAT(NFM3External!$B3901,"_",NFM3External!$C3901,"_",NFM3External!$E3901,"_",NFM3External!$G3901)</f>
        <v>South Africa_HIV_United States Government (USG)_2019</v>
      </c>
    </row>
    <row r="3902" spans="1:12">
      <c r="A3902" s="48" t="s">
        <v>2209</v>
      </c>
      <c r="B3902" s="49" t="s">
        <v>1213</v>
      </c>
      <c r="C3902" s="49" t="s">
        <v>1638</v>
      </c>
      <c r="D3902" s="49" t="s">
        <v>1627</v>
      </c>
      <c r="E3902" s="49" t="s">
        <v>927</v>
      </c>
      <c r="F3902" s="49" t="s">
        <v>2211</v>
      </c>
      <c r="G3902" s="49">
        <v>2020</v>
      </c>
      <c r="H3902" s="49" t="s">
        <v>1628</v>
      </c>
      <c r="I3902" s="49" t="s">
        <v>663</v>
      </c>
      <c r="J3902" s="59">
        <v>576727885</v>
      </c>
      <c r="K3902" s="49">
        <v>576727885</v>
      </c>
      <c r="L3902" s="55" t="str">
        <f>_xlfn.CONCAT(NFM3External!$B3902,"_",NFM3External!$C3902,"_",NFM3External!$E3902,"_",NFM3External!$G3902)</f>
        <v>South Africa_HIV_United States Government (USG)_2020</v>
      </c>
    </row>
    <row r="3903" spans="1:12">
      <c r="A3903" s="51" t="s">
        <v>2209</v>
      </c>
      <c r="B3903" s="52" t="s">
        <v>1213</v>
      </c>
      <c r="C3903" s="52" t="s">
        <v>1638</v>
      </c>
      <c r="D3903" s="52" t="s">
        <v>1627</v>
      </c>
      <c r="E3903" s="52" t="s">
        <v>927</v>
      </c>
      <c r="F3903" s="52" t="s">
        <v>2211</v>
      </c>
      <c r="G3903" s="52">
        <v>2021</v>
      </c>
      <c r="H3903" s="52" t="s">
        <v>1628</v>
      </c>
      <c r="I3903" s="52" t="s">
        <v>663</v>
      </c>
      <c r="J3903" s="60">
        <v>391681935</v>
      </c>
      <c r="K3903" s="52">
        <v>391681935</v>
      </c>
      <c r="L3903" s="56" t="str">
        <f>_xlfn.CONCAT(NFM3External!$B3903,"_",NFM3External!$C3903,"_",NFM3External!$E3903,"_",NFM3External!$G3903)</f>
        <v>South Africa_HIV_United States Government (USG)_2021</v>
      </c>
    </row>
    <row r="3904" spans="1:12">
      <c r="A3904" s="48" t="s">
        <v>2209</v>
      </c>
      <c r="B3904" s="49" t="s">
        <v>1213</v>
      </c>
      <c r="C3904" s="49" t="s">
        <v>1638</v>
      </c>
      <c r="D3904" s="49" t="s">
        <v>1627</v>
      </c>
      <c r="E3904" s="49" t="s">
        <v>927</v>
      </c>
      <c r="F3904" s="49" t="s">
        <v>2211</v>
      </c>
      <c r="G3904" s="49">
        <v>2022</v>
      </c>
      <c r="H3904" s="49" t="s">
        <v>357</v>
      </c>
      <c r="I3904" s="49" t="s">
        <v>663</v>
      </c>
      <c r="J3904" s="59">
        <v>391681935</v>
      </c>
      <c r="K3904" s="49">
        <v>391681935</v>
      </c>
      <c r="L3904" s="55" t="str">
        <f>_xlfn.CONCAT(NFM3External!$B3904,"_",NFM3External!$C3904,"_",NFM3External!$E3904,"_",NFM3External!$G3904)</f>
        <v>South Africa_HIV_United States Government (USG)_2022</v>
      </c>
    </row>
    <row r="3905" spans="1:12">
      <c r="A3905" s="51" t="s">
        <v>2209</v>
      </c>
      <c r="B3905" s="52" t="s">
        <v>1213</v>
      </c>
      <c r="C3905" s="52" t="s">
        <v>1638</v>
      </c>
      <c r="D3905" s="52" t="s">
        <v>1627</v>
      </c>
      <c r="E3905" s="52" t="s">
        <v>927</v>
      </c>
      <c r="F3905" s="52" t="s">
        <v>2211</v>
      </c>
      <c r="G3905" s="52">
        <v>2023</v>
      </c>
      <c r="H3905" s="52" t="s">
        <v>357</v>
      </c>
      <c r="I3905" s="52" t="s">
        <v>663</v>
      </c>
      <c r="J3905" s="60">
        <v>391681935</v>
      </c>
      <c r="K3905" s="52">
        <v>391681935</v>
      </c>
      <c r="L3905" s="56" t="str">
        <f>_xlfn.CONCAT(NFM3External!$B3905,"_",NFM3External!$C3905,"_",NFM3External!$E3905,"_",NFM3External!$G3905)</f>
        <v>South Africa_HIV_United States Government (USG)_2023</v>
      </c>
    </row>
    <row r="3906" spans="1:12">
      <c r="A3906" s="48" t="s">
        <v>2209</v>
      </c>
      <c r="B3906" s="49" t="s">
        <v>1213</v>
      </c>
      <c r="C3906" s="49" t="s">
        <v>1638</v>
      </c>
      <c r="D3906" s="49" t="s">
        <v>1627</v>
      </c>
      <c r="E3906" s="49" t="s">
        <v>927</v>
      </c>
      <c r="F3906" s="49" t="s">
        <v>2211</v>
      </c>
      <c r="G3906" s="49">
        <v>2024</v>
      </c>
      <c r="H3906" s="49" t="s">
        <v>357</v>
      </c>
      <c r="I3906" s="49" t="s">
        <v>663</v>
      </c>
      <c r="J3906" s="59">
        <v>391681935</v>
      </c>
      <c r="K3906" s="49">
        <v>391681935</v>
      </c>
      <c r="L3906" s="55" t="str">
        <f>_xlfn.CONCAT(NFM3External!$B3906,"_",NFM3External!$C3906,"_",NFM3External!$E3906,"_",NFM3External!$G3906)</f>
        <v>South Africa_HIV_United States Government (USG)_2024</v>
      </c>
    </row>
    <row r="3907" spans="1:12">
      <c r="A3907" s="51" t="s">
        <v>2209</v>
      </c>
      <c r="B3907" s="52" t="s">
        <v>1213</v>
      </c>
      <c r="C3907" s="52" t="s">
        <v>1638</v>
      </c>
      <c r="D3907" s="52" t="s">
        <v>1627</v>
      </c>
      <c r="E3907" s="52" t="s">
        <v>927</v>
      </c>
      <c r="F3907" s="52" t="s">
        <v>2211</v>
      </c>
      <c r="G3907" s="52">
        <v>2025</v>
      </c>
      <c r="H3907" s="52" t="s">
        <v>357</v>
      </c>
      <c r="I3907" s="52" t="s">
        <v>663</v>
      </c>
      <c r="J3907" s="60">
        <v>391681935</v>
      </c>
      <c r="K3907" s="52">
        <v>391681935</v>
      </c>
      <c r="L3907" s="56" t="str">
        <f>_xlfn.CONCAT(NFM3External!$B3907,"_",NFM3External!$C3907,"_",NFM3External!$E3907,"_",NFM3External!$G3907)</f>
        <v>South Africa_HIV_United States Government (USG)_2025</v>
      </c>
    </row>
    <row r="3908" spans="1:12">
      <c r="A3908" s="48" t="s">
        <v>2209</v>
      </c>
      <c r="B3908" s="49" t="s">
        <v>1213</v>
      </c>
      <c r="C3908" s="49" t="s">
        <v>1638</v>
      </c>
      <c r="D3908" s="49" t="s">
        <v>1627</v>
      </c>
      <c r="E3908" s="49" t="s">
        <v>927</v>
      </c>
      <c r="F3908" s="49" t="s">
        <v>2211</v>
      </c>
      <c r="G3908" s="49">
        <v>2026</v>
      </c>
      <c r="H3908" s="49" t="s">
        <v>357</v>
      </c>
      <c r="I3908" s="49" t="s">
        <v>663</v>
      </c>
      <c r="J3908" s="59">
        <v>391681935</v>
      </c>
      <c r="K3908" s="49">
        <v>391681935</v>
      </c>
      <c r="L3908" s="55" t="str">
        <f>_xlfn.CONCAT(NFM3External!$B3908,"_",NFM3External!$C3908,"_",NFM3External!$E3908,"_",NFM3External!$G3908)</f>
        <v>South Africa_HIV_United States Government (USG)_2026</v>
      </c>
    </row>
    <row r="3909" spans="1:12">
      <c r="A3909" s="51" t="s">
        <v>2209</v>
      </c>
      <c r="B3909" s="52" t="s">
        <v>1213</v>
      </c>
      <c r="C3909" s="52" t="s">
        <v>1638</v>
      </c>
      <c r="D3909" s="52" t="s">
        <v>1627</v>
      </c>
      <c r="E3909" s="52" t="s">
        <v>947</v>
      </c>
      <c r="F3909" s="52" t="s">
        <v>2212</v>
      </c>
      <c r="G3909" s="52">
        <v>2019</v>
      </c>
      <c r="H3909" s="52" t="s">
        <v>1628</v>
      </c>
      <c r="I3909" s="52" t="s">
        <v>663</v>
      </c>
      <c r="J3909" s="60">
        <v>18775313</v>
      </c>
      <c r="K3909" s="52">
        <v>18775313</v>
      </c>
      <c r="L3909" s="56" t="str">
        <f>_xlfn.CONCAT(NFM3External!$B3909,"_",NFM3External!$C3909,"_",NFM3External!$E3909,"_",NFM3External!$G3909)</f>
        <v>South Africa_HIV_Unspecified - not disagregated by sources _2019</v>
      </c>
    </row>
    <row r="3910" spans="1:12">
      <c r="A3910" s="48" t="s">
        <v>2209</v>
      </c>
      <c r="B3910" s="49" t="s">
        <v>1213</v>
      </c>
      <c r="C3910" s="49" t="s">
        <v>1638</v>
      </c>
      <c r="D3910" s="49" t="s">
        <v>1627</v>
      </c>
      <c r="E3910" s="49" t="s">
        <v>942</v>
      </c>
      <c r="F3910" s="49" t="s">
        <v>2210</v>
      </c>
      <c r="G3910" s="49">
        <v>2019</v>
      </c>
      <c r="H3910" s="49" t="s">
        <v>1628</v>
      </c>
      <c r="I3910" s="49" t="s">
        <v>663</v>
      </c>
      <c r="J3910" s="59">
        <v>2419157</v>
      </c>
      <c r="K3910" s="49">
        <v>2419157</v>
      </c>
      <c r="L3910" s="55" t="str">
        <f>_xlfn.CONCAT(NFM3External!$B3910,"_",NFM3External!$C3910,"_",NFM3External!$E3910,"_",NFM3External!$G3910)</f>
        <v>South Africa_HIV_World Health Organization (WHO)_2019</v>
      </c>
    </row>
    <row r="3911" spans="1:12">
      <c r="A3911" s="51" t="s">
        <v>2209</v>
      </c>
      <c r="B3911" s="52" t="s">
        <v>1213</v>
      </c>
      <c r="C3911" s="52" t="s">
        <v>301</v>
      </c>
      <c r="D3911" s="52" t="s">
        <v>1627</v>
      </c>
      <c r="E3911" s="52" t="s">
        <v>927</v>
      </c>
      <c r="F3911" s="52" t="s">
        <v>2213</v>
      </c>
      <c r="G3911" s="52">
        <v>2019</v>
      </c>
      <c r="H3911" s="52" t="s">
        <v>1628</v>
      </c>
      <c r="I3911" s="52" t="s">
        <v>663</v>
      </c>
      <c r="J3911" s="60">
        <v>76766797</v>
      </c>
      <c r="K3911" s="52">
        <v>76766797</v>
      </c>
      <c r="L3911" s="56" t="str">
        <f>_xlfn.CONCAT(NFM3External!$B3911,"_",NFM3External!$C3911,"_",NFM3External!$E3911,"_",NFM3External!$G3911)</f>
        <v>South Africa_TB_United States Government (USG)_2019</v>
      </c>
    </row>
    <row r="3912" spans="1:12">
      <c r="A3912" s="48" t="s">
        <v>2209</v>
      </c>
      <c r="B3912" s="49" t="s">
        <v>1213</v>
      </c>
      <c r="C3912" s="49" t="s">
        <v>301</v>
      </c>
      <c r="D3912" s="49" t="s">
        <v>1627</v>
      </c>
      <c r="E3912" s="49" t="s">
        <v>927</v>
      </c>
      <c r="F3912" s="49" t="s">
        <v>2213</v>
      </c>
      <c r="G3912" s="49">
        <v>2020</v>
      </c>
      <c r="H3912" s="49" t="s">
        <v>1628</v>
      </c>
      <c r="I3912" s="49" t="s">
        <v>663</v>
      </c>
      <c r="J3912" s="59">
        <v>47096957</v>
      </c>
      <c r="K3912" s="49">
        <v>47096957</v>
      </c>
      <c r="L3912" s="55" t="str">
        <f>_xlfn.CONCAT(NFM3External!$B3912,"_",NFM3External!$C3912,"_",NFM3External!$E3912,"_",NFM3External!$G3912)</f>
        <v>South Africa_TB_United States Government (USG)_2020</v>
      </c>
    </row>
    <row r="3913" spans="1:12">
      <c r="A3913" s="51" t="s">
        <v>2209</v>
      </c>
      <c r="B3913" s="52" t="s">
        <v>1213</v>
      </c>
      <c r="C3913" s="52" t="s">
        <v>301</v>
      </c>
      <c r="D3913" s="52" t="s">
        <v>1627</v>
      </c>
      <c r="E3913" s="52" t="s">
        <v>927</v>
      </c>
      <c r="F3913" s="52" t="s">
        <v>2213</v>
      </c>
      <c r="G3913" s="52">
        <v>2021</v>
      </c>
      <c r="H3913" s="52" t="s">
        <v>1628</v>
      </c>
      <c r="I3913" s="52" t="s">
        <v>663</v>
      </c>
      <c r="J3913" s="60">
        <v>45339922</v>
      </c>
      <c r="K3913" s="52">
        <v>45339922</v>
      </c>
      <c r="L3913" s="56" t="str">
        <f>_xlfn.CONCAT(NFM3External!$B3913,"_",NFM3External!$C3913,"_",NFM3External!$E3913,"_",NFM3External!$G3913)</f>
        <v>South Africa_TB_United States Government (USG)_2021</v>
      </c>
    </row>
    <row r="3914" spans="1:12">
      <c r="A3914" s="48" t="s">
        <v>2209</v>
      </c>
      <c r="B3914" s="49" t="s">
        <v>1213</v>
      </c>
      <c r="C3914" s="49" t="s">
        <v>301</v>
      </c>
      <c r="D3914" s="49" t="s">
        <v>1627</v>
      </c>
      <c r="E3914" s="49" t="s">
        <v>927</v>
      </c>
      <c r="F3914" s="49" t="s">
        <v>2213</v>
      </c>
      <c r="G3914" s="49">
        <v>2022</v>
      </c>
      <c r="H3914" s="49" t="s">
        <v>357</v>
      </c>
      <c r="I3914" s="49" t="s">
        <v>663</v>
      </c>
      <c r="J3914" s="59">
        <v>45339922</v>
      </c>
      <c r="K3914" s="49">
        <v>45339922</v>
      </c>
      <c r="L3914" s="55" t="str">
        <f>_xlfn.CONCAT(NFM3External!$B3914,"_",NFM3External!$C3914,"_",NFM3External!$E3914,"_",NFM3External!$G3914)</f>
        <v>South Africa_TB_United States Government (USG)_2022</v>
      </c>
    </row>
    <row r="3915" spans="1:12">
      <c r="A3915" s="51" t="s">
        <v>2209</v>
      </c>
      <c r="B3915" s="52" t="s">
        <v>1213</v>
      </c>
      <c r="C3915" s="52" t="s">
        <v>301</v>
      </c>
      <c r="D3915" s="52" t="s">
        <v>1627</v>
      </c>
      <c r="E3915" s="52" t="s">
        <v>927</v>
      </c>
      <c r="F3915" s="52" t="s">
        <v>2213</v>
      </c>
      <c r="G3915" s="52">
        <v>2023</v>
      </c>
      <c r="H3915" s="52" t="s">
        <v>357</v>
      </c>
      <c r="I3915" s="52" t="s">
        <v>663</v>
      </c>
      <c r="J3915" s="60">
        <v>45339922</v>
      </c>
      <c r="K3915" s="52">
        <v>45339922</v>
      </c>
      <c r="L3915" s="56" t="str">
        <f>_xlfn.CONCAT(NFM3External!$B3915,"_",NFM3External!$C3915,"_",NFM3External!$E3915,"_",NFM3External!$G3915)</f>
        <v>South Africa_TB_United States Government (USG)_2023</v>
      </c>
    </row>
    <row r="3916" spans="1:12">
      <c r="A3916" s="48" t="s">
        <v>2209</v>
      </c>
      <c r="B3916" s="49" t="s">
        <v>1213</v>
      </c>
      <c r="C3916" s="49" t="s">
        <v>301</v>
      </c>
      <c r="D3916" s="49" t="s">
        <v>1627</v>
      </c>
      <c r="E3916" s="49" t="s">
        <v>927</v>
      </c>
      <c r="F3916" s="49" t="s">
        <v>2213</v>
      </c>
      <c r="G3916" s="49">
        <v>2024</v>
      </c>
      <c r="H3916" s="49" t="s">
        <v>357</v>
      </c>
      <c r="I3916" s="49" t="s">
        <v>663</v>
      </c>
      <c r="J3916" s="59">
        <v>45339922</v>
      </c>
      <c r="K3916" s="49">
        <v>45339922</v>
      </c>
      <c r="L3916" s="55" t="str">
        <f>_xlfn.CONCAT(NFM3External!$B3916,"_",NFM3External!$C3916,"_",NFM3External!$E3916,"_",NFM3External!$G3916)</f>
        <v>South Africa_TB_United States Government (USG)_2024</v>
      </c>
    </row>
    <row r="3917" spans="1:12">
      <c r="A3917" s="51" t="s">
        <v>2209</v>
      </c>
      <c r="B3917" s="52" t="s">
        <v>1213</v>
      </c>
      <c r="C3917" s="52" t="s">
        <v>301</v>
      </c>
      <c r="D3917" s="52" t="s">
        <v>1627</v>
      </c>
      <c r="E3917" s="52" t="s">
        <v>927</v>
      </c>
      <c r="F3917" s="52" t="s">
        <v>2213</v>
      </c>
      <c r="G3917" s="52">
        <v>2025</v>
      </c>
      <c r="H3917" s="52" t="s">
        <v>357</v>
      </c>
      <c r="I3917" s="52" t="s">
        <v>663</v>
      </c>
      <c r="J3917" s="60">
        <v>45339922</v>
      </c>
      <c r="K3917" s="52">
        <v>45339922</v>
      </c>
      <c r="L3917" s="56" t="str">
        <f>_xlfn.CONCAT(NFM3External!$B3917,"_",NFM3External!$C3917,"_",NFM3External!$E3917,"_",NFM3External!$G3917)</f>
        <v>South Africa_TB_United States Government (USG)_2025</v>
      </c>
    </row>
    <row r="3918" spans="1:12">
      <c r="A3918" s="48" t="s">
        <v>2209</v>
      </c>
      <c r="B3918" s="49" t="s">
        <v>1213</v>
      </c>
      <c r="C3918" s="49" t="s">
        <v>301</v>
      </c>
      <c r="D3918" s="49" t="s">
        <v>1627</v>
      </c>
      <c r="E3918" s="49" t="s">
        <v>927</v>
      </c>
      <c r="F3918" s="49" t="s">
        <v>2213</v>
      </c>
      <c r="G3918" s="49">
        <v>2026</v>
      </c>
      <c r="H3918" s="49" t="s">
        <v>357</v>
      </c>
      <c r="I3918" s="49" t="s">
        <v>663</v>
      </c>
      <c r="J3918" s="59">
        <v>45339922</v>
      </c>
      <c r="K3918" s="49">
        <v>45339922</v>
      </c>
      <c r="L3918" s="55" t="str">
        <f>_xlfn.CONCAT(NFM3External!$B3918,"_",NFM3External!$C3918,"_",NFM3External!$E3918,"_",NFM3External!$G3918)</f>
        <v>South Africa_TB_United States Government (USG)_2026</v>
      </c>
    </row>
    <row r="3919" spans="1:12">
      <c r="A3919" s="51" t="s">
        <v>2214</v>
      </c>
      <c r="B3919" s="52" t="s">
        <v>1285</v>
      </c>
      <c r="C3919" s="52" t="s">
        <v>1638</v>
      </c>
      <c r="D3919" s="52" t="s">
        <v>1627</v>
      </c>
      <c r="E3919" s="52" t="s">
        <v>731</v>
      </c>
      <c r="F3919" s="52" t="s">
        <v>2215</v>
      </c>
      <c r="G3919" s="52">
        <v>2018</v>
      </c>
      <c r="H3919" s="52" t="s">
        <v>1628</v>
      </c>
      <c r="I3919" s="52" t="s">
        <v>663</v>
      </c>
      <c r="J3919" s="60">
        <v>808578</v>
      </c>
      <c r="K3919" s="52">
        <v>808578</v>
      </c>
      <c r="L3919" s="56" t="str">
        <f>_xlfn.CONCAT(NFM3External!$B3919,"_",NFM3External!$C3919,"_",NFM3External!$E3919,"_",NFM3External!$G3919)</f>
        <v>Zambia_HIV_Clinton Foundation_2018</v>
      </c>
    </row>
    <row r="3920" spans="1:12">
      <c r="A3920" s="48" t="s">
        <v>2214</v>
      </c>
      <c r="B3920" s="49" t="s">
        <v>1285</v>
      </c>
      <c r="C3920" s="49" t="s">
        <v>1638</v>
      </c>
      <c r="D3920" s="49" t="s">
        <v>1627</v>
      </c>
      <c r="E3920" s="49" t="s">
        <v>731</v>
      </c>
      <c r="F3920" s="49" t="s">
        <v>2215</v>
      </c>
      <c r="G3920" s="49">
        <v>2019</v>
      </c>
      <c r="H3920" s="49" t="s">
        <v>1628</v>
      </c>
      <c r="I3920" s="49" t="s">
        <v>663</v>
      </c>
      <c r="J3920" s="59">
        <v>1929652</v>
      </c>
      <c r="K3920" s="49">
        <v>1929652</v>
      </c>
      <c r="L3920" s="55" t="str">
        <f>_xlfn.CONCAT(NFM3External!$B3920,"_",NFM3External!$C3920,"_",NFM3External!$E3920,"_",NFM3External!$G3920)</f>
        <v>Zambia_HIV_Clinton Foundation_2019</v>
      </c>
    </row>
    <row r="3921" spans="1:12">
      <c r="A3921" s="51" t="s">
        <v>2214</v>
      </c>
      <c r="B3921" s="52" t="s">
        <v>1285</v>
      </c>
      <c r="C3921" s="52" t="s">
        <v>1638</v>
      </c>
      <c r="D3921" s="52" t="s">
        <v>1627</v>
      </c>
      <c r="E3921" s="52" t="s">
        <v>731</v>
      </c>
      <c r="F3921" s="52" t="s">
        <v>2215</v>
      </c>
      <c r="G3921" s="52">
        <v>2020</v>
      </c>
      <c r="H3921" s="52" t="s">
        <v>1628</v>
      </c>
      <c r="I3921" s="52" t="s">
        <v>663</v>
      </c>
      <c r="J3921" s="60">
        <v>3865333</v>
      </c>
      <c r="K3921" s="52">
        <v>3865333</v>
      </c>
      <c r="L3921" s="56" t="str">
        <f>_xlfn.CONCAT(NFM3External!$B3921,"_",NFM3External!$C3921,"_",NFM3External!$E3921,"_",NFM3External!$G3921)</f>
        <v>Zambia_HIV_Clinton Foundation_2020</v>
      </c>
    </row>
    <row r="3922" spans="1:12">
      <c r="A3922" s="48" t="s">
        <v>2214</v>
      </c>
      <c r="B3922" s="49" t="s">
        <v>1285</v>
      </c>
      <c r="C3922" s="49" t="s">
        <v>1638</v>
      </c>
      <c r="D3922" s="49" t="s">
        <v>1627</v>
      </c>
      <c r="E3922" s="49" t="s">
        <v>731</v>
      </c>
      <c r="F3922" s="49" t="s">
        <v>2215</v>
      </c>
      <c r="G3922" s="49">
        <v>2021</v>
      </c>
      <c r="H3922" s="49" t="s">
        <v>357</v>
      </c>
      <c r="I3922" s="49" t="s">
        <v>663</v>
      </c>
      <c r="J3922" s="59">
        <v>2652062</v>
      </c>
      <c r="K3922" s="49">
        <v>2652062</v>
      </c>
      <c r="L3922" s="55" t="str">
        <f>_xlfn.CONCAT(NFM3External!$B3922,"_",NFM3External!$C3922,"_",NFM3External!$E3922,"_",NFM3External!$G3922)</f>
        <v>Zambia_HIV_Clinton Foundation_2021</v>
      </c>
    </row>
    <row r="3923" spans="1:12">
      <c r="A3923" s="51" t="s">
        <v>2214</v>
      </c>
      <c r="B3923" s="52" t="s">
        <v>1285</v>
      </c>
      <c r="C3923" s="52" t="s">
        <v>1638</v>
      </c>
      <c r="D3923" s="52" t="s">
        <v>1627</v>
      </c>
      <c r="E3923" s="52" t="s">
        <v>731</v>
      </c>
      <c r="F3923" s="52" t="s">
        <v>2215</v>
      </c>
      <c r="G3923" s="52">
        <v>2022</v>
      </c>
      <c r="H3923" s="52" t="s">
        <v>357</v>
      </c>
      <c r="I3923" s="52" t="s">
        <v>663</v>
      </c>
      <c r="J3923" s="60">
        <v>682012</v>
      </c>
      <c r="K3923" s="52">
        <v>682012</v>
      </c>
      <c r="L3923" s="56" t="str">
        <f>_xlfn.CONCAT(NFM3External!$B3923,"_",NFM3External!$C3923,"_",NFM3External!$E3923,"_",NFM3External!$G3923)</f>
        <v>Zambia_HIV_Clinton Foundation_2022</v>
      </c>
    </row>
    <row r="3924" spans="1:12">
      <c r="A3924" s="48" t="s">
        <v>2214</v>
      </c>
      <c r="B3924" s="49" t="s">
        <v>1285</v>
      </c>
      <c r="C3924" s="49" t="s">
        <v>1638</v>
      </c>
      <c r="D3924" s="49" t="s">
        <v>1627</v>
      </c>
      <c r="E3924" s="49" t="s">
        <v>731</v>
      </c>
      <c r="F3924" s="49" t="s">
        <v>2215</v>
      </c>
      <c r="G3924" s="49">
        <v>2023</v>
      </c>
      <c r="H3924" s="49" t="s">
        <v>357</v>
      </c>
      <c r="I3924" s="49" t="s">
        <v>663</v>
      </c>
      <c r="J3924" s="59">
        <v>682012</v>
      </c>
      <c r="K3924" s="49">
        <v>682012</v>
      </c>
      <c r="L3924" s="55" t="str">
        <f>_xlfn.CONCAT(NFM3External!$B3924,"_",NFM3External!$C3924,"_",NFM3External!$E3924,"_",NFM3External!$G3924)</f>
        <v>Zambia_HIV_Clinton Foundation_2023</v>
      </c>
    </row>
    <row r="3925" spans="1:12">
      <c r="A3925" s="51" t="s">
        <v>2214</v>
      </c>
      <c r="B3925" s="52" t="s">
        <v>1285</v>
      </c>
      <c r="C3925" s="52" t="s">
        <v>1638</v>
      </c>
      <c r="D3925" s="52" t="s">
        <v>1627</v>
      </c>
      <c r="E3925" s="52" t="s">
        <v>731</v>
      </c>
      <c r="F3925" s="52" t="s">
        <v>2215</v>
      </c>
      <c r="G3925" s="52">
        <v>2024</v>
      </c>
      <c r="H3925" s="52" t="s">
        <v>357</v>
      </c>
      <c r="I3925" s="52" t="s">
        <v>663</v>
      </c>
      <c r="J3925" s="60">
        <v>682012</v>
      </c>
      <c r="K3925" s="52">
        <v>682012</v>
      </c>
      <c r="L3925" s="56" t="str">
        <f>_xlfn.CONCAT(NFM3External!$B3925,"_",NFM3External!$C3925,"_",NFM3External!$E3925,"_",NFM3External!$G3925)</f>
        <v>Zambia_HIV_Clinton Foundation_2024</v>
      </c>
    </row>
    <row r="3926" spans="1:12">
      <c r="A3926" s="48" t="s">
        <v>2214</v>
      </c>
      <c r="B3926" s="49" t="s">
        <v>1285</v>
      </c>
      <c r="C3926" s="49" t="s">
        <v>1638</v>
      </c>
      <c r="D3926" s="49" t="s">
        <v>1627</v>
      </c>
      <c r="E3926" s="49" t="s">
        <v>731</v>
      </c>
      <c r="F3926" s="49" t="s">
        <v>2215</v>
      </c>
      <c r="G3926" s="49">
        <v>2025</v>
      </c>
      <c r="H3926" s="49" t="s">
        <v>357</v>
      </c>
      <c r="I3926" s="49" t="s">
        <v>663</v>
      </c>
      <c r="J3926" s="59">
        <v>682012</v>
      </c>
      <c r="K3926" s="49">
        <v>682012</v>
      </c>
      <c r="L3926" s="55" t="str">
        <f>_xlfn.CONCAT(NFM3External!$B3926,"_",NFM3External!$C3926,"_",NFM3External!$E3926,"_",NFM3External!$G3926)</f>
        <v>Zambia_HIV_Clinton Foundation_2025</v>
      </c>
    </row>
    <row r="3927" spans="1:12">
      <c r="A3927" s="51" t="s">
        <v>2214</v>
      </c>
      <c r="B3927" s="52" t="s">
        <v>1285</v>
      </c>
      <c r="C3927" s="52" t="s">
        <v>1638</v>
      </c>
      <c r="D3927" s="52" t="s">
        <v>1627</v>
      </c>
      <c r="E3927" s="52" t="s">
        <v>791</v>
      </c>
      <c r="F3927" s="52" t="s">
        <v>2216</v>
      </c>
      <c r="G3927" s="52">
        <v>2018</v>
      </c>
      <c r="H3927" s="52" t="s">
        <v>1628</v>
      </c>
      <c r="I3927" s="52" t="s">
        <v>663</v>
      </c>
      <c r="J3927" s="60">
        <v>0</v>
      </c>
      <c r="K3927" s="52">
        <v>0</v>
      </c>
      <c r="L3927" s="56" t="str">
        <f>_xlfn.CONCAT(NFM3External!$B3927,"_",NFM3External!$C3927,"_",NFM3External!$E3927,"_",NFM3External!$G3927)</f>
        <v>Zambia_HIV_Germany_2018</v>
      </c>
    </row>
    <row r="3928" spans="1:12">
      <c r="A3928" s="48" t="s">
        <v>2214</v>
      </c>
      <c r="B3928" s="49" t="s">
        <v>1285</v>
      </c>
      <c r="C3928" s="49" t="s">
        <v>1638</v>
      </c>
      <c r="D3928" s="49" t="s">
        <v>1627</v>
      </c>
      <c r="E3928" s="49" t="s">
        <v>791</v>
      </c>
      <c r="F3928" s="49" t="s">
        <v>2216</v>
      </c>
      <c r="G3928" s="49">
        <v>2019</v>
      </c>
      <c r="H3928" s="49" t="s">
        <v>1628</v>
      </c>
      <c r="I3928" s="49" t="s">
        <v>663</v>
      </c>
      <c r="J3928" s="59">
        <v>543875</v>
      </c>
      <c r="K3928" s="49">
        <v>543875</v>
      </c>
      <c r="L3928" s="55" t="str">
        <f>_xlfn.CONCAT(NFM3External!$B3928,"_",NFM3External!$C3928,"_",NFM3External!$E3928,"_",NFM3External!$G3928)</f>
        <v>Zambia_HIV_Germany_2019</v>
      </c>
    </row>
    <row r="3929" spans="1:12">
      <c r="A3929" s="51" t="s">
        <v>2214</v>
      </c>
      <c r="B3929" s="52" t="s">
        <v>1285</v>
      </c>
      <c r="C3929" s="52" t="s">
        <v>1638</v>
      </c>
      <c r="D3929" s="52" t="s">
        <v>1627</v>
      </c>
      <c r="E3929" s="52" t="s">
        <v>791</v>
      </c>
      <c r="F3929" s="52" t="s">
        <v>2216</v>
      </c>
      <c r="G3929" s="52">
        <v>2020</v>
      </c>
      <c r="H3929" s="52" t="s">
        <v>1628</v>
      </c>
      <c r="I3929" s="52" t="s">
        <v>663</v>
      </c>
      <c r="J3929" s="60">
        <v>1077375</v>
      </c>
      <c r="K3929" s="52">
        <v>1077375</v>
      </c>
      <c r="L3929" s="56" t="str">
        <f>_xlfn.CONCAT(NFM3External!$B3929,"_",NFM3External!$C3929,"_",NFM3External!$E3929,"_",NFM3External!$G3929)</f>
        <v>Zambia_HIV_Germany_2020</v>
      </c>
    </row>
    <row r="3930" spans="1:12">
      <c r="A3930" s="48" t="s">
        <v>2214</v>
      </c>
      <c r="B3930" s="49" t="s">
        <v>1285</v>
      </c>
      <c r="C3930" s="49" t="s">
        <v>1638</v>
      </c>
      <c r="D3930" s="49" t="s">
        <v>1627</v>
      </c>
      <c r="E3930" s="49" t="s">
        <v>791</v>
      </c>
      <c r="F3930" s="49" t="s">
        <v>2216</v>
      </c>
      <c r="G3930" s="49">
        <v>2021</v>
      </c>
      <c r="H3930" s="49" t="s">
        <v>357</v>
      </c>
      <c r="I3930" s="49" t="s">
        <v>663</v>
      </c>
      <c r="J3930" s="59">
        <v>1657500</v>
      </c>
      <c r="K3930" s="49">
        <v>1657500</v>
      </c>
      <c r="L3930" s="55" t="str">
        <f>_xlfn.CONCAT(NFM3External!$B3930,"_",NFM3External!$C3930,"_",NFM3External!$E3930,"_",NFM3External!$G3930)</f>
        <v>Zambia_HIV_Germany_2021</v>
      </c>
    </row>
    <row r="3931" spans="1:12">
      <c r="A3931" s="51" t="s">
        <v>2214</v>
      </c>
      <c r="B3931" s="52" t="s">
        <v>1285</v>
      </c>
      <c r="C3931" s="52" t="s">
        <v>1638</v>
      </c>
      <c r="D3931" s="52" t="s">
        <v>1627</v>
      </c>
      <c r="E3931" s="52" t="s">
        <v>791</v>
      </c>
      <c r="F3931" s="52" t="s">
        <v>2216</v>
      </c>
      <c r="G3931" s="52">
        <v>2022</v>
      </c>
      <c r="H3931" s="52" t="s">
        <v>357</v>
      </c>
      <c r="I3931" s="52" t="s">
        <v>663</v>
      </c>
      <c r="J3931" s="60">
        <v>1657500</v>
      </c>
      <c r="K3931" s="52">
        <v>1657500</v>
      </c>
      <c r="L3931" s="56" t="str">
        <f>_xlfn.CONCAT(NFM3External!$B3931,"_",NFM3External!$C3931,"_",NFM3External!$E3931,"_",NFM3External!$G3931)</f>
        <v>Zambia_HIV_Germany_2022</v>
      </c>
    </row>
    <row r="3932" spans="1:12">
      <c r="A3932" s="48" t="s">
        <v>2214</v>
      </c>
      <c r="B3932" s="49" t="s">
        <v>1285</v>
      </c>
      <c r="C3932" s="49" t="s">
        <v>1638</v>
      </c>
      <c r="D3932" s="49" t="s">
        <v>1627</v>
      </c>
      <c r="E3932" s="49" t="s">
        <v>791</v>
      </c>
      <c r="F3932" s="49" t="s">
        <v>2216</v>
      </c>
      <c r="G3932" s="49">
        <v>2023</v>
      </c>
      <c r="H3932" s="49" t="s">
        <v>357</v>
      </c>
      <c r="I3932" s="49" t="s">
        <v>663</v>
      </c>
      <c r="J3932" s="59">
        <v>0</v>
      </c>
      <c r="K3932" s="49">
        <v>0</v>
      </c>
      <c r="L3932" s="55" t="str">
        <f>_xlfn.CONCAT(NFM3External!$B3932,"_",NFM3External!$C3932,"_",NFM3External!$E3932,"_",NFM3External!$G3932)</f>
        <v>Zambia_HIV_Germany_2023</v>
      </c>
    </row>
    <row r="3933" spans="1:12">
      <c r="A3933" s="51" t="s">
        <v>2214</v>
      </c>
      <c r="B3933" s="52" t="s">
        <v>1285</v>
      </c>
      <c r="C3933" s="52" t="s">
        <v>1638</v>
      </c>
      <c r="D3933" s="52" t="s">
        <v>1627</v>
      </c>
      <c r="E3933" s="52" t="s">
        <v>791</v>
      </c>
      <c r="F3933" s="52" t="s">
        <v>2216</v>
      </c>
      <c r="G3933" s="52">
        <v>2024</v>
      </c>
      <c r="H3933" s="52" t="s">
        <v>357</v>
      </c>
      <c r="I3933" s="52" t="s">
        <v>663</v>
      </c>
      <c r="J3933" s="60">
        <v>0</v>
      </c>
      <c r="K3933" s="52">
        <v>0</v>
      </c>
      <c r="L3933" s="56" t="str">
        <f>_xlfn.CONCAT(NFM3External!$B3933,"_",NFM3External!$C3933,"_",NFM3External!$E3933,"_",NFM3External!$G3933)</f>
        <v>Zambia_HIV_Germany_2024</v>
      </c>
    </row>
    <row r="3934" spans="1:12">
      <c r="A3934" s="48" t="s">
        <v>2214</v>
      </c>
      <c r="B3934" s="49" t="s">
        <v>1285</v>
      </c>
      <c r="C3934" s="49" t="s">
        <v>1638</v>
      </c>
      <c r="D3934" s="49" t="s">
        <v>1627</v>
      </c>
      <c r="E3934" s="49" t="s">
        <v>791</v>
      </c>
      <c r="F3934" s="49" t="s">
        <v>2216</v>
      </c>
      <c r="G3934" s="49">
        <v>2025</v>
      </c>
      <c r="H3934" s="49" t="s">
        <v>357</v>
      </c>
      <c r="I3934" s="49" t="s">
        <v>663</v>
      </c>
      <c r="J3934" s="59">
        <v>0</v>
      </c>
      <c r="K3934" s="49">
        <v>0</v>
      </c>
      <c r="L3934" s="55" t="str">
        <f>_xlfn.CONCAT(NFM3External!$B3934,"_",NFM3External!$C3934,"_",NFM3External!$E3934,"_",NFM3External!$G3934)</f>
        <v>Zambia_HIV_Germany_2025</v>
      </c>
    </row>
    <row r="3935" spans="1:12">
      <c r="A3935" s="51" t="s">
        <v>2214</v>
      </c>
      <c r="B3935" s="52" t="s">
        <v>1285</v>
      </c>
      <c r="C3935" s="52" t="s">
        <v>1638</v>
      </c>
      <c r="D3935" s="52" t="s">
        <v>1627</v>
      </c>
      <c r="E3935" s="52" t="s">
        <v>836</v>
      </c>
      <c r="F3935" s="52" t="s">
        <v>2217</v>
      </c>
      <c r="G3935" s="52">
        <v>2018</v>
      </c>
      <c r="H3935" s="52" t="s">
        <v>1628</v>
      </c>
      <c r="I3935" s="52" t="s">
        <v>663</v>
      </c>
      <c r="J3935" s="60">
        <v>2083945</v>
      </c>
      <c r="K3935" s="52">
        <v>2083945</v>
      </c>
      <c r="L3935" s="56" t="str">
        <f>_xlfn.CONCAT(NFM3External!$B3935,"_",NFM3External!$C3935,"_",NFM3External!$E3935,"_",NFM3External!$G3935)</f>
        <v>Zambia_HIV_Joint United Nations Programme on HIV/AIDS (UNAIDS)_2018</v>
      </c>
    </row>
    <row r="3936" spans="1:12">
      <c r="A3936" s="48" t="s">
        <v>2214</v>
      </c>
      <c r="B3936" s="49" t="s">
        <v>1285</v>
      </c>
      <c r="C3936" s="49" t="s">
        <v>1638</v>
      </c>
      <c r="D3936" s="49" t="s">
        <v>1627</v>
      </c>
      <c r="E3936" s="49" t="s">
        <v>836</v>
      </c>
      <c r="F3936" s="49" t="s">
        <v>2217</v>
      </c>
      <c r="G3936" s="49">
        <v>2019</v>
      </c>
      <c r="H3936" s="49" t="s">
        <v>1628</v>
      </c>
      <c r="I3936" s="49" t="s">
        <v>663</v>
      </c>
      <c r="J3936" s="59">
        <v>2083945</v>
      </c>
      <c r="K3936" s="49">
        <v>2083945</v>
      </c>
      <c r="L3936" s="55" t="str">
        <f>_xlfn.CONCAT(NFM3External!$B3936,"_",NFM3External!$C3936,"_",NFM3External!$E3936,"_",NFM3External!$G3936)</f>
        <v>Zambia_HIV_Joint United Nations Programme on HIV/AIDS (UNAIDS)_2019</v>
      </c>
    </row>
    <row r="3937" spans="1:12">
      <c r="A3937" s="51" t="s">
        <v>2214</v>
      </c>
      <c r="B3937" s="52" t="s">
        <v>1285</v>
      </c>
      <c r="C3937" s="52" t="s">
        <v>1638</v>
      </c>
      <c r="D3937" s="52" t="s">
        <v>1627</v>
      </c>
      <c r="E3937" s="52" t="s">
        <v>836</v>
      </c>
      <c r="F3937" s="52" t="s">
        <v>2217</v>
      </c>
      <c r="G3937" s="52">
        <v>2020</v>
      </c>
      <c r="H3937" s="52" t="s">
        <v>1628</v>
      </c>
      <c r="I3937" s="52" t="s">
        <v>663</v>
      </c>
      <c r="J3937" s="60">
        <v>2083945</v>
      </c>
      <c r="K3937" s="52">
        <v>2083945</v>
      </c>
      <c r="L3937" s="56" t="str">
        <f>_xlfn.CONCAT(NFM3External!$B3937,"_",NFM3External!$C3937,"_",NFM3External!$E3937,"_",NFM3External!$G3937)</f>
        <v>Zambia_HIV_Joint United Nations Programme on HIV/AIDS (UNAIDS)_2020</v>
      </c>
    </row>
    <row r="3938" spans="1:12">
      <c r="A3938" s="48" t="s">
        <v>2214</v>
      </c>
      <c r="B3938" s="49" t="s">
        <v>1285</v>
      </c>
      <c r="C3938" s="49" t="s">
        <v>1638</v>
      </c>
      <c r="D3938" s="49" t="s">
        <v>1627</v>
      </c>
      <c r="E3938" s="49" t="s">
        <v>836</v>
      </c>
      <c r="F3938" s="49" t="s">
        <v>2217</v>
      </c>
      <c r="G3938" s="49">
        <v>2021</v>
      </c>
      <c r="H3938" s="49" t="s">
        <v>357</v>
      </c>
      <c r="I3938" s="49" t="s">
        <v>663</v>
      </c>
      <c r="J3938" s="59">
        <v>2083945</v>
      </c>
      <c r="K3938" s="49">
        <v>2083945</v>
      </c>
      <c r="L3938" s="55" t="str">
        <f>_xlfn.CONCAT(NFM3External!$B3938,"_",NFM3External!$C3938,"_",NFM3External!$E3938,"_",NFM3External!$G3938)</f>
        <v>Zambia_HIV_Joint United Nations Programme on HIV/AIDS (UNAIDS)_2021</v>
      </c>
    </row>
    <row r="3939" spans="1:12">
      <c r="A3939" s="51" t="s">
        <v>2214</v>
      </c>
      <c r="B3939" s="52" t="s">
        <v>1285</v>
      </c>
      <c r="C3939" s="52" t="s">
        <v>1638</v>
      </c>
      <c r="D3939" s="52" t="s">
        <v>1627</v>
      </c>
      <c r="E3939" s="52" t="s">
        <v>836</v>
      </c>
      <c r="F3939" s="52" t="s">
        <v>2217</v>
      </c>
      <c r="G3939" s="52">
        <v>2022</v>
      </c>
      <c r="H3939" s="52" t="s">
        <v>357</v>
      </c>
      <c r="I3939" s="52" t="s">
        <v>663</v>
      </c>
      <c r="J3939" s="60">
        <v>2083945</v>
      </c>
      <c r="K3939" s="52">
        <v>2083945</v>
      </c>
      <c r="L3939" s="56" t="str">
        <f>_xlfn.CONCAT(NFM3External!$B3939,"_",NFM3External!$C3939,"_",NFM3External!$E3939,"_",NFM3External!$G3939)</f>
        <v>Zambia_HIV_Joint United Nations Programme on HIV/AIDS (UNAIDS)_2022</v>
      </c>
    </row>
    <row r="3940" spans="1:12">
      <c r="A3940" s="48" t="s">
        <v>2214</v>
      </c>
      <c r="B3940" s="49" t="s">
        <v>1285</v>
      </c>
      <c r="C3940" s="49" t="s">
        <v>1638</v>
      </c>
      <c r="D3940" s="49" t="s">
        <v>1627</v>
      </c>
      <c r="E3940" s="49" t="s">
        <v>836</v>
      </c>
      <c r="F3940" s="49" t="s">
        <v>2217</v>
      </c>
      <c r="G3940" s="49">
        <v>2023</v>
      </c>
      <c r="H3940" s="49" t="s">
        <v>357</v>
      </c>
      <c r="I3940" s="49" t="s">
        <v>663</v>
      </c>
      <c r="J3940" s="59">
        <v>2083945</v>
      </c>
      <c r="K3940" s="49">
        <v>2083945</v>
      </c>
      <c r="L3940" s="55" t="str">
        <f>_xlfn.CONCAT(NFM3External!$B3940,"_",NFM3External!$C3940,"_",NFM3External!$E3940,"_",NFM3External!$G3940)</f>
        <v>Zambia_HIV_Joint United Nations Programme on HIV/AIDS (UNAIDS)_2023</v>
      </c>
    </row>
    <row r="3941" spans="1:12">
      <c r="A3941" s="51" t="s">
        <v>2214</v>
      </c>
      <c r="B3941" s="52" t="s">
        <v>1285</v>
      </c>
      <c r="C3941" s="52" t="s">
        <v>1638</v>
      </c>
      <c r="D3941" s="52" t="s">
        <v>1627</v>
      </c>
      <c r="E3941" s="52" t="s">
        <v>836</v>
      </c>
      <c r="F3941" s="52" t="s">
        <v>2217</v>
      </c>
      <c r="G3941" s="52">
        <v>2024</v>
      </c>
      <c r="H3941" s="52" t="s">
        <v>357</v>
      </c>
      <c r="I3941" s="52" t="s">
        <v>663</v>
      </c>
      <c r="J3941" s="60">
        <v>2083945</v>
      </c>
      <c r="K3941" s="52">
        <v>2083945</v>
      </c>
      <c r="L3941" s="56" t="str">
        <f>_xlfn.CONCAT(NFM3External!$B3941,"_",NFM3External!$C3941,"_",NFM3External!$E3941,"_",NFM3External!$G3941)</f>
        <v>Zambia_HIV_Joint United Nations Programme on HIV/AIDS (UNAIDS)_2024</v>
      </c>
    </row>
    <row r="3942" spans="1:12">
      <c r="A3942" s="48" t="s">
        <v>2214</v>
      </c>
      <c r="B3942" s="49" t="s">
        <v>1285</v>
      </c>
      <c r="C3942" s="49" t="s">
        <v>1638</v>
      </c>
      <c r="D3942" s="49" t="s">
        <v>1627</v>
      </c>
      <c r="E3942" s="49" t="s">
        <v>836</v>
      </c>
      <c r="F3942" s="49" t="s">
        <v>2217</v>
      </c>
      <c r="G3942" s="49">
        <v>2025</v>
      </c>
      <c r="H3942" s="49" t="s">
        <v>357</v>
      </c>
      <c r="I3942" s="49" t="s">
        <v>663</v>
      </c>
      <c r="J3942" s="59">
        <v>2083945</v>
      </c>
      <c r="K3942" s="49">
        <v>2083945</v>
      </c>
      <c r="L3942" s="55" t="str">
        <f>_xlfn.CONCAT(NFM3External!$B3942,"_",NFM3External!$C3942,"_",NFM3External!$E3942,"_",NFM3External!$G3942)</f>
        <v>Zambia_HIV_Joint United Nations Programme on HIV/AIDS (UNAIDS)_2025</v>
      </c>
    </row>
    <row r="3943" spans="1:12">
      <c r="A3943" s="51" t="s">
        <v>2214</v>
      </c>
      <c r="B3943" s="52" t="s">
        <v>1285</v>
      </c>
      <c r="C3943" s="52" t="s">
        <v>1638</v>
      </c>
      <c r="D3943" s="52" t="s">
        <v>1627</v>
      </c>
      <c r="E3943" s="52" t="s">
        <v>927</v>
      </c>
      <c r="F3943" s="52" t="s">
        <v>2218</v>
      </c>
      <c r="G3943" s="52">
        <v>2018</v>
      </c>
      <c r="H3943" s="52" t="s">
        <v>1628</v>
      </c>
      <c r="I3943" s="52" t="s">
        <v>663</v>
      </c>
      <c r="J3943" s="60">
        <v>359823520</v>
      </c>
      <c r="K3943" s="52">
        <v>359823520</v>
      </c>
      <c r="L3943" s="56" t="str">
        <f>_xlfn.CONCAT(NFM3External!$B3943,"_",NFM3External!$C3943,"_",NFM3External!$E3943,"_",NFM3External!$G3943)</f>
        <v>Zambia_HIV_United States Government (USG)_2018</v>
      </c>
    </row>
    <row r="3944" spans="1:12">
      <c r="A3944" s="48" t="s">
        <v>2214</v>
      </c>
      <c r="B3944" s="49" t="s">
        <v>1285</v>
      </c>
      <c r="C3944" s="49" t="s">
        <v>1638</v>
      </c>
      <c r="D3944" s="49" t="s">
        <v>1627</v>
      </c>
      <c r="E3944" s="49" t="s">
        <v>927</v>
      </c>
      <c r="F3944" s="49" t="s">
        <v>2218</v>
      </c>
      <c r="G3944" s="49">
        <v>2019</v>
      </c>
      <c r="H3944" s="49" t="s">
        <v>1628</v>
      </c>
      <c r="I3944" s="49" t="s">
        <v>663</v>
      </c>
      <c r="J3944" s="59">
        <v>339226775</v>
      </c>
      <c r="K3944" s="49">
        <v>339226775</v>
      </c>
      <c r="L3944" s="55" t="str">
        <f>_xlfn.CONCAT(NFM3External!$B3944,"_",NFM3External!$C3944,"_",NFM3External!$E3944,"_",NFM3External!$G3944)</f>
        <v>Zambia_HIV_United States Government (USG)_2019</v>
      </c>
    </row>
    <row r="3945" spans="1:12">
      <c r="A3945" s="51" t="s">
        <v>2214</v>
      </c>
      <c r="B3945" s="52" t="s">
        <v>1285</v>
      </c>
      <c r="C3945" s="52" t="s">
        <v>1638</v>
      </c>
      <c r="D3945" s="52" t="s">
        <v>1627</v>
      </c>
      <c r="E3945" s="52" t="s">
        <v>927</v>
      </c>
      <c r="F3945" s="52" t="s">
        <v>2218</v>
      </c>
      <c r="G3945" s="52">
        <v>2020</v>
      </c>
      <c r="H3945" s="52" t="s">
        <v>1628</v>
      </c>
      <c r="I3945" s="52" t="s">
        <v>663</v>
      </c>
      <c r="J3945" s="60">
        <v>377318242</v>
      </c>
      <c r="K3945" s="52">
        <v>377318242</v>
      </c>
      <c r="L3945" s="56" t="str">
        <f>_xlfn.CONCAT(NFM3External!$B3945,"_",NFM3External!$C3945,"_",NFM3External!$E3945,"_",NFM3External!$G3945)</f>
        <v>Zambia_HIV_United States Government (USG)_2020</v>
      </c>
    </row>
    <row r="3946" spans="1:12">
      <c r="A3946" s="48" t="s">
        <v>2214</v>
      </c>
      <c r="B3946" s="49" t="s">
        <v>1285</v>
      </c>
      <c r="C3946" s="49" t="s">
        <v>1638</v>
      </c>
      <c r="D3946" s="49" t="s">
        <v>1627</v>
      </c>
      <c r="E3946" s="49" t="s">
        <v>927</v>
      </c>
      <c r="F3946" s="49" t="s">
        <v>2218</v>
      </c>
      <c r="G3946" s="49">
        <v>2021</v>
      </c>
      <c r="H3946" s="49" t="s">
        <v>357</v>
      </c>
      <c r="I3946" s="49" t="s">
        <v>663</v>
      </c>
      <c r="J3946" s="59">
        <v>391032305</v>
      </c>
      <c r="K3946" s="49">
        <v>391032305</v>
      </c>
      <c r="L3946" s="55" t="str">
        <f>_xlfn.CONCAT(NFM3External!$B3946,"_",NFM3External!$C3946,"_",NFM3External!$E3946,"_",NFM3External!$G3946)</f>
        <v>Zambia_HIV_United States Government (USG)_2021</v>
      </c>
    </row>
    <row r="3947" spans="1:12">
      <c r="A3947" s="51" t="s">
        <v>2214</v>
      </c>
      <c r="B3947" s="52" t="s">
        <v>1285</v>
      </c>
      <c r="C3947" s="52" t="s">
        <v>1638</v>
      </c>
      <c r="D3947" s="52" t="s">
        <v>1627</v>
      </c>
      <c r="E3947" s="52" t="s">
        <v>927</v>
      </c>
      <c r="F3947" s="52" t="s">
        <v>2218</v>
      </c>
      <c r="G3947" s="52">
        <v>2022</v>
      </c>
      <c r="H3947" s="52" t="s">
        <v>357</v>
      </c>
      <c r="I3947" s="52" t="s">
        <v>663</v>
      </c>
      <c r="J3947" s="60">
        <v>391032305</v>
      </c>
      <c r="K3947" s="52">
        <v>391032305</v>
      </c>
      <c r="L3947" s="56" t="str">
        <f>_xlfn.CONCAT(NFM3External!$B3947,"_",NFM3External!$C3947,"_",NFM3External!$E3947,"_",NFM3External!$G3947)</f>
        <v>Zambia_HIV_United States Government (USG)_2022</v>
      </c>
    </row>
    <row r="3948" spans="1:12">
      <c r="A3948" s="48" t="s">
        <v>2214</v>
      </c>
      <c r="B3948" s="49" t="s">
        <v>1285</v>
      </c>
      <c r="C3948" s="49" t="s">
        <v>1638</v>
      </c>
      <c r="D3948" s="49" t="s">
        <v>1627</v>
      </c>
      <c r="E3948" s="49" t="s">
        <v>927</v>
      </c>
      <c r="F3948" s="49" t="s">
        <v>2218</v>
      </c>
      <c r="G3948" s="49">
        <v>2023</v>
      </c>
      <c r="H3948" s="49" t="s">
        <v>357</v>
      </c>
      <c r="I3948" s="49" t="s">
        <v>663</v>
      </c>
      <c r="J3948" s="59">
        <v>391032305</v>
      </c>
      <c r="K3948" s="49">
        <v>391032305</v>
      </c>
      <c r="L3948" s="55" t="str">
        <f>_xlfn.CONCAT(NFM3External!$B3948,"_",NFM3External!$C3948,"_",NFM3External!$E3948,"_",NFM3External!$G3948)</f>
        <v>Zambia_HIV_United States Government (USG)_2023</v>
      </c>
    </row>
    <row r="3949" spans="1:12">
      <c r="A3949" s="51" t="s">
        <v>2214</v>
      </c>
      <c r="B3949" s="52" t="s">
        <v>1285</v>
      </c>
      <c r="C3949" s="52" t="s">
        <v>1638</v>
      </c>
      <c r="D3949" s="52" t="s">
        <v>1627</v>
      </c>
      <c r="E3949" s="52" t="s">
        <v>927</v>
      </c>
      <c r="F3949" s="52" t="s">
        <v>2218</v>
      </c>
      <c r="G3949" s="52">
        <v>2024</v>
      </c>
      <c r="H3949" s="52" t="s">
        <v>357</v>
      </c>
      <c r="I3949" s="52" t="s">
        <v>663</v>
      </c>
      <c r="J3949" s="60">
        <v>391032305</v>
      </c>
      <c r="K3949" s="52">
        <v>391032305</v>
      </c>
      <c r="L3949" s="56" t="str">
        <f>_xlfn.CONCAT(NFM3External!$B3949,"_",NFM3External!$C3949,"_",NFM3External!$E3949,"_",NFM3External!$G3949)</f>
        <v>Zambia_HIV_United States Government (USG)_2024</v>
      </c>
    </row>
    <row r="3950" spans="1:12">
      <c r="A3950" s="48" t="s">
        <v>2214</v>
      </c>
      <c r="B3950" s="49" t="s">
        <v>1285</v>
      </c>
      <c r="C3950" s="49" t="s">
        <v>1638</v>
      </c>
      <c r="D3950" s="49" t="s">
        <v>1627</v>
      </c>
      <c r="E3950" s="49" t="s">
        <v>927</v>
      </c>
      <c r="F3950" s="49" t="s">
        <v>2218</v>
      </c>
      <c r="G3950" s="49">
        <v>2025</v>
      </c>
      <c r="H3950" s="49" t="s">
        <v>357</v>
      </c>
      <c r="I3950" s="49" t="s">
        <v>663</v>
      </c>
      <c r="J3950" s="59">
        <v>391032305</v>
      </c>
      <c r="K3950" s="49">
        <v>391032305</v>
      </c>
      <c r="L3950" s="55" t="str">
        <f>_xlfn.CONCAT(NFM3External!$B3950,"_",NFM3External!$C3950,"_",NFM3External!$E3950,"_",NFM3External!$G3950)</f>
        <v>Zambia_HIV_United States Government (USG)_2025</v>
      </c>
    </row>
    <row r="3951" spans="1:12">
      <c r="A3951" s="51" t="s">
        <v>2214</v>
      </c>
      <c r="B3951" s="52" t="s">
        <v>1285</v>
      </c>
      <c r="C3951" s="52" t="s">
        <v>304</v>
      </c>
      <c r="D3951" s="52" t="s">
        <v>1627</v>
      </c>
      <c r="E3951" s="52" t="s">
        <v>679</v>
      </c>
      <c r="F3951" s="52"/>
      <c r="G3951" s="52">
        <v>2018</v>
      </c>
      <c r="H3951" s="52" t="s">
        <v>1628</v>
      </c>
      <c r="I3951" s="52" t="s">
        <v>663</v>
      </c>
      <c r="J3951" s="60">
        <v>13000</v>
      </c>
      <c r="K3951" s="52">
        <v>13000</v>
      </c>
      <c r="L3951" s="56" t="str">
        <f>_xlfn.CONCAT(NFM3External!$B3951,"_",NFM3External!$C3951,"_",NFM3External!$E3951,"_",NFM3External!$G3951)</f>
        <v>Zambia_Malaria_Bill and Melinda Gates Foundation _2018</v>
      </c>
    </row>
    <row r="3952" spans="1:12">
      <c r="A3952" s="48" t="s">
        <v>2214</v>
      </c>
      <c r="B3952" s="49" t="s">
        <v>1285</v>
      </c>
      <c r="C3952" s="49" t="s">
        <v>304</v>
      </c>
      <c r="D3952" s="49" t="s">
        <v>1627</v>
      </c>
      <c r="E3952" s="49" t="s">
        <v>605</v>
      </c>
      <c r="F3952" s="49"/>
      <c r="G3952" s="49">
        <v>2018</v>
      </c>
      <c r="H3952" s="49" t="s">
        <v>1628</v>
      </c>
      <c r="I3952" s="49" t="s">
        <v>663</v>
      </c>
      <c r="J3952" s="59">
        <v>20000</v>
      </c>
      <c r="K3952" s="49">
        <v>20000</v>
      </c>
      <c r="L3952" s="55" t="str">
        <f>_xlfn.CONCAT(NFM3External!$B3952,"_",NFM3External!$C3952,"_",NFM3External!$E3952,"_",NFM3External!$G3952)</f>
        <v>Zambia_Malaria_Select External Source_2018</v>
      </c>
    </row>
    <row r="3953" spans="1:12">
      <c r="A3953" s="51" t="s">
        <v>2214</v>
      </c>
      <c r="B3953" s="52" t="s">
        <v>1285</v>
      </c>
      <c r="C3953" s="52" t="s">
        <v>304</v>
      </c>
      <c r="D3953" s="52" t="s">
        <v>1627</v>
      </c>
      <c r="E3953" s="52" t="s">
        <v>927</v>
      </c>
      <c r="F3953" s="52" t="s">
        <v>2219</v>
      </c>
      <c r="G3953" s="52">
        <v>2018</v>
      </c>
      <c r="H3953" s="52" t="s">
        <v>1628</v>
      </c>
      <c r="I3953" s="52" t="s">
        <v>663</v>
      </c>
      <c r="J3953" s="60">
        <v>22000000</v>
      </c>
      <c r="K3953" s="52">
        <v>22000000</v>
      </c>
      <c r="L3953" s="56" t="str">
        <f>_xlfn.CONCAT(NFM3External!$B3953,"_",NFM3External!$C3953,"_",NFM3External!$E3953,"_",NFM3External!$G3953)</f>
        <v>Zambia_Malaria_United States Government (USG)_2018</v>
      </c>
    </row>
    <row r="3954" spans="1:12">
      <c r="A3954" s="48" t="s">
        <v>2214</v>
      </c>
      <c r="B3954" s="49" t="s">
        <v>1285</v>
      </c>
      <c r="C3954" s="49" t="s">
        <v>304</v>
      </c>
      <c r="D3954" s="49" t="s">
        <v>1627</v>
      </c>
      <c r="E3954" s="49" t="s">
        <v>927</v>
      </c>
      <c r="F3954" s="49" t="s">
        <v>2219</v>
      </c>
      <c r="G3954" s="49">
        <v>2019</v>
      </c>
      <c r="H3954" s="49" t="s">
        <v>1628</v>
      </c>
      <c r="I3954" s="49" t="s">
        <v>663</v>
      </c>
      <c r="J3954" s="59">
        <v>22000000</v>
      </c>
      <c r="K3954" s="49">
        <v>22000000</v>
      </c>
      <c r="L3954" s="55" t="str">
        <f>_xlfn.CONCAT(NFM3External!$B3954,"_",NFM3External!$C3954,"_",NFM3External!$E3954,"_",NFM3External!$G3954)</f>
        <v>Zambia_Malaria_United States Government (USG)_2019</v>
      </c>
    </row>
    <row r="3955" spans="1:12">
      <c r="A3955" s="51" t="s">
        <v>2214</v>
      </c>
      <c r="B3955" s="52" t="s">
        <v>1285</v>
      </c>
      <c r="C3955" s="52" t="s">
        <v>304</v>
      </c>
      <c r="D3955" s="52" t="s">
        <v>1627</v>
      </c>
      <c r="E3955" s="52" t="s">
        <v>927</v>
      </c>
      <c r="F3955" s="52" t="s">
        <v>2219</v>
      </c>
      <c r="G3955" s="52">
        <v>2020</v>
      </c>
      <c r="H3955" s="52" t="s">
        <v>1628</v>
      </c>
      <c r="I3955" s="52" t="s">
        <v>663</v>
      </c>
      <c r="J3955" s="60">
        <v>22000000</v>
      </c>
      <c r="K3955" s="52">
        <v>22000000</v>
      </c>
      <c r="L3955" s="56" t="str">
        <f>_xlfn.CONCAT(NFM3External!$B3955,"_",NFM3External!$C3955,"_",NFM3External!$E3955,"_",NFM3External!$G3955)</f>
        <v>Zambia_Malaria_United States Government (USG)_2020</v>
      </c>
    </row>
    <row r="3956" spans="1:12">
      <c r="A3956" s="48" t="s">
        <v>2214</v>
      </c>
      <c r="B3956" s="49" t="s">
        <v>1285</v>
      </c>
      <c r="C3956" s="49" t="s">
        <v>304</v>
      </c>
      <c r="D3956" s="49" t="s">
        <v>1627</v>
      </c>
      <c r="E3956" s="49" t="s">
        <v>927</v>
      </c>
      <c r="F3956" s="49" t="s">
        <v>2219</v>
      </c>
      <c r="G3956" s="49">
        <v>2021</v>
      </c>
      <c r="H3956" s="49" t="s">
        <v>357</v>
      </c>
      <c r="I3956" s="49" t="s">
        <v>663</v>
      </c>
      <c r="J3956" s="59">
        <v>32323073</v>
      </c>
      <c r="K3956" s="49">
        <v>32323073</v>
      </c>
      <c r="L3956" s="55" t="str">
        <f>_xlfn.CONCAT(NFM3External!$B3956,"_",NFM3External!$C3956,"_",NFM3External!$E3956,"_",NFM3External!$G3956)</f>
        <v>Zambia_Malaria_United States Government (USG)_2021</v>
      </c>
    </row>
    <row r="3957" spans="1:12">
      <c r="A3957" s="51" t="s">
        <v>2214</v>
      </c>
      <c r="B3957" s="52" t="s">
        <v>1285</v>
      </c>
      <c r="C3957" s="52" t="s">
        <v>304</v>
      </c>
      <c r="D3957" s="52" t="s">
        <v>1627</v>
      </c>
      <c r="E3957" s="52" t="s">
        <v>927</v>
      </c>
      <c r="F3957" s="52" t="s">
        <v>2219</v>
      </c>
      <c r="G3957" s="52">
        <v>2022</v>
      </c>
      <c r="H3957" s="52" t="s">
        <v>357</v>
      </c>
      <c r="I3957" s="52" t="s">
        <v>663</v>
      </c>
      <c r="J3957" s="60">
        <v>41213067</v>
      </c>
      <c r="K3957" s="52">
        <v>41213067</v>
      </c>
      <c r="L3957" s="56" t="str">
        <f>_xlfn.CONCAT(NFM3External!$B3957,"_",NFM3External!$C3957,"_",NFM3External!$E3957,"_",NFM3External!$G3957)</f>
        <v>Zambia_Malaria_United States Government (USG)_2022</v>
      </c>
    </row>
    <row r="3958" spans="1:12">
      <c r="A3958" s="48" t="s">
        <v>2214</v>
      </c>
      <c r="B3958" s="49" t="s">
        <v>1285</v>
      </c>
      <c r="C3958" s="49" t="s">
        <v>304</v>
      </c>
      <c r="D3958" s="49" t="s">
        <v>1627</v>
      </c>
      <c r="E3958" s="49" t="s">
        <v>927</v>
      </c>
      <c r="F3958" s="49" t="s">
        <v>2219</v>
      </c>
      <c r="G3958" s="49">
        <v>2023</v>
      </c>
      <c r="H3958" s="49" t="s">
        <v>357</v>
      </c>
      <c r="I3958" s="49" t="s">
        <v>663</v>
      </c>
      <c r="J3958" s="59">
        <v>27511408</v>
      </c>
      <c r="K3958" s="49">
        <v>27511408</v>
      </c>
      <c r="L3958" s="55" t="str">
        <f>_xlfn.CONCAT(NFM3External!$B3958,"_",NFM3External!$C3958,"_",NFM3External!$E3958,"_",NFM3External!$G3958)</f>
        <v>Zambia_Malaria_United States Government (USG)_2023</v>
      </c>
    </row>
    <row r="3959" spans="1:12">
      <c r="A3959" s="51" t="s">
        <v>2214</v>
      </c>
      <c r="B3959" s="52" t="s">
        <v>1285</v>
      </c>
      <c r="C3959" s="52" t="s">
        <v>301</v>
      </c>
      <c r="D3959" s="52" t="s">
        <v>1627</v>
      </c>
      <c r="E3959" s="52" t="s">
        <v>831</v>
      </c>
      <c r="F3959" s="52" t="s">
        <v>2220</v>
      </c>
      <c r="G3959" s="52">
        <v>2018</v>
      </c>
      <c r="H3959" s="52" t="s">
        <v>1628</v>
      </c>
      <c r="I3959" s="52" t="s">
        <v>663</v>
      </c>
      <c r="J3959" s="60">
        <v>443334</v>
      </c>
      <c r="K3959" s="52">
        <v>443334</v>
      </c>
      <c r="L3959" s="56" t="str">
        <f>_xlfn.CONCAT(NFM3External!$B3959,"_",NFM3External!$C3959,"_",NFM3External!$E3959,"_",NFM3External!$G3959)</f>
        <v>Zambia_TB_Japan_2018</v>
      </c>
    </row>
    <row r="3960" spans="1:12">
      <c r="A3960" s="48" t="s">
        <v>2214</v>
      </c>
      <c r="B3960" s="49" t="s">
        <v>1285</v>
      </c>
      <c r="C3960" s="49" t="s">
        <v>301</v>
      </c>
      <c r="D3960" s="49" t="s">
        <v>1627</v>
      </c>
      <c r="E3960" s="49" t="s">
        <v>831</v>
      </c>
      <c r="F3960" s="49" t="s">
        <v>2220</v>
      </c>
      <c r="G3960" s="49">
        <v>2019</v>
      </c>
      <c r="H3960" s="49" t="s">
        <v>1628</v>
      </c>
      <c r="I3960" s="49" t="s">
        <v>663</v>
      </c>
      <c r="J3960" s="59">
        <v>443334</v>
      </c>
      <c r="K3960" s="49">
        <v>443334</v>
      </c>
      <c r="L3960" s="55" t="str">
        <f>_xlfn.CONCAT(NFM3External!$B3960,"_",NFM3External!$C3960,"_",NFM3External!$E3960,"_",NFM3External!$G3960)</f>
        <v>Zambia_TB_Japan_2019</v>
      </c>
    </row>
    <row r="3961" spans="1:12">
      <c r="A3961" s="51" t="s">
        <v>2214</v>
      </c>
      <c r="B3961" s="52" t="s">
        <v>1285</v>
      </c>
      <c r="C3961" s="52" t="s">
        <v>301</v>
      </c>
      <c r="D3961" s="52" t="s">
        <v>1627</v>
      </c>
      <c r="E3961" s="52" t="s">
        <v>831</v>
      </c>
      <c r="F3961" s="52" t="s">
        <v>2220</v>
      </c>
      <c r="G3961" s="52">
        <v>2020</v>
      </c>
      <c r="H3961" s="52" t="s">
        <v>1628</v>
      </c>
      <c r="I3961" s="52" t="s">
        <v>663</v>
      </c>
      <c r="J3961" s="60">
        <v>443334</v>
      </c>
      <c r="K3961" s="52">
        <v>443334</v>
      </c>
      <c r="L3961" s="56" t="str">
        <f>_xlfn.CONCAT(NFM3External!$B3961,"_",NFM3External!$C3961,"_",NFM3External!$E3961,"_",NFM3External!$G3961)</f>
        <v>Zambia_TB_Japan_2020</v>
      </c>
    </row>
    <row r="3962" spans="1:12">
      <c r="A3962" s="48" t="s">
        <v>2214</v>
      </c>
      <c r="B3962" s="49" t="s">
        <v>1285</v>
      </c>
      <c r="C3962" s="49" t="s">
        <v>301</v>
      </c>
      <c r="D3962" s="49" t="s">
        <v>1627</v>
      </c>
      <c r="E3962" s="49" t="s">
        <v>831</v>
      </c>
      <c r="F3962" s="49" t="s">
        <v>2220</v>
      </c>
      <c r="G3962" s="49">
        <v>2021</v>
      </c>
      <c r="H3962" s="49" t="s">
        <v>357</v>
      </c>
      <c r="I3962" s="49" t="s">
        <v>663</v>
      </c>
      <c r="J3962" s="59">
        <v>443334</v>
      </c>
      <c r="K3962" s="49">
        <v>443334</v>
      </c>
      <c r="L3962" s="55" t="str">
        <f>_xlfn.CONCAT(NFM3External!$B3962,"_",NFM3External!$C3962,"_",NFM3External!$E3962,"_",NFM3External!$G3962)</f>
        <v>Zambia_TB_Japan_2021</v>
      </c>
    </row>
    <row r="3963" spans="1:12">
      <c r="A3963" s="51" t="s">
        <v>2214</v>
      </c>
      <c r="B3963" s="52" t="s">
        <v>1285</v>
      </c>
      <c r="C3963" s="52" t="s">
        <v>301</v>
      </c>
      <c r="D3963" s="52" t="s">
        <v>1627</v>
      </c>
      <c r="E3963" s="52" t="s">
        <v>831</v>
      </c>
      <c r="F3963" s="52" t="s">
        <v>2220</v>
      </c>
      <c r="G3963" s="52">
        <v>2022</v>
      </c>
      <c r="H3963" s="52" t="s">
        <v>357</v>
      </c>
      <c r="I3963" s="52" t="s">
        <v>663</v>
      </c>
      <c r="J3963" s="60">
        <v>443334</v>
      </c>
      <c r="K3963" s="52">
        <v>443334</v>
      </c>
      <c r="L3963" s="56" t="str">
        <f>_xlfn.CONCAT(NFM3External!$B3963,"_",NFM3External!$C3963,"_",NFM3External!$E3963,"_",NFM3External!$G3963)</f>
        <v>Zambia_TB_Japan_2022</v>
      </c>
    </row>
    <row r="3964" spans="1:12">
      <c r="A3964" s="48" t="s">
        <v>2214</v>
      </c>
      <c r="B3964" s="49" t="s">
        <v>1285</v>
      </c>
      <c r="C3964" s="49" t="s">
        <v>301</v>
      </c>
      <c r="D3964" s="49" t="s">
        <v>1627</v>
      </c>
      <c r="E3964" s="49" t="s">
        <v>831</v>
      </c>
      <c r="F3964" s="49" t="s">
        <v>2220</v>
      </c>
      <c r="G3964" s="49">
        <v>2023</v>
      </c>
      <c r="H3964" s="49" t="s">
        <v>357</v>
      </c>
      <c r="I3964" s="49" t="s">
        <v>663</v>
      </c>
      <c r="J3964" s="59">
        <v>443334</v>
      </c>
      <c r="K3964" s="49">
        <v>443334</v>
      </c>
      <c r="L3964" s="55" t="str">
        <f>_xlfn.CONCAT(NFM3External!$B3964,"_",NFM3External!$C3964,"_",NFM3External!$E3964,"_",NFM3External!$G3964)</f>
        <v>Zambia_TB_Japan_2023</v>
      </c>
    </row>
    <row r="3965" spans="1:12">
      <c r="A3965" s="51" t="s">
        <v>2214</v>
      </c>
      <c r="B3965" s="52" t="s">
        <v>1285</v>
      </c>
      <c r="C3965" s="52" t="s">
        <v>301</v>
      </c>
      <c r="D3965" s="52" t="s">
        <v>1627</v>
      </c>
      <c r="E3965" s="52" t="s">
        <v>831</v>
      </c>
      <c r="F3965" s="52" t="s">
        <v>2220</v>
      </c>
      <c r="G3965" s="52">
        <v>2024</v>
      </c>
      <c r="H3965" s="52" t="s">
        <v>357</v>
      </c>
      <c r="I3965" s="52" t="s">
        <v>663</v>
      </c>
      <c r="J3965" s="60">
        <v>443334</v>
      </c>
      <c r="K3965" s="52">
        <v>443334</v>
      </c>
      <c r="L3965" s="56" t="str">
        <f>_xlfn.CONCAT(NFM3External!$B3965,"_",NFM3External!$C3965,"_",NFM3External!$E3965,"_",NFM3External!$G3965)</f>
        <v>Zambia_TB_Japan_2024</v>
      </c>
    </row>
    <row r="3966" spans="1:12">
      <c r="A3966" s="48" t="s">
        <v>2214</v>
      </c>
      <c r="B3966" s="49" t="s">
        <v>1285</v>
      </c>
      <c r="C3966" s="49" t="s">
        <v>301</v>
      </c>
      <c r="D3966" s="49" t="s">
        <v>1627</v>
      </c>
      <c r="E3966" s="49" t="s">
        <v>831</v>
      </c>
      <c r="F3966" s="49" t="s">
        <v>2220</v>
      </c>
      <c r="G3966" s="49">
        <v>2025</v>
      </c>
      <c r="H3966" s="49" t="s">
        <v>357</v>
      </c>
      <c r="I3966" s="49" t="s">
        <v>663</v>
      </c>
      <c r="J3966" s="59">
        <v>443334</v>
      </c>
      <c r="K3966" s="49">
        <v>443334</v>
      </c>
      <c r="L3966" s="55" t="str">
        <f>_xlfn.CONCAT(NFM3External!$B3966,"_",NFM3External!$C3966,"_",NFM3External!$E3966,"_",NFM3External!$G3966)</f>
        <v>Zambia_TB_Japan_2025</v>
      </c>
    </row>
    <row r="3967" spans="1:12">
      <c r="A3967" s="51" t="s">
        <v>2214</v>
      </c>
      <c r="B3967" s="52" t="s">
        <v>1285</v>
      </c>
      <c r="C3967" s="52" t="s">
        <v>301</v>
      </c>
      <c r="D3967" s="52" t="s">
        <v>1627</v>
      </c>
      <c r="E3967" s="52" t="s">
        <v>927</v>
      </c>
      <c r="F3967" s="52" t="s">
        <v>2221</v>
      </c>
      <c r="G3967" s="52">
        <v>2018</v>
      </c>
      <c r="H3967" s="52" t="s">
        <v>1628</v>
      </c>
      <c r="I3967" s="52" t="s">
        <v>663</v>
      </c>
      <c r="J3967" s="60">
        <v>7995577</v>
      </c>
      <c r="K3967" s="52">
        <v>7995577</v>
      </c>
      <c r="L3967" s="56" t="str">
        <f>_xlfn.CONCAT(NFM3External!$B3967,"_",NFM3External!$C3967,"_",NFM3External!$E3967,"_",NFM3External!$G3967)</f>
        <v>Zambia_TB_United States Government (USG)_2018</v>
      </c>
    </row>
    <row r="3968" spans="1:12">
      <c r="A3968" s="48" t="s">
        <v>2214</v>
      </c>
      <c r="B3968" s="49" t="s">
        <v>1285</v>
      </c>
      <c r="C3968" s="49" t="s">
        <v>301</v>
      </c>
      <c r="D3968" s="49" t="s">
        <v>1627</v>
      </c>
      <c r="E3968" s="49" t="s">
        <v>927</v>
      </c>
      <c r="F3968" s="49" t="s">
        <v>2221</v>
      </c>
      <c r="G3968" s="49">
        <v>2019</v>
      </c>
      <c r="H3968" s="49" t="s">
        <v>1628</v>
      </c>
      <c r="I3968" s="49" t="s">
        <v>663</v>
      </c>
      <c r="J3968" s="59">
        <v>9203599</v>
      </c>
      <c r="K3968" s="49">
        <v>9203599</v>
      </c>
      <c r="L3968" s="55" t="str">
        <f>_xlfn.CONCAT(NFM3External!$B3968,"_",NFM3External!$C3968,"_",NFM3External!$E3968,"_",NFM3External!$G3968)</f>
        <v>Zambia_TB_United States Government (USG)_2019</v>
      </c>
    </row>
    <row r="3969" spans="1:12">
      <c r="A3969" s="51" t="s">
        <v>2214</v>
      </c>
      <c r="B3969" s="52" t="s">
        <v>1285</v>
      </c>
      <c r="C3969" s="52" t="s">
        <v>301</v>
      </c>
      <c r="D3969" s="52" t="s">
        <v>1627</v>
      </c>
      <c r="E3969" s="52" t="s">
        <v>927</v>
      </c>
      <c r="F3969" s="52" t="s">
        <v>2221</v>
      </c>
      <c r="G3969" s="52">
        <v>2020</v>
      </c>
      <c r="H3969" s="52" t="s">
        <v>1628</v>
      </c>
      <c r="I3969" s="52" t="s">
        <v>663</v>
      </c>
      <c r="J3969" s="60">
        <v>10782596</v>
      </c>
      <c r="K3969" s="52">
        <v>10782596</v>
      </c>
      <c r="L3969" s="56" t="str">
        <f>_xlfn.CONCAT(NFM3External!$B3969,"_",NFM3External!$C3969,"_",NFM3External!$E3969,"_",NFM3External!$G3969)</f>
        <v>Zambia_TB_United States Government (USG)_2020</v>
      </c>
    </row>
    <row r="3970" spans="1:12">
      <c r="A3970" s="48" t="s">
        <v>2214</v>
      </c>
      <c r="B3970" s="49" t="s">
        <v>1285</v>
      </c>
      <c r="C3970" s="49" t="s">
        <v>301</v>
      </c>
      <c r="D3970" s="49" t="s">
        <v>1627</v>
      </c>
      <c r="E3970" s="49" t="s">
        <v>927</v>
      </c>
      <c r="F3970" s="49" t="s">
        <v>2221</v>
      </c>
      <c r="G3970" s="49">
        <v>2021</v>
      </c>
      <c r="H3970" s="49" t="s">
        <v>357</v>
      </c>
      <c r="I3970" s="49" t="s">
        <v>663</v>
      </c>
      <c r="J3970" s="59">
        <v>15519589</v>
      </c>
      <c r="K3970" s="49">
        <v>15519589</v>
      </c>
      <c r="L3970" s="55" t="str">
        <f>_xlfn.CONCAT(NFM3External!$B3970,"_",NFM3External!$C3970,"_",NFM3External!$E3970,"_",NFM3External!$G3970)</f>
        <v>Zambia_TB_United States Government (USG)_2021</v>
      </c>
    </row>
    <row r="3971" spans="1:12">
      <c r="A3971" s="51" t="s">
        <v>2214</v>
      </c>
      <c r="B3971" s="52" t="s">
        <v>1285</v>
      </c>
      <c r="C3971" s="52" t="s">
        <v>301</v>
      </c>
      <c r="D3971" s="52" t="s">
        <v>1627</v>
      </c>
      <c r="E3971" s="52" t="s">
        <v>927</v>
      </c>
      <c r="F3971" s="52" t="s">
        <v>2221</v>
      </c>
      <c r="G3971" s="52">
        <v>2022</v>
      </c>
      <c r="H3971" s="52" t="s">
        <v>357</v>
      </c>
      <c r="I3971" s="52" t="s">
        <v>663</v>
      </c>
      <c r="J3971" s="60">
        <v>15519589</v>
      </c>
      <c r="K3971" s="52">
        <v>15519589</v>
      </c>
      <c r="L3971" s="56" t="str">
        <f>_xlfn.CONCAT(NFM3External!$B3971,"_",NFM3External!$C3971,"_",NFM3External!$E3971,"_",NFM3External!$G3971)</f>
        <v>Zambia_TB_United States Government (USG)_2022</v>
      </c>
    </row>
    <row r="3972" spans="1:12">
      <c r="A3972" s="48" t="s">
        <v>2214</v>
      </c>
      <c r="B3972" s="49" t="s">
        <v>1285</v>
      </c>
      <c r="C3972" s="49" t="s">
        <v>301</v>
      </c>
      <c r="D3972" s="49" t="s">
        <v>1627</v>
      </c>
      <c r="E3972" s="49" t="s">
        <v>927</v>
      </c>
      <c r="F3972" s="49" t="s">
        <v>2221</v>
      </c>
      <c r="G3972" s="49">
        <v>2023</v>
      </c>
      <c r="H3972" s="49" t="s">
        <v>357</v>
      </c>
      <c r="I3972" s="49" t="s">
        <v>663</v>
      </c>
      <c r="J3972" s="59">
        <v>15519589</v>
      </c>
      <c r="K3972" s="49">
        <v>15519589</v>
      </c>
      <c r="L3972" s="55" t="str">
        <f>_xlfn.CONCAT(NFM3External!$B3972,"_",NFM3External!$C3972,"_",NFM3External!$E3972,"_",NFM3External!$G3972)</f>
        <v>Zambia_TB_United States Government (USG)_2023</v>
      </c>
    </row>
    <row r="3973" spans="1:12">
      <c r="A3973" s="51" t="s">
        <v>2214</v>
      </c>
      <c r="B3973" s="52" t="s">
        <v>1285</v>
      </c>
      <c r="C3973" s="52" t="s">
        <v>301</v>
      </c>
      <c r="D3973" s="52" t="s">
        <v>1627</v>
      </c>
      <c r="E3973" s="52" t="s">
        <v>927</v>
      </c>
      <c r="F3973" s="52" t="s">
        <v>2221</v>
      </c>
      <c r="G3973" s="52">
        <v>2024</v>
      </c>
      <c r="H3973" s="52" t="s">
        <v>357</v>
      </c>
      <c r="I3973" s="52" t="s">
        <v>663</v>
      </c>
      <c r="J3973" s="60">
        <v>15519589</v>
      </c>
      <c r="K3973" s="52">
        <v>15519589</v>
      </c>
      <c r="L3973" s="56" t="str">
        <f>_xlfn.CONCAT(NFM3External!$B3973,"_",NFM3External!$C3973,"_",NFM3External!$E3973,"_",NFM3External!$G3973)</f>
        <v>Zambia_TB_United States Government (USG)_2024</v>
      </c>
    </row>
    <row r="3974" spans="1:12">
      <c r="A3974" s="48" t="s">
        <v>2214</v>
      </c>
      <c r="B3974" s="49" t="s">
        <v>1285</v>
      </c>
      <c r="C3974" s="49" t="s">
        <v>301</v>
      </c>
      <c r="D3974" s="49" t="s">
        <v>1627</v>
      </c>
      <c r="E3974" s="49" t="s">
        <v>927</v>
      </c>
      <c r="F3974" s="49" t="s">
        <v>2221</v>
      </c>
      <c r="G3974" s="49">
        <v>2025</v>
      </c>
      <c r="H3974" s="49" t="s">
        <v>357</v>
      </c>
      <c r="I3974" s="49" t="s">
        <v>663</v>
      </c>
      <c r="J3974" s="59">
        <v>15519589</v>
      </c>
      <c r="K3974" s="49">
        <v>15519589</v>
      </c>
      <c r="L3974" s="55" t="str">
        <f>_xlfn.CONCAT(NFM3External!$B3974,"_",NFM3External!$C3974,"_",NFM3External!$E3974,"_",NFM3External!$G3974)</f>
        <v>Zambia_TB_United States Government (USG)_2025</v>
      </c>
    </row>
    <row r="3975" spans="1:12">
      <c r="A3975" s="51" t="s">
        <v>2214</v>
      </c>
      <c r="B3975" s="52" t="s">
        <v>1285</v>
      </c>
      <c r="C3975" s="52" t="s">
        <v>301</v>
      </c>
      <c r="D3975" s="52" t="s">
        <v>1627</v>
      </c>
      <c r="E3975" s="52" t="s">
        <v>942</v>
      </c>
      <c r="F3975" s="52" t="s">
        <v>2222</v>
      </c>
      <c r="G3975" s="52">
        <v>2018</v>
      </c>
      <c r="H3975" s="52" t="s">
        <v>1628</v>
      </c>
      <c r="I3975" s="52" t="s">
        <v>663</v>
      </c>
      <c r="J3975" s="60">
        <v>27000</v>
      </c>
      <c r="K3975" s="52">
        <v>27000</v>
      </c>
      <c r="L3975" s="56" t="str">
        <f>_xlfn.CONCAT(NFM3External!$B3975,"_",NFM3External!$C3975,"_",NFM3External!$E3975,"_",NFM3External!$G3975)</f>
        <v>Zambia_TB_World Health Organization (WHO)_2018</v>
      </c>
    </row>
    <row r="3976" spans="1:12">
      <c r="A3976" s="48" t="s">
        <v>2214</v>
      </c>
      <c r="B3976" s="49" t="s">
        <v>1285</v>
      </c>
      <c r="C3976" s="49" t="s">
        <v>301</v>
      </c>
      <c r="D3976" s="49" t="s">
        <v>1627</v>
      </c>
      <c r="E3976" s="49" t="s">
        <v>942</v>
      </c>
      <c r="F3976" s="49" t="s">
        <v>2222</v>
      </c>
      <c r="G3976" s="49">
        <v>2019</v>
      </c>
      <c r="H3976" s="49" t="s">
        <v>1628</v>
      </c>
      <c r="I3976" s="49" t="s">
        <v>663</v>
      </c>
      <c r="J3976" s="59">
        <v>42000</v>
      </c>
      <c r="K3976" s="49">
        <v>42000</v>
      </c>
      <c r="L3976" s="55" t="str">
        <f>_xlfn.CONCAT(NFM3External!$B3976,"_",NFM3External!$C3976,"_",NFM3External!$E3976,"_",NFM3External!$G3976)</f>
        <v>Zambia_TB_World Health Organization (WHO)_2019</v>
      </c>
    </row>
    <row r="3977" spans="1:12">
      <c r="A3977" s="51" t="s">
        <v>2214</v>
      </c>
      <c r="B3977" s="52" t="s">
        <v>1285</v>
      </c>
      <c r="C3977" s="52" t="s">
        <v>301</v>
      </c>
      <c r="D3977" s="52" t="s">
        <v>1627</v>
      </c>
      <c r="E3977" s="52" t="s">
        <v>942</v>
      </c>
      <c r="F3977" s="52" t="s">
        <v>2222</v>
      </c>
      <c r="G3977" s="52">
        <v>2020</v>
      </c>
      <c r="H3977" s="52" t="s">
        <v>1628</v>
      </c>
      <c r="I3977" s="52" t="s">
        <v>663</v>
      </c>
      <c r="J3977" s="60">
        <v>748000</v>
      </c>
      <c r="K3977" s="52">
        <v>748000</v>
      </c>
      <c r="L3977" s="56" t="str">
        <f>_xlfn.CONCAT(NFM3External!$B3977,"_",NFM3External!$C3977,"_",NFM3External!$E3977,"_",NFM3External!$G3977)</f>
        <v>Zambia_TB_World Health Organization (WHO)_2020</v>
      </c>
    </row>
    <row r="3978" spans="1:12">
      <c r="A3978" s="48" t="s">
        <v>2223</v>
      </c>
      <c r="B3978" s="49" t="s">
        <v>1288</v>
      </c>
      <c r="C3978" s="49" t="s">
        <v>1638</v>
      </c>
      <c r="D3978" s="49" t="s">
        <v>1627</v>
      </c>
      <c r="E3978" s="49" t="s">
        <v>2224</v>
      </c>
      <c r="F3978" s="49" t="s">
        <v>2224</v>
      </c>
      <c r="G3978" s="49">
        <v>2021</v>
      </c>
      <c r="H3978" s="49" t="s">
        <v>357</v>
      </c>
      <c r="I3978" s="49" t="s">
        <v>663</v>
      </c>
      <c r="J3978" s="59">
        <v>10000000</v>
      </c>
      <c r="K3978" s="49">
        <v>10000000</v>
      </c>
      <c r="L3978" s="55" t="str">
        <f>_xlfn.CONCAT(NFM3External!$B3978,"_",NFM3External!$C3978,"_",NFM3External!$E3978,"_",NFM3External!$G3978)</f>
        <v>Zimbabwe_HIV_UN Agencies (last FGT), estimate from Jane_2021</v>
      </c>
    </row>
    <row r="3979" spans="1:12">
      <c r="A3979" s="51" t="s">
        <v>2223</v>
      </c>
      <c r="B3979" s="52" t="s">
        <v>1288</v>
      </c>
      <c r="C3979" s="52" t="s">
        <v>1638</v>
      </c>
      <c r="D3979" s="52" t="s">
        <v>1627</v>
      </c>
      <c r="E3979" s="52" t="s">
        <v>2224</v>
      </c>
      <c r="F3979" s="52" t="s">
        <v>2224</v>
      </c>
      <c r="G3979" s="52">
        <v>2022</v>
      </c>
      <c r="H3979" s="52" t="s">
        <v>357</v>
      </c>
      <c r="I3979" s="52" t="s">
        <v>663</v>
      </c>
      <c r="J3979" s="60">
        <v>10000000</v>
      </c>
      <c r="K3979" s="52">
        <v>10000000</v>
      </c>
      <c r="L3979" s="56" t="str">
        <f>_xlfn.CONCAT(NFM3External!$B3979,"_",NFM3External!$C3979,"_",NFM3External!$E3979,"_",NFM3External!$G3979)</f>
        <v>Zimbabwe_HIV_UN Agencies (last FGT), estimate from Jane_2022</v>
      </c>
    </row>
    <row r="3980" spans="1:12">
      <c r="A3980" s="48" t="s">
        <v>2223</v>
      </c>
      <c r="B3980" s="49" t="s">
        <v>1288</v>
      </c>
      <c r="C3980" s="49" t="s">
        <v>1638</v>
      </c>
      <c r="D3980" s="49" t="s">
        <v>1627</v>
      </c>
      <c r="E3980" s="49" t="s">
        <v>2224</v>
      </c>
      <c r="F3980" s="49" t="s">
        <v>2224</v>
      </c>
      <c r="G3980" s="49">
        <v>2023</v>
      </c>
      <c r="H3980" s="49" t="s">
        <v>357</v>
      </c>
      <c r="I3980" s="49" t="s">
        <v>663</v>
      </c>
      <c r="J3980" s="59">
        <v>10000000</v>
      </c>
      <c r="K3980" s="49">
        <v>10000000</v>
      </c>
      <c r="L3980" s="55" t="str">
        <f>_xlfn.CONCAT(NFM3External!$B3980,"_",NFM3External!$C3980,"_",NFM3External!$E3980,"_",NFM3External!$G3980)</f>
        <v>Zimbabwe_HIV_UN Agencies (last FGT), estimate from Jane_2023</v>
      </c>
    </row>
    <row r="3981" spans="1:12">
      <c r="A3981" s="51" t="s">
        <v>2223</v>
      </c>
      <c r="B3981" s="52" t="s">
        <v>1288</v>
      </c>
      <c r="C3981" s="52" t="s">
        <v>1638</v>
      </c>
      <c r="D3981" s="52" t="s">
        <v>1627</v>
      </c>
      <c r="E3981" s="52" t="s">
        <v>2224</v>
      </c>
      <c r="F3981" s="52" t="s">
        <v>2224</v>
      </c>
      <c r="G3981" s="52">
        <v>2024</v>
      </c>
      <c r="H3981" s="52" t="s">
        <v>357</v>
      </c>
      <c r="I3981" s="52" t="s">
        <v>663</v>
      </c>
      <c r="J3981" s="60">
        <v>10000000</v>
      </c>
      <c r="K3981" s="52">
        <v>10000000</v>
      </c>
      <c r="L3981" s="56" t="str">
        <f>_xlfn.CONCAT(NFM3External!$B3981,"_",NFM3External!$C3981,"_",NFM3External!$E3981,"_",NFM3External!$G3981)</f>
        <v>Zimbabwe_HIV_UN Agencies (last FGT), estimate from Jane_2024</v>
      </c>
    </row>
    <row r="3982" spans="1:12">
      <c r="A3982" s="48" t="s">
        <v>2223</v>
      </c>
      <c r="B3982" s="49" t="s">
        <v>1288</v>
      </c>
      <c r="C3982" s="49" t="s">
        <v>1638</v>
      </c>
      <c r="D3982" s="49" t="s">
        <v>1627</v>
      </c>
      <c r="E3982" s="49" t="s">
        <v>2224</v>
      </c>
      <c r="F3982" s="49" t="s">
        <v>2224</v>
      </c>
      <c r="G3982" s="49">
        <v>2025</v>
      </c>
      <c r="H3982" s="49" t="s">
        <v>357</v>
      </c>
      <c r="I3982" s="49" t="s">
        <v>663</v>
      </c>
      <c r="J3982" s="59">
        <v>10000000</v>
      </c>
      <c r="K3982" s="49">
        <v>10000000</v>
      </c>
      <c r="L3982" s="55" t="str">
        <f>_xlfn.CONCAT(NFM3External!$B3982,"_",NFM3External!$C3982,"_",NFM3External!$E3982,"_",NFM3External!$G3982)</f>
        <v>Zimbabwe_HIV_UN Agencies (last FGT), estimate from Jane_2025</v>
      </c>
    </row>
    <row r="3983" spans="1:12">
      <c r="A3983" s="51" t="s">
        <v>2223</v>
      </c>
      <c r="B3983" s="52" t="s">
        <v>1288</v>
      </c>
      <c r="C3983" s="52" t="s">
        <v>1638</v>
      </c>
      <c r="D3983" s="52" t="s">
        <v>1627</v>
      </c>
      <c r="E3983" s="52" t="s">
        <v>899</v>
      </c>
      <c r="F3983" s="52" t="s">
        <v>2225</v>
      </c>
      <c r="G3983" s="52">
        <v>2018</v>
      </c>
      <c r="H3983" s="52" t="s">
        <v>1628</v>
      </c>
      <c r="I3983" s="52" t="s">
        <v>663</v>
      </c>
      <c r="J3983" s="60">
        <v>165722</v>
      </c>
      <c r="K3983" s="52">
        <v>165722</v>
      </c>
      <c r="L3983" s="56" t="str">
        <f>_xlfn.CONCAT(NFM3External!$B3983,"_",NFM3External!$C3983,"_",NFM3External!$E3983,"_",NFM3External!$G3983)</f>
        <v>Zimbabwe_HIV_United Kingdom_2018</v>
      </c>
    </row>
    <row r="3984" spans="1:12">
      <c r="A3984" s="48" t="s">
        <v>2223</v>
      </c>
      <c r="B3984" s="49" t="s">
        <v>1288</v>
      </c>
      <c r="C3984" s="49" t="s">
        <v>1638</v>
      </c>
      <c r="D3984" s="49" t="s">
        <v>1627</v>
      </c>
      <c r="E3984" s="49" t="s">
        <v>899</v>
      </c>
      <c r="F3984" s="49" t="s">
        <v>2225</v>
      </c>
      <c r="G3984" s="49">
        <v>2019</v>
      </c>
      <c r="H3984" s="49" t="s">
        <v>1628</v>
      </c>
      <c r="I3984" s="49" t="s">
        <v>663</v>
      </c>
      <c r="J3984" s="59">
        <v>213671</v>
      </c>
      <c r="K3984" s="49">
        <v>213671</v>
      </c>
      <c r="L3984" s="55" t="str">
        <f>_xlfn.CONCAT(NFM3External!$B3984,"_",NFM3External!$C3984,"_",NFM3External!$E3984,"_",NFM3External!$G3984)</f>
        <v>Zimbabwe_HIV_United Kingdom_2019</v>
      </c>
    </row>
    <row r="3985" spans="1:12">
      <c r="A3985" s="51" t="s">
        <v>2223</v>
      </c>
      <c r="B3985" s="52" t="s">
        <v>1288</v>
      </c>
      <c r="C3985" s="52" t="s">
        <v>1638</v>
      </c>
      <c r="D3985" s="52" t="s">
        <v>1627</v>
      </c>
      <c r="E3985" s="52" t="s">
        <v>899</v>
      </c>
      <c r="F3985" s="52" t="s">
        <v>2225</v>
      </c>
      <c r="G3985" s="52">
        <v>2020</v>
      </c>
      <c r="H3985" s="52" t="s">
        <v>1628</v>
      </c>
      <c r="I3985" s="52" t="s">
        <v>663</v>
      </c>
      <c r="J3985" s="60">
        <v>0</v>
      </c>
      <c r="K3985" s="52">
        <v>0</v>
      </c>
      <c r="L3985" s="56" t="str">
        <f>_xlfn.CONCAT(NFM3External!$B3985,"_",NFM3External!$C3985,"_",NFM3External!$E3985,"_",NFM3External!$G3985)</f>
        <v>Zimbabwe_HIV_United Kingdom_2020</v>
      </c>
    </row>
    <row r="3986" spans="1:12">
      <c r="A3986" s="48" t="s">
        <v>2223</v>
      </c>
      <c r="B3986" s="49" t="s">
        <v>1288</v>
      </c>
      <c r="C3986" s="49" t="s">
        <v>1638</v>
      </c>
      <c r="D3986" s="49" t="s">
        <v>1627</v>
      </c>
      <c r="E3986" s="49" t="s">
        <v>899</v>
      </c>
      <c r="F3986" s="49" t="s">
        <v>2225</v>
      </c>
      <c r="G3986" s="49">
        <v>2021</v>
      </c>
      <c r="H3986" s="49" t="s">
        <v>357</v>
      </c>
      <c r="I3986" s="49" t="s">
        <v>663</v>
      </c>
      <c r="J3986" s="59">
        <v>213671</v>
      </c>
      <c r="K3986" s="49">
        <v>213671</v>
      </c>
      <c r="L3986" s="55" t="str">
        <f>_xlfn.CONCAT(NFM3External!$B3986,"_",NFM3External!$C3986,"_",NFM3External!$E3986,"_",NFM3External!$G3986)</f>
        <v>Zimbabwe_HIV_United Kingdom_2021</v>
      </c>
    </row>
    <row r="3987" spans="1:12">
      <c r="A3987" s="51" t="s">
        <v>2223</v>
      </c>
      <c r="B3987" s="52" t="s">
        <v>1288</v>
      </c>
      <c r="C3987" s="52" t="s">
        <v>1638</v>
      </c>
      <c r="D3987" s="52" t="s">
        <v>1627</v>
      </c>
      <c r="E3987" s="52" t="s">
        <v>899</v>
      </c>
      <c r="F3987" s="52" t="s">
        <v>2225</v>
      </c>
      <c r="G3987" s="52">
        <v>2022</v>
      </c>
      <c r="H3987" s="52" t="s">
        <v>357</v>
      </c>
      <c r="I3987" s="52" t="s">
        <v>663</v>
      </c>
      <c r="J3987" s="60">
        <v>213671</v>
      </c>
      <c r="K3987" s="52">
        <v>213671</v>
      </c>
      <c r="L3987" s="56" t="str">
        <f>_xlfn.CONCAT(NFM3External!$B3987,"_",NFM3External!$C3987,"_",NFM3External!$E3987,"_",NFM3External!$G3987)</f>
        <v>Zimbabwe_HIV_United Kingdom_2022</v>
      </c>
    </row>
    <row r="3988" spans="1:12">
      <c r="A3988" s="48" t="s">
        <v>2223</v>
      </c>
      <c r="B3988" s="49" t="s">
        <v>1288</v>
      </c>
      <c r="C3988" s="49" t="s">
        <v>1638</v>
      </c>
      <c r="D3988" s="49" t="s">
        <v>1627</v>
      </c>
      <c r="E3988" s="49" t="s">
        <v>899</v>
      </c>
      <c r="F3988" s="49" t="s">
        <v>2225</v>
      </c>
      <c r="G3988" s="49">
        <v>2023</v>
      </c>
      <c r="H3988" s="49" t="s">
        <v>357</v>
      </c>
      <c r="I3988" s="49" t="s">
        <v>663</v>
      </c>
      <c r="J3988" s="59">
        <v>213671</v>
      </c>
      <c r="K3988" s="49">
        <v>213671</v>
      </c>
      <c r="L3988" s="55" t="str">
        <f>_xlfn.CONCAT(NFM3External!$B3988,"_",NFM3External!$C3988,"_",NFM3External!$E3988,"_",NFM3External!$G3988)</f>
        <v>Zimbabwe_HIV_United Kingdom_2023</v>
      </c>
    </row>
    <row r="3989" spans="1:12">
      <c r="A3989" s="51" t="s">
        <v>2223</v>
      </c>
      <c r="B3989" s="52" t="s">
        <v>1288</v>
      </c>
      <c r="C3989" s="52" t="s">
        <v>1638</v>
      </c>
      <c r="D3989" s="52" t="s">
        <v>1627</v>
      </c>
      <c r="E3989" s="52" t="s">
        <v>899</v>
      </c>
      <c r="F3989" s="52" t="s">
        <v>2225</v>
      </c>
      <c r="G3989" s="52">
        <v>2024</v>
      </c>
      <c r="H3989" s="52" t="s">
        <v>357</v>
      </c>
      <c r="I3989" s="52" t="s">
        <v>663</v>
      </c>
      <c r="J3989" s="60">
        <v>213671</v>
      </c>
      <c r="K3989" s="52">
        <v>213671</v>
      </c>
      <c r="L3989" s="56" t="str">
        <f>_xlfn.CONCAT(NFM3External!$B3989,"_",NFM3External!$C3989,"_",NFM3External!$E3989,"_",NFM3External!$G3989)</f>
        <v>Zimbabwe_HIV_United Kingdom_2024</v>
      </c>
    </row>
    <row r="3990" spans="1:12">
      <c r="A3990" s="48" t="s">
        <v>2223</v>
      </c>
      <c r="B3990" s="49" t="s">
        <v>1288</v>
      </c>
      <c r="C3990" s="49" t="s">
        <v>1638</v>
      </c>
      <c r="D3990" s="49" t="s">
        <v>1627</v>
      </c>
      <c r="E3990" s="49" t="s">
        <v>899</v>
      </c>
      <c r="F3990" s="49" t="s">
        <v>2225</v>
      </c>
      <c r="G3990" s="49">
        <v>2025</v>
      </c>
      <c r="H3990" s="49" t="s">
        <v>357</v>
      </c>
      <c r="I3990" s="49" t="s">
        <v>663</v>
      </c>
      <c r="J3990" s="59">
        <v>213671</v>
      </c>
      <c r="K3990" s="49">
        <v>213671</v>
      </c>
      <c r="L3990" s="55" t="str">
        <f>_xlfn.CONCAT(NFM3External!$B3990,"_",NFM3External!$C3990,"_",NFM3External!$E3990,"_",NFM3External!$G3990)</f>
        <v>Zimbabwe_HIV_United Kingdom_2025</v>
      </c>
    </row>
    <row r="3991" spans="1:12">
      <c r="A3991" s="51" t="s">
        <v>2223</v>
      </c>
      <c r="B3991" s="52" t="s">
        <v>1288</v>
      </c>
      <c r="C3991" s="52" t="s">
        <v>1638</v>
      </c>
      <c r="D3991" s="52" t="s">
        <v>1627</v>
      </c>
      <c r="E3991" s="52" t="s">
        <v>927</v>
      </c>
      <c r="F3991" s="52" t="s">
        <v>2226</v>
      </c>
      <c r="G3991" s="52">
        <v>2018</v>
      </c>
      <c r="H3991" s="52" t="s">
        <v>1628</v>
      </c>
      <c r="I3991" s="52" t="s">
        <v>663</v>
      </c>
      <c r="J3991" s="60">
        <v>145456200</v>
      </c>
      <c r="K3991" s="52">
        <v>145456200</v>
      </c>
      <c r="L3991" s="56" t="str">
        <f>_xlfn.CONCAT(NFM3External!$B3991,"_",NFM3External!$C3991,"_",NFM3External!$E3991,"_",NFM3External!$G3991)</f>
        <v>Zimbabwe_HIV_United States Government (USG)_2018</v>
      </c>
    </row>
    <row r="3992" spans="1:12">
      <c r="A3992" s="48" t="s">
        <v>2223</v>
      </c>
      <c r="B3992" s="49" t="s">
        <v>1288</v>
      </c>
      <c r="C3992" s="49" t="s">
        <v>1638</v>
      </c>
      <c r="D3992" s="49" t="s">
        <v>1627</v>
      </c>
      <c r="E3992" s="49" t="s">
        <v>927</v>
      </c>
      <c r="F3992" s="49" t="s">
        <v>2226</v>
      </c>
      <c r="G3992" s="49">
        <v>2019</v>
      </c>
      <c r="H3992" s="49" t="s">
        <v>1628</v>
      </c>
      <c r="I3992" s="49" t="s">
        <v>663</v>
      </c>
      <c r="J3992" s="59">
        <v>162947745</v>
      </c>
      <c r="K3992" s="49">
        <v>162947745</v>
      </c>
      <c r="L3992" s="55" t="str">
        <f>_xlfn.CONCAT(NFM3External!$B3992,"_",NFM3External!$C3992,"_",NFM3External!$E3992,"_",NFM3External!$G3992)</f>
        <v>Zimbabwe_HIV_United States Government (USG)_2019</v>
      </c>
    </row>
    <row r="3993" spans="1:12">
      <c r="A3993" s="51" t="s">
        <v>2223</v>
      </c>
      <c r="B3993" s="52" t="s">
        <v>1288</v>
      </c>
      <c r="C3993" s="52" t="s">
        <v>1638</v>
      </c>
      <c r="D3993" s="52" t="s">
        <v>1627</v>
      </c>
      <c r="E3993" s="52" t="s">
        <v>927</v>
      </c>
      <c r="F3993" s="52" t="s">
        <v>2226</v>
      </c>
      <c r="G3993" s="52">
        <v>2020</v>
      </c>
      <c r="H3993" s="52" t="s">
        <v>1628</v>
      </c>
      <c r="I3993" s="52" t="s">
        <v>663</v>
      </c>
      <c r="J3993" s="60">
        <v>230373520</v>
      </c>
      <c r="K3993" s="52">
        <v>230373520</v>
      </c>
      <c r="L3993" s="56" t="str">
        <f>_xlfn.CONCAT(NFM3External!$B3993,"_",NFM3External!$C3993,"_",NFM3External!$E3993,"_",NFM3External!$G3993)</f>
        <v>Zimbabwe_HIV_United States Government (USG)_2020</v>
      </c>
    </row>
    <row r="3994" spans="1:12">
      <c r="A3994" s="48" t="s">
        <v>2223</v>
      </c>
      <c r="B3994" s="49" t="s">
        <v>1288</v>
      </c>
      <c r="C3994" s="49" t="s">
        <v>1638</v>
      </c>
      <c r="D3994" s="49" t="s">
        <v>1627</v>
      </c>
      <c r="E3994" s="49" t="s">
        <v>927</v>
      </c>
      <c r="F3994" s="49" t="s">
        <v>2226</v>
      </c>
      <c r="G3994" s="49">
        <v>2021</v>
      </c>
      <c r="H3994" s="49" t="s">
        <v>357</v>
      </c>
      <c r="I3994" s="49" t="s">
        <v>663</v>
      </c>
      <c r="J3994" s="59">
        <v>230373520</v>
      </c>
      <c r="K3994" s="49">
        <v>230373520</v>
      </c>
      <c r="L3994" s="55" t="str">
        <f>_xlfn.CONCAT(NFM3External!$B3994,"_",NFM3External!$C3994,"_",NFM3External!$E3994,"_",NFM3External!$G3994)</f>
        <v>Zimbabwe_HIV_United States Government (USG)_2021</v>
      </c>
    </row>
    <row r="3995" spans="1:12">
      <c r="A3995" s="51" t="s">
        <v>2223</v>
      </c>
      <c r="B3995" s="52" t="s">
        <v>1288</v>
      </c>
      <c r="C3995" s="52" t="s">
        <v>1638</v>
      </c>
      <c r="D3995" s="52" t="s">
        <v>1627</v>
      </c>
      <c r="E3995" s="52" t="s">
        <v>927</v>
      </c>
      <c r="F3995" s="52" t="s">
        <v>2226</v>
      </c>
      <c r="G3995" s="52">
        <v>2022</v>
      </c>
      <c r="H3995" s="52" t="s">
        <v>357</v>
      </c>
      <c r="I3995" s="52" t="s">
        <v>663</v>
      </c>
      <c r="J3995" s="60">
        <v>230373520</v>
      </c>
      <c r="K3995" s="52">
        <v>230373520</v>
      </c>
      <c r="L3995" s="56" t="str">
        <f>_xlfn.CONCAT(NFM3External!$B3995,"_",NFM3External!$C3995,"_",NFM3External!$E3995,"_",NFM3External!$G3995)</f>
        <v>Zimbabwe_HIV_United States Government (USG)_2022</v>
      </c>
    </row>
    <row r="3996" spans="1:12">
      <c r="A3996" s="48" t="s">
        <v>2223</v>
      </c>
      <c r="B3996" s="49" t="s">
        <v>1288</v>
      </c>
      <c r="C3996" s="49" t="s">
        <v>1638</v>
      </c>
      <c r="D3996" s="49" t="s">
        <v>1627</v>
      </c>
      <c r="E3996" s="49" t="s">
        <v>927</v>
      </c>
      <c r="F3996" s="49" t="s">
        <v>2226</v>
      </c>
      <c r="G3996" s="49">
        <v>2023</v>
      </c>
      <c r="H3996" s="49" t="s">
        <v>357</v>
      </c>
      <c r="I3996" s="49" t="s">
        <v>663</v>
      </c>
      <c r="J3996" s="59">
        <v>230373520</v>
      </c>
      <c r="K3996" s="49">
        <v>230373520</v>
      </c>
      <c r="L3996" s="55" t="str">
        <f>_xlfn.CONCAT(NFM3External!$B3996,"_",NFM3External!$C3996,"_",NFM3External!$E3996,"_",NFM3External!$G3996)</f>
        <v>Zimbabwe_HIV_United States Government (USG)_2023</v>
      </c>
    </row>
    <row r="3997" spans="1:12">
      <c r="A3997" s="51" t="s">
        <v>2223</v>
      </c>
      <c r="B3997" s="52" t="s">
        <v>1288</v>
      </c>
      <c r="C3997" s="52" t="s">
        <v>1638</v>
      </c>
      <c r="D3997" s="52" t="s">
        <v>1627</v>
      </c>
      <c r="E3997" s="52" t="s">
        <v>927</v>
      </c>
      <c r="F3997" s="52" t="s">
        <v>2226</v>
      </c>
      <c r="G3997" s="52">
        <v>2024</v>
      </c>
      <c r="H3997" s="52" t="s">
        <v>357</v>
      </c>
      <c r="I3997" s="52" t="s">
        <v>663</v>
      </c>
      <c r="J3997" s="60">
        <v>230373520</v>
      </c>
      <c r="K3997" s="52">
        <v>230373520</v>
      </c>
      <c r="L3997" s="56" t="str">
        <f>_xlfn.CONCAT(NFM3External!$B3997,"_",NFM3External!$C3997,"_",NFM3External!$E3997,"_",NFM3External!$G3997)</f>
        <v>Zimbabwe_HIV_United States Government (USG)_2024</v>
      </c>
    </row>
    <row r="3998" spans="1:12">
      <c r="A3998" s="48" t="s">
        <v>2223</v>
      </c>
      <c r="B3998" s="49" t="s">
        <v>1288</v>
      </c>
      <c r="C3998" s="49" t="s">
        <v>1638</v>
      </c>
      <c r="D3998" s="49" t="s">
        <v>1627</v>
      </c>
      <c r="E3998" s="49" t="s">
        <v>927</v>
      </c>
      <c r="F3998" s="49" t="s">
        <v>2226</v>
      </c>
      <c r="G3998" s="49">
        <v>2025</v>
      </c>
      <c r="H3998" s="49" t="s">
        <v>357</v>
      </c>
      <c r="I3998" s="49" t="s">
        <v>663</v>
      </c>
      <c r="J3998" s="59">
        <v>230373520</v>
      </c>
      <c r="K3998" s="49">
        <v>230373520</v>
      </c>
      <c r="L3998" s="55" t="str">
        <f>_xlfn.CONCAT(NFM3External!$B3998,"_",NFM3External!$C3998,"_",NFM3External!$E3998,"_",NFM3External!$G3998)</f>
        <v>Zimbabwe_HIV_United States Government (USG)_2025</v>
      </c>
    </row>
    <row r="3999" spans="1:12">
      <c r="A3999" s="51" t="s">
        <v>2223</v>
      </c>
      <c r="B3999" s="52" t="s">
        <v>1288</v>
      </c>
      <c r="C3999" s="52" t="s">
        <v>1638</v>
      </c>
      <c r="D3999" s="52" t="s">
        <v>1627</v>
      </c>
      <c r="E3999" s="52" t="s">
        <v>947</v>
      </c>
      <c r="F3999" s="52" t="s">
        <v>2227</v>
      </c>
      <c r="G3999" s="52">
        <v>2018</v>
      </c>
      <c r="H3999" s="52" t="s">
        <v>1628</v>
      </c>
      <c r="I3999" s="52" t="s">
        <v>663</v>
      </c>
      <c r="J3999" s="60">
        <v>920746</v>
      </c>
      <c r="K3999" s="52">
        <v>920746</v>
      </c>
      <c r="L3999" s="56" t="str">
        <f>_xlfn.CONCAT(NFM3External!$B3999,"_",NFM3External!$C3999,"_",NFM3External!$E3999,"_",NFM3External!$G3999)</f>
        <v>Zimbabwe_HIV_Unspecified - not disagregated by sources _2018</v>
      </c>
    </row>
    <row r="4000" spans="1:12">
      <c r="A4000" s="48" t="s">
        <v>2223</v>
      </c>
      <c r="B4000" s="49" t="s">
        <v>1288</v>
      </c>
      <c r="C4000" s="49" t="s">
        <v>1638</v>
      </c>
      <c r="D4000" s="49" t="s">
        <v>1627</v>
      </c>
      <c r="E4000" s="49" t="s">
        <v>947</v>
      </c>
      <c r="F4000" s="49" t="s">
        <v>2227</v>
      </c>
      <c r="G4000" s="49">
        <v>2019</v>
      </c>
      <c r="H4000" s="49" t="s">
        <v>1628</v>
      </c>
      <c r="I4000" s="49" t="s">
        <v>663</v>
      </c>
      <c r="J4000" s="59">
        <v>1561525</v>
      </c>
      <c r="K4000" s="49">
        <v>1561525</v>
      </c>
      <c r="L4000" s="55" t="str">
        <f>_xlfn.CONCAT(NFM3External!$B4000,"_",NFM3External!$C4000,"_",NFM3External!$E4000,"_",NFM3External!$G4000)</f>
        <v>Zimbabwe_HIV_Unspecified - not disagregated by sources _2019</v>
      </c>
    </row>
    <row r="4001" spans="1:12">
      <c r="A4001" s="51" t="s">
        <v>2223</v>
      </c>
      <c r="B4001" s="52" t="s">
        <v>1288</v>
      </c>
      <c r="C4001" s="52" t="s">
        <v>1638</v>
      </c>
      <c r="D4001" s="52" t="s">
        <v>1627</v>
      </c>
      <c r="E4001" s="52" t="s">
        <v>947</v>
      </c>
      <c r="F4001" s="52" t="s">
        <v>2227</v>
      </c>
      <c r="G4001" s="52">
        <v>2020</v>
      </c>
      <c r="H4001" s="52" t="s">
        <v>1628</v>
      </c>
      <c r="I4001" s="52" t="s">
        <v>663</v>
      </c>
      <c r="J4001" s="60">
        <v>746593</v>
      </c>
      <c r="K4001" s="52">
        <v>746593</v>
      </c>
      <c r="L4001" s="56" t="str">
        <f>_xlfn.CONCAT(NFM3External!$B4001,"_",NFM3External!$C4001,"_",NFM3External!$E4001,"_",NFM3External!$G4001)</f>
        <v>Zimbabwe_HIV_Unspecified - not disagregated by sources _2020</v>
      </c>
    </row>
    <row r="4002" spans="1:12">
      <c r="A4002" s="48" t="s">
        <v>2223</v>
      </c>
      <c r="B4002" s="49" t="s">
        <v>1288</v>
      </c>
      <c r="C4002" s="49" t="s">
        <v>1638</v>
      </c>
      <c r="D4002" s="49" t="s">
        <v>1627</v>
      </c>
      <c r="E4002" s="49" t="s">
        <v>947</v>
      </c>
      <c r="F4002" s="49" t="s">
        <v>2227</v>
      </c>
      <c r="G4002" s="49">
        <v>2021</v>
      </c>
      <c r="H4002" s="49" t="s">
        <v>357</v>
      </c>
      <c r="I4002" s="49" t="s">
        <v>663</v>
      </c>
      <c r="J4002" s="59">
        <v>1076000</v>
      </c>
      <c r="K4002" s="49">
        <v>1076000</v>
      </c>
      <c r="L4002" s="55" t="str">
        <f>_xlfn.CONCAT(NFM3External!$B4002,"_",NFM3External!$C4002,"_",NFM3External!$E4002,"_",NFM3External!$G4002)</f>
        <v>Zimbabwe_HIV_Unspecified - not disagregated by sources _2021</v>
      </c>
    </row>
    <row r="4003" spans="1:12">
      <c r="A4003" s="51" t="s">
        <v>2223</v>
      </c>
      <c r="B4003" s="52" t="s">
        <v>1288</v>
      </c>
      <c r="C4003" s="52" t="s">
        <v>1638</v>
      </c>
      <c r="D4003" s="52" t="s">
        <v>1627</v>
      </c>
      <c r="E4003" s="52" t="s">
        <v>947</v>
      </c>
      <c r="F4003" s="52" t="s">
        <v>2227</v>
      </c>
      <c r="G4003" s="52">
        <v>2022</v>
      </c>
      <c r="H4003" s="52" t="s">
        <v>357</v>
      </c>
      <c r="I4003" s="52" t="s">
        <v>663</v>
      </c>
      <c r="J4003" s="60">
        <v>1076000</v>
      </c>
      <c r="K4003" s="52">
        <v>1076000</v>
      </c>
      <c r="L4003" s="56" t="str">
        <f>_xlfn.CONCAT(NFM3External!$B4003,"_",NFM3External!$C4003,"_",NFM3External!$E4003,"_",NFM3External!$G4003)</f>
        <v>Zimbabwe_HIV_Unspecified - not disagregated by sources _2022</v>
      </c>
    </row>
    <row r="4004" spans="1:12">
      <c r="A4004" s="48" t="s">
        <v>2223</v>
      </c>
      <c r="B4004" s="49" t="s">
        <v>1288</v>
      </c>
      <c r="C4004" s="49" t="s">
        <v>1638</v>
      </c>
      <c r="D4004" s="49" t="s">
        <v>1627</v>
      </c>
      <c r="E4004" s="49" t="s">
        <v>947</v>
      </c>
      <c r="F4004" s="49" t="s">
        <v>2227</v>
      </c>
      <c r="G4004" s="49">
        <v>2023</v>
      </c>
      <c r="H4004" s="49" t="s">
        <v>357</v>
      </c>
      <c r="I4004" s="49" t="s">
        <v>663</v>
      </c>
      <c r="J4004" s="59">
        <v>1076000</v>
      </c>
      <c r="K4004" s="49">
        <v>1076000</v>
      </c>
      <c r="L4004" s="55" t="str">
        <f>_xlfn.CONCAT(NFM3External!$B4004,"_",NFM3External!$C4004,"_",NFM3External!$E4004,"_",NFM3External!$G4004)</f>
        <v>Zimbabwe_HIV_Unspecified - not disagregated by sources _2023</v>
      </c>
    </row>
    <row r="4005" spans="1:12">
      <c r="A4005" s="51" t="s">
        <v>2223</v>
      </c>
      <c r="B4005" s="52" t="s">
        <v>1288</v>
      </c>
      <c r="C4005" s="52" t="s">
        <v>1638</v>
      </c>
      <c r="D4005" s="52" t="s">
        <v>1627</v>
      </c>
      <c r="E4005" s="52" t="s">
        <v>947</v>
      </c>
      <c r="F4005" s="52" t="s">
        <v>2227</v>
      </c>
      <c r="G4005" s="52">
        <v>2024</v>
      </c>
      <c r="H4005" s="52" t="s">
        <v>357</v>
      </c>
      <c r="I4005" s="52" t="s">
        <v>663</v>
      </c>
      <c r="J4005" s="60">
        <v>1076000</v>
      </c>
      <c r="K4005" s="52">
        <v>1076000</v>
      </c>
      <c r="L4005" s="56" t="str">
        <f>_xlfn.CONCAT(NFM3External!$B4005,"_",NFM3External!$C4005,"_",NFM3External!$E4005,"_",NFM3External!$G4005)</f>
        <v>Zimbabwe_HIV_Unspecified - not disagregated by sources _2024</v>
      </c>
    </row>
    <row r="4006" spans="1:12">
      <c r="A4006" s="48" t="s">
        <v>2223</v>
      </c>
      <c r="B4006" s="49" t="s">
        <v>1288</v>
      </c>
      <c r="C4006" s="49" t="s">
        <v>1638</v>
      </c>
      <c r="D4006" s="49" t="s">
        <v>1627</v>
      </c>
      <c r="E4006" s="49" t="s">
        <v>947</v>
      </c>
      <c r="F4006" s="49" t="s">
        <v>2227</v>
      </c>
      <c r="G4006" s="49">
        <v>2025</v>
      </c>
      <c r="H4006" s="49" t="s">
        <v>357</v>
      </c>
      <c r="I4006" s="49" t="s">
        <v>663</v>
      </c>
      <c r="J4006" s="59">
        <v>1076000</v>
      </c>
      <c r="K4006" s="49">
        <v>1076000</v>
      </c>
      <c r="L4006" s="55" t="str">
        <f>_xlfn.CONCAT(NFM3External!$B4006,"_",NFM3External!$C4006,"_",NFM3External!$E4006,"_",NFM3External!$G4006)</f>
        <v>Zimbabwe_HIV_Unspecified - not disagregated by sources _2025</v>
      </c>
    </row>
    <row r="4007" spans="1:12">
      <c r="A4007" s="51" t="s">
        <v>2223</v>
      </c>
      <c r="B4007" s="52" t="s">
        <v>1288</v>
      </c>
      <c r="C4007" s="52" t="s">
        <v>1638</v>
      </c>
      <c r="D4007" s="52" t="s">
        <v>1627</v>
      </c>
      <c r="E4007" s="52" t="s">
        <v>942</v>
      </c>
      <c r="F4007" s="52" t="s">
        <v>2225</v>
      </c>
      <c r="G4007" s="52">
        <v>2018</v>
      </c>
      <c r="H4007" s="52" t="s">
        <v>1628</v>
      </c>
      <c r="I4007" s="52" t="s">
        <v>663</v>
      </c>
      <c r="J4007" s="60">
        <v>11000</v>
      </c>
      <c r="K4007" s="52">
        <v>11000</v>
      </c>
      <c r="L4007" s="56" t="str">
        <f>_xlfn.CONCAT(NFM3External!$B4007,"_",NFM3External!$C4007,"_",NFM3External!$E4007,"_",NFM3External!$G4007)</f>
        <v>Zimbabwe_HIV_World Health Organization (WHO)_2018</v>
      </c>
    </row>
    <row r="4008" spans="1:12">
      <c r="A4008" s="48" t="s">
        <v>2223</v>
      </c>
      <c r="B4008" s="49" t="s">
        <v>1288</v>
      </c>
      <c r="C4008" s="49" t="s">
        <v>1638</v>
      </c>
      <c r="D4008" s="49" t="s">
        <v>1627</v>
      </c>
      <c r="E4008" s="49" t="s">
        <v>942</v>
      </c>
      <c r="F4008" s="49" t="s">
        <v>2225</v>
      </c>
      <c r="G4008" s="49">
        <v>2019</v>
      </c>
      <c r="H4008" s="49" t="s">
        <v>1628</v>
      </c>
      <c r="I4008" s="49" t="s">
        <v>663</v>
      </c>
      <c r="J4008" s="59">
        <v>64000</v>
      </c>
      <c r="K4008" s="49">
        <v>64000</v>
      </c>
      <c r="L4008" s="55" t="str">
        <f>_xlfn.CONCAT(NFM3External!$B4008,"_",NFM3External!$C4008,"_",NFM3External!$E4008,"_",NFM3External!$G4008)</f>
        <v>Zimbabwe_HIV_World Health Organization (WHO)_2019</v>
      </c>
    </row>
    <row r="4009" spans="1:12">
      <c r="A4009" s="51" t="s">
        <v>2223</v>
      </c>
      <c r="B4009" s="52" t="s">
        <v>1288</v>
      </c>
      <c r="C4009" s="52" t="s">
        <v>1638</v>
      </c>
      <c r="D4009" s="52" t="s">
        <v>1627</v>
      </c>
      <c r="E4009" s="52" t="s">
        <v>942</v>
      </c>
      <c r="F4009" s="52" t="s">
        <v>2225</v>
      </c>
      <c r="G4009" s="52">
        <v>2020</v>
      </c>
      <c r="H4009" s="52" t="s">
        <v>1628</v>
      </c>
      <c r="I4009" s="52" t="s">
        <v>663</v>
      </c>
      <c r="J4009" s="60">
        <v>17000</v>
      </c>
      <c r="K4009" s="52">
        <v>17000</v>
      </c>
      <c r="L4009" s="56" t="str">
        <f>_xlfn.CONCAT(NFM3External!$B4009,"_",NFM3External!$C4009,"_",NFM3External!$E4009,"_",NFM3External!$G4009)</f>
        <v>Zimbabwe_HIV_World Health Organization (WHO)_2020</v>
      </c>
    </row>
    <row r="4010" spans="1:12">
      <c r="A4010" s="48" t="s">
        <v>2223</v>
      </c>
      <c r="B4010" s="49" t="s">
        <v>1288</v>
      </c>
      <c r="C4010" s="49" t="s">
        <v>1638</v>
      </c>
      <c r="D4010" s="49" t="s">
        <v>1627</v>
      </c>
      <c r="E4010" s="49" t="s">
        <v>942</v>
      </c>
      <c r="F4010" s="49" t="s">
        <v>2225</v>
      </c>
      <c r="G4010" s="49">
        <v>2021</v>
      </c>
      <c r="H4010" s="49" t="s">
        <v>357</v>
      </c>
      <c r="I4010" s="49" t="s">
        <v>663</v>
      </c>
      <c r="J4010" s="59">
        <v>64000</v>
      </c>
      <c r="K4010" s="49">
        <v>64000</v>
      </c>
      <c r="L4010" s="55" t="str">
        <f>_xlfn.CONCAT(NFM3External!$B4010,"_",NFM3External!$C4010,"_",NFM3External!$E4010,"_",NFM3External!$G4010)</f>
        <v>Zimbabwe_HIV_World Health Organization (WHO)_2021</v>
      </c>
    </row>
    <row r="4011" spans="1:12">
      <c r="A4011" s="51" t="s">
        <v>2223</v>
      </c>
      <c r="B4011" s="52" t="s">
        <v>1288</v>
      </c>
      <c r="C4011" s="52" t="s">
        <v>1638</v>
      </c>
      <c r="D4011" s="52" t="s">
        <v>1627</v>
      </c>
      <c r="E4011" s="52" t="s">
        <v>942</v>
      </c>
      <c r="F4011" s="52" t="s">
        <v>2225</v>
      </c>
      <c r="G4011" s="52">
        <v>2022</v>
      </c>
      <c r="H4011" s="52" t="s">
        <v>357</v>
      </c>
      <c r="I4011" s="52" t="s">
        <v>663</v>
      </c>
      <c r="J4011" s="60">
        <v>64000</v>
      </c>
      <c r="K4011" s="52">
        <v>64000</v>
      </c>
      <c r="L4011" s="56" t="str">
        <f>_xlfn.CONCAT(NFM3External!$B4011,"_",NFM3External!$C4011,"_",NFM3External!$E4011,"_",NFM3External!$G4011)</f>
        <v>Zimbabwe_HIV_World Health Organization (WHO)_2022</v>
      </c>
    </row>
    <row r="4012" spans="1:12">
      <c r="A4012" s="48" t="s">
        <v>2223</v>
      </c>
      <c r="B4012" s="49" t="s">
        <v>1288</v>
      </c>
      <c r="C4012" s="49" t="s">
        <v>1638</v>
      </c>
      <c r="D4012" s="49" t="s">
        <v>1627</v>
      </c>
      <c r="E4012" s="49" t="s">
        <v>942</v>
      </c>
      <c r="F4012" s="49" t="s">
        <v>2225</v>
      </c>
      <c r="G4012" s="49">
        <v>2023</v>
      </c>
      <c r="H4012" s="49" t="s">
        <v>357</v>
      </c>
      <c r="I4012" s="49" t="s">
        <v>663</v>
      </c>
      <c r="J4012" s="59">
        <v>64000</v>
      </c>
      <c r="K4012" s="49">
        <v>64000</v>
      </c>
      <c r="L4012" s="55" t="str">
        <f>_xlfn.CONCAT(NFM3External!$B4012,"_",NFM3External!$C4012,"_",NFM3External!$E4012,"_",NFM3External!$G4012)</f>
        <v>Zimbabwe_HIV_World Health Organization (WHO)_2023</v>
      </c>
    </row>
    <row r="4013" spans="1:12">
      <c r="A4013" s="51" t="s">
        <v>2223</v>
      </c>
      <c r="B4013" s="52" t="s">
        <v>1288</v>
      </c>
      <c r="C4013" s="52" t="s">
        <v>1638</v>
      </c>
      <c r="D4013" s="52" t="s">
        <v>1627</v>
      </c>
      <c r="E4013" s="52" t="s">
        <v>942</v>
      </c>
      <c r="F4013" s="52" t="s">
        <v>2225</v>
      </c>
      <c r="G4013" s="52">
        <v>2024</v>
      </c>
      <c r="H4013" s="52" t="s">
        <v>357</v>
      </c>
      <c r="I4013" s="52" t="s">
        <v>663</v>
      </c>
      <c r="J4013" s="60">
        <v>64000</v>
      </c>
      <c r="K4013" s="52">
        <v>64000</v>
      </c>
      <c r="L4013" s="56" t="str">
        <f>_xlfn.CONCAT(NFM3External!$B4013,"_",NFM3External!$C4013,"_",NFM3External!$E4013,"_",NFM3External!$G4013)</f>
        <v>Zimbabwe_HIV_World Health Organization (WHO)_2024</v>
      </c>
    </row>
    <row r="4014" spans="1:12">
      <c r="A4014" s="48" t="s">
        <v>2223</v>
      </c>
      <c r="B4014" s="49" t="s">
        <v>1288</v>
      </c>
      <c r="C4014" s="49" t="s">
        <v>1638</v>
      </c>
      <c r="D4014" s="49" t="s">
        <v>1627</v>
      </c>
      <c r="E4014" s="49" t="s">
        <v>942</v>
      </c>
      <c r="F4014" s="49" t="s">
        <v>2225</v>
      </c>
      <c r="G4014" s="49">
        <v>2025</v>
      </c>
      <c r="H4014" s="49" t="s">
        <v>357</v>
      </c>
      <c r="I4014" s="49" t="s">
        <v>663</v>
      </c>
      <c r="J4014" s="59">
        <v>64000</v>
      </c>
      <c r="K4014" s="49">
        <v>64000</v>
      </c>
      <c r="L4014" s="55" t="str">
        <f>_xlfn.CONCAT(NFM3External!$B4014,"_",NFM3External!$C4014,"_",NFM3External!$E4014,"_",NFM3External!$G4014)</f>
        <v>Zimbabwe_HIV_World Health Organization (WHO)_2025</v>
      </c>
    </row>
    <row r="4015" spans="1:12">
      <c r="A4015" s="51" t="s">
        <v>2223</v>
      </c>
      <c r="B4015" s="52" t="s">
        <v>1288</v>
      </c>
      <c r="C4015" s="52" t="s">
        <v>304</v>
      </c>
      <c r="D4015" s="52" t="s">
        <v>1627</v>
      </c>
      <c r="E4015" s="52" t="s">
        <v>927</v>
      </c>
      <c r="F4015" s="52" t="s">
        <v>2228</v>
      </c>
      <c r="G4015" s="52">
        <v>2018</v>
      </c>
      <c r="H4015" s="52" t="s">
        <v>1628</v>
      </c>
      <c r="I4015" s="52" t="s">
        <v>663</v>
      </c>
      <c r="J4015" s="60">
        <v>10607808</v>
      </c>
      <c r="K4015" s="52">
        <v>10607808</v>
      </c>
      <c r="L4015" s="56" t="str">
        <f>_xlfn.CONCAT(NFM3External!$B4015,"_",NFM3External!$C4015,"_",NFM3External!$E4015,"_",NFM3External!$G4015)</f>
        <v>Zimbabwe_Malaria_United States Government (USG)_2018</v>
      </c>
    </row>
    <row r="4016" spans="1:12">
      <c r="A4016" s="48" t="s">
        <v>2223</v>
      </c>
      <c r="B4016" s="49" t="s">
        <v>1288</v>
      </c>
      <c r="C4016" s="49" t="s">
        <v>304</v>
      </c>
      <c r="D4016" s="49" t="s">
        <v>1627</v>
      </c>
      <c r="E4016" s="49" t="s">
        <v>927</v>
      </c>
      <c r="F4016" s="49" t="s">
        <v>2228</v>
      </c>
      <c r="G4016" s="49">
        <v>2019</v>
      </c>
      <c r="H4016" s="49" t="s">
        <v>1628</v>
      </c>
      <c r="I4016" s="49" t="s">
        <v>663</v>
      </c>
      <c r="J4016" s="59">
        <v>11378833</v>
      </c>
      <c r="K4016" s="49">
        <v>11378833</v>
      </c>
      <c r="L4016" s="55" t="str">
        <f>_xlfn.CONCAT(NFM3External!$B4016,"_",NFM3External!$C4016,"_",NFM3External!$E4016,"_",NFM3External!$G4016)</f>
        <v>Zimbabwe_Malaria_United States Government (USG)_2019</v>
      </c>
    </row>
    <row r="4017" spans="1:12">
      <c r="A4017" s="51" t="s">
        <v>2223</v>
      </c>
      <c r="B4017" s="52" t="s">
        <v>1288</v>
      </c>
      <c r="C4017" s="52" t="s">
        <v>304</v>
      </c>
      <c r="D4017" s="52" t="s">
        <v>1627</v>
      </c>
      <c r="E4017" s="52" t="s">
        <v>927</v>
      </c>
      <c r="F4017" s="52" t="s">
        <v>2228</v>
      </c>
      <c r="G4017" s="52">
        <v>2020</v>
      </c>
      <c r="H4017" s="52" t="s">
        <v>1628</v>
      </c>
      <c r="I4017" s="52" t="s">
        <v>663</v>
      </c>
      <c r="J4017" s="60">
        <v>11208498</v>
      </c>
      <c r="K4017" s="52">
        <v>11208498</v>
      </c>
      <c r="L4017" s="56" t="str">
        <f>_xlfn.CONCAT(NFM3External!$B4017,"_",NFM3External!$C4017,"_",NFM3External!$E4017,"_",NFM3External!$G4017)</f>
        <v>Zimbabwe_Malaria_United States Government (USG)_2020</v>
      </c>
    </row>
    <row r="4018" spans="1:12">
      <c r="A4018" s="48" t="s">
        <v>2223</v>
      </c>
      <c r="B4018" s="49" t="s">
        <v>1288</v>
      </c>
      <c r="C4018" s="49" t="s">
        <v>304</v>
      </c>
      <c r="D4018" s="49" t="s">
        <v>1627</v>
      </c>
      <c r="E4018" s="49" t="s">
        <v>927</v>
      </c>
      <c r="F4018" s="49" t="s">
        <v>2228</v>
      </c>
      <c r="G4018" s="49">
        <v>2021</v>
      </c>
      <c r="H4018" s="49" t="s">
        <v>357</v>
      </c>
      <c r="I4018" s="49" t="s">
        <v>663</v>
      </c>
      <c r="J4018" s="59">
        <v>9082000</v>
      </c>
      <c r="K4018" s="49">
        <v>9082000</v>
      </c>
      <c r="L4018" s="55" t="str">
        <f>_xlfn.CONCAT(NFM3External!$B4018,"_",NFM3External!$C4018,"_",NFM3External!$E4018,"_",NFM3External!$G4018)</f>
        <v>Zimbabwe_Malaria_United States Government (USG)_2021</v>
      </c>
    </row>
    <row r="4019" spans="1:12">
      <c r="A4019" s="51" t="s">
        <v>2223</v>
      </c>
      <c r="B4019" s="52" t="s">
        <v>1288</v>
      </c>
      <c r="C4019" s="52" t="s">
        <v>304</v>
      </c>
      <c r="D4019" s="52" t="s">
        <v>1627</v>
      </c>
      <c r="E4019" s="52" t="s">
        <v>927</v>
      </c>
      <c r="F4019" s="52" t="s">
        <v>2228</v>
      </c>
      <c r="G4019" s="52">
        <v>2022</v>
      </c>
      <c r="H4019" s="52" t="s">
        <v>357</v>
      </c>
      <c r="I4019" s="52" t="s">
        <v>663</v>
      </c>
      <c r="J4019" s="60">
        <v>8450250</v>
      </c>
      <c r="K4019" s="52">
        <v>8450250</v>
      </c>
      <c r="L4019" s="56" t="str">
        <f>_xlfn.CONCAT(NFM3External!$B4019,"_",NFM3External!$C4019,"_",NFM3External!$E4019,"_",NFM3External!$G4019)</f>
        <v>Zimbabwe_Malaria_United States Government (USG)_2022</v>
      </c>
    </row>
    <row r="4020" spans="1:12">
      <c r="A4020" s="48" t="s">
        <v>2223</v>
      </c>
      <c r="B4020" s="49" t="s">
        <v>1288</v>
      </c>
      <c r="C4020" s="49" t="s">
        <v>304</v>
      </c>
      <c r="D4020" s="49" t="s">
        <v>1627</v>
      </c>
      <c r="E4020" s="49" t="s">
        <v>927</v>
      </c>
      <c r="F4020" s="49" t="s">
        <v>2228</v>
      </c>
      <c r="G4020" s="49">
        <v>2023</v>
      </c>
      <c r="H4020" s="49" t="s">
        <v>357</v>
      </c>
      <c r="I4020" s="49" t="s">
        <v>663</v>
      </c>
      <c r="J4020" s="59">
        <v>9020000</v>
      </c>
      <c r="K4020" s="49">
        <v>9020000</v>
      </c>
      <c r="L4020" s="55" t="str">
        <f>_xlfn.CONCAT(NFM3External!$B4020,"_",NFM3External!$C4020,"_",NFM3External!$E4020,"_",NFM3External!$G4020)</f>
        <v>Zimbabwe_Malaria_United States Government (USG)_2023</v>
      </c>
    </row>
    <row r="4021" spans="1:12">
      <c r="A4021" s="51" t="s">
        <v>2223</v>
      </c>
      <c r="B4021" s="52" t="s">
        <v>1288</v>
      </c>
      <c r="C4021" s="52" t="s">
        <v>301</v>
      </c>
      <c r="D4021" s="52" t="s">
        <v>1627</v>
      </c>
      <c r="E4021" s="52" t="s">
        <v>605</v>
      </c>
      <c r="F4021" s="52"/>
      <c r="G4021" s="52">
        <v>2018</v>
      </c>
      <c r="H4021" s="52" t="s">
        <v>1628</v>
      </c>
      <c r="I4021" s="52" t="s">
        <v>663</v>
      </c>
      <c r="J4021" s="60">
        <v>0</v>
      </c>
      <c r="K4021" s="52">
        <v>0</v>
      </c>
      <c r="L4021" s="56" t="str">
        <f>_xlfn.CONCAT(NFM3External!$B4021,"_",NFM3External!$C4021,"_",NFM3External!$E4021,"_",NFM3External!$G4021)</f>
        <v>Zimbabwe_TB_Select External Source_2018</v>
      </c>
    </row>
    <row r="4022" spans="1:12">
      <c r="A4022" s="48" t="s">
        <v>2223</v>
      </c>
      <c r="B4022" s="49" t="s">
        <v>1288</v>
      </c>
      <c r="C4022" s="49" t="s">
        <v>301</v>
      </c>
      <c r="D4022" s="49" t="s">
        <v>1627</v>
      </c>
      <c r="E4022" s="49" t="s">
        <v>605</v>
      </c>
      <c r="F4022" s="49"/>
      <c r="G4022" s="49">
        <v>2019</v>
      </c>
      <c r="H4022" s="49" t="s">
        <v>1628</v>
      </c>
      <c r="I4022" s="49" t="s">
        <v>663</v>
      </c>
      <c r="J4022" s="59">
        <v>0</v>
      </c>
      <c r="K4022" s="49">
        <v>0</v>
      </c>
      <c r="L4022" s="55" t="str">
        <f>_xlfn.CONCAT(NFM3External!$B4022,"_",NFM3External!$C4022,"_",NFM3External!$E4022,"_",NFM3External!$G4022)</f>
        <v>Zimbabwe_TB_Select External Source_2019</v>
      </c>
    </row>
    <row r="4023" spans="1:12">
      <c r="A4023" s="51" t="s">
        <v>2223</v>
      </c>
      <c r="B4023" s="52" t="s">
        <v>1288</v>
      </c>
      <c r="C4023" s="52" t="s">
        <v>301</v>
      </c>
      <c r="D4023" s="52" t="s">
        <v>1627</v>
      </c>
      <c r="E4023" s="52" t="s">
        <v>605</v>
      </c>
      <c r="F4023" s="52"/>
      <c r="G4023" s="52">
        <v>2020</v>
      </c>
      <c r="H4023" s="52" t="s">
        <v>1628</v>
      </c>
      <c r="I4023" s="52" t="s">
        <v>663</v>
      </c>
      <c r="J4023" s="60">
        <v>0</v>
      </c>
      <c r="K4023" s="52">
        <v>0</v>
      </c>
      <c r="L4023" s="56" t="str">
        <f>_xlfn.CONCAT(NFM3External!$B4023,"_",NFM3External!$C4023,"_",NFM3External!$E4023,"_",NFM3External!$G4023)</f>
        <v>Zimbabwe_TB_Select External Source_2020</v>
      </c>
    </row>
    <row r="4024" spans="1:12">
      <c r="A4024" s="48" t="s">
        <v>2223</v>
      </c>
      <c r="B4024" s="49" t="s">
        <v>1288</v>
      </c>
      <c r="C4024" s="49" t="s">
        <v>301</v>
      </c>
      <c r="D4024" s="49" t="s">
        <v>1627</v>
      </c>
      <c r="E4024" s="49" t="s">
        <v>605</v>
      </c>
      <c r="F4024" s="49"/>
      <c r="G4024" s="49">
        <v>2021</v>
      </c>
      <c r="H4024" s="49" t="s">
        <v>357</v>
      </c>
      <c r="I4024" s="49" t="s">
        <v>663</v>
      </c>
      <c r="J4024" s="59">
        <v>0</v>
      </c>
      <c r="K4024" s="49">
        <v>0</v>
      </c>
      <c r="L4024" s="55" t="str">
        <f>_xlfn.CONCAT(NFM3External!$B4024,"_",NFM3External!$C4024,"_",NFM3External!$E4024,"_",NFM3External!$G4024)</f>
        <v>Zimbabwe_TB_Select External Source_2021</v>
      </c>
    </row>
    <row r="4025" spans="1:12">
      <c r="A4025" s="51" t="s">
        <v>2223</v>
      </c>
      <c r="B4025" s="52" t="s">
        <v>1288</v>
      </c>
      <c r="C4025" s="52" t="s">
        <v>301</v>
      </c>
      <c r="D4025" s="52" t="s">
        <v>1627</v>
      </c>
      <c r="E4025" s="52" t="s">
        <v>605</v>
      </c>
      <c r="F4025" s="52"/>
      <c r="G4025" s="52">
        <v>2022</v>
      </c>
      <c r="H4025" s="52" t="s">
        <v>357</v>
      </c>
      <c r="I4025" s="52" t="s">
        <v>663</v>
      </c>
      <c r="J4025" s="60">
        <v>0</v>
      </c>
      <c r="K4025" s="52">
        <v>0</v>
      </c>
      <c r="L4025" s="56" t="str">
        <f>_xlfn.CONCAT(NFM3External!$B4025,"_",NFM3External!$C4025,"_",NFM3External!$E4025,"_",NFM3External!$G4025)</f>
        <v>Zimbabwe_TB_Select External Source_2022</v>
      </c>
    </row>
    <row r="4026" spans="1:12">
      <c r="A4026" s="48" t="s">
        <v>2223</v>
      </c>
      <c r="B4026" s="49" t="s">
        <v>1288</v>
      </c>
      <c r="C4026" s="49" t="s">
        <v>301</v>
      </c>
      <c r="D4026" s="49" t="s">
        <v>1627</v>
      </c>
      <c r="E4026" s="49" t="s">
        <v>605</v>
      </c>
      <c r="F4026" s="49"/>
      <c r="G4026" s="49">
        <v>2023</v>
      </c>
      <c r="H4026" s="49" t="s">
        <v>357</v>
      </c>
      <c r="I4026" s="49" t="s">
        <v>663</v>
      </c>
      <c r="J4026" s="59">
        <v>0</v>
      </c>
      <c r="K4026" s="49">
        <v>0</v>
      </c>
      <c r="L4026" s="55" t="str">
        <f>_xlfn.CONCAT(NFM3External!$B4026,"_",NFM3External!$C4026,"_",NFM3External!$E4026,"_",NFM3External!$G4026)</f>
        <v>Zimbabwe_TB_Select External Source_2023</v>
      </c>
    </row>
    <row r="4027" spans="1:12">
      <c r="A4027" s="51" t="s">
        <v>2223</v>
      </c>
      <c r="B4027" s="52" t="s">
        <v>1288</v>
      </c>
      <c r="C4027" s="52" t="s">
        <v>301</v>
      </c>
      <c r="D4027" s="52" t="s">
        <v>1627</v>
      </c>
      <c r="E4027" s="52" t="s">
        <v>605</v>
      </c>
      <c r="F4027" s="52"/>
      <c r="G4027" s="52">
        <v>2024</v>
      </c>
      <c r="H4027" s="52" t="s">
        <v>357</v>
      </c>
      <c r="I4027" s="52" t="s">
        <v>663</v>
      </c>
      <c r="J4027" s="60">
        <v>0</v>
      </c>
      <c r="K4027" s="52">
        <v>0</v>
      </c>
      <c r="L4027" s="56" t="str">
        <f>_xlfn.CONCAT(NFM3External!$B4027,"_",NFM3External!$C4027,"_",NFM3External!$E4027,"_",NFM3External!$G4027)</f>
        <v>Zimbabwe_TB_Select External Source_2024</v>
      </c>
    </row>
    <row r="4028" spans="1:12">
      <c r="A4028" s="48" t="s">
        <v>2223</v>
      </c>
      <c r="B4028" s="49" t="s">
        <v>1288</v>
      </c>
      <c r="C4028" s="49" t="s">
        <v>301</v>
      </c>
      <c r="D4028" s="49" t="s">
        <v>1627</v>
      </c>
      <c r="E4028" s="49" t="s">
        <v>605</v>
      </c>
      <c r="F4028" s="49"/>
      <c r="G4028" s="49">
        <v>2025</v>
      </c>
      <c r="H4028" s="49" t="s">
        <v>357</v>
      </c>
      <c r="I4028" s="49" t="s">
        <v>663</v>
      </c>
      <c r="J4028" s="59">
        <v>0</v>
      </c>
      <c r="K4028" s="49">
        <v>0</v>
      </c>
      <c r="L4028" s="55" t="str">
        <f>_xlfn.CONCAT(NFM3External!$B4028,"_",NFM3External!$C4028,"_",NFM3External!$E4028,"_",NFM3External!$G4028)</f>
        <v>Zimbabwe_TB_Select External Source_2025</v>
      </c>
    </row>
    <row r="4029" spans="1:12">
      <c r="A4029" s="51" t="s">
        <v>2223</v>
      </c>
      <c r="B4029" s="52" t="s">
        <v>1288</v>
      </c>
      <c r="C4029" s="52" t="s">
        <v>301</v>
      </c>
      <c r="D4029" s="52" t="s">
        <v>1627</v>
      </c>
      <c r="E4029" s="52" t="s">
        <v>899</v>
      </c>
      <c r="F4029" s="52"/>
      <c r="G4029" s="52">
        <v>2018</v>
      </c>
      <c r="H4029" s="52" t="s">
        <v>1628</v>
      </c>
      <c r="I4029" s="52" t="s">
        <v>663</v>
      </c>
      <c r="J4029" s="60">
        <v>0</v>
      </c>
      <c r="K4029" s="52">
        <v>0</v>
      </c>
      <c r="L4029" s="56" t="str">
        <f>_xlfn.CONCAT(NFM3External!$B4029,"_",NFM3External!$C4029,"_",NFM3External!$E4029,"_",NFM3External!$G4029)</f>
        <v>Zimbabwe_TB_United Kingdom_2018</v>
      </c>
    </row>
    <row r="4030" spans="1:12">
      <c r="A4030" s="48" t="s">
        <v>2223</v>
      </c>
      <c r="B4030" s="49" t="s">
        <v>1288</v>
      </c>
      <c r="C4030" s="49" t="s">
        <v>301</v>
      </c>
      <c r="D4030" s="49" t="s">
        <v>1627</v>
      </c>
      <c r="E4030" s="49" t="s">
        <v>899</v>
      </c>
      <c r="F4030" s="49"/>
      <c r="G4030" s="49">
        <v>2019</v>
      </c>
      <c r="H4030" s="49" t="s">
        <v>1628</v>
      </c>
      <c r="I4030" s="49" t="s">
        <v>663</v>
      </c>
      <c r="J4030" s="59">
        <v>0</v>
      </c>
      <c r="K4030" s="49">
        <v>0</v>
      </c>
      <c r="L4030" s="55" t="str">
        <f>_xlfn.CONCAT(NFM3External!$B4030,"_",NFM3External!$C4030,"_",NFM3External!$E4030,"_",NFM3External!$G4030)</f>
        <v>Zimbabwe_TB_United Kingdom_2019</v>
      </c>
    </row>
    <row r="4031" spans="1:12">
      <c r="A4031" s="51" t="s">
        <v>2223</v>
      </c>
      <c r="B4031" s="52" t="s">
        <v>1288</v>
      </c>
      <c r="C4031" s="52" t="s">
        <v>301</v>
      </c>
      <c r="D4031" s="52" t="s">
        <v>1627</v>
      </c>
      <c r="E4031" s="52" t="s">
        <v>899</v>
      </c>
      <c r="F4031" s="52"/>
      <c r="G4031" s="52">
        <v>2020</v>
      </c>
      <c r="H4031" s="52" t="s">
        <v>1628</v>
      </c>
      <c r="I4031" s="52" t="s">
        <v>663</v>
      </c>
      <c r="J4031" s="60">
        <v>0</v>
      </c>
      <c r="K4031" s="52">
        <v>0</v>
      </c>
      <c r="L4031" s="56" t="str">
        <f>_xlfn.CONCAT(NFM3External!$B4031,"_",NFM3External!$C4031,"_",NFM3External!$E4031,"_",NFM3External!$G4031)</f>
        <v>Zimbabwe_TB_United Kingdom_2020</v>
      </c>
    </row>
    <row r="4032" spans="1:12">
      <c r="A4032" s="48" t="s">
        <v>2223</v>
      </c>
      <c r="B4032" s="49" t="s">
        <v>1288</v>
      </c>
      <c r="C4032" s="49" t="s">
        <v>301</v>
      </c>
      <c r="D4032" s="49" t="s">
        <v>1627</v>
      </c>
      <c r="E4032" s="49" t="s">
        <v>899</v>
      </c>
      <c r="F4032" s="49"/>
      <c r="G4032" s="49">
        <v>2021</v>
      </c>
      <c r="H4032" s="49" t="s">
        <v>357</v>
      </c>
      <c r="I4032" s="49" t="s">
        <v>663</v>
      </c>
      <c r="J4032" s="59">
        <v>0</v>
      </c>
      <c r="K4032" s="49">
        <v>0</v>
      </c>
      <c r="L4032" s="55" t="str">
        <f>_xlfn.CONCAT(NFM3External!$B4032,"_",NFM3External!$C4032,"_",NFM3External!$E4032,"_",NFM3External!$G4032)</f>
        <v>Zimbabwe_TB_United Kingdom_2021</v>
      </c>
    </row>
    <row r="4033" spans="1:12">
      <c r="A4033" s="51" t="s">
        <v>2223</v>
      </c>
      <c r="B4033" s="52" t="s">
        <v>1288</v>
      </c>
      <c r="C4033" s="52" t="s">
        <v>301</v>
      </c>
      <c r="D4033" s="52" t="s">
        <v>1627</v>
      </c>
      <c r="E4033" s="52" t="s">
        <v>899</v>
      </c>
      <c r="F4033" s="52"/>
      <c r="G4033" s="52">
        <v>2022</v>
      </c>
      <c r="H4033" s="52" t="s">
        <v>357</v>
      </c>
      <c r="I4033" s="52" t="s">
        <v>663</v>
      </c>
      <c r="J4033" s="60">
        <v>0</v>
      </c>
      <c r="K4033" s="52">
        <v>0</v>
      </c>
      <c r="L4033" s="56" t="str">
        <f>_xlfn.CONCAT(NFM3External!$B4033,"_",NFM3External!$C4033,"_",NFM3External!$E4033,"_",NFM3External!$G4033)</f>
        <v>Zimbabwe_TB_United Kingdom_2022</v>
      </c>
    </row>
    <row r="4034" spans="1:12">
      <c r="A4034" s="48" t="s">
        <v>2223</v>
      </c>
      <c r="B4034" s="49" t="s">
        <v>1288</v>
      </c>
      <c r="C4034" s="49" t="s">
        <v>301</v>
      </c>
      <c r="D4034" s="49" t="s">
        <v>1627</v>
      </c>
      <c r="E4034" s="49" t="s">
        <v>899</v>
      </c>
      <c r="F4034" s="49"/>
      <c r="G4034" s="49">
        <v>2023</v>
      </c>
      <c r="H4034" s="49" t="s">
        <v>357</v>
      </c>
      <c r="I4034" s="49" t="s">
        <v>663</v>
      </c>
      <c r="J4034" s="59">
        <v>0</v>
      </c>
      <c r="K4034" s="49">
        <v>0</v>
      </c>
      <c r="L4034" s="55" t="str">
        <f>_xlfn.CONCAT(NFM3External!$B4034,"_",NFM3External!$C4034,"_",NFM3External!$E4034,"_",NFM3External!$G4034)</f>
        <v>Zimbabwe_TB_United Kingdom_2023</v>
      </c>
    </row>
    <row r="4035" spans="1:12">
      <c r="A4035" s="51" t="s">
        <v>2223</v>
      </c>
      <c r="B4035" s="52" t="s">
        <v>1288</v>
      </c>
      <c r="C4035" s="52" t="s">
        <v>301</v>
      </c>
      <c r="D4035" s="52" t="s">
        <v>1627</v>
      </c>
      <c r="E4035" s="52" t="s">
        <v>899</v>
      </c>
      <c r="F4035" s="52"/>
      <c r="G4035" s="52">
        <v>2024</v>
      </c>
      <c r="H4035" s="52" t="s">
        <v>357</v>
      </c>
      <c r="I4035" s="52" t="s">
        <v>663</v>
      </c>
      <c r="J4035" s="60">
        <v>0</v>
      </c>
      <c r="K4035" s="52">
        <v>0</v>
      </c>
      <c r="L4035" s="56" t="str">
        <f>_xlfn.CONCAT(NFM3External!$B4035,"_",NFM3External!$C4035,"_",NFM3External!$E4035,"_",NFM3External!$G4035)</f>
        <v>Zimbabwe_TB_United Kingdom_2024</v>
      </c>
    </row>
    <row r="4036" spans="1:12">
      <c r="A4036" s="48" t="s">
        <v>2223</v>
      </c>
      <c r="B4036" s="49" t="s">
        <v>1288</v>
      </c>
      <c r="C4036" s="49" t="s">
        <v>301</v>
      </c>
      <c r="D4036" s="49" t="s">
        <v>1627</v>
      </c>
      <c r="E4036" s="49" t="s">
        <v>899</v>
      </c>
      <c r="F4036" s="49"/>
      <c r="G4036" s="49">
        <v>2025</v>
      </c>
      <c r="H4036" s="49" t="s">
        <v>357</v>
      </c>
      <c r="I4036" s="49" t="s">
        <v>663</v>
      </c>
      <c r="J4036" s="59">
        <v>0</v>
      </c>
      <c r="K4036" s="49">
        <v>0</v>
      </c>
      <c r="L4036" s="55" t="str">
        <f>_xlfn.CONCAT(NFM3External!$B4036,"_",NFM3External!$C4036,"_",NFM3External!$E4036,"_",NFM3External!$G4036)</f>
        <v>Zimbabwe_TB_United Kingdom_2025</v>
      </c>
    </row>
    <row r="4037" spans="1:12">
      <c r="A4037" s="51" t="s">
        <v>2223</v>
      </c>
      <c r="B4037" s="52" t="s">
        <v>1288</v>
      </c>
      <c r="C4037" s="52" t="s">
        <v>301</v>
      </c>
      <c r="D4037" s="52" t="s">
        <v>1627</v>
      </c>
      <c r="E4037" s="52" t="s">
        <v>927</v>
      </c>
      <c r="F4037" s="52" t="s">
        <v>2229</v>
      </c>
      <c r="G4037" s="52">
        <v>2018</v>
      </c>
      <c r="H4037" s="52" t="s">
        <v>1628</v>
      </c>
      <c r="I4037" s="52" t="s">
        <v>663</v>
      </c>
      <c r="J4037" s="60">
        <v>3000000</v>
      </c>
      <c r="K4037" s="52">
        <v>3000000</v>
      </c>
      <c r="L4037" s="56" t="str">
        <f>_xlfn.CONCAT(NFM3External!$B4037,"_",NFM3External!$C4037,"_",NFM3External!$E4037,"_",NFM3External!$G4037)</f>
        <v>Zimbabwe_TB_United States Government (USG)_2018</v>
      </c>
    </row>
    <row r="4038" spans="1:12">
      <c r="A4038" s="48" t="s">
        <v>2223</v>
      </c>
      <c r="B4038" s="49" t="s">
        <v>1288</v>
      </c>
      <c r="C4038" s="49" t="s">
        <v>301</v>
      </c>
      <c r="D4038" s="49" t="s">
        <v>1627</v>
      </c>
      <c r="E4038" s="49" t="s">
        <v>927</v>
      </c>
      <c r="F4038" s="49" t="s">
        <v>2229</v>
      </c>
      <c r="G4038" s="49">
        <v>2019</v>
      </c>
      <c r="H4038" s="49" t="s">
        <v>1628</v>
      </c>
      <c r="I4038" s="49" t="s">
        <v>663</v>
      </c>
      <c r="J4038" s="59">
        <v>3000000</v>
      </c>
      <c r="K4038" s="49">
        <v>3000000</v>
      </c>
      <c r="L4038" s="55" t="str">
        <f>_xlfn.CONCAT(NFM3External!$B4038,"_",NFM3External!$C4038,"_",NFM3External!$E4038,"_",NFM3External!$G4038)</f>
        <v>Zimbabwe_TB_United States Government (USG)_2019</v>
      </c>
    </row>
    <row r="4039" spans="1:12">
      <c r="A4039" s="51" t="s">
        <v>2223</v>
      </c>
      <c r="B4039" s="52" t="s">
        <v>1288</v>
      </c>
      <c r="C4039" s="52" t="s">
        <v>301</v>
      </c>
      <c r="D4039" s="52" t="s">
        <v>1627</v>
      </c>
      <c r="E4039" s="52" t="s">
        <v>927</v>
      </c>
      <c r="F4039" s="52" t="s">
        <v>2229</v>
      </c>
      <c r="G4039" s="52">
        <v>2020</v>
      </c>
      <c r="H4039" s="52" t="s">
        <v>1628</v>
      </c>
      <c r="I4039" s="52" t="s">
        <v>663</v>
      </c>
      <c r="J4039" s="60">
        <v>3000000</v>
      </c>
      <c r="K4039" s="52">
        <v>3000000</v>
      </c>
      <c r="L4039" s="56" t="str">
        <f>_xlfn.CONCAT(NFM3External!$B4039,"_",NFM3External!$C4039,"_",NFM3External!$E4039,"_",NFM3External!$G4039)</f>
        <v>Zimbabwe_TB_United States Government (USG)_2020</v>
      </c>
    </row>
    <row r="4040" spans="1:12">
      <c r="A4040" s="48" t="s">
        <v>2223</v>
      </c>
      <c r="B4040" s="49" t="s">
        <v>1288</v>
      </c>
      <c r="C4040" s="49" t="s">
        <v>301</v>
      </c>
      <c r="D4040" s="49" t="s">
        <v>1627</v>
      </c>
      <c r="E4040" s="49" t="s">
        <v>927</v>
      </c>
      <c r="F4040" s="49" t="s">
        <v>2229</v>
      </c>
      <c r="G4040" s="49">
        <v>2021</v>
      </c>
      <c r="H4040" s="49" t="s">
        <v>357</v>
      </c>
      <c r="I4040" s="49" t="s">
        <v>663</v>
      </c>
      <c r="J4040" s="59">
        <v>3000000</v>
      </c>
      <c r="K4040" s="49">
        <v>3000000</v>
      </c>
      <c r="L4040" s="55" t="str">
        <f>_xlfn.CONCAT(NFM3External!$B4040,"_",NFM3External!$C4040,"_",NFM3External!$E4040,"_",NFM3External!$G4040)</f>
        <v>Zimbabwe_TB_United States Government (USG)_2021</v>
      </c>
    </row>
    <row r="4041" spans="1:12">
      <c r="A4041" s="51" t="s">
        <v>2223</v>
      </c>
      <c r="B4041" s="52" t="s">
        <v>1288</v>
      </c>
      <c r="C4041" s="52" t="s">
        <v>301</v>
      </c>
      <c r="D4041" s="52" t="s">
        <v>1627</v>
      </c>
      <c r="E4041" s="52" t="s">
        <v>927</v>
      </c>
      <c r="F4041" s="52" t="s">
        <v>2229</v>
      </c>
      <c r="G4041" s="52">
        <v>2022</v>
      </c>
      <c r="H4041" s="52" t="s">
        <v>357</v>
      </c>
      <c r="I4041" s="52" t="s">
        <v>663</v>
      </c>
      <c r="J4041" s="60">
        <v>3000000</v>
      </c>
      <c r="K4041" s="52">
        <v>3000000</v>
      </c>
      <c r="L4041" s="56" t="str">
        <f>_xlfn.CONCAT(NFM3External!$B4041,"_",NFM3External!$C4041,"_",NFM3External!$E4041,"_",NFM3External!$G4041)</f>
        <v>Zimbabwe_TB_United States Government (USG)_2022</v>
      </c>
    </row>
    <row r="4042" spans="1:12">
      <c r="A4042" s="48" t="s">
        <v>2223</v>
      </c>
      <c r="B4042" s="49" t="s">
        <v>1288</v>
      </c>
      <c r="C4042" s="49" t="s">
        <v>301</v>
      </c>
      <c r="D4042" s="49" t="s">
        <v>1627</v>
      </c>
      <c r="E4042" s="49" t="s">
        <v>927</v>
      </c>
      <c r="F4042" s="49" t="s">
        <v>2229</v>
      </c>
      <c r="G4042" s="49">
        <v>2023</v>
      </c>
      <c r="H4042" s="49" t="s">
        <v>357</v>
      </c>
      <c r="I4042" s="49" t="s">
        <v>663</v>
      </c>
      <c r="J4042" s="59">
        <v>3000000</v>
      </c>
      <c r="K4042" s="49">
        <v>3000000</v>
      </c>
      <c r="L4042" s="55" t="str">
        <f>_xlfn.CONCAT(NFM3External!$B4042,"_",NFM3External!$C4042,"_",NFM3External!$E4042,"_",NFM3External!$G4042)</f>
        <v>Zimbabwe_TB_United States Government (USG)_2023</v>
      </c>
    </row>
    <row r="4043" spans="1:12">
      <c r="A4043" s="51" t="s">
        <v>2223</v>
      </c>
      <c r="B4043" s="52" t="s">
        <v>1288</v>
      </c>
      <c r="C4043" s="52" t="s">
        <v>301</v>
      </c>
      <c r="D4043" s="52" t="s">
        <v>1627</v>
      </c>
      <c r="E4043" s="52" t="s">
        <v>927</v>
      </c>
      <c r="F4043" s="52" t="s">
        <v>2229</v>
      </c>
      <c r="G4043" s="52">
        <v>2024</v>
      </c>
      <c r="H4043" s="52" t="s">
        <v>357</v>
      </c>
      <c r="I4043" s="52" t="s">
        <v>663</v>
      </c>
      <c r="J4043" s="60">
        <v>3000000</v>
      </c>
      <c r="K4043" s="52">
        <v>3000000</v>
      </c>
      <c r="L4043" s="56" t="str">
        <f>_xlfn.CONCAT(NFM3External!$B4043,"_",NFM3External!$C4043,"_",NFM3External!$E4043,"_",NFM3External!$G4043)</f>
        <v>Zimbabwe_TB_United States Government (USG)_2024</v>
      </c>
    </row>
    <row r="4044" spans="1:12">
      <c r="A4044" s="48" t="s">
        <v>2223</v>
      </c>
      <c r="B4044" s="49" t="s">
        <v>1288</v>
      </c>
      <c r="C4044" s="49" t="s">
        <v>301</v>
      </c>
      <c r="D4044" s="49" t="s">
        <v>1627</v>
      </c>
      <c r="E4044" s="49" t="s">
        <v>927</v>
      </c>
      <c r="F4044" s="49" t="s">
        <v>2229</v>
      </c>
      <c r="G4044" s="49">
        <v>2025</v>
      </c>
      <c r="H4044" s="49" t="s">
        <v>357</v>
      </c>
      <c r="I4044" s="49" t="s">
        <v>663</v>
      </c>
      <c r="J4044" s="59">
        <v>3000000</v>
      </c>
      <c r="K4044" s="49">
        <v>3000000</v>
      </c>
      <c r="L4044" s="55" t="str">
        <f>_xlfn.CONCAT(NFM3External!$B4044,"_",NFM3External!$C4044,"_",NFM3External!$E4044,"_",NFM3External!$G4044)</f>
        <v>Zimbabwe_TB_United States Government (USG)_2025</v>
      </c>
    </row>
    <row r="4045" spans="1:12">
      <c r="A4045" s="51" t="s">
        <v>2223</v>
      </c>
      <c r="B4045" s="52" t="s">
        <v>1288</v>
      </c>
      <c r="C4045" s="52" t="s">
        <v>301</v>
      </c>
      <c r="D4045" s="52" t="s">
        <v>1627</v>
      </c>
      <c r="E4045" s="52" t="s">
        <v>947</v>
      </c>
      <c r="F4045" s="52"/>
      <c r="G4045" s="52">
        <v>2018</v>
      </c>
      <c r="H4045" s="52" t="s">
        <v>1628</v>
      </c>
      <c r="I4045" s="52" t="s">
        <v>663</v>
      </c>
      <c r="J4045" s="60">
        <v>0</v>
      </c>
      <c r="K4045" s="52">
        <v>0</v>
      </c>
      <c r="L4045" s="56" t="str">
        <f>_xlfn.CONCAT(NFM3External!$B4045,"_",NFM3External!$C4045,"_",NFM3External!$E4045,"_",NFM3External!$G4045)</f>
        <v>Zimbabwe_TB_Unspecified - not disagregated by sources _2018</v>
      </c>
    </row>
    <row r="4046" spans="1:12">
      <c r="A4046" s="48" t="s">
        <v>2223</v>
      </c>
      <c r="B4046" s="49" t="s">
        <v>1288</v>
      </c>
      <c r="C4046" s="49" t="s">
        <v>301</v>
      </c>
      <c r="D4046" s="49" t="s">
        <v>1627</v>
      </c>
      <c r="E4046" s="49" t="s">
        <v>947</v>
      </c>
      <c r="F4046" s="49"/>
      <c r="G4046" s="49">
        <v>2019</v>
      </c>
      <c r="H4046" s="49" t="s">
        <v>1628</v>
      </c>
      <c r="I4046" s="49" t="s">
        <v>663</v>
      </c>
      <c r="J4046" s="59">
        <v>0</v>
      </c>
      <c r="K4046" s="49">
        <v>0</v>
      </c>
      <c r="L4046" s="55" t="str">
        <f>_xlfn.CONCAT(NFM3External!$B4046,"_",NFM3External!$C4046,"_",NFM3External!$E4046,"_",NFM3External!$G4046)</f>
        <v>Zimbabwe_TB_Unspecified - not disagregated by sources _2019</v>
      </c>
    </row>
    <row r="4047" spans="1:12">
      <c r="A4047" s="51" t="s">
        <v>2223</v>
      </c>
      <c r="B4047" s="52" t="s">
        <v>1288</v>
      </c>
      <c r="C4047" s="52" t="s">
        <v>301</v>
      </c>
      <c r="D4047" s="52" t="s">
        <v>1627</v>
      </c>
      <c r="E4047" s="52" t="s">
        <v>947</v>
      </c>
      <c r="F4047" s="52"/>
      <c r="G4047" s="52">
        <v>2020</v>
      </c>
      <c r="H4047" s="52" t="s">
        <v>1628</v>
      </c>
      <c r="I4047" s="52" t="s">
        <v>663</v>
      </c>
      <c r="J4047" s="60">
        <v>0</v>
      </c>
      <c r="K4047" s="52">
        <v>0</v>
      </c>
      <c r="L4047" s="56" t="str">
        <f>_xlfn.CONCAT(NFM3External!$B4047,"_",NFM3External!$C4047,"_",NFM3External!$E4047,"_",NFM3External!$G4047)</f>
        <v>Zimbabwe_TB_Unspecified - not disagregated by sources _2020</v>
      </c>
    </row>
    <row r="4048" spans="1:12">
      <c r="A4048" s="48" t="s">
        <v>2223</v>
      </c>
      <c r="B4048" s="49" t="s">
        <v>1288</v>
      </c>
      <c r="C4048" s="49" t="s">
        <v>301</v>
      </c>
      <c r="D4048" s="49" t="s">
        <v>1627</v>
      </c>
      <c r="E4048" s="49" t="s">
        <v>947</v>
      </c>
      <c r="F4048" s="49"/>
      <c r="G4048" s="49">
        <v>2021</v>
      </c>
      <c r="H4048" s="49" t="s">
        <v>357</v>
      </c>
      <c r="I4048" s="49" t="s">
        <v>663</v>
      </c>
      <c r="J4048" s="59">
        <v>0</v>
      </c>
      <c r="K4048" s="49">
        <v>0</v>
      </c>
      <c r="L4048" s="55" t="str">
        <f>_xlfn.CONCAT(NFM3External!$B4048,"_",NFM3External!$C4048,"_",NFM3External!$E4048,"_",NFM3External!$G4048)</f>
        <v>Zimbabwe_TB_Unspecified - not disagregated by sources _2021</v>
      </c>
    </row>
    <row r="4049" spans="1:12">
      <c r="A4049" s="51" t="s">
        <v>2223</v>
      </c>
      <c r="B4049" s="52" t="s">
        <v>1288</v>
      </c>
      <c r="C4049" s="52" t="s">
        <v>301</v>
      </c>
      <c r="D4049" s="52" t="s">
        <v>1627</v>
      </c>
      <c r="E4049" s="52" t="s">
        <v>947</v>
      </c>
      <c r="F4049" s="52"/>
      <c r="G4049" s="52">
        <v>2022</v>
      </c>
      <c r="H4049" s="52" t="s">
        <v>357</v>
      </c>
      <c r="I4049" s="52" t="s">
        <v>663</v>
      </c>
      <c r="J4049" s="60">
        <v>0</v>
      </c>
      <c r="K4049" s="52">
        <v>0</v>
      </c>
      <c r="L4049" s="56" t="str">
        <f>_xlfn.CONCAT(NFM3External!$B4049,"_",NFM3External!$C4049,"_",NFM3External!$E4049,"_",NFM3External!$G4049)</f>
        <v>Zimbabwe_TB_Unspecified - not disagregated by sources _2022</v>
      </c>
    </row>
    <row r="4050" spans="1:12">
      <c r="A4050" s="48" t="s">
        <v>2223</v>
      </c>
      <c r="B4050" s="49" t="s">
        <v>1288</v>
      </c>
      <c r="C4050" s="49" t="s">
        <v>301</v>
      </c>
      <c r="D4050" s="49" t="s">
        <v>1627</v>
      </c>
      <c r="E4050" s="49" t="s">
        <v>947</v>
      </c>
      <c r="F4050" s="49"/>
      <c r="G4050" s="49">
        <v>2023</v>
      </c>
      <c r="H4050" s="49" t="s">
        <v>357</v>
      </c>
      <c r="I4050" s="49" t="s">
        <v>663</v>
      </c>
      <c r="J4050" s="59">
        <v>0</v>
      </c>
      <c r="K4050" s="49">
        <v>0</v>
      </c>
      <c r="L4050" s="55" t="str">
        <f>_xlfn.CONCAT(NFM3External!$B4050,"_",NFM3External!$C4050,"_",NFM3External!$E4050,"_",NFM3External!$G4050)</f>
        <v>Zimbabwe_TB_Unspecified - not disagregated by sources _2023</v>
      </c>
    </row>
    <row r="4051" spans="1:12">
      <c r="A4051" s="51" t="s">
        <v>2223</v>
      </c>
      <c r="B4051" s="52" t="s">
        <v>1288</v>
      </c>
      <c r="C4051" s="52" t="s">
        <v>301</v>
      </c>
      <c r="D4051" s="52" t="s">
        <v>1627</v>
      </c>
      <c r="E4051" s="52" t="s">
        <v>947</v>
      </c>
      <c r="F4051" s="52"/>
      <c r="G4051" s="52">
        <v>2024</v>
      </c>
      <c r="H4051" s="52" t="s">
        <v>357</v>
      </c>
      <c r="I4051" s="52" t="s">
        <v>663</v>
      </c>
      <c r="J4051" s="60">
        <v>0</v>
      </c>
      <c r="K4051" s="52">
        <v>0</v>
      </c>
      <c r="L4051" s="56" t="str">
        <f>_xlfn.CONCAT(NFM3External!$B4051,"_",NFM3External!$C4051,"_",NFM3External!$E4051,"_",NFM3External!$G4051)</f>
        <v>Zimbabwe_TB_Unspecified - not disagregated by sources _2024</v>
      </c>
    </row>
    <row r="4052" spans="1:12">
      <c r="A4052" s="48" t="s">
        <v>2223</v>
      </c>
      <c r="B4052" s="49" t="s">
        <v>1288</v>
      </c>
      <c r="C4052" s="49" t="s">
        <v>301</v>
      </c>
      <c r="D4052" s="49" t="s">
        <v>1627</v>
      </c>
      <c r="E4052" s="49" t="s">
        <v>947</v>
      </c>
      <c r="F4052" s="49"/>
      <c r="G4052" s="49">
        <v>2025</v>
      </c>
      <c r="H4052" s="49" t="s">
        <v>357</v>
      </c>
      <c r="I4052" s="49" t="s">
        <v>663</v>
      </c>
      <c r="J4052" s="59">
        <v>0</v>
      </c>
      <c r="K4052" s="49">
        <v>0</v>
      </c>
      <c r="L4052" s="55" t="str">
        <f>_xlfn.CONCAT(NFM3External!$B4052,"_",NFM3External!$C4052,"_",NFM3External!$E4052,"_",NFM3External!$G4052)</f>
        <v>Zimbabwe_TB_Unspecified - not disagregated by sources _2025</v>
      </c>
    </row>
    <row r="4053" spans="1:12">
      <c r="A4053" s="51" t="s">
        <v>2223</v>
      </c>
      <c r="B4053" s="52" t="s">
        <v>1288</v>
      </c>
      <c r="C4053" s="52" t="s">
        <v>301</v>
      </c>
      <c r="D4053" s="52" t="s">
        <v>1627</v>
      </c>
      <c r="E4053" s="52" t="s">
        <v>942</v>
      </c>
      <c r="F4053" s="52"/>
      <c r="G4053" s="52">
        <v>2018</v>
      </c>
      <c r="H4053" s="52" t="s">
        <v>1628</v>
      </c>
      <c r="I4053" s="52" t="s">
        <v>663</v>
      </c>
      <c r="J4053" s="60">
        <v>0</v>
      </c>
      <c r="K4053" s="52">
        <v>0</v>
      </c>
      <c r="L4053" s="56" t="str">
        <f>_xlfn.CONCAT(NFM3External!$B4053,"_",NFM3External!$C4053,"_",NFM3External!$E4053,"_",NFM3External!$G4053)</f>
        <v>Zimbabwe_TB_World Health Organization (WHO)_2018</v>
      </c>
    </row>
    <row r="4054" spans="1:12">
      <c r="A4054" s="48" t="s">
        <v>2223</v>
      </c>
      <c r="B4054" s="49" t="s">
        <v>1288</v>
      </c>
      <c r="C4054" s="49" t="s">
        <v>301</v>
      </c>
      <c r="D4054" s="49" t="s">
        <v>1627</v>
      </c>
      <c r="E4054" s="49" t="s">
        <v>942</v>
      </c>
      <c r="F4054" s="49"/>
      <c r="G4054" s="49">
        <v>2019</v>
      </c>
      <c r="H4054" s="49" t="s">
        <v>1628</v>
      </c>
      <c r="I4054" s="49" t="s">
        <v>663</v>
      </c>
      <c r="J4054" s="59">
        <v>0</v>
      </c>
      <c r="K4054" s="49">
        <v>0</v>
      </c>
      <c r="L4054" s="55" t="str">
        <f>_xlfn.CONCAT(NFM3External!$B4054,"_",NFM3External!$C4054,"_",NFM3External!$E4054,"_",NFM3External!$G4054)</f>
        <v>Zimbabwe_TB_World Health Organization (WHO)_2019</v>
      </c>
    </row>
    <row r="4055" spans="1:12">
      <c r="A4055" s="51" t="s">
        <v>2223</v>
      </c>
      <c r="B4055" s="52" t="s">
        <v>1288</v>
      </c>
      <c r="C4055" s="52" t="s">
        <v>301</v>
      </c>
      <c r="D4055" s="52" t="s">
        <v>1627</v>
      </c>
      <c r="E4055" s="52" t="s">
        <v>942</v>
      </c>
      <c r="F4055" s="52"/>
      <c r="G4055" s="52">
        <v>2020</v>
      </c>
      <c r="H4055" s="52" t="s">
        <v>1628</v>
      </c>
      <c r="I4055" s="52" t="s">
        <v>663</v>
      </c>
      <c r="J4055" s="60">
        <v>0</v>
      </c>
      <c r="K4055" s="52">
        <v>0</v>
      </c>
      <c r="L4055" s="56" t="str">
        <f>_xlfn.CONCAT(NFM3External!$B4055,"_",NFM3External!$C4055,"_",NFM3External!$E4055,"_",NFM3External!$G4055)</f>
        <v>Zimbabwe_TB_World Health Organization (WHO)_2020</v>
      </c>
    </row>
    <row r="4056" spans="1:12">
      <c r="A4056" s="48" t="s">
        <v>2223</v>
      </c>
      <c r="B4056" s="49" t="s">
        <v>1288</v>
      </c>
      <c r="C4056" s="49" t="s">
        <v>301</v>
      </c>
      <c r="D4056" s="49" t="s">
        <v>1627</v>
      </c>
      <c r="E4056" s="49" t="s">
        <v>942</v>
      </c>
      <c r="F4056" s="49"/>
      <c r="G4056" s="49">
        <v>2021</v>
      </c>
      <c r="H4056" s="49" t="s">
        <v>357</v>
      </c>
      <c r="I4056" s="49" t="s">
        <v>663</v>
      </c>
      <c r="J4056" s="59">
        <v>0</v>
      </c>
      <c r="K4056" s="49">
        <v>0</v>
      </c>
      <c r="L4056" s="55" t="str">
        <f>_xlfn.CONCAT(NFM3External!$B4056,"_",NFM3External!$C4056,"_",NFM3External!$E4056,"_",NFM3External!$G4056)</f>
        <v>Zimbabwe_TB_World Health Organization (WHO)_2021</v>
      </c>
    </row>
    <row r="4057" spans="1:12">
      <c r="A4057" s="51" t="s">
        <v>2223</v>
      </c>
      <c r="B4057" s="52" t="s">
        <v>1288</v>
      </c>
      <c r="C4057" s="52" t="s">
        <v>301</v>
      </c>
      <c r="D4057" s="52" t="s">
        <v>1627</v>
      </c>
      <c r="E4057" s="52" t="s">
        <v>942</v>
      </c>
      <c r="F4057" s="52"/>
      <c r="G4057" s="52">
        <v>2022</v>
      </c>
      <c r="H4057" s="52" t="s">
        <v>357</v>
      </c>
      <c r="I4057" s="52" t="s">
        <v>663</v>
      </c>
      <c r="J4057" s="60">
        <v>0</v>
      </c>
      <c r="K4057" s="52">
        <v>0</v>
      </c>
      <c r="L4057" s="56" t="str">
        <f>_xlfn.CONCAT(NFM3External!$B4057,"_",NFM3External!$C4057,"_",NFM3External!$E4057,"_",NFM3External!$G4057)</f>
        <v>Zimbabwe_TB_World Health Organization (WHO)_2022</v>
      </c>
    </row>
    <row r="4058" spans="1:12">
      <c r="A4058" s="48" t="s">
        <v>2223</v>
      </c>
      <c r="B4058" s="49" t="s">
        <v>1288</v>
      </c>
      <c r="C4058" s="49" t="s">
        <v>301</v>
      </c>
      <c r="D4058" s="49" t="s">
        <v>1627</v>
      </c>
      <c r="E4058" s="49" t="s">
        <v>942</v>
      </c>
      <c r="F4058" s="49"/>
      <c r="G4058" s="49">
        <v>2023</v>
      </c>
      <c r="H4058" s="49" t="s">
        <v>357</v>
      </c>
      <c r="I4058" s="49" t="s">
        <v>663</v>
      </c>
      <c r="J4058" s="59">
        <v>0</v>
      </c>
      <c r="K4058" s="49">
        <v>0</v>
      </c>
      <c r="L4058" s="55" t="str">
        <f>_xlfn.CONCAT(NFM3External!$B4058,"_",NFM3External!$C4058,"_",NFM3External!$E4058,"_",NFM3External!$G4058)</f>
        <v>Zimbabwe_TB_World Health Organization (WHO)_2023</v>
      </c>
    </row>
    <row r="4059" spans="1:12">
      <c r="A4059" s="51" t="s">
        <v>2223</v>
      </c>
      <c r="B4059" s="52" t="s">
        <v>1288</v>
      </c>
      <c r="C4059" s="52" t="s">
        <v>301</v>
      </c>
      <c r="D4059" s="52" t="s">
        <v>1627</v>
      </c>
      <c r="E4059" s="52" t="s">
        <v>942</v>
      </c>
      <c r="F4059" s="52"/>
      <c r="G4059" s="52">
        <v>2024</v>
      </c>
      <c r="H4059" s="52" t="s">
        <v>357</v>
      </c>
      <c r="I4059" s="52" t="s">
        <v>663</v>
      </c>
      <c r="J4059" s="60">
        <v>0</v>
      </c>
      <c r="K4059" s="52">
        <v>0</v>
      </c>
      <c r="L4059" s="56" t="str">
        <f>_xlfn.CONCAT(NFM3External!$B4059,"_",NFM3External!$C4059,"_",NFM3External!$E4059,"_",NFM3External!$G4059)</f>
        <v>Zimbabwe_TB_World Health Organization (WHO)_2024</v>
      </c>
    </row>
    <row r="4060" spans="1:12">
      <c r="A4060" s="40" t="s">
        <v>2223</v>
      </c>
      <c r="B4060" s="41" t="s">
        <v>1288</v>
      </c>
      <c r="C4060" s="41" t="s">
        <v>301</v>
      </c>
      <c r="D4060" s="41" t="s">
        <v>1627</v>
      </c>
      <c r="E4060" s="41" t="s">
        <v>942</v>
      </c>
      <c r="F4060" s="41"/>
      <c r="G4060" s="41">
        <v>2025</v>
      </c>
      <c r="H4060" s="41" t="s">
        <v>357</v>
      </c>
      <c r="I4060" s="41" t="s">
        <v>663</v>
      </c>
      <c r="J4060" s="61">
        <v>0</v>
      </c>
      <c r="K4060" s="41">
        <v>0</v>
      </c>
      <c r="L4060" s="57" t="str">
        <f>_xlfn.CONCAT(NFM3External!$B4060,"_",NFM3External!$C4060,"_",NFM3External!$E4060,"_",NFM3External!$G4060)</f>
        <v>Zimbabwe_TB_World Health Organization (WHO)_2025</v>
      </c>
    </row>
  </sheetData>
  <autoFilter ref="A1:L4060" xr:uid="{4C7DEEDF-640A-4776-B7A9-1AF93623E9EE}"/>
  <sortState xmlns:xlrd2="http://schemas.microsoft.com/office/spreadsheetml/2017/richdata2" ref="A2:K4060">
    <sortCondition ref="A2:A4060"/>
    <sortCondition ref="C2:C4060"/>
    <sortCondition ref="E2:E4060"/>
    <sortCondition ref="G2:G4060"/>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0372-342E-4DFA-BA52-3C72C5155F0A}">
  <sheetPr codeName="Sheet8"/>
  <dimension ref="A1:H739"/>
  <sheetViews>
    <sheetView topLeftCell="F1" workbookViewId="0">
      <selection activeCell="L1" sqref="L1"/>
    </sheetView>
  </sheetViews>
  <sheetFormatPr baseColWidth="10" defaultColWidth="8.85546875" defaultRowHeight="15"/>
  <cols>
    <col min="1" max="1" width="7.28515625" customWidth="1"/>
    <col min="2" max="2" width="32.28515625" bestFit="1" customWidth="1"/>
    <col min="3" max="3" width="13.5703125" customWidth="1"/>
    <col min="4" max="4" width="20.42578125" customWidth="1"/>
    <col min="5" max="5" width="14" bestFit="1" customWidth="1"/>
    <col min="6" max="6" width="53.28515625" bestFit="1" customWidth="1"/>
    <col min="8" max="8" width="38.7109375" bestFit="1" customWidth="1"/>
  </cols>
  <sheetData>
    <row r="1" spans="1:8">
      <c r="A1" s="45" t="s">
        <v>1616</v>
      </c>
      <c r="B1" s="46" t="s">
        <v>1617</v>
      </c>
      <c r="C1" s="46" t="s">
        <v>292</v>
      </c>
      <c r="D1" s="46" t="s">
        <v>2230</v>
      </c>
      <c r="E1" s="46" t="s">
        <v>1618</v>
      </c>
      <c r="F1" s="46" t="s">
        <v>1619</v>
      </c>
      <c r="G1" s="46" t="s">
        <v>2231</v>
      </c>
      <c r="H1" s="47" t="s">
        <v>1625</v>
      </c>
    </row>
    <row r="2" spans="1:8">
      <c r="A2" s="48" t="s">
        <v>1626</v>
      </c>
      <c r="B2" s="49" t="s">
        <v>622</v>
      </c>
      <c r="C2" s="49" t="s">
        <v>304</v>
      </c>
      <c r="D2" s="49" t="str">
        <f>_xlfn.CONCAT(A2,"_",C2)</f>
        <v>AFG_Malaria</v>
      </c>
      <c r="E2" s="49" t="s">
        <v>1627</v>
      </c>
      <c r="F2" s="49" t="s">
        <v>942</v>
      </c>
      <c r="G2" s="49">
        <f>IF(D2=D1,G1+1,1)</f>
        <v>1</v>
      </c>
      <c r="H2" s="50" t="str">
        <f>_xlfn.CONCAT(B2,"_",C2,"_",G2)</f>
        <v>Afghanistan_Malaria_1</v>
      </c>
    </row>
    <row r="3" spans="1:8">
      <c r="A3" s="51" t="s">
        <v>1626</v>
      </c>
      <c r="B3" s="52" t="s">
        <v>622</v>
      </c>
      <c r="C3" s="52" t="s">
        <v>301</v>
      </c>
      <c r="D3" s="52" t="str">
        <f t="shared" ref="D3:D66" si="0">_xlfn.CONCAT(A3,"_",C3)</f>
        <v>AFG_TB</v>
      </c>
      <c r="E3" s="52" t="s">
        <v>1627</v>
      </c>
      <c r="F3" s="52" t="s">
        <v>791</v>
      </c>
      <c r="G3" s="52">
        <f t="shared" ref="G3:G66" si="1">IF(D3=D2,G2+1,1)</f>
        <v>1</v>
      </c>
      <c r="H3" s="53" t="str">
        <f t="shared" ref="H3:H66" si="2">_xlfn.CONCAT(B3,"_",C3,"_",G3)</f>
        <v>Afghanistan_TB_1</v>
      </c>
    </row>
    <row r="4" spans="1:8">
      <c r="A4" s="48" t="s">
        <v>1626</v>
      </c>
      <c r="B4" s="49" t="s">
        <v>622</v>
      </c>
      <c r="C4" s="49" t="s">
        <v>301</v>
      </c>
      <c r="D4" s="49" t="str">
        <f t="shared" si="0"/>
        <v>AFG_TB</v>
      </c>
      <c r="E4" s="49" t="s">
        <v>1627</v>
      </c>
      <c r="F4" s="49" t="s">
        <v>831</v>
      </c>
      <c r="G4" s="49">
        <f t="shared" si="1"/>
        <v>2</v>
      </c>
      <c r="H4" s="50" t="str">
        <f t="shared" si="2"/>
        <v>Afghanistan_TB_2</v>
      </c>
    </row>
    <row r="5" spans="1:8">
      <c r="A5" s="51" t="s">
        <v>1626</v>
      </c>
      <c r="B5" s="52" t="s">
        <v>622</v>
      </c>
      <c r="C5" s="52" t="s">
        <v>301</v>
      </c>
      <c r="D5" s="52" t="str">
        <f t="shared" si="0"/>
        <v>AFG_TB</v>
      </c>
      <c r="E5" s="52" t="s">
        <v>1627</v>
      </c>
      <c r="F5" s="52" t="s">
        <v>844</v>
      </c>
      <c r="G5" s="52">
        <f t="shared" si="1"/>
        <v>3</v>
      </c>
      <c r="H5" s="53" t="str">
        <f t="shared" si="2"/>
        <v>Afghanistan_TB_3</v>
      </c>
    </row>
    <row r="6" spans="1:8">
      <c r="A6" s="48" t="s">
        <v>1626</v>
      </c>
      <c r="B6" s="49" t="s">
        <v>622</v>
      </c>
      <c r="C6" s="49" t="s">
        <v>301</v>
      </c>
      <c r="D6" s="49" t="str">
        <f t="shared" si="0"/>
        <v>AFG_TB</v>
      </c>
      <c r="E6" s="49" t="s">
        <v>1627</v>
      </c>
      <c r="F6" s="49" t="s">
        <v>853</v>
      </c>
      <c r="G6" s="49">
        <f t="shared" si="1"/>
        <v>4</v>
      </c>
      <c r="H6" s="50" t="str">
        <f t="shared" si="2"/>
        <v>Afghanistan_TB_4</v>
      </c>
    </row>
    <row r="7" spans="1:8">
      <c r="A7" s="51" t="s">
        <v>1626</v>
      </c>
      <c r="B7" s="52" t="s">
        <v>622</v>
      </c>
      <c r="C7" s="52" t="s">
        <v>301</v>
      </c>
      <c r="D7" s="52" t="str">
        <f t="shared" si="0"/>
        <v>AFG_TB</v>
      </c>
      <c r="E7" s="52" t="s">
        <v>1627</v>
      </c>
      <c r="F7" s="52" t="s">
        <v>881</v>
      </c>
      <c r="G7" s="52">
        <f t="shared" si="1"/>
        <v>5</v>
      </c>
      <c r="H7" s="53" t="str">
        <f t="shared" si="2"/>
        <v>Afghanistan_TB_5</v>
      </c>
    </row>
    <row r="8" spans="1:8">
      <c r="A8" s="48" t="s">
        <v>1626</v>
      </c>
      <c r="B8" s="49" t="s">
        <v>622</v>
      </c>
      <c r="C8" s="49" t="s">
        <v>301</v>
      </c>
      <c r="D8" s="49" t="str">
        <f t="shared" si="0"/>
        <v>AFG_TB</v>
      </c>
      <c r="E8" s="49" t="s">
        <v>1627</v>
      </c>
      <c r="F8" s="49" t="s">
        <v>899</v>
      </c>
      <c r="G8" s="49">
        <f t="shared" si="1"/>
        <v>6</v>
      </c>
      <c r="H8" s="50" t="str">
        <f t="shared" si="2"/>
        <v>Afghanistan_TB_6</v>
      </c>
    </row>
    <row r="9" spans="1:8">
      <c r="A9" s="51" t="s">
        <v>1626</v>
      </c>
      <c r="B9" s="52" t="s">
        <v>622</v>
      </c>
      <c r="C9" s="52" t="s">
        <v>301</v>
      </c>
      <c r="D9" s="52" t="str">
        <f t="shared" si="0"/>
        <v>AFG_TB</v>
      </c>
      <c r="E9" s="52" t="s">
        <v>1627</v>
      </c>
      <c r="F9" s="52" t="s">
        <v>927</v>
      </c>
      <c r="G9" s="52">
        <f t="shared" si="1"/>
        <v>7</v>
      </c>
      <c r="H9" s="53" t="str">
        <f t="shared" si="2"/>
        <v>Afghanistan_TB_7</v>
      </c>
    </row>
    <row r="10" spans="1:8">
      <c r="A10" s="48" t="s">
        <v>1626</v>
      </c>
      <c r="B10" s="49" t="s">
        <v>622</v>
      </c>
      <c r="C10" s="49" t="s">
        <v>301</v>
      </c>
      <c r="D10" s="49" t="str">
        <f t="shared" si="0"/>
        <v>AFG_TB</v>
      </c>
      <c r="E10" s="49" t="s">
        <v>1627</v>
      </c>
      <c r="F10" s="49" t="s">
        <v>942</v>
      </c>
      <c r="G10" s="49">
        <f t="shared" si="1"/>
        <v>8</v>
      </c>
      <c r="H10" s="50" t="str">
        <f t="shared" si="2"/>
        <v>Afghanistan_TB_8</v>
      </c>
    </row>
    <row r="11" spans="1:8">
      <c r="A11" s="51" t="s">
        <v>1637</v>
      </c>
      <c r="B11" s="52" t="s">
        <v>678</v>
      </c>
      <c r="C11" s="52" t="s">
        <v>1638</v>
      </c>
      <c r="D11" s="52" t="str">
        <f t="shared" si="0"/>
        <v>AGO_HIV</v>
      </c>
      <c r="E11" s="52" t="s">
        <v>1627</v>
      </c>
      <c r="F11" s="52" t="s">
        <v>693</v>
      </c>
      <c r="G11" s="52">
        <f t="shared" si="1"/>
        <v>1</v>
      </c>
      <c r="H11" s="53" t="str">
        <f t="shared" si="2"/>
        <v>Angola_HIV_1</v>
      </c>
    </row>
    <row r="12" spans="1:8">
      <c r="A12" s="48" t="s">
        <v>1637</v>
      </c>
      <c r="B12" s="49" t="s">
        <v>678</v>
      </c>
      <c r="C12" s="49" t="s">
        <v>1638</v>
      </c>
      <c r="D12" s="49" t="str">
        <f t="shared" si="0"/>
        <v>AGO_HIV</v>
      </c>
      <c r="E12" s="49" t="s">
        <v>1627</v>
      </c>
      <c r="F12" s="49" t="s">
        <v>836</v>
      </c>
      <c r="G12" s="49">
        <f t="shared" si="1"/>
        <v>2</v>
      </c>
      <c r="H12" s="50" t="str">
        <f t="shared" si="2"/>
        <v>Angola_HIV_2</v>
      </c>
    </row>
    <row r="13" spans="1:8">
      <c r="A13" s="51" t="s">
        <v>1637</v>
      </c>
      <c r="B13" s="52" t="s">
        <v>678</v>
      </c>
      <c r="C13" s="52" t="s">
        <v>1638</v>
      </c>
      <c r="D13" s="52" t="str">
        <f t="shared" si="0"/>
        <v>AGO_HIV</v>
      </c>
      <c r="E13" s="52" t="s">
        <v>1627</v>
      </c>
      <c r="F13" s="52" t="s">
        <v>894</v>
      </c>
      <c r="G13" s="52">
        <f t="shared" si="1"/>
        <v>3</v>
      </c>
      <c r="H13" s="53" t="str">
        <f t="shared" si="2"/>
        <v>Angola_HIV_3</v>
      </c>
    </row>
    <row r="14" spans="1:8">
      <c r="A14" s="48" t="s">
        <v>1637</v>
      </c>
      <c r="B14" s="49" t="s">
        <v>678</v>
      </c>
      <c r="C14" s="49" t="s">
        <v>1638</v>
      </c>
      <c r="D14" s="49" t="str">
        <f t="shared" si="0"/>
        <v>AGO_HIV</v>
      </c>
      <c r="E14" s="49" t="s">
        <v>1627</v>
      </c>
      <c r="F14" s="49" t="s">
        <v>911</v>
      </c>
      <c r="G14" s="49">
        <f t="shared" si="1"/>
        <v>4</v>
      </c>
      <c r="H14" s="50" t="str">
        <f t="shared" si="2"/>
        <v>Angola_HIV_4</v>
      </c>
    </row>
    <row r="15" spans="1:8">
      <c r="A15" s="51" t="s">
        <v>1637</v>
      </c>
      <c r="B15" s="52" t="s">
        <v>678</v>
      </c>
      <c r="C15" s="52" t="s">
        <v>1638</v>
      </c>
      <c r="D15" s="52" t="str">
        <f t="shared" si="0"/>
        <v>AGO_HIV</v>
      </c>
      <c r="E15" s="52" t="s">
        <v>1627</v>
      </c>
      <c r="F15" s="52" t="s">
        <v>923</v>
      </c>
      <c r="G15" s="52">
        <f t="shared" si="1"/>
        <v>5</v>
      </c>
      <c r="H15" s="53" t="str">
        <f t="shared" si="2"/>
        <v>Angola_HIV_5</v>
      </c>
    </row>
    <row r="16" spans="1:8">
      <c r="A16" s="48" t="s">
        <v>1637</v>
      </c>
      <c r="B16" s="49" t="s">
        <v>678</v>
      </c>
      <c r="C16" s="49" t="s">
        <v>1638</v>
      </c>
      <c r="D16" s="49" t="str">
        <f t="shared" si="0"/>
        <v>AGO_HIV</v>
      </c>
      <c r="E16" s="49" t="s">
        <v>1627</v>
      </c>
      <c r="F16" s="49" t="s">
        <v>927</v>
      </c>
      <c r="G16" s="49">
        <f t="shared" si="1"/>
        <v>6</v>
      </c>
      <c r="H16" s="50" t="str">
        <f t="shared" si="2"/>
        <v>Angola_HIV_6</v>
      </c>
    </row>
    <row r="17" spans="1:8">
      <c r="A17" s="51" t="s">
        <v>1637</v>
      </c>
      <c r="B17" s="52" t="s">
        <v>678</v>
      </c>
      <c r="C17" s="52" t="s">
        <v>1638</v>
      </c>
      <c r="D17" s="52" t="str">
        <f t="shared" si="0"/>
        <v>AGO_HIV</v>
      </c>
      <c r="E17" s="52" t="s">
        <v>1627</v>
      </c>
      <c r="F17" s="52" t="s">
        <v>947</v>
      </c>
      <c r="G17" s="52">
        <f t="shared" si="1"/>
        <v>7</v>
      </c>
      <c r="H17" s="53" t="str">
        <f t="shared" si="2"/>
        <v>Angola_HIV_7</v>
      </c>
    </row>
    <row r="18" spans="1:8">
      <c r="A18" s="48" t="s">
        <v>1637</v>
      </c>
      <c r="B18" s="49" t="s">
        <v>678</v>
      </c>
      <c r="C18" s="49" t="s">
        <v>1638</v>
      </c>
      <c r="D18" s="49" t="str">
        <f t="shared" si="0"/>
        <v>AGO_HIV</v>
      </c>
      <c r="E18" s="49" t="s">
        <v>1627</v>
      </c>
      <c r="F18" s="49" t="s">
        <v>942</v>
      </c>
      <c r="G18" s="49">
        <f t="shared" si="1"/>
        <v>8</v>
      </c>
      <c r="H18" s="50" t="str">
        <f t="shared" si="2"/>
        <v>Angola_HIV_8</v>
      </c>
    </row>
    <row r="19" spans="1:8">
      <c r="A19" s="51" t="s">
        <v>1637</v>
      </c>
      <c r="B19" s="52" t="s">
        <v>678</v>
      </c>
      <c r="C19" s="52" t="s">
        <v>304</v>
      </c>
      <c r="D19" s="52" t="str">
        <f t="shared" si="0"/>
        <v>AGO_Malaria</v>
      </c>
      <c r="E19" s="52" t="s">
        <v>1627</v>
      </c>
      <c r="F19" s="52" t="s">
        <v>927</v>
      </c>
      <c r="G19" s="52">
        <f t="shared" si="1"/>
        <v>1</v>
      </c>
      <c r="H19" s="53" t="str">
        <f t="shared" si="2"/>
        <v>Angola_Malaria_1</v>
      </c>
    </row>
    <row r="20" spans="1:8">
      <c r="A20" s="48" t="s">
        <v>1637</v>
      </c>
      <c r="B20" s="49" t="s">
        <v>678</v>
      </c>
      <c r="C20" s="49" t="s">
        <v>304</v>
      </c>
      <c r="D20" s="49" t="str">
        <f t="shared" si="0"/>
        <v>AGO_Malaria</v>
      </c>
      <c r="E20" s="49" t="s">
        <v>1627</v>
      </c>
      <c r="F20" s="49" t="s">
        <v>942</v>
      </c>
      <c r="G20" s="49">
        <f t="shared" si="1"/>
        <v>2</v>
      </c>
      <c r="H20" s="50" t="str">
        <f t="shared" si="2"/>
        <v>Angola_Malaria_2</v>
      </c>
    </row>
    <row r="21" spans="1:8">
      <c r="A21" s="51" t="s">
        <v>1637</v>
      </c>
      <c r="B21" s="52" t="s">
        <v>678</v>
      </c>
      <c r="C21" s="52" t="s">
        <v>301</v>
      </c>
      <c r="D21" s="52" t="str">
        <f t="shared" si="0"/>
        <v>AGO_TB</v>
      </c>
      <c r="E21" s="52" t="s">
        <v>1627</v>
      </c>
      <c r="F21" s="52" t="s">
        <v>942</v>
      </c>
      <c r="G21" s="52">
        <f t="shared" si="1"/>
        <v>1</v>
      </c>
      <c r="H21" s="53" t="str">
        <f t="shared" si="2"/>
        <v>Angola_TB_1</v>
      </c>
    </row>
    <row r="22" spans="1:8">
      <c r="A22" s="48" t="s">
        <v>1650</v>
      </c>
      <c r="B22" s="49" t="s">
        <v>856</v>
      </c>
      <c r="C22" s="49" t="s">
        <v>1638</v>
      </c>
      <c r="D22" s="49" t="str">
        <f t="shared" si="0"/>
        <v>BDI_HIV</v>
      </c>
      <c r="E22" s="49" t="s">
        <v>1627</v>
      </c>
      <c r="F22" s="49" t="s">
        <v>836</v>
      </c>
      <c r="G22" s="49">
        <f t="shared" si="1"/>
        <v>1</v>
      </c>
      <c r="H22" s="50" t="str">
        <f t="shared" si="2"/>
        <v>Burundi_HIV_1</v>
      </c>
    </row>
    <row r="23" spans="1:8">
      <c r="A23" s="51" t="s">
        <v>1650</v>
      </c>
      <c r="B23" s="52" t="s">
        <v>856</v>
      </c>
      <c r="C23" s="52" t="s">
        <v>1638</v>
      </c>
      <c r="D23" s="52" t="str">
        <f t="shared" si="0"/>
        <v>BDI_HIV</v>
      </c>
      <c r="E23" s="52" t="s">
        <v>1627</v>
      </c>
      <c r="F23" s="52" t="s">
        <v>894</v>
      </c>
      <c r="G23" s="52">
        <f t="shared" si="1"/>
        <v>2</v>
      </c>
      <c r="H23" s="53" t="str">
        <f t="shared" si="2"/>
        <v>Burundi_HIV_2</v>
      </c>
    </row>
    <row r="24" spans="1:8">
      <c r="A24" s="48" t="s">
        <v>1650</v>
      </c>
      <c r="B24" s="49" t="s">
        <v>856</v>
      </c>
      <c r="C24" s="49" t="s">
        <v>1638</v>
      </c>
      <c r="D24" s="49" t="str">
        <f t="shared" si="0"/>
        <v>BDI_HIV</v>
      </c>
      <c r="E24" s="49" t="s">
        <v>1627</v>
      </c>
      <c r="F24" s="49" t="s">
        <v>923</v>
      </c>
      <c r="G24" s="49">
        <f t="shared" si="1"/>
        <v>3</v>
      </c>
      <c r="H24" s="50" t="str">
        <f t="shared" si="2"/>
        <v>Burundi_HIV_3</v>
      </c>
    </row>
    <row r="25" spans="1:8">
      <c r="A25" s="51" t="s">
        <v>1650</v>
      </c>
      <c r="B25" s="52" t="s">
        <v>856</v>
      </c>
      <c r="C25" s="52" t="s">
        <v>1638</v>
      </c>
      <c r="D25" s="52" t="str">
        <f t="shared" si="0"/>
        <v>BDI_HIV</v>
      </c>
      <c r="E25" s="52" t="s">
        <v>1627</v>
      </c>
      <c r="F25" s="52" t="s">
        <v>927</v>
      </c>
      <c r="G25" s="52">
        <f t="shared" si="1"/>
        <v>4</v>
      </c>
      <c r="H25" s="53" t="str">
        <f t="shared" si="2"/>
        <v>Burundi_HIV_4</v>
      </c>
    </row>
    <row r="26" spans="1:8">
      <c r="A26" s="48" t="s">
        <v>1650</v>
      </c>
      <c r="B26" s="49" t="s">
        <v>856</v>
      </c>
      <c r="C26" s="49" t="s">
        <v>1638</v>
      </c>
      <c r="D26" s="49" t="str">
        <f t="shared" si="0"/>
        <v>BDI_HIV</v>
      </c>
      <c r="E26" s="49" t="s">
        <v>1627</v>
      </c>
      <c r="F26" s="49" t="s">
        <v>932</v>
      </c>
      <c r="G26" s="49">
        <f t="shared" si="1"/>
        <v>5</v>
      </c>
      <c r="H26" s="50" t="str">
        <f t="shared" si="2"/>
        <v>Burundi_HIV_5</v>
      </c>
    </row>
    <row r="27" spans="1:8">
      <c r="A27" s="51" t="s">
        <v>1650</v>
      </c>
      <c r="B27" s="52" t="s">
        <v>856</v>
      </c>
      <c r="C27" s="52" t="s">
        <v>1638</v>
      </c>
      <c r="D27" s="52" t="str">
        <f t="shared" si="0"/>
        <v>BDI_HIV</v>
      </c>
      <c r="E27" s="52" t="s">
        <v>1627</v>
      </c>
      <c r="F27" s="52" t="s">
        <v>942</v>
      </c>
      <c r="G27" s="52">
        <f t="shared" si="1"/>
        <v>6</v>
      </c>
      <c r="H27" s="53" t="str">
        <f t="shared" si="2"/>
        <v>Burundi_HIV_6</v>
      </c>
    </row>
    <row r="28" spans="1:8">
      <c r="A28" s="48" t="s">
        <v>1650</v>
      </c>
      <c r="B28" s="49" t="s">
        <v>856</v>
      </c>
      <c r="C28" s="49" t="s">
        <v>304</v>
      </c>
      <c r="D28" s="49" t="str">
        <f t="shared" si="0"/>
        <v>BDI_Malaria</v>
      </c>
      <c r="E28" s="49" t="s">
        <v>1627</v>
      </c>
      <c r="F28" s="49" t="s">
        <v>894</v>
      </c>
      <c r="G28" s="49">
        <f t="shared" si="1"/>
        <v>1</v>
      </c>
      <c r="H28" s="50" t="str">
        <f t="shared" si="2"/>
        <v>Burundi_Malaria_1</v>
      </c>
    </row>
    <row r="29" spans="1:8">
      <c r="A29" s="51" t="s">
        <v>1650</v>
      </c>
      <c r="B29" s="52" t="s">
        <v>856</v>
      </c>
      <c r="C29" s="52" t="s">
        <v>304</v>
      </c>
      <c r="D29" s="52" t="str">
        <f t="shared" si="0"/>
        <v>BDI_Malaria</v>
      </c>
      <c r="E29" s="52" t="s">
        <v>1627</v>
      </c>
      <c r="F29" s="52" t="s">
        <v>927</v>
      </c>
      <c r="G29" s="52">
        <f t="shared" si="1"/>
        <v>2</v>
      </c>
      <c r="H29" s="53" t="str">
        <f t="shared" si="2"/>
        <v>Burundi_Malaria_2</v>
      </c>
    </row>
    <row r="30" spans="1:8">
      <c r="A30" s="48" t="s">
        <v>1650</v>
      </c>
      <c r="B30" s="49" t="s">
        <v>856</v>
      </c>
      <c r="C30" s="49" t="s">
        <v>304</v>
      </c>
      <c r="D30" s="49" t="str">
        <f t="shared" si="0"/>
        <v>BDI_Malaria</v>
      </c>
      <c r="E30" s="49" t="s">
        <v>1627</v>
      </c>
      <c r="F30" s="49" t="s">
        <v>947</v>
      </c>
      <c r="G30" s="49">
        <f t="shared" si="1"/>
        <v>3</v>
      </c>
      <c r="H30" s="50" t="str">
        <f t="shared" si="2"/>
        <v>Burundi_Malaria_3</v>
      </c>
    </row>
    <row r="31" spans="1:8">
      <c r="A31" s="51" t="s">
        <v>1650</v>
      </c>
      <c r="B31" s="52" t="s">
        <v>856</v>
      </c>
      <c r="C31" s="52" t="s">
        <v>304</v>
      </c>
      <c r="D31" s="52" t="str">
        <f t="shared" si="0"/>
        <v>BDI_Malaria</v>
      </c>
      <c r="E31" s="52" t="s">
        <v>1627</v>
      </c>
      <c r="F31" s="52" t="s">
        <v>942</v>
      </c>
      <c r="G31" s="52">
        <f t="shared" si="1"/>
        <v>4</v>
      </c>
      <c r="H31" s="53" t="str">
        <f t="shared" si="2"/>
        <v>Burundi_Malaria_4</v>
      </c>
    </row>
    <row r="32" spans="1:8">
      <c r="A32" s="48" t="s">
        <v>1650</v>
      </c>
      <c r="B32" s="49" t="s">
        <v>856</v>
      </c>
      <c r="C32" s="49" t="s">
        <v>301</v>
      </c>
      <c r="D32" s="49" t="str">
        <f t="shared" si="0"/>
        <v>BDI_TB</v>
      </c>
      <c r="E32" s="49" t="s">
        <v>1627</v>
      </c>
      <c r="F32" s="49" t="s">
        <v>947</v>
      </c>
      <c r="G32" s="49">
        <f t="shared" si="1"/>
        <v>1</v>
      </c>
      <c r="H32" s="50" t="str">
        <f t="shared" si="2"/>
        <v>Burundi_TB_1</v>
      </c>
    </row>
    <row r="33" spans="1:8">
      <c r="A33" s="51" t="s">
        <v>1650</v>
      </c>
      <c r="B33" s="52" t="s">
        <v>856</v>
      </c>
      <c r="C33" s="52" t="s">
        <v>301</v>
      </c>
      <c r="D33" s="52" t="str">
        <f t="shared" si="0"/>
        <v>BDI_TB</v>
      </c>
      <c r="E33" s="52" t="s">
        <v>1627</v>
      </c>
      <c r="F33" s="52" t="s">
        <v>942</v>
      </c>
      <c r="G33" s="52">
        <f t="shared" si="1"/>
        <v>2</v>
      </c>
      <c r="H33" s="53" t="str">
        <f t="shared" si="2"/>
        <v>Burundi_TB_2</v>
      </c>
    </row>
    <row r="34" spans="1:8">
      <c r="A34" s="48" t="s">
        <v>1660</v>
      </c>
      <c r="B34" s="49" t="s">
        <v>811</v>
      </c>
      <c r="C34" s="49" t="s">
        <v>1638</v>
      </c>
      <c r="D34" s="49" t="str">
        <f t="shared" si="0"/>
        <v>BEN_HIV</v>
      </c>
      <c r="E34" s="49" t="s">
        <v>1627</v>
      </c>
      <c r="F34" s="49" t="s">
        <v>731</v>
      </c>
      <c r="G34" s="49">
        <f t="shared" si="1"/>
        <v>1</v>
      </c>
      <c r="H34" s="50" t="str">
        <f t="shared" si="2"/>
        <v>Benin_HIV_1</v>
      </c>
    </row>
    <row r="35" spans="1:8">
      <c r="A35" s="51" t="s">
        <v>1660</v>
      </c>
      <c r="B35" s="52" t="s">
        <v>811</v>
      </c>
      <c r="C35" s="52" t="s">
        <v>1638</v>
      </c>
      <c r="D35" s="52" t="str">
        <f t="shared" si="0"/>
        <v>BEN_HIV</v>
      </c>
      <c r="E35" s="52" t="s">
        <v>1627</v>
      </c>
      <c r="F35" s="52" t="s">
        <v>836</v>
      </c>
      <c r="G35" s="52">
        <f t="shared" si="1"/>
        <v>2</v>
      </c>
      <c r="H35" s="53" t="str">
        <f t="shared" si="2"/>
        <v>Benin_HIV_2</v>
      </c>
    </row>
    <row r="36" spans="1:8">
      <c r="A36" s="48" t="s">
        <v>1660</v>
      </c>
      <c r="B36" s="49" t="s">
        <v>811</v>
      </c>
      <c r="C36" s="49" t="s">
        <v>1638</v>
      </c>
      <c r="D36" s="49" t="str">
        <f t="shared" si="0"/>
        <v>BEN_HIV</v>
      </c>
      <c r="E36" s="49" t="s">
        <v>1627</v>
      </c>
      <c r="F36" s="49" t="s">
        <v>894</v>
      </c>
      <c r="G36" s="49">
        <f t="shared" si="1"/>
        <v>3</v>
      </c>
      <c r="H36" s="50" t="str">
        <f t="shared" si="2"/>
        <v>Benin_HIV_3</v>
      </c>
    </row>
    <row r="37" spans="1:8">
      <c r="A37" s="51" t="s">
        <v>1660</v>
      </c>
      <c r="B37" s="52" t="s">
        <v>811</v>
      </c>
      <c r="C37" s="52" t="s">
        <v>1638</v>
      </c>
      <c r="D37" s="52" t="str">
        <f t="shared" si="0"/>
        <v>BEN_HIV</v>
      </c>
      <c r="E37" s="52" t="s">
        <v>1627</v>
      </c>
      <c r="F37" s="52" t="s">
        <v>911</v>
      </c>
      <c r="G37" s="52">
        <f t="shared" si="1"/>
        <v>4</v>
      </c>
      <c r="H37" s="53" t="str">
        <f t="shared" si="2"/>
        <v>Benin_HIV_4</v>
      </c>
    </row>
    <row r="38" spans="1:8">
      <c r="A38" s="48" t="s">
        <v>1660</v>
      </c>
      <c r="B38" s="49" t="s">
        <v>811</v>
      </c>
      <c r="C38" s="49" t="s">
        <v>1638</v>
      </c>
      <c r="D38" s="49" t="str">
        <f t="shared" si="0"/>
        <v>BEN_HIV</v>
      </c>
      <c r="E38" s="49" t="s">
        <v>1627</v>
      </c>
      <c r="F38" s="49" t="s">
        <v>923</v>
      </c>
      <c r="G38" s="49">
        <f t="shared" si="1"/>
        <v>5</v>
      </c>
      <c r="H38" s="50" t="str">
        <f t="shared" si="2"/>
        <v>Benin_HIV_5</v>
      </c>
    </row>
    <row r="39" spans="1:8">
      <c r="A39" s="51" t="s">
        <v>1660</v>
      </c>
      <c r="B39" s="52" t="s">
        <v>811</v>
      </c>
      <c r="C39" s="52" t="s">
        <v>1638</v>
      </c>
      <c r="D39" s="52" t="str">
        <f t="shared" si="0"/>
        <v>BEN_HIV</v>
      </c>
      <c r="E39" s="52" t="s">
        <v>1627</v>
      </c>
      <c r="F39" s="52" t="s">
        <v>927</v>
      </c>
      <c r="G39" s="52">
        <f t="shared" si="1"/>
        <v>6</v>
      </c>
      <c r="H39" s="53" t="str">
        <f t="shared" si="2"/>
        <v>Benin_HIV_6</v>
      </c>
    </row>
    <row r="40" spans="1:8">
      <c r="A40" s="48" t="s">
        <v>1660</v>
      </c>
      <c r="B40" s="49" t="s">
        <v>811</v>
      </c>
      <c r="C40" s="49" t="s">
        <v>1638</v>
      </c>
      <c r="D40" s="49" t="str">
        <f t="shared" si="0"/>
        <v>BEN_HIV</v>
      </c>
      <c r="E40" s="49" t="s">
        <v>1627</v>
      </c>
      <c r="F40" s="49" t="s">
        <v>947</v>
      </c>
      <c r="G40" s="49">
        <f t="shared" si="1"/>
        <v>7</v>
      </c>
      <c r="H40" s="50" t="str">
        <f t="shared" si="2"/>
        <v>Benin_HIV_7</v>
      </c>
    </row>
    <row r="41" spans="1:8">
      <c r="A41" s="51" t="s">
        <v>1660</v>
      </c>
      <c r="B41" s="52" t="s">
        <v>811</v>
      </c>
      <c r="C41" s="52" t="s">
        <v>1638</v>
      </c>
      <c r="D41" s="52" t="str">
        <f t="shared" si="0"/>
        <v>BEN_HIV</v>
      </c>
      <c r="E41" s="52" t="s">
        <v>1627</v>
      </c>
      <c r="F41" s="52" t="s">
        <v>938</v>
      </c>
      <c r="G41" s="52">
        <f t="shared" si="1"/>
        <v>8</v>
      </c>
      <c r="H41" s="53" t="str">
        <f t="shared" si="2"/>
        <v>Benin_HIV_8</v>
      </c>
    </row>
    <row r="42" spans="1:8">
      <c r="A42" s="48" t="s">
        <v>1660</v>
      </c>
      <c r="B42" s="49" t="s">
        <v>811</v>
      </c>
      <c r="C42" s="49" t="s">
        <v>1638</v>
      </c>
      <c r="D42" s="49" t="str">
        <f t="shared" si="0"/>
        <v>BEN_HIV</v>
      </c>
      <c r="E42" s="49" t="s">
        <v>1627</v>
      </c>
      <c r="F42" s="49" t="s">
        <v>942</v>
      </c>
      <c r="G42" s="49">
        <f t="shared" si="1"/>
        <v>9</v>
      </c>
      <c r="H42" s="50" t="str">
        <f t="shared" si="2"/>
        <v>Benin_HIV_9</v>
      </c>
    </row>
    <row r="43" spans="1:8">
      <c r="A43" s="51" t="s">
        <v>1660</v>
      </c>
      <c r="B43" s="52" t="s">
        <v>811</v>
      </c>
      <c r="C43" s="52" t="s">
        <v>301</v>
      </c>
      <c r="D43" s="52" t="str">
        <f t="shared" si="0"/>
        <v>BEN_TB</v>
      </c>
      <c r="E43" s="52" t="s">
        <v>1627</v>
      </c>
      <c r="F43" s="52" t="s">
        <v>786</v>
      </c>
      <c r="G43" s="52">
        <f t="shared" si="1"/>
        <v>1</v>
      </c>
      <c r="H43" s="53" t="str">
        <f t="shared" si="2"/>
        <v>Benin_TB_1</v>
      </c>
    </row>
    <row r="44" spans="1:8">
      <c r="A44" s="48" t="s">
        <v>1672</v>
      </c>
      <c r="B44" s="49" t="s">
        <v>851</v>
      </c>
      <c r="C44" s="49" t="s">
        <v>1638</v>
      </c>
      <c r="D44" s="49" t="str">
        <f t="shared" si="0"/>
        <v>BFA_HIV</v>
      </c>
      <c r="E44" s="49" t="s">
        <v>1627</v>
      </c>
      <c r="F44" s="49" t="s">
        <v>786</v>
      </c>
      <c r="G44" s="49">
        <f t="shared" si="1"/>
        <v>1</v>
      </c>
      <c r="H44" s="50" t="str">
        <f t="shared" si="2"/>
        <v>Burkina Faso_HIV_1</v>
      </c>
    </row>
    <row r="45" spans="1:8">
      <c r="A45" s="51" t="s">
        <v>1672</v>
      </c>
      <c r="B45" s="52" t="s">
        <v>851</v>
      </c>
      <c r="C45" s="52" t="s">
        <v>1638</v>
      </c>
      <c r="D45" s="52" t="str">
        <f t="shared" si="0"/>
        <v>BFA_HIV</v>
      </c>
      <c r="E45" s="52" t="s">
        <v>1627</v>
      </c>
      <c r="F45" s="52" t="s">
        <v>836</v>
      </c>
      <c r="G45" s="52">
        <f t="shared" si="1"/>
        <v>2</v>
      </c>
      <c r="H45" s="53" t="str">
        <f t="shared" si="2"/>
        <v>Burkina Faso_HIV_2</v>
      </c>
    </row>
    <row r="46" spans="1:8">
      <c r="A46" s="48" t="s">
        <v>1672</v>
      </c>
      <c r="B46" s="49" t="s">
        <v>851</v>
      </c>
      <c r="C46" s="49" t="s">
        <v>1638</v>
      </c>
      <c r="D46" s="49" t="str">
        <f t="shared" si="0"/>
        <v>BFA_HIV</v>
      </c>
      <c r="E46" s="49" t="s">
        <v>1627</v>
      </c>
      <c r="F46" s="49" t="s">
        <v>894</v>
      </c>
      <c r="G46" s="49">
        <f t="shared" si="1"/>
        <v>3</v>
      </c>
      <c r="H46" s="50" t="str">
        <f t="shared" si="2"/>
        <v>Burkina Faso_HIV_3</v>
      </c>
    </row>
    <row r="47" spans="1:8">
      <c r="A47" s="51" t="s">
        <v>1672</v>
      </c>
      <c r="B47" s="52" t="s">
        <v>851</v>
      </c>
      <c r="C47" s="52" t="s">
        <v>1638</v>
      </c>
      <c r="D47" s="52" t="str">
        <f t="shared" si="0"/>
        <v>BFA_HIV</v>
      </c>
      <c r="E47" s="52" t="s">
        <v>1627</v>
      </c>
      <c r="F47" s="52" t="s">
        <v>923</v>
      </c>
      <c r="G47" s="52">
        <f t="shared" si="1"/>
        <v>4</v>
      </c>
      <c r="H47" s="53" t="str">
        <f t="shared" si="2"/>
        <v>Burkina Faso_HIV_4</v>
      </c>
    </row>
    <row r="48" spans="1:8">
      <c r="A48" s="48" t="s">
        <v>1672</v>
      </c>
      <c r="B48" s="49" t="s">
        <v>851</v>
      </c>
      <c r="C48" s="49" t="s">
        <v>1638</v>
      </c>
      <c r="D48" s="49" t="str">
        <f t="shared" si="0"/>
        <v>BFA_HIV</v>
      </c>
      <c r="E48" s="49" t="s">
        <v>1627</v>
      </c>
      <c r="F48" s="49" t="s">
        <v>927</v>
      </c>
      <c r="G48" s="49">
        <f t="shared" si="1"/>
        <v>5</v>
      </c>
      <c r="H48" s="50" t="str">
        <f t="shared" si="2"/>
        <v>Burkina Faso_HIV_5</v>
      </c>
    </row>
    <row r="49" spans="1:8">
      <c r="A49" s="51" t="s">
        <v>1672</v>
      </c>
      <c r="B49" s="52" t="s">
        <v>851</v>
      </c>
      <c r="C49" s="52" t="s">
        <v>1638</v>
      </c>
      <c r="D49" s="52" t="str">
        <f t="shared" si="0"/>
        <v>BFA_HIV</v>
      </c>
      <c r="E49" s="52" t="s">
        <v>1627</v>
      </c>
      <c r="F49" s="52" t="s">
        <v>932</v>
      </c>
      <c r="G49" s="52">
        <f t="shared" si="1"/>
        <v>6</v>
      </c>
      <c r="H49" s="53" t="str">
        <f t="shared" si="2"/>
        <v>Burkina Faso_HIV_6</v>
      </c>
    </row>
    <row r="50" spans="1:8">
      <c r="A50" s="48" t="s">
        <v>1672</v>
      </c>
      <c r="B50" s="49" t="s">
        <v>851</v>
      </c>
      <c r="C50" s="49" t="s">
        <v>1638</v>
      </c>
      <c r="D50" s="49" t="str">
        <f t="shared" si="0"/>
        <v>BFA_HIV</v>
      </c>
      <c r="E50" s="49" t="s">
        <v>1627</v>
      </c>
      <c r="F50" s="49" t="s">
        <v>938</v>
      </c>
      <c r="G50" s="49">
        <f t="shared" si="1"/>
        <v>7</v>
      </c>
      <c r="H50" s="50" t="str">
        <f t="shared" si="2"/>
        <v>Burkina Faso_HIV_7</v>
      </c>
    </row>
    <row r="51" spans="1:8">
      <c r="A51" s="51" t="s">
        <v>1672</v>
      </c>
      <c r="B51" s="52" t="s">
        <v>851</v>
      </c>
      <c r="C51" s="52" t="s">
        <v>1638</v>
      </c>
      <c r="D51" s="52" t="str">
        <f t="shared" si="0"/>
        <v>BFA_HIV</v>
      </c>
      <c r="E51" s="52" t="s">
        <v>1627</v>
      </c>
      <c r="F51" s="52" t="s">
        <v>942</v>
      </c>
      <c r="G51" s="52">
        <f t="shared" si="1"/>
        <v>8</v>
      </c>
      <c r="H51" s="53" t="str">
        <f t="shared" si="2"/>
        <v>Burkina Faso_HIV_8</v>
      </c>
    </row>
    <row r="52" spans="1:8">
      <c r="A52" s="48" t="s">
        <v>1672</v>
      </c>
      <c r="B52" s="49" t="s">
        <v>851</v>
      </c>
      <c r="C52" s="49" t="s">
        <v>304</v>
      </c>
      <c r="D52" s="49" t="str">
        <f t="shared" si="0"/>
        <v>BFA_Malaria</v>
      </c>
      <c r="E52" s="49" t="s">
        <v>1627</v>
      </c>
      <c r="F52" s="49" t="s">
        <v>849</v>
      </c>
      <c r="G52" s="49">
        <f t="shared" si="1"/>
        <v>1</v>
      </c>
      <c r="H52" s="50" t="str">
        <f t="shared" si="2"/>
        <v>Burkina Faso_Malaria_1</v>
      </c>
    </row>
    <row r="53" spans="1:8">
      <c r="A53" s="51" t="s">
        <v>1672</v>
      </c>
      <c r="B53" s="52" t="s">
        <v>851</v>
      </c>
      <c r="C53" s="52" t="s">
        <v>304</v>
      </c>
      <c r="D53" s="52" t="str">
        <f t="shared" si="0"/>
        <v>BFA_Malaria</v>
      </c>
      <c r="E53" s="52" t="s">
        <v>1627</v>
      </c>
      <c r="F53" s="52" t="s">
        <v>894</v>
      </c>
      <c r="G53" s="52">
        <f t="shared" si="1"/>
        <v>2</v>
      </c>
      <c r="H53" s="53" t="str">
        <f t="shared" si="2"/>
        <v>Burkina Faso_Malaria_2</v>
      </c>
    </row>
    <row r="54" spans="1:8">
      <c r="A54" s="48" t="s">
        <v>1672</v>
      </c>
      <c r="B54" s="49" t="s">
        <v>851</v>
      </c>
      <c r="C54" s="49" t="s">
        <v>304</v>
      </c>
      <c r="D54" s="49" t="str">
        <f t="shared" si="0"/>
        <v>BFA_Malaria</v>
      </c>
      <c r="E54" s="49" t="s">
        <v>1627</v>
      </c>
      <c r="F54" s="49" t="s">
        <v>927</v>
      </c>
      <c r="G54" s="49">
        <f t="shared" si="1"/>
        <v>3</v>
      </c>
      <c r="H54" s="50" t="str">
        <f t="shared" si="2"/>
        <v>Burkina Faso_Malaria_3</v>
      </c>
    </row>
    <row r="55" spans="1:8">
      <c r="A55" s="51" t="s">
        <v>1672</v>
      </c>
      <c r="B55" s="52" t="s">
        <v>851</v>
      </c>
      <c r="C55" s="52" t="s">
        <v>304</v>
      </c>
      <c r="D55" s="52" t="str">
        <f t="shared" si="0"/>
        <v>BFA_Malaria</v>
      </c>
      <c r="E55" s="52" t="s">
        <v>1627</v>
      </c>
      <c r="F55" s="52" t="s">
        <v>947</v>
      </c>
      <c r="G55" s="52">
        <f t="shared" si="1"/>
        <v>4</v>
      </c>
      <c r="H55" s="53" t="str">
        <f t="shared" si="2"/>
        <v>Burkina Faso_Malaria_4</v>
      </c>
    </row>
    <row r="56" spans="1:8">
      <c r="A56" s="48" t="s">
        <v>1672</v>
      </c>
      <c r="B56" s="49" t="s">
        <v>851</v>
      </c>
      <c r="C56" s="49" t="s">
        <v>304</v>
      </c>
      <c r="D56" s="49" t="str">
        <f t="shared" si="0"/>
        <v>BFA_Malaria</v>
      </c>
      <c r="E56" s="49" t="s">
        <v>1627</v>
      </c>
      <c r="F56" s="49" t="s">
        <v>932</v>
      </c>
      <c r="G56" s="49">
        <f t="shared" si="1"/>
        <v>5</v>
      </c>
      <c r="H56" s="50" t="str">
        <f t="shared" si="2"/>
        <v>Burkina Faso_Malaria_5</v>
      </c>
    </row>
    <row r="57" spans="1:8">
      <c r="A57" s="51" t="s">
        <v>1672</v>
      </c>
      <c r="B57" s="52" t="s">
        <v>851</v>
      </c>
      <c r="C57" s="52" t="s">
        <v>304</v>
      </c>
      <c r="D57" s="52" t="str">
        <f t="shared" si="0"/>
        <v>BFA_Malaria</v>
      </c>
      <c r="E57" s="52" t="s">
        <v>1627</v>
      </c>
      <c r="F57" s="52" t="s">
        <v>942</v>
      </c>
      <c r="G57" s="52">
        <f t="shared" si="1"/>
        <v>6</v>
      </c>
      <c r="H57" s="53" t="str">
        <f t="shared" si="2"/>
        <v>Burkina Faso_Malaria_6</v>
      </c>
    </row>
    <row r="58" spans="1:8">
      <c r="A58" s="48" t="s">
        <v>1672</v>
      </c>
      <c r="B58" s="49" t="s">
        <v>851</v>
      </c>
      <c r="C58" s="49" t="s">
        <v>301</v>
      </c>
      <c r="D58" s="49" t="str">
        <f t="shared" si="0"/>
        <v>BFA_TB</v>
      </c>
      <c r="E58" s="49" t="s">
        <v>1627</v>
      </c>
      <c r="F58" s="49" t="s">
        <v>786</v>
      </c>
      <c r="G58" s="49">
        <f t="shared" si="1"/>
        <v>1</v>
      </c>
      <c r="H58" s="50" t="str">
        <f t="shared" si="2"/>
        <v>Burkina Faso_TB_1</v>
      </c>
    </row>
    <row r="59" spans="1:8">
      <c r="A59" s="51" t="s">
        <v>1672</v>
      </c>
      <c r="B59" s="52" t="s">
        <v>851</v>
      </c>
      <c r="C59" s="52" t="s">
        <v>301</v>
      </c>
      <c r="D59" s="52" t="str">
        <f t="shared" si="0"/>
        <v>BFA_TB</v>
      </c>
      <c r="E59" s="52" t="s">
        <v>1627</v>
      </c>
      <c r="F59" s="52" t="s">
        <v>942</v>
      </c>
      <c r="G59" s="52">
        <f t="shared" si="1"/>
        <v>2</v>
      </c>
      <c r="H59" s="53" t="str">
        <f t="shared" si="2"/>
        <v>Burkina Faso_TB_2</v>
      </c>
    </row>
    <row r="60" spans="1:8">
      <c r="A60" s="48" t="s">
        <v>1677</v>
      </c>
      <c r="B60" s="49" t="s">
        <v>785</v>
      </c>
      <c r="C60" s="49" t="s">
        <v>1638</v>
      </c>
      <c r="D60" s="49" t="str">
        <f t="shared" si="0"/>
        <v>BGD_HIV</v>
      </c>
      <c r="E60" s="49" t="s">
        <v>1627</v>
      </c>
      <c r="F60" s="49" t="s">
        <v>813</v>
      </c>
      <c r="G60" s="49">
        <f t="shared" si="1"/>
        <v>1</v>
      </c>
      <c r="H60" s="50" t="str">
        <f t="shared" si="2"/>
        <v>Bangladesh_HIV_1</v>
      </c>
    </row>
    <row r="61" spans="1:8">
      <c r="A61" s="51" t="s">
        <v>1677</v>
      </c>
      <c r="B61" s="52" t="s">
        <v>785</v>
      </c>
      <c r="C61" s="52" t="s">
        <v>1638</v>
      </c>
      <c r="D61" s="52" t="str">
        <f t="shared" si="0"/>
        <v>BGD_HIV</v>
      </c>
      <c r="E61" s="52" t="s">
        <v>1627</v>
      </c>
      <c r="F61" s="52" t="s">
        <v>836</v>
      </c>
      <c r="G61" s="52">
        <f t="shared" si="1"/>
        <v>2</v>
      </c>
      <c r="H61" s="53" t="str">
        <f t="shared" si="2"/>
        <v>Bangladesh_HIV_2</v>
      </c>
    </row>
    <row r="62" spans="1:8">
      <c r="A62" s="48" t="s">
        <v>1677</v>
      </c>
      <c r="B62" s="49" t="s">
        <v>785</v>
      </c>
      <c r="C62" s="49" t="s">
        <v>1638</v>
      </c>
      <c r="D62" s="49" t="str">
        <f t="shared" si="0"/>
        <v>BGD_HIV</v>
      </c>
      <c r="E62" s="49" t="s">
        <v>1627</v>
      </c>
      <c r="F62" s="49" t="s">
        <v>894</v>
      </c>
      <c r="G62" s="49">
        <f t="shared" si="1"/>
        <v>3</v>
      </c>
      <c r="H62" s="50" t="str">
        <f t="shared" si="2"/>
        <v>Bangladesh_HIV_3</v>
      </c>
    </row>
    <row r="63" spans="1:8">
      <c r="A63" s="51" t="s">
        <v>1677</v>
      </c>
      <c r="B63" s="52" t="s">
        <v>785</v>
      </c>
      <c r="C63" s="52" t="s">
        <v>1638</v>
      </c>
      <c r="D63" s="52" t="str">
        <f t="shared" si="0"/>
        <v>BGD_HIV</v>
      </c>
      <c r="E63" s="52" t="s">
        <v>1627</v>
      </c>
      <c r="F63" s="52" t="s">
        <v>923</v>
      </c>
      <c r="G63" s="52">
        <f t="shared" si="1"/>
        <v>4</v>
      </c>
      <c r="H63" s="53" t="str">
        <f t="shared" si="2"/>
        <v>Bangladesh_HIV_4</v>
      </c>
    </row>
    <row r="64" spans="1:8">
      <c r="A64" s="48" t="s">
        <v>1677</v>
      </c>
      <c r="B64" s="49" t="s">
        <v>785</v>
      </c>
      <c r="C64" s="49" t="s">
        <v>304</v>
      </c>
      <c r="D64" s="49" t="str">
        <f t="shared" si="0"/>
        <v>BGD_Malaria</v>
      </c>
      <c r="E64" s="49" t="s">
        <v>1627</v>
      </c>
      <c r="F64" s="49" t="s">
        <v>942</v>
      </c>
      <c r="G64" s="49">
        <f t="shared" si="1"/>
        <v>1</v>
      </c>
      <c r="H64" s="50" t="str">
        <f t="shared" si="2"/>
        <v>Bangladesh_Malaria_1</v>
      </c>
    </row>
    <row r="65" spans="1:8">
      <c r="A65" s="51" t="s">
        <v>1677</v>
      </c>
      <c r="B65" s="52" t="s">
        <v>785</v>
      </c>
      <c r="C65" s="52" t="s">
        <v>301</v>
      </c>
      <c r="D65" s="52" t="str">
        <f t="shared" si="0"/>
        <v>BGD_TB</v>
      </c>
      <c r="E65" s="52" t="s">
        <v>1627</v>
      </c>
      <c r="F65" s="52" t="s">
        <v>927</v>
      </c>
      <c r="G65" s="52">
        <f t="shared" si="1"/>
        <v>1</v>
      </c>
      <c r="H65" s="53" t="str">
        <f t="shared" si="2"/>
        <v>Bangladesh_TB_1</v>
      </c>
    </row>
    <row r="66" spans="1:8">
      <c r="A66" s="48" t="s">
        <v>1684</v>
      </c>
      <c r="B66" s="49" t="s">
        <v>806</v>
      </c>
      <c r="C66" s="49" t="s">
        <v>1638</v>
      </c>
      <c r="D66" s="49" t="str">
        <f t="shared" si="0"/>
        <v>BLZ_HIV</v>
      </c>
      <c r="E66" s="49" t="s">
        <v>1627</v>
      </c>
      <c r="F66" s="49" t="s">
        <v>605</v>
      </c>
      <c r="G66" s="49">
        <f t="shared" si="1"/>
        <v>1</v>
      </c>
      <c r="H66" s="50" t="str">
        <f t="shared" si="2"/>
        <v>Belize_HIV_1</v>
      </c>
    </row>
    <row r="67" spans="1:8">
      <c r="A67" s="51" t="s">
        <v>1686</v>
      </c>
      <c r="B67" s="52" t="s">
        <v>822</v>
      </c>
      <c r="C67" s="52" t="s">
        <v>1638</v>
      </c>
      <c r="D67" s="52" t="str">
        <f t="shared" ref="D67:D130" si="3">_xlfn.CONCAT(A67,"_",C67)</f>
        <v>BOL_HIV</v>
      </c>
      <c r="E67" s="52" t="s">
        <v>1627</v>
      </c>
      <c r="F67" s="52" t="s">
        <v>942</v>
      </c>
      <c r="G67" s="52">
        <f t="shared" ref="G67:G130" si="4">IF(D67=D66,G66+1,1)</f>
        <v>1</v>
      </c>
      <c r="H67" s="53" t="str">
        <f t="shared" ref="H67:H130" si="5">_xlfn.CONCAT(B67,"_",C67,"_",G67)</f>
        <v>Bolivia (Plurinational State)_HIV_1</v>
      </c>
    </row>
    <row r="68" spans="1:8">
      <c r="A68" s="48" t="s">
        <v>1686</v>
      </c>
      <c r="B68" s="49" t="s">
        <v>822</v>
      </c>
      <c r="C68" s="49" t="s">
        <v>304</v>
      </c>
      <c r="D68" s="49" t="str">
        <f t="shared" si="3"/>
        <v>BOL_Malaria</v>
      </c>
      <c r="E68" s="49" t="s">
        <v>1627</v>
      </c>
      <c r="F68" s="49" t="s">
        <v>942</v>
      </c>
      <c r="G68" s="49">
        <f t="shared" si="4"/>
        <v>1</v>
      </c>
      <c r="H68" s="50" t="str">
        <f t="shared" si="5"/>
        <v>Bolivia (Plurinational State)_Malaria_1</v>
      </c>
    </row>
    <row r="69" spans="1:8">
      <c r="A69" s="51" t="s">
        <v>1686</v>
      </c>
      <c r="B69" s="52" t="s">
        <v>822</v>
      </c>
      <c r="C69" s="52" t="s">
        <v>301</v>
      </c>
      <c r="D69" s="52" t="str">
        <f t="shared" si="3"/>
        <v>BOL_TB</v>
      </c>
      <c r="E69" s="52" t="s">
        <v>1627</v>
      </c>
      <c r="F69" s="52" t="s">
        <v>942</v>
      </c>
      <c r="G69" s="52">
        <f t="shared" si="4"/>
        <v>1</v>
      </c>
      <c r="H69" s="53" t="str">
        <f t="shared" si="5"/>
        <v>Bolivia (Plurinational State)_TB_1</v>
      </c>
    </row>
    <row r="70" spans="1:8">
      <c r="A70" s="48" t="s">
        <v>1690</v>
      </c>
      <c r="B70" s="49" t="s">
        <v>816</v>
      </c>
      <c r="C70" s="49" t="s">
        <v>1638</v>
      </c>
      <c r="D70" s="49" t="str">
        <f t="shared" si="3"/>
        <v>BTN_HIV</v>
      </c>
      <c r="E70" s="49" t="s">
        <v>1627</v>
      </c>
      <c r="F70" s="49" t="s">
        <v>605</v>
      </c>
      <c r="G70" s="49">
        <f t="shared" si="4"/>
        <v>1</v>
      </c>
      <c r="H70" s="50" t="str">
        <f t="shared" si="5"/>
        <v>Bhutan_HIV_1</v>
      </c>
    </row>
    <row r="71" spans="1:8">
      <c r="A71" s="51" t="s">
        <v>1690</v>
      </c>
      <c r="B71" s="52" t="s">
        <v>816</v>
      </c>
      <c r="C71" s="52" t="s">
        <v>1638</v>
      </c>
      <c r="D71" s="52" t="str">
        <f t="shared" si="3"/>
        <v>BTN_HIV</v>
      </c>
      <c r="E71" s="52" t="s">
        <v>1627</v>
      </c>
      <c r="F71" s="52" t="s">
        <v>894</v>
      </c>
      <c r="G71" s="52">
        <f t="shared" si="4"/>
        <v>2</v>
      </c>
      <c r="H71" s="53" t="str">
        <f t="shared" si="5"/>
        <v>Bhutan_HIV_2</v>
      </c>
    </row>
    <row r="72" spans="1:8">
      <c r="A72" s="48" t="s">
        <v>1690</v>
      </c>
      <c r="B72" s="49" t="s">
        <v>816</v>
      </c>
      <c r="C72" s="49" t="s">
        <v>1638</v>
      </c>
      <c r="D72" s="49" t="str">
        <f t="shared" si="3"/>
        <v>BTN_HIV</v>
      </c>
      <c r="E72" s="49" t="s">
        <v>1627</v>
      </c>
      <c r="F72" s="49" t="s">
        <v>942</v>
      </c>
      <c r="G72" s="49">
        <f t="shared" si="4"/>
        <v>3</v>
      </c>
      <c r="H72" s="50" t="str">
        <f t="shared" si="5"/>
        <v>Bhutan_HIV_3</v>
      </c>
    </row>
    <row r="73" spans="1:8">
      <c r="A73" s="51" t="s">
        <v>1690</v>
      </c>
      <c r="B73" s="52" t="s">
        <v>816</v>
      </c>
      <c r="C73" s="52" t="s">
        <v>304</v>
      </c>
      <c r="D73" s="52" t="str">
        <f t="shared" si="3"/>
        <v>BTN_Malaria</v>
      </c>
      <c r="E73" s="52" t="s">
        <v>1627</v>
      </c>
      <c r="F73" s="52" t="s">
        <v>605</v>
      </c>
      <c r="G73" s="52">
        <f t="shared" si="4"/>
        <v>1</v>
      </c>
      <c r="H73" s="53" t="str">
        <f t="shared" si="5"/>
        <v>Bhutan_Malaria_1</v>
      </c>
    </row>
    <row r="74" spans="1:8">
      <c r="A74" s="48" t="s">
        <v>1690</v>
      </c>
      <c r="B74" s="49" t="s">
        <v>816</v>
      </c>
      <c r="C74" s="49" t="s">
        <v>301</v>
      </c>
      <c r="D74" s="49" t="str">
        <f t="shared" si="3"/>
        <v>BTN_TB</v>
      </c>
      <c r="E74" s="49" t="s">
        <v>1627</v>
      </c>
      <c r="F74" s="49" t="s">
        <v>942</v>
      </c>
      <c r="G74" s="49">
        <f t="shared" si="4"/>
        <v>1</v>
      </c>
      <c r="H74" s="50" t="str">
        <f t="shared" si="5"/>
        <v>Bhutan_TB_1</v>
      </c>
    </row>
    <row r="75" spans="1:8">
      <c r="A75" s="51" t="s">
        <v>1694</v>
      </c>
      <c r="B75" s="52" t="s">
        <v>835</v>
      </c>
      <c r="C75" s="52" t="s">
        <v>1638</v>
      </c>
      <c r="D75" s="52" t="str">
        <f t="shared" si="3"/>
        <v>BWA_HIV</v>
      </c>
      <c r="E75" s="52" t="s">
        <v>1627</v>
      </c>
      <c r="F75" s="52" t="s">
        <v>836</v>
      </c>
      <c r="G75" s="52">
        <f t="shared" si="4"/>
        <v>1</v>
      </c>
      <c r="H75" s="53" t="str">
        <f t="shared" si="5"/>
        <v>Botswana_HIV_1</v>
      </c>
    </row>
    <row r="76" spans="1:8">
      <c r="A76" s="48" t="s">
        <v>1694</v>
      </c>
      <c r="B76" s="49" t="s">
        <v>835</v>
      </c>
      <c r="C76" s="49" t="s">
        <v>1638</v>
      </c>
      <c r="D76" s="49" t="str">
        <f t="shared" si="3"/>
        <v>BWA_HIV</v>
      </c>
      <c r="E76" s="49" t="s">
        <v>1627</v>
      </c>
      <c r="F76" s="49" t="s">
        <v>927</v>
      </c>
      <c r="G76" s="49">
        <f t="shared" si="4"/>
        <v>2</v>
      </c>
      <c r="H76" s="50" t="str">
        <f t="shared" si="5"/>
        <v>Botswana_HIV_2</v>
      </c>
    </row>
    <row r="77" spans="1:8">
      <c r="A77" s="51" t="s">
        <v>1694</v>
      </c>
      <c r="B77" s="52" t="s">
        <v>835</v>
      </c>
      <c r="C77" s="52" t="s">
        <v>301</v>
      </c>
      <c r="D77" s="52" t="str">
        <f t="shared" si="3"/>
        <v>BWA_TB</v>
      </c>
      <c r="E77" s="52" t="s">
        <v>1627</v>
      </c>
      <c r="F77" s="52" t="s">
        <v>927</v>
      </c>
      <c r="G77" s="52">
        <f t="shared" si="4"/>
        <v>1</v>
      </c>
      <c r="H77" s="53" t="str">
        <f t="shared" si="5"/>
        <v>Botswana_TB_1</v>
      </c>
    </row>
    <row r="78" spans="1:8">
      <c r="A78" s="48" t="s">
        <v>1697</v>
      </c>
      <c r="B78" s="49" t="s">
        <v>878</v>
      </c>
      <c r="C78" s="49" t="s">
        <v>1638</v>
      </c>
      <c r="D78" s="49" t="str">
        <f t="shared" si="3"/>
        <v>CAF_HIV</v>
      </c>
      <c r="E78" s="49" t="s">
        <v>1627</v>
      </c>
      <c r="F78" s="49" t="s">
        <v>669</v>
      </c>
      <c r="G78" s="49">
        <f t="shared" si="4"/>
        <v>1</v>
      </c>
      <c r="H78" s="50" t="str">
        <f t="shared" si="5"/>
        <v>Central African Republic_HIV_1</v>
      </c>
    </row>
    <row r="79" spans="1:8">
      <c r="A79" s="51" t="s">
        <v>1697</v>
      </c>
      <c r="B79" s="52" t="s">
        <v>878</v>
      </c>
      <c r="C79" s="52" t="s">
        <v>1638</v>
      </c>
      <c r="D79" s="52" t="str">
        <f t="shared" si="3"/>
        <v>CAF_HIV</v>
      </c>
      <c r="E79" s="52" t="s">
        <v>1627</v>
      </c>
      <c r="F79" s="52" t="s">
        <v>765</v>
      </c>
      <c r="G79" s="52">
        <f t="shared" si="4"/>
        <v>2</v>
      </c>
      <c r="H79" s="53" t="str">
        <f t="shared" si="5"/>
        <v>Central African Republic_HIV_2</v>
      </c>
    </row>
    <row r="80" spans="1:8">
      <c r="A80" s="48" t="s">
        <v>1697</v>
      </c>
      <c r="B80" s="49" t="s">
        <v>878</v>
      </c>
      <c r="C80" s="49" t="s">
        <v>1638</v>
      </c>
      <c r="D80" s="49" t="str">
        <f t="shared" si="3"/>
        <v>CAF_HIV</v>
      </c>
      <c r="E80" s="49" t="s">
        <v>1627</v>
      </c>
      <c r="F80" s="49" t="s">
        <v>786</v>
      </c>
      <c r="G80" s="49">
        <f t="shared" si="4"/>
        <v>3</v>
      </c>
      <c r="H80" s="50" t="str">
        <f t="shared" si="5"/>
        <v>Central African Republic_HIV_3</v>
      </c>
    </row>
    <row r="81" spans="1:8">
      <c r="A81" s="51" t="s">
        <v>1697</v>
      </c>
      <c r="B81" s="52" t="s">
        <v>878</v>
      </c>
      <c r="C81" s="52" t="s">
        <v>1638</v>
      </c>
      <c r="D81" s="52" t="str">
        <f t="shared" si="3"/>
        <v>CAF_HIV</v>
      </c>
      <c r="E81" s="52" t="s">
        <v>1627</v>
      </c>
      <c r="F81" s="52" t="s">
        <v>791</v>
      </c>
      <c r="G81" s="52">
        <f t="shared" si="4"/>
        <v>4</v>
      </c>
      <c r="H81" s="53" t="str">
        <f t="shared" si="5"/>
        <v>Central African Republic_HIV_4</v>
      </c>
    </row>
    <row r="82" spans="1:8">
      <c r="A82" s="48" t="s">
        <v>1697</v>
      </c>
      <c r="B82" s="49" t="s">
        <v>878</v>
      </c>
      <c r="C82" s="49" t="s">
        <v>1638</v>
      </c>
      <c r="D82" s="49" t="str">
        <f t="shared" si="3"/>
        <v>CAF_HIV</v>
      </c>
      <c r="E82" s="49" t="s">
        <v>1627</v>
      </c>
      <c r="F82" s="49" t="s">
        <v>836</v>
      </c>
      <c r="G82" s="49">
        <f t="shared" si="4"/>
        <v>5</v>
      </c>
      <c r="H82" s="50" t="str">
        <f t="shared" si="5"/>
        <v>Central African Republic_HIV_5</v>
      </c>
    </row>
    <row r="83" spans="1:8">
      <c r="A83" s="51" t="s">
        <v>1697</v>
      </c>
      <c r="B83" s="52" t="s">
        <v>878</v>
      </c>
      <c r="C83" s="52" t="s">
        <v>1638</v>
      </c>
      <c r="D83" s="52" t="str">
        <f t="shared" si="3"/>
        <v>CAF_HIV</v>
      </c>
      <c r="E83" s="52" t="s">
        <v>1627</v>
      </c>
      <c r="F83" s="52" t="s">
        <v>844</v>
      </c>
      <c r="G83" s="52">
        <f t="shared" si="4"/>
        <v>6</v>
      </c>
      <c r="H83" s="53" t="str">
        <f t="shared" si="5"/>
        <v>Central African Republic_HIV_6</v>
      </c>
    </row>
    <row r="84" spans="1:8">
      <c r="A84" s="48" t="s">
        <v>1697</v>
      </c>
      <c r="B84" s="49" t="s">
        <v>878</v>
      </c>
      <c r="C84" s="49" t="s">
        <v>1638</v>
      </c>
      <c r="D84" s="49" t="str">
        <f t="shared" si="3"/>
        <v>CAF_HIV</v>
      </c>
      <c r="E84" s="49" t="s">
        <v>1627</v>
      </c>
      <c r="F84" s="49" t="s">
        <v>861</v>
      </c>
      <c r="G84" s="49">
        <f t="shared" si="4"/>
        <v>7</v>
      </c>
      <c r="H84" s="50" t="str">
        <f t="shared" si="5"/>
        <v>Central African Republic_HIV_7</v>
      </c>
    </row>
    <row r="85" spans="1:8">
      <c r="A85" s="51" t="s">
        <v>1697</v>
      </c>
      <c r="B85" s="52" t="s">
        <v>878</v>
      </c>
      <c r="C85" s="52" t="s">
        <v>1638</v>
      </c>
      <c r="D85" s="52" t="str">
        <f t="shared" si="3"/>
        <v>CAF_HIV</v>
      </c>
      <c r="E85" s="52" t="s">
        <v>1627</v>
      </c>
      <c r="F85" s="52" t="s">
        <v>875</v>
      </c>
      <c r="G85" s="52">
        <f t="shared" si="4"/>
        <v>8</v>
      </c>
      <c r="H85" s="53" t="str">
        <f t="shared" si="5"/>
        <v>Central African Republic_HIV_8</v>
      </c>
    </row>
    <row r="86" spans="1:8">
      <c r="A86" s="48" t="s">
        <v>1697</v>
      </c>
      <c r="B86" s="49" t="s">
        <v>878</v>
      </c>
      <c r="C86" s="49" t="s">
        <v>1638</v>
      </c>
      <c r="D86" s="49" t="str">
        <f t="shared" si="3"/>
        <v>CAF_HIV</v>
      </c>
      <c r="E86" s="49" t="s">
        <v>1627</v>
      </c>
      <c r="F86" s="49" t="s">
        <v>894</v>
      </c>
      <c r="G86" s="49">
        <f t="shared" si="4"/>
        <v>9</v>
      </c>
      <c r="H86" s="50" t="str">
        <f t="shared" si="5"/>
        <v>Central African Republic_HIV_9</v>
      </c>
    </row>
    <row r="87" spans="1:8">
      <c r="A87" s="51" t="s">
        <v>1697</v>
      </c>
      <c r="B87" s="52" t="s">
        <v>878</v>
      </c>
      <c r="C87" s="52" t="s">
        <v>1638</v>
      </c>
      <c r="D87" s="52" t="str">
        <f t="shared" si="3"/>
        <v>CAF_HIV</v>
      </c>
      <c r="E87" s="52" t="s">
        <v>1627</v>
      </c>
      <c r="F87" s="52" t="s">
        <v>911</v>
      </c>
      <c r="G87" s="52">
        <f t="shared" si="4"/>
        <v>10</v>
      </c>
      <c r="H87" s="53" t="str">
        <f t="shared" si="5"/>
        <v>Central African Republic_HIV_10</v>
      </c>
    </row>
    <row r="88" spans="1:8">
      <c r="A88" s="48" t="s">
        <v>1697</v>
      </c>
      <c r="B88" s="49" t="s">
        <v>878</v>
      </c>
      <c r="C88" s="49" t="s">
        <v>1638</v>
      </c>
      <c r="D88" s="49" t="str">
        <f t="shared" si="3"/>
        <v>CAF_HIV</v>
      </c>
      <c r="E88" s="49" t="s">
        <v>1627</v>
      </c>
      <c r="F88" s="49" t="s">
        <v>923</v>
      </c>
      <c r="G88" s="49">
        <f t="shared" si="4"/>
        <v>11</v>
      </c>
      <c r="H88" s="50" t="str">
        <f t="shared" si="5"/>
        <v>Central African Republic_HIV_11</v>
      </c>
    </row>
    <row r="89" spans="1:8">
      <c r="A89" s="51" t="s">
        <v>1697</v>
      </c>
      <c r="B89" s="52" t="s">
        <v>878</v>
      </c>
      <c r="C89" s="52" t="s">
        <v>1638</v>
      </c>
      <c r="D89" s="52" t="str">
        <f t="shared" si="3"/>
        <v>CAF_HIV</v>
      </c>
      <c r="E89" s="52" t="s">
        <v>1627</v>
      </c>
      <c r="F89" s="52" t="s">
        <v>947</v>
      </c>
      <c r="G89" s="52">
        <f t="shared" si="4"/>
        <v>12</v>
      </c>
      <c r="H89" s="53" t="str">
        <f t="shared" si="5"/>
        <v>Central African Republic_HIV_12</v>
      </c>
    </row>
    <row r="90" spans="1:8">
      <c r="A90" s="48" t="s">
        <v>1697</v>
      </c>
      <c r="B90" s="49" t="s">
        <v>878</v>
      </c>
      <c r="C90" s="49" t="s">
        <v>1638</v>
      </c>
      <c r="D90" s="49" t="str">
        <f t="shared" si="3"/>
        <v>CAF_HIV</v>
      </c>
      <c r="E90" s="49" t="s">
        <v>1627</v>
      </c>
      <c r="F90" s="49" t="s">
        <v>932</v>
      </c>
      <c r="G90" s="49">
        <f t="shared" si="4"/>
        <v>13</v>
      </c>
      <c r="H90" s="50" t="str">
        <f t="shared" si="5"/>
        <v>Central African Republic_HIV_13</v>
      </c>
    </row>
    <row r="91" spans="1:8">
      <c r="A91" s="51" t="s">
        <v>1697</v>
      </c>
      <c r="B91" s="52" t="s">
        <v>878</v>
      </c>
      <c r="C91" s="52" t="s">
        <v>301</v>
      </c>
      <c r="D91" s="52" t="str">
        <f t="shared" si="3"/>
        <v>CAF_TB</v>
      </c>
      <c r="E91" s="52" t="s">
        <v>1627</v>
      </c>
      <c r="F91" s="52" t="s">
        <v>669</v>
      </c>
      <c r="G91" s="52">
        <f t="shared" si="4"/>
        <v>1</v>
      </c>
      <c r="H91" s="53" t="str">
        <f t="shared" si="5"/>
        <v>Central African Republic_TB_1</v>
      </c>
    </row>
    <row r="92" spans="1:8">
      <c r="A92" s="48" t="s">
        <v>1697</v>
      </c>
      <c r="B92" s="49" t="s">
        <v>878</v>
      </c>
      <c r="C92" s="49" t="s">
        <v>301</v>
      </c>
      <c r="D92" s="49" t="str">
        <f t="shared" si="3"/>
        <v>CAF_TB</v>
      </c>
      <c r="E92" s="49" t="s">
        <v>1627</v>
      </c>
      <c r="F92" s="49" t="s">
        <v>765</v>
      </c>
      <c r="G92" s="49">
        <f t="shared" si="4"/>
        <v>2</v>
      </c>
      <c r="H92" s="50" t="str">
        <f t="shared" si="5"/>
        <v>Central African Republic_TB_2</v>
      </c>
    </row>
    <row r="93" spans="1:8">
      <c r="A93" s="51" t="s">
        <v>1697</v>
      </c>
      <c r="B93" s="52" t="s">
        <v>878</v>
      </c>
      <c r="C93" s="52" t="s">
        <v>301</v>
      </c>
      <c r="D93" s="52" t="str">
        <f t="shared" si="3"/>
        <v>CAF_TB</v>
      </c>
      <c r="E93" s="52" t="s">
        <v>1627</v>
      </c>
      <c r="F93" s="52" t="s">
        <v>786</v>
      </c>
      <c r="G93" s="52">
        <f t="shared" si="4"/>
        <v>3</v>
      </c>
      <c r="H93" s="53" t="str">
        <f t="shared" si="5"/>
        <v>Central African Republic_TB_3</v>
      </c>
    </row>
    <row r="94" spans="1:8">
      <c r="A94" s="48" t="s">
        <v>1697</v>
      </c>
      <c r="B94" s="49" t="s">
        <v>878</v>
      </c>
      <c r="C94" s="49" t="s">
        <v>301</v>
      </c>
      <c r="D94" s="49" t="str">
        <f t="shared" si="3"/>
        <v>CAF_TB</v>
      </c>
      <c r="E94" s="49" t="s">
        <v>1627</v>
      </c>
      <c r="F94" s="49" t="s">
        <v>791</v>
      </c>
      <c r="G94" s="49">
        <f t="shared" si="4"/>
        <v>4</v>
      </c>
      <c r="H94" s="50" t="str">
        <f t="shared" si="5"/>
        <v>Central African Republic_TB_4</v>
      </c>
    </row>
    <row r="95" spans="1:8">
      <c r="A95" s="51" t="s">
        <v>1697</v>
      </c>
      <c r="B95" s="52" t="s">
        <v>878</v>
      </c>
      <c r="C95" s="52" t="s">
        <v>301</v>
      </c>
      <c r="D95" s="52" t="str">
        <f t="shared" si="3"/>
        <v>CAF_TB</v>
      </c>
      <c r="E95" s="52" t="s">
        <v>1627</v>
      </c>
      <c r="F95" s="52" t="s">
        <v>836</v>
      </c>
      <c r="G95" s="52">
        <f t="shared" si="4"/>
        <v>5</v>
      </c>
      <c r="H95" s="53" t="str">
        <f t="shared" si="5"/>
        <v>Central African Republic_TB_5</v>
      </c>
    </row>
    <row r="96" spans="1:8">
      <c r="A96" s="48" t="s">
        <v>1697</v>
      </c>
      <c r="B96" s="49" t="s">
        <v>878</v>
      </c>
      <c r="C96" s="49" t="s">
        <v>301</v>
      </c>
      <c r="D96" s="49" t="str">
        <f t="shared" si="3"/>
        <v>CAF_TB</v>
      </c>
      <c r="E96" s="49" t="s">
        <v>1627</v>
      </c>
      <c r="F96" s="49" t="s">
        <v>844</v>
      </c>
      <c r="G96" s="49">
        <f t="shared" si="4"/>
        <v>6</v>
      </c>
      <c r="H96" s="50" t="str">
        <f t="shared" si="5"/>
        <v>Central African Republic_TB_6</v>
      </c>
    </row>
    <row r="97" spans="1:8">
      <c r="A97" s="51" t="s">
        <v>1697</v>
      </c>
      <c r="B97" s="52" t="s">
        <v>878</v>
      </c>
      <c r="C97" s="52" t="s">
        <v>301</v>
      </c>
      <c r="D97" s="52" t="str">
        <f t="shared" si="3"/>
        <v>CAF_TB</v>
      </c>
      <c r="E97" s="52" t="s">
        <v>1627</v>
      </c>
      <c r="F97" s="52" t="s">
        <v>861</v>
      </c>
      <c r="G97" s="52">
        <f t="shared" si="4"/>
        <v>7</v>
      </c>
      <c r="H97" s="53" t="str">
        <f t="shared" si="5"/>
        <v>Central African Republic_TB_7</v>
      </c>
    </row>
    <row r="98" spans="1:8">
      <c r="A98" s="48" t="s">
        <v>1697</v>
      </c>
      <c r="B98" s="49" t="s">
        <v>878</v>
      </c>
      <c r="C98" s="49" t="s">
        <v>301</v>
      </c>
      <c r="D98" s="49" t="str">
        <f t="shared" si="3"/>
        <v>CAF_TB</v>
      </c>
      <c r="E98" s="49" t="s">
        <v>1627</v>
      </c>
      <c r="F98" s="49" t="s">
        <v>875</v>
      </c>
      <c r="G98" s="49">
        <f t="shared" si="4"/>
        <v>8</v>
      </c>
      <c r="H98" s="50" t="str">
        <f t="shared" si="5"/>
        <v>Central African Republic_TB_8</v>
      </c>
    </row>
    <row r="99" spans="1:8">
      <c r="A99" s="51" t="s">
        <v>1697</v>
      </c>
      <c r="B99" s="52" t="s">
        <v>878</v>
      </c>
      <c r="C99" s="52" t="s">
        <v>301</v>
      </c>
      <c r="D99" s="52" t="str">
        <f t="shared" si="3"/>
        <v>CAF_TB</v>
      </c>
      <c r="E99" s="52" t="s">
        <v>1627</v>
      </c>
      <c r="F99" s="52" t="s">
        <v>894</v>
      </c>
      <c r="G99" s="52">
        <f t="shared" si="4"/>
        <v>9</v>
      </c>
      <c r="H99" s="53" t="str">
        <f t="shared" si="5"/>
        <v>Central African Republic_TB_9</v>
      </c>
    </row>
    <row r="100" spans="1:8">
      <c r="A100" s="48" t="s">
        <v>1697</v>
      </c>
      <c r="B100" s="49" t="s">
        <v>878</v>
      </c>
      <c r="C100" s="49" t="s">
        <v>301</v>
      </c>
      <c r="D100" s="49" t="str">
        <f t="shared" si="3"/>
        <v>CAF_TB</v>
      </c>
      <c r="E100" s="49" t="s">
        <v>1627</v>
      </c>
      <c r="F100" s="49" t="s">
        <v>911</v>
      </c>
      <c r="G100" s="49">
        <f t="shared" si="4"/>
        <v>10</v>
      </c>
      <c r="H100" s="50" t="str">
        <f t="shared" si="5"/>
        <v>Central African Republic_TB_10</v>
      </c>
    </row>
    <row r="101" spans="1:8">
      <c r="A101" s="51" t="s">
        <v>1697</v>
      </c>
      <c r="B101" s="52" t="s">
        <v>878</v>
      </c>
      <c r="C101" s="52" t="s">
        <v>301</v>
      </c>
      <c r="D101" s="52" t="str">
        <f t="shared" si="3"/>
        <v>CAF_TB</v>
      </c>
      <c r="E101" s="52" t="s">
        <v>1627</v>
      </c>
      <c r="F101" s="52" t="s">
        <v>923</v>
      </c>
      <c r="G101" s="52">
        <f t="shared" si="4"/>
        <v>11</v>
      </c>
      <c r="H101" s="53" t="str">
        <f t="shared" si="5"/>
        <v>Central African Republic_TB_11</v>
      </c>
    </row>
    <row r="102" spans="1:8">
      <c r="A102" s="48" t="s">
        <v>1697</v>
      </c>
      <c r="B102" s="49" t="s">
        <v>878</v>
      </c>
      <c r="C102" s="49" t="s">
        <v>301</v>
      </c>
      <c r="D102" s="49" t="str">
        <f t="shared" si="3"/>
        <v>CAF_TB</v>
      </c>
      <c r="E102" s="49" t="s">
        <v>1627</v>
      </c>
      <c r="F102" s="49" t="s">
        <v>947</v>
      </c>
      <c r="G102" s="49">
        <f t="shared" si="4"/>
        <v>12</v>
      </c>
      <c r="H102" s="50" t="str">
        <f t="shared" si="5"/>
        <v>Central African Republic_TB_12</v>
      </c>
    </row>
    <row r="103" spans="1:8">
      <c r="A103" s="51" t="s">
        <v>1697</v>
      </c>
      <c r="B103" s="52" t="s">
        <v>878</v>
      </c>
      <c r="C103" s="52" t="s">
        <v>301</v>
      </c>
      <c r="D103" s="52" t="str">
        <f t="shared" si="3"/>
        <v>CAF_TB</v>
      </c>
      <c r="E103" s="52" t="s">
        <v>1627</v>
      </c>
      <c r="F103" s="52" t="s">
        <v>932</v>
      </c>
      <c r="G103" s="52">
        <f t="shared" si="4"/>
        <v>13</v>
      </c>
      <c r="H103" s="53" t="str">
        <f t="shared" si="5"/>
        <v>Central African Republic_TB_13</v>
      </c>
    </row>
    <row r="104" spans="1:8">
      <c r="A104" s="48" t="s">
        <v>1699</v>
      </c>
      <c r="B104" s="49" t="s">
        <v>1700</v>
      </c>
      <c r="C104" s="49" t="s">
        <v>1638</v>
      </c>
      <c r="D104" s="49" t="str">
        <f t="shared" si="3"/>
        <v>CIV_HIV</v>
      </c>
      <c r="E104" s="49" t="s">
        <v>1627</v>
      </c>
      <c r="F104" s="49" t="s">
        <v>765</v>
      </c>
      <c r="G104" s="49">
        <f t="shared" si="4"/>
        <v>1</v>
      </c>
      <c r="H104" s="50" t="str">
        <f t="shared" si="5"/>
        <v>Cote d'Ivoire_HIV_1</v>
      </c>
    </row>
    <row r="105" spans="1:8">
      <c r="A105" s="51" t="s">
        <v>1699</v>
      </c>
      <c r="B105" s="52" t="s">
        <v>1700</v>
      </c>
      <c r="C105" s="52" t="s">
        <v>1638</v>
      </c>
      <c r="D105" s="52" t="str">
        <f t="shared" si="3"/>
        <v>CIV_HIV</v>
      </c>
      <c r="E105" s="52" t="s">
        <v>1627</v>
      </c>
      <c r="F105" s="52" t="s">
        <v>786</v>
      </c>
      <c r="G105" s="52">
        <f t="shared" si="4"/>
        <v>2</v>
      </c>
      <c r="H105" s="53" t="str">
        <f t="shared" si="5"/>
        <v>Cote d'Ivoire_HIV_2</v>
      </c>
    </row>
    <row r="106" spans="1:8">
      <c r="A106" s="48" t="s">
        <v>1699</v>
      </c>
      <c r="B106" s="49" t="s">
        <v>1700</v>
      </c>
      <c r="C106" s="49" t="s">
        <v>1638</v>
      </c>
      <c r="D106" s="49" t="str">
        <f t="shared" si="3"/>
        <v>CIV_HIV</v>
      </c>
      <c r="E106" s="49" t="s">
        <v>1627</v>
      </c>
      <c r="F106" s="49" t="s">
        <v>791</v>
      </c>
      <c r="G106" s="49">
        <f t="shared" si="4"/>
        <v>3</v>
      </c>
      <c r="H106" s="50" t="str">
        <f t="shared" si="5"/>
        <v>Cote d'Ivoire_HIV_3</v>
      </c>
    </row>
    <row r="107" spans="1:8">
      <c r="A107" s="51" t="s">
        <v>1699</v>
      </c>
      <c r="B107" s="52" t="s">
        <v>1700</v>
      </c>
      <c r="C107" s="52" t="s">
        <v>1638</v>
      </c>
      <c r="D107" s="52" t="str">
        <f t="shared" si="3"/>
        <v>CIV_HIV</v>
      </c>
      <c r="E107" s="52" t="s">
        <v>1627</v>
      </c>
      <c r="F107" s="52" t="s">
        <v>831</v>
      </c>
      <c r="G107" s="52">
        <f t="shared" si="4"/>
        <v>4</v>
      </c>
      <c r="H107" s="53" t="str">
        <f t="shared" si="5"/>
        <v>Cote d'Ivoire_HIV_4</v>
      </c>
    </row>
    <row r="108" spans="1:8">
      <c r="A108" s="48" t="s">
        <v>1699</v>
      </c>
      <c r="B108" s="49" t="s">
        <v>1700</v>
      </c>
      <c r="C108" s="49" t="s">
        <v>1638</v>
      </c>
      <c r="D108" s="49" t="str">
        <f t="shared" si="3"/>
        <v>CIV_HIV</v>
      </c>
      <c r="E108" s="49" t="s">
        <v>1627</v>
      </c>
      <c r="F108" s="49" t="s">
        <v>836</v>
      </c>
      <c r="G108" s="49">
        <f t="shared" si="4"/>
        <v>5</v>
      </c>
      <c r="H108" s="50" t="str">
        <f t="shared" si="5"/>
        <v>Cote d'Ivoire_HIV_5</v>
      </c>
    </row>
    <row r="109" spans="1:8">
      <c r="A109" s="51" t="s">
        <v>1699</v>
      </c>
      <c r="B109" s="52" t="s">
        <v>1700</v>
      </c>
      <c r="C109" s="52" t="s">
        <v>1638</v>
      </c>
      <c r="D109" s="52" t="str">
        <f t="shared" si="3"/>
        <v>CIV_HIV</v>
      </c>
      <c r="E109" s="52" t="s">
        <v>1627</v>
      </c>
      <c r="F109" s="52" t="s">
        <v>839</v>
      </c>
      <c r="G109" s="52">
        <f t="shared" si="4"/>
        <v>6</v>
      </c>
      <c r="H109" s="53" t="str">
        <f t="shared" si="5"/>
        <v>Cote d'Ivoire_HIV_6</v>
      </c>
    </row>
    <row r="110" spans="1:8">
      <c r="A110" s="48" t="s">
        <v>1699</v>
      </c>
      <c r="B110" s="49" t="s">
        <v>1700</v>
      </c>
      <c r="C110" s="49" t="s">
        <v>1638</v>
      </c>
      <c r="D110" s="49" t="str">
        <f t="shared" si="3"/>
        <v>CIV_HIV</v>
      </c>
      <c r="E110" s="49" t="s">
        <v>1627</v>
      </c>
      <c r="F110" s="49" t="s">
        <v>894</v>
      </c>
      <c r="G110" s="49">
        <f t="shared" si="4"/>
        <v>7</v>
      </c>
      <c r="H110" s="50" t="str">
        <f t="shared" si="5"/>
        <v>Cote d'Ivoire_HIV_7</v>
      </c>
    </row>
    <row r="111" spans="1:8">
      <c r="A111" s="51" t="s">
        <v>1699</v>
      </c>
      <c r="B111" s="52" t="s">
        <v>1700</v>
      </c>
      <c r="C111" s="52" t="s">
        <v>1638</v>
      </c>
      <c r="D111" s="52" t="str">
        <f t="shared" si="3"/>
        <v>CIV_HIV</v>
      </c>
      <c r="E111" s="52" t="s">
        <v>1627</v>
      </c>
      <c r="F111" s="52" t="s">
        <v>911</v>
      </c>
      <c r="G111" s="52">
        <f t="shared" si="4"/>
        <v>8</v>
      </c>
      <c r="H111" s="53" t="str">
        <f t="shared" si="5"/>
        <v>Cote d'Ivoire_HIV_8</v>
      </c>
    </row>
    <row r="112" spans="1:8">
      <c r="A112" s="48" t="s">
        <v>1699</v>
      </c>
      <c r="B112" s="49" t="s">
        <v>1700</v>
      </c>
      <c r="C112" s="49" t="s">
        <v>1638</v>
      </c>
      <c r="D112" s="49" t="str">
        <f t="shared" si="3"/>
        <v>CIV_HIV</v>
      </c>
      <c r="E112" s="49" t="s">
        <v>1627</v>
      </c>
      <c r="F112" s="49" t="s">
        <v>923</v>
      </c>
      <c r="G112" s="49">
        <f t="shared" si="4"/>
        <v>9</v>
      </c>
      <c r="H112" s="50" t="str">
        <f t="shared" si="5"/>
        <v>Cote d'Ivoire_HIV_9</v>
      </c>
    </row>
    <row r="113" spans="1:8">
      <c r="A113" s="51" t="s">
        <v>1699</v>
      </c>
      <c r="B113" s="52" t="s">
        <v>1700</v>
      </c>
      <c r="C113" s="52" t="s">
        <v>1638</v>
      </c>
      <c r="D113" s="52" t="str">
        <f t="shared" si="3"/>
        <v>CIV_HIV</v>
      </c>
      <c r="E113" s="52" t="s">
        <v>1627</v>
      </c>
      <c r="F113" s="52" t="s">
        <v>927</v>
      </c>
      <c r="G113" s="52">
        <f t="shared" si="4"/>
        <v>10</v>
      </c>
      <c r="H113" s="53" t="str">
        <f t="shared" si="5"/>
        <v>Cote d'Ivoire_HIV_10</v>
      </c>
    </row>
    <row r="114" spans="1:8">
      <c r="A114" s="48" t="s">
        <v>1699</v>
      </c>
      <c r="B114" s="49" t="s">
        <v>1700</v>
      </c>
      <c r="C114" s="49" t="s">
        <v>1638</v>
      </c>
      <c r="D114" s="49" t="str">
        <f t="shared" si="3"/>
        <v>CIV_HIV</v>
      </c>
      <c r="E114" s="49" t="s">
        <v>1627</v>
      </c>
      <c r="F114" s="49" t="s">
        <v>947</v>
      </c>
      <c r="G114" s="49">
        <f t="shared" si="4"/>
        <v>11</v>
      </c>
      <c r="H114" s="50" t="str">
        <f t="shared" si="5"/>
        <v>Cote d'Ivoire_HIV_11</v>
      </c>
    </row>
    <row r="115" spans="1:8">
      <c r="A115" s="51" t="s">
        <v>1699</v>
      </c>
      <c r="B115" s="52" t="s">
        <v>1700</v>
      </c>
      <c r="C115" s="52" t="s">
        <v>1638</v>
      </c>
      <c r="D115" s="52" t="str">
        <f t="shared" si="3"/>
        <v>CIV_HIV</v>
      </c>
      <c r="E115" s="52" t="s">
        <v>1627</v>
      </c>
      <c r="F115" s="52" t="s">
        <v>932</v>
      </c>
      <c r="G115" s="52">
        <f t="shared" si="4"/>
        <v>12</v>
      </c>
      <c r="H115" s="53" t="str">
        <f t="shared" si="5"/>
        <v>Cote d'Ivoire_HIV_12</v>
      </c>
    </row>
    <row r="116" spans="1:8">
      <c r="A116" s="48" t="s">
        <v>1699</v>
      </c>
      <c r="B116" s="49" t="s">
        <v>1700</v>
      </c>
      <c r="C116" s="49" t="s">
        <v>1638</v>
      </c>
      <c r="D116" s="49" t="str">
        <f t="shared" si="3"/>
        <v>CIV_HIV</v>
      </c>
      <c r="E116" s="49" t="s">
        <v>1627</v>
      </c>
      <c r="F116" s="49" t="s">
        <v>942</v>
      </c>
      <c r="G116" s="49">
        <f t="shared" si="4"/>
        <v>13</v>
      </c>
      <c r="H116" s="50" t="str">
        <f t="shared" si="5"/>
        <v>Cote d'Ivoire_HIV_13</v>
      </c>
    </row>
    <row r="117" spans="1:8">
      <c r="A117" s="51" t="s">
        <v>1699</v>
      </c>
      <c r="B117" s="52" t="s">
        <v>1700</v>
      </c>
      <c r="C117" s="52" t="s">
        <v>301</v>
      </c>
      <c r="D117" s="52" t="str">
        <f t="shared" si="3"/>
        <v>CIV_TB</v>
      </c>
      <c r="E117" s="52" t="s">
        <v>1627</v>
      </c>
      <c r="F117" s="52" t="s">
        <v>786</v>
      </c>
      <c r="G117" s="52">
        <f t="shared" si="4"/>
        <v>1</v>
      </c>
      <c r="H117" s="53" t="str">
        <f t="shared" si="5"/>
        <v>Cote d'Ivoire_TB_1</v>
      </c>
    </row>
    <row r="118" spans="1:8">
      <c r="A118" s="48" t="s">
        <v>1699</v>
      </c>
      <c r="B118" s="49" t="s">
        <v>1700</v>
      </c>
      <c r="C118" s="49" t="s">
        <v>301</v>
      </c>
      <c r="D118" s="49" t="str">
        <f t="shared" si="3"/>
        <v>CIV_TB</v>
      </c>
      <c r="E118" s="49" t="s">
        <v>1627</v>
      </c>
      <c r="F118" s="49" t="s">
        <v>927</v>
      </c>
      <c r="G118" s="49">
        <f t="shared" si="4"/>
        <v>2</v>
      </c>
      <c r="H118" s="50" t="str">
        <f t="shared" si="5"/>
        <v>Cote d'Ivoire_TB_2</v>
      </c>
    </row>
    <row r="119" spans="1:8">
      <c r="A119" s="51" t="s">
        <v>1699</v>
      </c>
      <c r="B119" s="52" t="s">
        <v>1700</v>
      </c>
      <c r="C119" s="52" t="s">
        <v>301</v>
      </c>
      <c r="D119" s="52" t="str">
        <f t="shared" si="3"/>
        <v>CIV_TB</v>
      </c>
      <c r="E119" s="52" t="s">
        <v>1627</v>
      </c>
      <c r="F119" s="52" t="s">
        <v>942</v>
      </c>
      <c r="G119" s="52">
        <f t="shared" si="4"/>
        <v>3</v>
      </c>
      <c r="H119" s="53" t="str">
        <f t="shared" si="5"/>
        <v>Cote d'Ivoire_TB_3</v>
      </c>
    </row>
    <row r="120" spans="1:8">
      <c r="A120" s="48" t="s">
        <v>1710</v>
      </c>
      <c r="B120" s="49" t="s">
        <v>871</v>
      </c>
      <c r="C120" s="49" t="s">
        <v>1638</v>
      </c>
      <c r="D120" s="49" t="str">
        <f t="shared" si="3"/>
        <v>CMR_HIV</v>
      </c>
      <c r="E120" s="49" t="s">
        <v>1627</v>
      </c>
      <c r="F120" s="49" t="s">
        <v>836</v>
      </c>
      <c r="G120" s="49">
        <f t="shared" si="4"/>
        <v>1</v>
      </c>
      <c r="H120" s="50" t="str">
        <f t="shared" si="5"/>
        <v>Cameroon_HIV_1</v>
      </c>
    </row>
    <row r="121" spans="1:8">
      <c r="A121" s="51" t="s">
        <v>1710</v>
      </c>
      <c r="B121" s="52" t="s">
        <v>871</v>
      </c>
      <c r="C121" s="52" t="s">
        <v>1638</v>
      </c>
      <c r="D121" s="52" t="str">
        <f t="shared" si="3"/>
        <v>CMR_HIV</v>
      </c>
      <c r="E121" s="52" t="s">
        <v>1627</v>
      </c>
      <c r="F121" s="52" t="s">
        <v>927</v>
      </c>
      <c r="G121" s="52">
        <f t="shared" si="4"/>
        <v>2</v>
      </c>
      <c r="H121" s="53" t="str">
        <f t="shared" si="5"/>
        <v>Cameroon_HIV_2</v>
      </c>
    </row>
    <row r="122" spans="1:8">
      <c r="A122" s="48" t="s">
        <v>1710</v>
      </c>
      <c r="B122" s="49" t="s">
        <v>871</v>
      </c>
      <c r="C122" s="49" t="s">
        <v>1638</v>
      </c>
      <c r="D122" s="49" t="str">
        <f t="shared" si="3"/>
        <v>CMR_HIV</v>
      </c>
      <c r="E122" s="49" t="s">
        <v>1627</v>
      </c>
      <c r="F122" s="49" t="s">
        <v>942</v>
      </c>
      <c r="G122" s="49">
        <f t="shared" si="4"/>
        <v>3</v>
      </c>
      <c r="H122" s="50" t="str">
        <f t="shared" si="5"/>
        <v>Cameroon_HIV_3</v>
      </c>
    </row>
    <row r="123" spans="1:8">
      <c r="A123" s="51" t="s">
        <v>1710</v>
      </c>
      <c r="B123" s="52" t="s">
        <v>871</v>
      </c>
      <c r="C123" s="52" t="s">
        <v>304</v>
      </c>
      <c r="D123" s="52" t="str">
        <f t="shared" si="3"/>
        <v>CMR_Malaria</v>
      </c>
      <c r="E123" s="52" t="s">
        <v>1627</v>
      </c>
      <c r="F123" s="52" t="s">
        <v>894</v>
      </c>
      <c r="G123" s="52">
        <f t="shared" si="4"/>
        <v>1</v>
      </c>
      <c r="H123" s="53" t="str">
        <f t="shared" si="5"/>
        <v>Cameroon_Malaria_1</v>
      </c>
    </row>
    <row r="124" spans="1:8">
      <c r="A124" s="48" t="s">
        <v>1710</v>
      </c>
      <c r="B124" s="49" t="s">
        <v>871</v>
      </c>
      <c r="C124" s="49" t="s">
        <v>304</v>
      </c>
      <c r="D124" s="49" t="str">
        <f t="shared" si="3"/>
        <v>CMR_Malaria</v>
      </c>
      <c r="E124" s="49" t="s">
        <v>1627</v>
      </c>
      <c r="F124" s="49" t="s">
        <v>927</v>
      </c>
      <c r="G124" s="49">
        <f t="shared" si="4"/>
        <v>2</v>
      </c>
      <c r="H124" s="50" t="str">
        <f t="shared" si="5"/>
        <v>Cameroon_Malaria_2</v>
      </c>
    </row>
    <row r="125" spans="1:8">
      <c r="A125" s="51" t="s">
        <v>1710</v>
      </c>
      <c r="B125" s="52" t="s">
        <v>871</v>
      </c>
      <c r="C125" s="52" t="s">
        <v>304</v>
      </c>
      <c r="D125" s="52" t="str">
        <f t="shared" si="3"/>
        <v>CMR_Malaria</v>
      </c>
      <c r="E125" s="52" t="s">
        <v>1627</v>
      </c>
      <c r="F125" s="52" t="s">
        <v>942</v>
      </c>
      <c r="G125" s="52">
        <f t="shared" si="4"/>
        <v>3</v>
      </c>
      <c r="H125" s="53" t="str">
        <f t="shared" si="5"/>
        <v>Cameroon_Malaria_3</v>
      </c>
    </row>
    <row r="126" spans="1:8">
      <c r="A126" s="48" t="s">
        <v>1710</v>
      </c>
      <c r="B126" s="49" t="s">
        <v>871</v>
      </c>
      <c r="C126" s="49" t="s">
        <v>301</v>
      </c>
      <c r="D126" s="49" t="str">
        <f t="shared" si="3"/>
        <v>CMR_TB</v>
      </c>
      <c r="E126" s="49" t="s">
        <v>1627</v>
      </c>
      <c r="F126" s="49" t="s">
        <v>927</v>
      </c>
      <c r="G126" s="49">
        <f t="shared" si="4"/>
        <v>1</v>
      </c>
      <c r="H126" s="50" t="str">
        <f t="shared" si="5"/>
        <v>Cameroon_TB_1</v>
      </c>
    </row>
    <row r="127" spans="1:8">
      <c r="A127" s="51" t="s">
        <v>1710</v>
      </c>
      <c r="B127" s="52" t="s">
        <v>871</v>
      </c>
      <c r="C127" s="52" t="s">
        <v>301</v>
      </c>
      <c r="D127" s="52" t="str">
        <f t="shared" si="3"/>
        <v>CMR_TB</v>
      </c>
      <c r="E127" s="52" t="s">
        <v>1627</v>
      </c>
      <c r="F127" s="52" t="s">
        <v>942</v>
      </c>
      <c r="G127" s="52">
        <f t="shared" si="4"/>
        <v>2</v>
      </c>
      <c r="H127" s="53" t="str">
        <f t="shared" si="5"/>
        <v>Cameroon_TB_2</v>
      </c>
    </row>
    <row r="128" spans="1:8">
      <c r="A128" s="48" t="s">
        <v>1719</v>
      </c>
      <c r="B128" s="49" t="s">
        <v>914</v>
      </c>
      <c r="C128" s="49" t="s">
        <v>1638</v>
      </c>
      <c r="D128" s="49" t="str">
        <f t="shared" si="3"/>
        <v>COD_HIV</v>
      </c>
      <c r="E128" s="49" t="s">
        <v>1627</v>
      </c>
      <c r="F128" s="49" t="s">
        <v>605</v>
      </c>
      <c r="G128" s="49">
        <f t="shared" si="4"/>
        <v>1</v>
      </c>
      <c r="H128" s="50" t="str">
        <f t="shared" si="5"/>
        <v>Congo (Democratic Republic)_HIV_1</v>
      </c>
    </row>
    <row r="129" spans="1:8">
      <c r="A129" s="51" t="s">
        <v>1719</v>
      </c>
      <c r="B129" s="52" t="s">
        <v>914</v>
      </c>
      <c r="C129" s="52" t="s">
        <v>1638</v>
      </c>
      <c r="D129" s="52" t="str">
        <f t="shared" si="3"/>
        <v>COD_HIV</v>
      </c>
      <c r="E129" s="52" t="s">
        <v>1627</v>
      </c>
      <c r="F129" s="52" t="s">
        <v>894</v>
      </c>
      <c r="G129" s="52">
        <f t="shared" si="4"/>
        <v>2</v>
      </c>
      <c r="H129" s="53" t="str">
        <f t="shared" si="5"/>
        <v>Congo (Democratic Republic)_HIV_2</v>
      </c>
    </row>
    <row r="130" spans="1:8">
      <c r="A130" s="48" t="s">
        <v>1719</v>
      </c>
      <c r="B130" s="49" t="s">
        <v>914</v>
      </c>
      <c r="C130" s="49" t="s">
        <v>1638</v>
      </c>
      <c r="D130" s="49" t="str">
        <f t="shared" si="3"/>
        <v>COD_HIV</v>
      </c>
      <c r="E130" s="49" t="s">
        <v>1627</v>
      </c>
      <c r="F130" s="49" t="s">
        <v>923</v>
      </c>
      <c r="G130" s="49">
        <f t="shared" si="4"/>
        <v>3</v>
      </c>
      <c r="H130" s="50" t="str">
        <f t="shared" si="5"/>
        <v>Congo (Democratic Republic)_HIV_3</v>
      </c>
    </row>
    <row r="131" spans="1:8">
      <c r="A131" s="51" t="s">
        <v>1719</v>
      </c>
      <c r="B131" s="52" t="s">
        <v>914</v>
      </c>
      <c r="C131" s="52" t="s">
        <v>1638</v>
      </c>
      <c r="D131" s="52" t="str">
        <f t="shared" ref="D131:D194" si="6">_xlfn.CONCAT(A131,"_",C131)</f>
        <v>COD_HIV</v>
      </c>
      <c r="E131" s="52" t="s">
        <v>1627</v>
      </c>
      <c r="F131" s="52" t="s">
        <v>927</v>
      </c>
      <c r="G131" s="52">
        <f t="shared" ref="G131:G194" si="7">IF(D131=D130,G130+1,1)</f>
        <v>4</v>
      </c>
      <c r="H131" s="53" t="str">
        <f t="shared" ref="H131:H194" si="8">_xlfn.CONCAT(B131,"_",C131,"_",G131)</f>
        <v>Congo (Democratic Republic)_HIV_4</v>
      </c>
    </row>
    <row r="132" spans="1:8">
      <c r="A132" s="48" t="s">
        <v>1719</v>
      </c>
      <c r="B132" s="49" t="s">
        <v>914</v>
      </c>
      <c r="C132" s="49" t="s">
        <v>1638</v>
      </c>
      <c r="D132" s="49" t="str">
        <f t="shared" si="6"/>
        <v>COD_HIV</v>
      </c>
      <c r="E132" s="49" t="s">
        <v>1627</v>
      </c>
      <c r="F132" s="49" t="s">
        <v>947</v>
      </c>
      <c r="G132" s="49">
        <f t="shared" si="7"/>
        <v>5</v>
      </c>
      <c r="H132" s="50" t="str">
        <f t="shared" si="8"/>
        <v>Congo (Democratic Republic)_HIV_5</v>
      </c>
    </row>
    <row r="133" spans="1:8">
      <c r="A133" s="51" t="s">
        <v>1719</v>
      </c>
      <c r="B133" s="52" t="s">
        <v>914</v>
      </c>
      <c r="C133" s="52" t="s">
        <v>1638</v>
      </c>
      <c r="D133" s="52" t="str">
        <f t="shared" si="6"/>
        <v>COD_HIV</v>
      </c>
      <c r="E133" s="52" t="s">
        <v>1627</v>
      </c>
      <c r="F133" s="52" t="s">
        <v>942</v>
      </c>
      <c r="G133" s="52">
        <f t="shared" si="7"/>
        <v>6</v>
      </c>
      <c r="H133" s="53" t="str">
        <f t="shared" si="8"/>
        <v>Congo (Democratic Republic)_HIV_6</v>
      </c>
    </row>
    <row r="134" spans="1:8">
      <c r="A134" s="48" t="s">
        <v>1719</v>
      </c>
      <c r="B134" s="49" t="s">
        <v>914</v>
      </c>
      <c r="C134" s="49" t="s">
        <v>301</v>
      </c>
      <c r="D134" s="49" t="str">
        <f t="shared" si="6"/>
        <v>COD_TB</v>
      </c>
      <c r="E134" s="49" t="s">
        <v>1627</v>
      </c>
      <c r="F134" s="49" t="s">
        <v>669</v>
      </c>
      <c r="G134" s="49">
        <f t="shared" si="7"/>
        <v>1</v>
      </c>
      <c r="H134" s="50" t="str">
        <f t="shared" si="8"/>
        <v>Congo (Democratic Republic)_TB_1</v>
      </c>
    </row>
    <row r="135" spans="1:8">
      <c r="A135" s="51" t="s">
        <v>1719</v>
      </c>
      <c r="B135" s="52" t="s">
        <v>914</v>
      </c>
      <c r="C135" s="52" t="s">
        <v>301</v>
      </c>
      <c r="D135" s="52" t="str">
        <f t="shared" si="6"/>
        <v>COD_TB</v>
      </c>
      <c r="E135" s="52" t="s">
        <v>1627</v>
      </c>
      <c r="F135" s="52" t="s">
        <v>765</v>
      </c>
      <c r="G135" s="52">
        <f t="shared" si="7"/>
        <v>2</v>
      </c>
      <c r="H135" s="53" t="str">
        <f t="shared" si="8"/>
        <v>Congo (Democratic Republic)_TB_2</v>
      </c>
    </row>
    <row r="136" spans="1:8">
      <c r="A136" s="48" t="s">
        <v>1719</v>
      </c>
      <c r="B136" s="49" t="s">
        <v>914</v>
      </c>
      <c r="C136" s="49" t="s">
        <v>301</v>
      </c>
      <c r="D136" s="49" t="str">
        <f t="shared" si="6"/>
        <v>COD_TB</v>
      </c>
      <c r="E136" s="49" t="s">
        <v>1627</v>
      </c>
      <c r="F136" s="49" t="s">
        <v>786</v>
      </c>
      <c r="G136" s="49">
        <f t="shared" si="7"/>
        <v>3</v>
      </c>
      <c r="H136" s="50" t="str">
        <f t="shared" si="8"/>
        <v>Congo (Democratic Republic)_TB_3</v>
      </c>
    </row>
    <row r="137" spans="1:8">
      <c r="A137" s="51" t="s">
        <v>1719</v>
      </c>
      <c r="B137" s="52" t="s">
        <v>914</v>
      </c>
      <c r="C137" s="52" t="s">
        <v>301</v>
      </c>
      <c r="D137" s="52" t="str">
        <f t="shared" si="6"/>
        <v>COD_TB</v>
      </c>
      <c r="E137" s="52" t="s">
        <v>1627</v>
      </c>
      <c r="F137" s="52" t="s">
        <v>791</v>
      </c>
      <c r="G137" s="52">
        <f t="shared" si="7"/>
        <v>4</v>
      </c>
      <c r="H137" s="53" t="str">
        <f t="shared" si="8"/>
        <v>Congo (Democratic Republic)_TB_4</v>
      </c>
    </row>
    <row r="138" spans="1:8">
      <c r="A138" s="48" t="s">
        <v>1719</v>
      </c>
      <c r="B138" s="49" t="s">
        <v>914</v>
      </c>
      <c r="C138" s="49" t="s">
        <v>301</v>
      </c>
      <c r="D138" s="49" t="str">
        <f t="shared" si="6"/>
        <v>COD_TB</v>
      </c>
      <c r="E138" s="49" t="s">
        <v>1627</v>
      </c>
      <c r="F138" s="49" t="s">
        <v>831</v>
      </c>
      <c r="G138" s="49">
        <f t="shared" si="7"/>
        <v>5</v>
      </c>
      <c r="H138" s="50" t="str">
        <f t="shared" si="8"/>
        <v>Congo (Democratic Republic)_TB_5</v>
      </c>
    </row>
    <row r="139" spans="1:8">
      <c r="A139" s="51" t="s">
        <v>1719</v>
      </c>
      <c r="B139" s="52" t="s">
        <v>914</v>
      </c>
      <c r="C139" s="52" t="s">
        <v>301</v>
      </c>
      <c r="D139" s="52" t="str">
        <f t="shared" si="6"/>
        <v>COD_TB</v>
      </c>
      <c r="E139" s="52" t="s">
        <v>1627</v>
      </c>
      <c r="F139" s="52" t="s">
        <v>853</v>
      </c>
      <c r="G139" s="52">
        <f t="shared" si="7"/>
        <v>6</v>
      </c>
      <c r="H139" s="53" t="str">
        <f t="shared" si="8"/>
        <v>Congo (Democratic Republic)_TB_6</v>
      </c>
    </row>
    <row r="140" spans="1:8">
      <c r="A140" s="48" t="s">
        <v>1719</v>
      </c>
      <c r="B140" s="49" t="s">
        <v>914</v>
      </c>
      <c r="C140" s="49" t="s">
        <v>301</v>
      </c>
      <c r="D140" s="49" t="str">
        <f t="shared" si="6"/>
        <v>COD_TB</v>
      </c>
      <c r="E140" s="49" t="s">
        <v>1627</v>
      </c>
      <c r="F140" s="49" t="s">
        <v>894</v>
      </c>
      <c r="G140" s="49">
        <f t="shared" si="7"/>
        <v>7</v>
      </c>
      <c r="H140" s="50" t="str">
        <f t="shared" si="8"/>
        <v>Congo (Democratic Republic)_TB_7</v>
      </c>
    </row>
    <row r="141" spans="1:8">
      <c r="A141" s="51" t="s">
        <v>1719</v>
      </c>
      <c r="B141" s="52" t="s">
        <v>914</v>
      </c>
      <c r="C141" s="52" t="s">
        <v>301</v>
      </c>
      <c r="D141" s="52" t="str">
        <f t="shared" si="6"/>
        <v>COD_TB</v>
      </c>
      <c r="E141" s="52" t="s">
        <v>1627</v>
      </c>
      <c r="F141" s="52" t="s">
        <v>899</v>
      </c>
      <c r="G141" s="52">
        <f t="shared" si="7"/>
        <v>8</v>
      </c>
      <c r="H141" s="53" t="str">
        <f t="shared" si="8"/>
        <v>Congo (Democratic Republic)_TB_8</v>
      </c>
    </row>
    <row r="142" spans="1:8">
      <c r="A142" s="48" t="s">
        <v>1719</v>
      </c>
      <c r="B142" s="49" t="s">
        <v>914</v>
      </c>
      <c r="C142" s="49" t="s">
        <v>301</v>
      </c>
      <c r="D142" s="49" t="str">
        <f t="shared" si="6"/>
        <v>COD_TB</v>
      </c>
      <c r="E142" s="49" t="s">
        <v>1627</v>
      </c>
      <c r="F142" s="49" t="s">
        <v>927</v>
      </c>
      <c r="G142" s="49">
        <f t="shared" si="7"/>
        <v>9</v>
      </c>
      <c r="H142" s="50" t="str">
        <f t="shared" si="8"/>
        <v>Congo (Democratic Republic)_TB_9</v>
      </c>
    </row>
    <row r="143" spans="1:8">
      <c r="A143" s="51" t="s">
        <v>1719</v>
      </c>
      <c r="B143" s="52" t="s">
        <v>914</v>
      </c>
      <c r="C143" s="52" t="s">
        <v>301</v>
      </c>
      <c r="D143" s="52" t="str">
        <f t="shared" si="6"/>
        <v>COD_TB</v>
      </c>
      <c r="E143" s="52" t="s">
        <v>1627</v>
      </c>
      <c r="F143" s="52" t="s">
        <v>947</v>
      </c>
      <c r="G143" s="52">
        <f t="shared" si="7"/>
        <v>10</v>
      </c>
      <c r="H143" s="53" t="str">
        <f t="shared" si="8"/>
        <v>Congo (Democratic Republic)_TB_10</v>
      </c>
    </row>
    <row r="144" spans="1:8">
      <c r="A144" s="48" t="s">
        <v>1719</v>
      </c>
      <c r="B144" s="49" t="s">
        <v>914</v>
      </c>
      <c r="C144" s="49" t="s">
        <v>301</v>
      </c>
      <c r="D144" s="49" t="str">
        <f t="shared" si="6"/>
        <v>COD_TB</v>
      </c>
      <c r="E144" s="49" t="s">
        <v>1627</v>
      </c>
      <c r="F144" s="49" t="s">
        <v>932</v>
      </c>
      <c r="G144" s="49">
        <f t="shared" si="7"/>
        <v>11</v>
      </c>
      <c r="H144" s="50" t="str">
        <f t="shared" si="8"/>
        <v>Congo (Democratic Republic)_TB_11</v>
      </c>
    </row>
    <row r="145" spans="1:8">
      <c r="A145" s="51" t="s">
        <v>1719</v>
      </c>
      <c r="B145" s="52" t="s">
        <v>914</v>
      </c>
      <c r="C145" s="52" t="s">
        <v>301</v>
      </c>
      <c r="D145" s="52" t="str">
        <f t="shared" si="6"/>
        <v>COD_TB</v>
      </c>
      <c r="E145" s="52" t="s">
        <v>1627</v>
      </c>
      <c r="F145" s="52" t="s">
        <v>942</v>
      </c>
      <c r="G145" s="52">
        <f t="shared" si="7"/>
        <v>12</v>
      </c>
      <c r="H145" s="53" t="str">
        <f t="shared" si="8"/>
        <v>Congo (Democratic Republic)_TB_12</v>
      </c>
    </row>
    <row r="146" spans="1:8">
      <c r="A146" s="48" t="s">
        <v>1730</v>
      </c>
      <c r="B146" s="49" t="s">
        <v>910</v>
      </c>
      <c r="C146" s="49" t="s">
        <v>1638</v>
      </c>
      <c r="D146" s="49" t="str">
        <f t="shared" si="6"/>
        <v>COG_HIV</v>
      </c>
      <c r="E146" s="49" t="s">
        <v>1627</v>
      </c>
      <c r="F146" s="49" t="s">
        <v>765</v>
      </c>
      <c r="G146" s="49">
        <f t="shared" si="7"/>
        <v>1</v>
      </c>
      <c r="H146" s="50" t="str">
        <f t="shared" si="8"/>
        <v>Congo_HIV_1</v>
      </c>
    </row>
    <row r="147" spans="1:8">
      <c r="A147" s="51" t="s">
        <v>1730</v>
      </c>
      <c r="B147" s="52" t="s">
        <v>910</v>
      </c>
      <c r="C147" s="52" t="s">
        <v>1638</v>
      </c>
      <c r="D147" s="52" t="str">
        <f t="shared" si="6"/>
        <v>COG_HIV</v>
      </c>
      <c r="E147" s="52" t="s">
        <v>1627</v>
      </c>
      <c r="F147" s="52" t="s">
        <v>786</v>
      </c>
      <c r="G147" s="52">
        <f t="shared" si="7"/>
        <v>2</v>
      </c>
      <c r="H147" s="53" t="str">
        <f t="shared" si="8"/>
        <v>Congo_HIV_2</v>
      </c>
    </row>
    <row r="148" spans="1:8">
      <c r="A148" s="48" t="s">
        <v>1730</v>
      </c>
      <c r="B148" s="49" t="s">
        <v>910</v>
      </c>
      <c r="C148" s="49" t="s">
        <v>1638</v>
      </c>
      <c r="D148" s="49" t="str">
        <f t="shared" si="6"/>
        <v>COG_HIV</v>
      </c>
      <c r="E148" s="49" t="s">
        <v>1627</v>
      </c>
      <c r="F148" s="49" t="s">
        <v>836</v>
      </c>
      <c r="G148" s="49">
        <f t="shared" si="7"/>
        <v>3</v>
      </c>
      <c r="H148" s="50" t="str">
        <f t="shared" si="8"/>
        <v>Congo_HIV_3</v>
      </c>
    </row>
    <row r="149" spans="1:8">
      <c r="A149" s="51" t="s">
        <v>1730</v>
      </c>
      <c r="B149" s="52" t="s">
        <v>910</v>
      </c>
      <c r="C149" s="52" t="s">
        <v>1638</v>
      </c>
      <c r="D149" s="52" t="str">
        <f t="shared" si="6"/>
        <v>COG_HIV</v>
      </c>
      <c r="E149" s="52" t="s">
        <v>1627</v>
      </c>
      <c r="F149" s="52" t="s">
        <v>894</v>
      </c>
      <c r="G149" s="52">
        <f t="shared" si="7"/>
        <v>4</v>
      </c>
      <c r="H149" s="53" t="str">
        <f t="shared" si="8"/>
        <v>Congo_HIV_4</v>
      </c>
    </row>
    <row r="150" spans="1:8">
      <c r="A150" s="48" t="s">
        <v>1730</v>
      </c>
      <c r="B150" s="49" t="s">
        <v>910</v>
      </c>
      <c r="C150" s="49" t="s">
        <v>1638</v>
      </c>
      <c r="D150" s="49" t="str">
        <f t="shared" si="6"/>
        <v>COG_HIV</v>
      </c>
      <c r="E150" s="49" t="s">
        <v>1627</v>
      </c>
      <c r="F150" s="49" t="s">
        <v>911</v>
      </c>
      <c r="G150" s="49">
        <f t="shared" si="7"/>
        <v>5</v>
      </c>
      <c r="H150" s="50" t="str">
        <f t="shared" si="8"/>
        <v>Congo_HIV_5</v>
      </c>
    </row>
    <row r="151" spans="1:8">
      <c r="A151" s="51" t="s">
        <v>1730</v>
      </c>
      <c r="B151" s="52" t="s">
        <v>910</v>
      </c>
      <c r="C151" s="52" t="s">
        <v>1638</v>
      </c>
      <c r="D151" s="52" t="str">
        <f t="shared" si="6"/>
        <v>COG_HIV</v>
      </c>
      <c r="E151" s="52" t="s">
        <v>1627</v>
      </c>
      <c r="F151" s="52" t="s">
        <v>917</v>
      </c>
      <c r="G151" s="52">
        <f t="shared" si="7"/>
        <v>6</v>
      </c>
      <c r="H151" s="53" t="str">
        <f t="shared" si="8"/>
        <v>Congo_HIV_6</v>
      </c>
    </row>
    <row r="152" spans="1:8">
      <c r="A152" s="48" t="s">
        <v>1730</v>
      </c>
      <c r="B152" s="49" t="s">
        <v>910</v>
      </c>
      <c r="C152" s="49" t="s">
        <v>1638</v>
      </c>
      <c r="D152" s="49" t="str">
        <f t="shared" si="6"/>
        <v>COG_HIV</v>
      </c>
      <c r="E152" s="49" t="s">
        <v>1627</v>
      </c>
      <c r="F152" s="49" t="s">
        <v>923</v>
      </c>
      <c r="G152" s="49">
        <f t="shared" si="7"/>
        <v>7</v>
      </c>
      <c r="H152" s="50" t="str">
        <f t="shared" si="8"/>
        <v>Congo_HIV_7</v>
      </c>
    </row>
    <row r="153" spans="1:8">
      <c r="A153" s="51" t="s">
        <v>1730</v>
      </c>
      <c r="B153" s="52" t="s">
        <v>910</v>
      </c>
      <c r="C153" s="52" t="s">
        <v>1638</v>
      </c>
      <c r="D153" s="52" t="str">
        <f t="shared" si="6"/>
        <v>COG_HIV</v>
      </c>
      <c r="E153" s="52" t="s">
        <v>1627</v>
      </c>
      <c r="F153" s="52" t="s">
        <v>927</v>
      </c>
      <c r="G153" s="52">
        <f t="shared" si="7"/>
        <v>8</v>
      </c>
      <c r="H153" s="53" t="str">
        <f t="shared" si="8"/>
        <v>Congo_HIV_8</v>
      </c>
    </row>
    <row r="154" spans="1:8">
      <c r="A154" s="48" t="s">
        <v>1730</v>
      </c>
      <c r="B154" s="49" t="s">
        <v>910</v>
      </c>
      <c r="C154" s="49" t="s">
        <v>1638</v>
      </c>
      <c r="D154" s="49" t="str">
        <f t="shared" si="6"/>
        <v>COG_HIV</v>
      </c>
      <c r="E154" s="49" t="s">
        <v>1627</v>
      </c>
      <c r="F154" s="49" t="s">
        <v>938</v>
      </c>
      <c r="G154" s="49">
        <f t="shared" si="7"/>
        <v>9</v>
      </c>
      <c r="H154" s="50" t="str">
        <f t="shared" si="8"/>
        <v>Congo_HIV_9</v>
      </c>
    </row>
    <row r="155" spans="1:8">
      <c r="A155" s="51" t="s">
        <v>1730</v>
      </c>
      <c r="B155" s="52" t="s">
        <v>910</v>
      </c>
      <c r="C155" s="52" t="s">
        <v>1638</v>
      </c>
      <c r="D155" s="52" t="str">
        <f t="shared" si="6"/>
        <v>COG_HIV</v>
      </c>
      <c r="E155" s="52" t="s">
        <v>1627</v>
      </c>
      <c r="F155" s="52" t="s">
        <v>942</v>
      </c>
      <c r="G155" s="52">
        <f t="shared" si="7"/>
        <v>10</v>
      </c>
      <c r="H155" s="53" t="str">
        <f t="shared" si="8"/>
        <v>Congo_HIV_10</v>
      </c>
    </row>
    <row r="156" spans="1:8">
      <c r="A156" s="48" t="s">
        <v>1730</v>
      </c>
      <c r="B156" s="49" t="s">
        <v>910</v>
      </c>
      <c r="C156" s="49" t="s">
        <v>304</v>
      </c>
      <c r="D156" s="49" t="str">
        <f t="shared" si="6"/>
        <v>COG_Malaria</v>
      </c>
      <c r="E156" s="49" t="s">
        <v>1627</v>
      </c>
      <c r="F156" s="49" t="s">
        <v>724</v>
      </c>
      <c r="G156" s="49">
        <f t="shared" si="7"/>
        <v>1</v>
      </c>
      <c r="H156" s="50" t="str">
        <f t="shared" si="8"/>
        <v>Congo_Malaria_1</v>
      </c>
    </row>
    <row r="157" spans="1:8">
      <c r="A157" s="51" t="s">
        <v>1730</v>
      </c>
      <c r="B157" s="52" t="s">
        <v>910</v>
      </c>
      <c r="C157" s="52" t="s">
        <v>304</v>
      </c>
      <c r="D157" s="52" t="str">
        <f t="shared" si="6"/>
        <v>COG_Malaria</v>
      </c>
      <c r="E157" s="52" t="s">
        <v>1627</v>
      </c>
      <c r="F157" s="52" t="s">
        <v>894</v>
      </c>
      <c r="G157" s="52">
        <f t="shared" si="7"/>
        <v>2</v>
      </c>
      <c r="H157" s="53" t="str">
        <f t="shared" si="8"/>
        <v>Congo_Malaria_2</v>
      </c>
    </row>
    <row r="158" spans="1:8">
      <c r="A158" s="48" t="s">
        <v>1730</v>
      </c>
      <c r="B158" s="49" t="s">
        <v>910</v>
      </c>
      <c r="C158" s="49" t="s">
        <v>304</v>
      </c>
      <c r="D158" s="49" t="str">
        <f t="shared" si="6"/>
        <v>COG_Malaria</v>
      </c>
      <c r="E158" s="49" t="s">
        <v>1627</v>
      </c>
      <c r="F158" s="49" t="s">
        <v>947</v>
      </c>
      <c r="G158" s="49">
        <f t="shared" si="7"/>
        <v>3</v>
      </c>
      <c r="H158" s="50" t="str">
        <f t="shared" si="8"/>
        <v>Congo_Malaria_3</v>
      </c>
    </row>
    <row r="159" spans="1:8">
      <c r="A159" s="51" t="s">
        <v>1730</v>
      </c>
      <c r="B159" s="52" t="s">
        <v>910</v>
      </c>
      <c r="C159" s="52" t="s">
        <v>304</v>
      </c>
      <c r="D159" s="52" t="str">
        <f t="shared" si="6"/>
        <v>COG_Malaria</v>
      </c>
      <c r="E159" s="52" t="s">
        <v>1627</v>
      </c>
      <c r="F159" s="52" t="s">
        <v>942</v>
      </c>
      <c r="G159" s="52">
        <f t="shared" si="7"/>
        <v>4</v>
      </c>
      <c r="H159" s="53" t="str">
        <f t="shared" si="8"/>
        <v>Congo_Malaria_4</v>
      </c>
    </row>
    <row r="160" spans="1:8">
      <c r="A160" s="48" t="s">
        <v>1730</v>
      </c>
      <c r="B160" s="49" t="s">
        <v>910</v>
      </c>
      <c r="C160" s="49" t="s">
        <v>301</v>
      </c>
      <c r="D160" s="49" t="str">
        <f t="shared" si="6"/>
        <v>COG_TB</v>
      </c>
      <c r="E160" s="49" t="s">
        <v>1627</v>
      </c>
      <c r="F160" s="49" t="s">
        <v>947</v>
      </c>
      <c r="G160" s="49">
        <f t="shared" si="7"/>
        <v>1</v>
      </c>
      <c r="H160" s="50" t="str">
        <f t="shared" si="8"/>
        <v>Congo_TB_1</v>
      </c>
    </row>
    <row r="161" spans="1:8">
      <c r="A161" s="51" t="s">
        <v>1730</v>
      </c>
      <c r="B161" s="52" t="s">
        <v>910</v>
      </c>
      <c r="C161" s="52" t="s">
        <v>301</v>
      </c>
      <c r="D161" s="52" t="str">
        <f t="shared" si="6"/>
        <v>COG_TB</v>
      </c>
      <c r="E161" s="52" t="s">
        <v>1627</v>
      </c>
      <c r="F161" s="52" t="s">
        <v>942</v>
      </c>
      <c r="G161" s="52">
        <f t="shared" si="7"/>
        <v>2</v>
      </c>
      <c r="H161" s="53" t="str">
        <f t="shared" si="8"/>
        <v>Congo_TB_2</v>
      </c>
    </row>
    <row r="162" spans="1:8">
      <c r="A162" s="48" t="s">
        <v>1741</v>
      </c>
      <c r="B162" s="49" t="s">
        <v>897</v>
      </c>
      <c r="C162" s="49" t="s">
        <v>1638</v>
      </c>
      <c r="D162" s="49" t="str">
        <f t="shared" si="6"/>
        <v>COL_HIV</v>
      </c>
      <c r="E162" s="49" t="s">
        <v>1627</v>
      </c>
      <c r="F162" s="49" t="s">
        <v>605</v>
      </c>
      <c r="G162" s="49">
        <f t="shared" si="7"/>
        <v>1</v>
      </c>
      <c r="H162" s="50" t="str">
        <f t="shared" si="8"/>
        <v>Colombia_HIV_1</v>
      </c>
    </row>
    <row r="163" spans="1:8">
      <c r="A163" s="51" t="s">
        <v>1741</v>
      </c>
      <c r="B163" s="52" t="s">
        <v>897</v>
      </c>
      <c r="C163" s="52" t="s">
        <v>1638</v>
      </c>
      <c r="D163" s="52" t="str">
        <f t="shared" si="6"/>
        <v>COL_HIV</v>
      </c>
      <c r="E163" s="52" t="s">
        <v>1627</v>
      </c>
      <c r="F163" s="52" t="s">
        <v>927</v>
      </c>
      <c r="G163" s="52">
        <f t="shared" si="7"/>
        <v>2</v>
      </c>
      <c r="H163" s="53" t="str">
        <f t="shared" si="8"/>
        <v>Colombia_HIV_2</v>
      </c>
    </row>
    <row r="164" spans="1:8">
      <c r="A164" s="48" t="s">
        <v>1741</v>
      </c>
      <c r="B164" s="49" t="s">
        <v>897</v>
      </c>
      <c r="C164" s="49" t="s">
        <v>1638</v>
      </c>
      <c r="D164" s="49" t="str">
        <f t="shared" si="6"/>
        <v>COL_HIV</v>
      </c>
      <c r="E164" s="49" t="s">
        <v>1627</v>
      </c>
      <c r="F164" s="49" t="s">
        <v>942</v>
      </c>
      <c r="G164" s="49">
        <f t="shared" si="7"/>
        <v>3</v>
      </c>
      <c r="H164" s="50" t="str">
        <f t="shared" si="8"/>
        <v>Colombia_HIV_3</v>
      </c>
    </row>
    <row r="165" spans="1:8">
      <c r="A165" s="51" t="s">
        <v>1741</v>
      </c>
      <c r="B165" s="52" t="s">
        <v>897</v>
      </c>
      <c r="C165" s="52" t="s">
        <v>1638</v>
      </c>
      <c r="D165" s="52" t="str">
        <f t="shared" si="6"/>
        <v>COL_HIV</v>
      </c>
      <c r="E165" s="52" t="s">
        <v>1627</v>
      </c>
      <c r="F165" s="52"/>
      <c r="G165" s="52">
        <f t="shared" si="7"/>
        <v>4</v>
      </c>
      <c r="H165" s="53" t="str">
        <f t="shared" si="8"/>
        <v>Colombia_HIV_4</v>
      </c>
    </row>
    <row r="166" spans="1:8">
      <c r="A166" s="48" t="s">
        <v>1751</v>
      </c>
      <c r="B166" s="49" t="s">
        <v>903</v>
      </c>
      <c r="C166" s="49" t="s">
        <v>1638</v>
      </c>
      <c r="D166" s="49" t="str">
        <f t="shared" si="6"/>
        <v>COM_HIV</v>
      </c>
      <c r="E166" s="49" t="s">
        <v>1627</v>
      </c>
      <c r="F166" s="49" t="s">
        <v>836</v>
      </c>
      <c r="G166" s="49">
        <f t="shared" si="7"/>
        <v>1</v>
      </c>
      <c r="H166" s="50" t="str">
        <f t="shared" si="8"/>
        <v>Comoros_HIV_1</v>
      </c>
    </row>
    <row r="167" spans="1:8">
      <c r="A167" s="51" t="s">
        <v>1751</v>
      </c>
      <c r="B167" s="52" t="s">
        <v>903</v>
      </c>
      <c r="C167" s="52" t="s">
        <v>1638</v>
      </c>
      <c r="D167" s="52" t="str">
        <f t="shared" si="6"/>
        <v>COM_HIV</v>
      </c>
      <c r="E167" s="52" t="s">
        <v>1627</v>
      </c>
      <c r="F167" s="52" t="s">
        <v>894</v>
      </c>
      <c r="G167" s="52">
        <f t="shared" si="7"/>
        <v>2</v>
      </c>
      <c r="H167" s="53" t="str">
        <f t="shared" si="8"/>
        <v>Comoros_HIV_2</v>
      </c>
    </row>
    <row r="168" spans="1:8">
      <c r="A168" s="48" t="s">
        <v>1751</v>
      </c>
      <c r="B168" s="49" t="s">
        <v>903</v>
      </c>
      <c r="C168" s="49" t="s">
        <v>1638</v>
      </c>
      <c r="D168" s="49" t="str">
        <f t="shared" si="6"/>
        <v>COM_HIV</v>
      </c>
      <c r="E168" s="49" t="s">
        <v>1627</v>
      </c>
      <c r="F168" s="49" t="s">
        <v>923</v>
      </c>
      <c r="G168" s="49">
        <f t="shared" si="7"/>
        <v>3</v>
      </c>
      <c r="H168" s="50" t="str">
        <f t="shared" si="8"/>
        <v>Comoros_HIV_3</v>
      </c>
    </row>
    <row r="169" spans="1:8">
      <c r="A169" s="51" t="s">
        <v>1751</v>
      </c>
      <c r="B169" s="52" t="s">
        <v>903</v>
      </c>
      <c r="C169" s="52" t="s">
        <v>1638</v>
      </c>
      <c r="D169" s="52" t="str">
        <f t="shared" si="6"/>
        <v>COM_HIV</v>
      </c>
      <c r="E169" s="52" t="s">
        <v>1627</v>
      </c>
      <c r="F169" s="52" t="s">
        <v>947</v>
      </c>
      <c r="G169" s="52">
        <f t="shared" si="7"/>
        <v>4</v>
      </c>
      <c r="H169" s="53" t="str">
        <f t="shared" si="8"/>
        <v>Comoros_HIV_4</v>
      </c>
    </row>
    <row r="170" spans="1:8">
      <c r="A170" s="48" t="s">
        <v>1751</v>
      </c>
      <c r="B170" s="49" t="s">
        <v>903</v>
      </c>
      <c r="C170" s="49" t="s">
        <v>1638</v>
      </c>
      <c r="D170" s="49" t="str">
        <f t="shared" si="6"/>
        <v>COM_HIV</v>
      </c>
      <c r="E170" s="49" t="s">
        <v>1627</v>
      </c>
      <c r="F170" s="49" t="s">
        <v>942</v>
      </c>
      <c r="G170" s="49">
        <f t="shared" si="7"/>
        <v>5</v>
      </c>
      <c r="H170" s="50" t="str">
        <f t="shared" si="8"/>
        <v>Comoros_HIV_5</v>
      </c>
    </row>
    <row r="171" spans="1:8">
      <c r="A171" s="51" t="s">
        <v>1751</v>
      </c>
      <c r="B171" s="52" t="s">
        <v>903</v>
      </c>
      <c r="C171" s="52" t="s">
        <v>304</v>
      </c>
      <c r="D171" s="52" t="str">
        <f t="shared" si="6"/>
        <v>COM_Malaria</v>
      </c>
      <c r="E171" s="52" t="s">
        <v>1627</v>
      </c>
      <c r="F171" s="52" t="s">
        <v>724</v>
      </c>
      <c r="G171" s="52">
        <f t="shared" si="7"/>
        <v>1</v>
      </c>
      <c r="H171" s="53" t="str">
        <f t="shared" si="8"/>
        <v>Comoros_Malaria_1</v>
      </c>
    </row>
    <row r="172" spans="1:8">
      <c r="A172" s="48" t="s">
        <v>1751</v>
      </c>
      <c r="B172" s="49" t="s">
        <v>903</v>
      </c>
      <c r="C172" s="49" t="s">
        <v>304</v>
      </c>
      <c r="D172" s="49" t="str">
        <f t="shared" si="6"/>
        <v>COM_Malaria</v>
      </c>
      <c r="E172" s="49" t="s">
        <v>1627</v>
      </c>
      <c r="F172" s="49" t="s">
        <v>849</v>
      </c>
      <c r="G172" s="49">
        <f t="shared" si="7"/>
        <v>2</v>
      </c>
      <c r="H172" s="50" t="str">
        <f t="shared" si="8"/>
        <v>Comoros_Malaria_2</v>
      </c>
    </row>
    <row r="173" spans="1:8">
      <c r="A173" s="51" t="s">
        <v>1751</v>
      </c>
      <c r="B173" s="52" t="s">
        <v>903</v>
      </c>
      <c r="C173" s="52" t="s">
        <v>304</v>
      </c>
      <c r="D173" s="52" t="str">
        <f t="shared" si="6"/>
        <v>COM_Malaria</v>
      </c>
      <c r="E173" s="52" t="s">
        <v>1627</v>
      </c>
      <c r="F173" s="52" t="s">
        <v>947</v>
      </c>
      <c r="G173" s="52">
        <f t="shared" si="7"/>
        <v>3</v>
      </c>
      <c r="H173" s="53" t="str">
        <f t="shared" si="8"/>
        <v>Comoros_Malaria_3</v>
      </c>
    </row>
    <row r="174" spans="1:8">
      <c r="A174" s="48" t="s">
        <v>1751</v>
      </c>
      <c r="B174" s="49" t="s">
        <v>903</v>
      </c>
      <c r="C174" s="49" t="s">
        <v>304</v>
      </c>
      <c r="D174" s="49" t="str">
        <f t="shared" si="6"/>
        <v>COM_Malaria</v>
      </c>
      <c r="E174" s="49" t="s">
        <v>1627</v>
      </c>
      <c r="F174" s="49" t="s">
        <v>942</v>
      </c>
      <c r="G174" s="49">
        <f t="shared" si="7"/>
        <v>4</v>
      </c>
      <c r="H174" s="50" t="str">
        <f t="shared" si="8"/>
        <v>Comoros_Malaria_4</v>
      </c>
    </row>
    <row r="175" spans="1:8">
      <c r="A175" s="51" t="s">
        <v>1751</v>
      </c>
      <c r="B175" s="52" t="s">
        <v>903</v>
      </c>
      <c r="C175" s="52" t="s">
        <v>301</v>
      </c>
      <c r="D175" s="52" t="str">
        <f t="shared" si="6"/>
        <v>COM_TB</v>
      </c>
      <c r="E175" s="52" t="s">
        <v>1627</v>
      </c>
      <c r="F175" s="52" t="s">
        <v>669</v>
      </c>
      <c r="G175" s="52">
        <f t="shared" si="7"/>
        <v>1</v>
      </c>
      <c r="H175" s="53" t="str">
        <f t="shared" si="8"/>
        <v>Comoros_TB_1</v>
      </c>
    </row>
    <row r="176" spans="1:8">
      <c r="A176" s="48" t="s">
        <v>1751</v>
      </c>
      <c r="B176" s="49" t="s">
        <v>903</v>
      </c>
      <c r="C176" s="49" t="s">
        <v>301</v>
      </c>
      <c r="D176" s="49" t="str">
        <f t="shared" si="6"/>
        <v>COM_TB</v>
      </c>
      <c r="E176" s="49" t="s">
        <v>1627</v>
      </c>
      <c r="F176" s="49" t="s">
        <v>942</v>
      </c>
      <c r="G176" s="49">
        <f t="shared" si="7"/>
        <v>2</v>
      </c>
      <c r="H176" s="50" t="str">
        <f t="shared" si="8"/>
        <v>Comoros_TB_2</v>
      </c>
    </row>
    <row r="177" spans="1:8">
      <c r="A177" s="51" t="s">
        <v>1762</v>
      </c>
      <c r="B177" s="52" t="s">
        <v>859</v>
      </c>
      <c r="C177" s="52" t="s">
        <v>1638</v>
      </c>
      <c r="D177" s="52" t="str">
        <f t="shared" si="6"/>
        <v>CPV_HIV</v>
      </c>
      <c r="E177" s="52" t="s">
        <v>1627</v>
      </c>
      <c r="F177" s="52" t="s">
        <v>844</v>
      </c>
      <c r="G177" s="52">
        <f t="shared" si="7"/>
        <v>1</v>
      </c>
      <c r="H177" s="53" t="str">
        <f t="shared" si="8"/>
        <v>Cabo Verde_HIV_1</v>
      </c>
    </row>
    <row r="178" spans="1:8">
      <c r="A178" s="48" t="s">
        <v>1762</v>
      </c>
      <c r="B178" s="49" t="s">
        <v>859</v>
      </c>
      <c r="C178" s="49" t="s">
        <v>1638</v>
      </c>
      <c r="D178" s="49" t="str">
        <f t="shared" si="6"/>
        <v>CPV_HIV</v>
      </c>
      <c r="E178" s="49" t="s">
        <v>1627</v>
      </c>
      <c r="F178" s="49" t="s">
        <v>894</v>
      </c>
      <c r="G178" s="49">
        <f t="shared" si="7"/>
        <v>2</v>
      </c>
      <c r="H178" s="50" t="str">
        <f t="shared" si="8"/>
        <v>Cabo Verde_HIV_2</v>
      </c>
    </row>
    <row r="179" spans="1:8">
      <c r="A179" s="51" t="s">
        <v>1762</v>
      </c>
      <c r="B179" s="52" t="s">
        <v>859</v>
      </c>
      <c r="C179" s="52" t="s">
        <v>1638</v>
      </c>
      <c r="D179" s="52" t="str">
        <f t="shared" si="6"/>
        <v>CPV_HIV</v>
      </c>
      <c r="E179" s="52" t="s">
        <v>1627</v>
      </c>
      <c r="F179" s="52" t="s">
        <v>923</v>
      </c>
      <c r="G179" s="52">
        <f t="shared" si="7"/>
        <v>3</v>
      </c>
      <c r="H179" s="53" t="str">
        <f t="shared" si="8"/>
        <v>Cabo Verde_HIV_3</v>
      </c>
    </row>
    <row r="180" spans="1:8">
      <c r="A180" s="48" t="s">
        <v>1762</v>
      </c>
      <c r="B180" s="49" t="s">
        <v>859</v>
      </c>
      <c r="C180" s="49" t="s">
        <v>304</v>
      </c>
      <c r="D180" s="49" t="str">
        <f t="shared" si="6"/>
        <v>CPV_Malaria</v>
      </c>
      <c r="E180" s="49" t="s">
        <v>1627</v>
      </c>
      <c r="F180" s="49" t="s">
        <v>605</v>
      </c>
      <c r="G180" s="49">
        <f t="shared" si="7"/>
        <v>1</v>
      </c>
      <c r="H180" s="50" t="str">
        <f t="shared" si="8"/>
        <v>Cabo Verde_Malaria_1</v>
      </c>
    </row>
    <row r="181" spans="1:8">
      <c r="A181" s="51" t="s">
        <v>1762</v>
      </c>
      <c r="B181" s="52" t="s">
        <v>859</v>
      </c>
      <c r="C181" s="52" t="s">
        <v>304</v>
      </c>
      <c r="D181" s="52" t="str">
        <f t="shared" si="6"/>
        <v>CPV_Malaria</v>
      </c>
      <c r="E181" s="52" t="s">
        <v>1627</v>
      </c>
      <c r="F181" s="52" t="s">
        <v>942</v>
      </c>
      <c r="G181" s="52">
        <f t="shared" si="7"/>
        <v>2</v>
      </c>
      <c r="H181" s="53" t="str">
        <f t="shared" si="8"/>
        <v>Cabo Verde_Malaria_2</v>
      </c>
    </row>
    <row r="182" spans="1:8">
      <c r="A182" s="48" t="s">
        <v>1768</v>
      </c>
      <c r="B182" s="49" t="s">
        <v>926</v>
      </c>
      <c r="C182" s="49" t="s">
        <v>1638</v>
      </c>
      <c r="D182" s="49" t="str">
        <f t="shared" si="6"/>
        <v>CRI_HIV</v>
      </c>
      <c r="E182" s="49" t="s">
        <v>1627</v>
      </c>
      <c r="F182" s="49" t="s">
        <v>605</v>
      </c>
      <c r="G182" s="49">
        <f t="shared" si="7"/>
        <v>1</v>
      </c>
      <c r="H182" s="50" t="str">
        <f t="shared" si="8"/>
        <v>Costa Rica_HIV_1</v>
      </c>
    </row>
    <row r="183" spans="1:8">
      <c r="A183" s="51" t="s">
        <v>1770</v>
      </c>
      <c r="B183" s="52" t="s">
        <v>941</v>
      </c>
      <c r="C183" s="52" t="s">
        <v>1638</v>
      </c>
      <c r="D183" s="52" t="str">
        <f t="shared" si="6"/>
        <v>CUB_HIV</v>
      </c>
      <c r="E183" s="52" t="s">
        <v>1627</v>
      </c>
      <c r="F183" s="52" t="s">
        <v>836</v>
      </c>
      <c r="G183" s="52">
        <f t="shared" si="7"/>
        <v>1</v>
      </c>
      <c r="H183" s="53" t="str">
        <f t="shared" si="8"/>
        <v>Cuba_HIV_1</v>
      </c>
    </row>
    <row r="184" spans="1:8">
      <c r="A184" s="48" t="s">
        <v>1771</v>
      </c>
      <c r="B184" s="49" t="s">
        <v>956</v>
      </c>
      <c r="C184" s="49" t="s">
        <v>1638</v>
      </c>
      <c r="D184" s="49" t="str">
        <f t="shared" si="6"/>
        <v>DJI_HIV</v>
      </c>
      <c r="E184" s="49" t="s">
        <v>1627</v>
      </c>
      <c r="F184" s="49" t="s">
        <v>786</v>
      </c>
      <c r="G184" s="49">
        <f t="shared" si="7"/>
        <v>1</v>
      </c>
      <c r="H184" s="50" t="str">
        <f t="shared" si="8"/>
        <v>Djibouti_HIV_1</v>
      </c>
    </row>
    <row r="185" spans="1:8">
      <c r="A185" s="51" t="s">
        <v>1771</v>
      </c>
      <c r="B185" s="52" t="s">
        <v>956</v>
      </c>
      <c r="C185" s="52" t="s">
        <v>1638</v>
      </c>
      <c r="D185" s="52" t="str">
        <f t="shared" si="6"/>
        <v>DJI_HIV</v>
      </c>
      <c r="E185" s="52" t="s">
        <v>1627</v>
      </c>
      <c r="F185" s="52" t="s">
        <v>813</v>
      </c>
      <c r="G185" s="52">
        <f t="shared" si="7"/>
        <v>2</v>
      </c>
      <c r="H185" s="53" t="str">
        <f t="shared" si="8"/>
        <v>Djibouti_HIV_2</v>
      </c>
    </row>
    <row r="186" spans="1:8">
      <c r="A186" s="48" t="s">
        <v>1771</v>
      </c>
      <c r="B186" s="49" t="s">
        <v>956</v>
      </c>
      <c r="C186" s="49" t="s">
        <v>1638</v>
      </c>
      <c r="D186" s="49" t="str">
        <f t="shared" si="6"/>
        <v>DJI_HIV</v>
      </c>
      <c r="E186" s="49" t="s">
        <v>1627</v>
      </c>
      <c r="F186" s="49" t="s">
        <v>836</v>
      </c>
      <c r="G186" s="49">
        <f t="shared" si="7"/>
        <v>3</v>
      </c>
      <c r="H186" s="50" t="str">
        <f t="shared" si="8"/>
        <v>Djibouti_HIV_3</v>
      </c>
    </row>
    <row r="187" spans="1:8">
      <c r="A187" s="51" t="s">
        <v>1771</v>
      </c>
      <c r="B187" s="52" t="s">
        <v>956</v>
      </c>
      <c r="C187" s="52" t="s">
        <v>1638</v>
      </c>
      <c r="D187" s="52" t="str">
        <f t="shared" si="6"/>
        <v>DJI_HIV</v>
      </c>
      <c r="E187" s="52" t="s">
        <v>1627</v>
      </c>
      <c r="F187" s="52" t="s">
        <v>894</v>
      </c>
      <c r="G187" s="52">
        <f t="shared" si="7"/>
        <v>4</v>
      </c>
      <c r="H187" s="53" t="str">
        <f t="shared" si="8"/>
        <v>Djibouti_HIV_4</v>
      </c>
    </row>
    <row r="188" spans="1:8">
      <c r="A188" s="48" t="s">
        <v>1771</v>
      </c>
      <c r="B188" s="49" t="s">
        <v>956</v>
      </c>
      <c r="C188" s="49" t="s">
        <v>1638</v>
      </c>
      <c r="D188" s="49" t="str">
        <f t="shared" si="6"/>
        <v>DJI_HIV</v>
      </c>
      <c r="E188" s="49" t="s">
        <v>1627</v>
      </c>
      <c r="F188" s="49" t="s">
        <v>917</v>
      </c>
      <c r="G188" s="49">
        <f t="shared" si="7"/>
        <v>5</v>
      </c>
      <c r="H188" s="50" t="str">
        <f t="shared" si="8"/>
        <v>Djibouti_HIV_5</v>
      </c>
    </row>
    <row r="189" spans="1:8">
      <c r="A189" s="51" t="s">
        <v>1771</v>
      </c>
      <c r="B189" s="52" t="s">
        <v>956</v>
      </c>
      <c r="C189" s="52" t="s">
        <v>1638</v>
      </c>
      <c r="D189" s="52" t="str">
        <f t="shared" si="6"/>
        <v>DJI_HIV</v>
      </c>
      <c r="E189" s="52" t="s">
        <v>1627</v>
      </c>
      <c r="F189" s="52" t="s">
        <v>923</v>
      </c>
      <c r="G189" s="52">
        <f t="shared" si="7"/>
        <v>6</v>
      </c>
      <c r="H189" s="53" t="str">
        <f t="shared" si="8"/>
        <v>Djibouti_HIV_6</v>
      </c>
    </row>
    <row r="190" spans="1:8">
      <c r="A190" s="48" t="s">
        <v>1771</v>
      </c>
      <c r="B190" s="49" t="s">
        <v>956</v>
      </c>
      <c r="C190" s="49" t="s">
        <v>1638</v>
      </c>
      <c r="D190" s="49" t="str">
        <f t="shared" si="6"/>
        <v>DJI_HIV</v>
      </c>
      <c r="E190" s="49" t="s">
        <v>1627</v>
      </c>
      <c r="F190" s="49" t="s">
        <v>947</v>
      </c>
      <c r="G190" s="49">
        <f t="shared" si="7"/>
        <v>7</v>
      </c>
      <c r="H190" s="50" t="str">
        <f t="shared" si="8"/>
        <v>Djibouti_HIV_7</v>
      </c>
    </row>
    <row r="191" spans="1:8">
      <c r="A191" s="51" t="s">
        <v>1771</v>
      </c>
      <c r="B191" s="52" t="s">
        <v>956</v>
      </c>
      <c r="C191" s="52" t="s">
        <v>1638</v>
      </c>
      <c r="D191" s="52" t="str">
        <f t="shared" si="6"/>
        <v>DJI_HIV</v>
      </c>
      <c r="E191" s="52" t="s">
        <v>1627</v>
      </c>
      <c r="F191" s="52" t="s">
        <v>932</v>
      </c>
      <c r="G191" s="52">
        <f t="shared" si="7"/>
        <v>8</v>
      </c>
      <c r="H191" s="53" t="str">
        <f t="shared" si="8"/>
        <v>Djibouti_HIV_8</v>
      </c>
    </row>
    <row r="192" spans="1:8">
      <c r="A192" s="48" t="s">
        <v>1771</v>
      </c>
      <c r="B192" s="49" t="s">
        <v>956</v>
      </c>
      <c r="C192" s="49" t="s">
        <v>1638</v>
      </c>
      <c r="D192" s="49" t="str">
        <f t="shared" si="6"/>
        <v>DJI_HIV</v>
      </c>
      <c r="E192" s="49" t="s">
        <v>1627</v>
      </c>
      <c r="F192" s="49" t="s">
        <v>938</v>
      </c>
      <c r="G192" s="49">
        <f t="shared" si="7"/>
        <v>9</v>
      </c>
      <c r="H192" s="50" t="str">
        <f t="shared" si="8"/>
        <v>Djibouti_HIV_9</v>
      </c>
    </row>
    <row r="193" spans="1:8">
      <c r="A193" s="51" t="s">
        <v>1771</v>
      </c>
      <c r="B193" s="52" t="s">
        <v>956</v>
      </c>
      <c r="C193" s="52" t="s">
        <v>1638</v>
      </c>
      <c r="D193" s="52" t="str">
        <f t="shared" si="6"/>
        <v>DJI_HIV</v>
      </c>
      <c r="E193" s="52" t="s">
        <v>1627</v>
      </c>
      <c r="F193" s="52" t="s">
        <v>942</v>
      </c>
      <c r="G193" s="52">
        <f t="shared" si="7"/>
        <v>10</v>
      </c>
      <c r="H193" s="53" t="str">
        <f t="shared" si="8"/>
        <v>Djibouti_HIV_10</v>
      </c>
    </row>
    <row r="194" spans="1:8">
      <c r="A194" s="48" t="s">
        <v>1771</v>
      </c>
      <c r="B194" s="49" t="s">
        <v>956</v>
      </c>
      <c r="C194" s="49" t="s">
        <v>304</v>
      </c>
      <c r="D194" s="49" t="str">
        <f t="shared" si="6"/>
        <v>DJI_Malaria</v>
      </c>
      <c r="E194" s="49" t="s">
        <v>1627</v>
      </c>
      <c r="F194" s="49" t="s">
        <v>786</v>
      </c>
      <c r="G194" s="49">
        <f t="shared" si="7"/>
        <v>1</v>
      </c>
      <c r="H194" s="50" t="str">
        <f t="shared" si="8"/>
        <v>Djibouti_Malaria_1</v>
      </c>
    </row>
    <row r="195" spans="1:8">
      <c r="A195" s="51" t="s">
        <v>1771</v>
      </c>
      <c r="B195" s="52" t="s">
        <v>956</v>
      </c>
      <c r="C195" s="52" t="s">
        <v>304</v>
      </c>
      <c r="D195" s="52" t="str">
        <f t="shared" ref="D195:D258" si="9">_xlfn.CONCAT(A195,"_",C195)</f>
        <v>DJI_Malaria</v>
      </c>
      <c r="E195" s="52" t="s">
        <v>1627</v>
      </c>
      <c r="F195" s="52" t="s">
        <v>813</v>
      </c>
      <c r="G195" s="52">
        <f t="shared" ref="G195:G258" si="10">IF(D195=D194,G194+1,1)</f>
        <v>2</v>
      </c>
      <c r="H195" s="53" t="str">
        <f t="shared" ref="H195:H258" si="11">_xlfn.CONCAT(B195,"_",C195,"_",G195)</f>
        <v>Djibouti_Malaria_2</v>
      </c>
    </row>
    <row r="196" spans="1:8">
      <c r="A196" s="48" t="s">
        <v>1771</v>
      </c>
      <c r="B196" s="49" t="s">
        <v>956</v>
      </c>
      <c r="C196" s="49" t="s">
        <v>304</v>
      </c>
      <c r="D196" s="49" t="str">
        <f t="shared" si="9"/>
        <v>DJI_Malaria</v>
      </c>
      <c r="E196" s="49" t="s">
        <v>1627</v>
      </c>
      <c r="F196" s="49" t="s">
        <v>917</v>
      </c>
      <c r="G196" s="49">
        <f t="shared" si="10"/>
        <v>3</v>
      </c>
      <c r="H196" s="50" t="str">
        <f t="shared" si="11"/>
        <v>Djibouti_Malaria_3</v>
      </c>
    </row>
    <row r="197" spans="1:8">
      <c r="A197" s="51" t="s">
        <v>1771</v>
      </c>
      <c r="B197" s="52" t="s">
        <v>956</v>
      </c>
      <c r="C197" s="52" t="s">
        <v>304</v>
      </c>
      <c r="D197" s="52" t="str">
        <f t="shared" si="9"/>
        <v>DJI_Malaria</v>
      </c>
      <c r="E197" s="52" t="s">
        <v>1627</v>
      </c>
      <c r="F197" s="52" t="s">
        <v>932</v>
      </c>
      <c r="G197" s="52">
        <f t="shared" si="10"/>
        <v>4</v>
      </c>
      <c r="H197" s="53" t="str">
        <f t="shared" si="11"/>
        <v>Djibouti_Malaria_4</v>
      </c>
    </row>
    <row r="198" spans="1:8">
      <c r="A198" s="48" t="s">
        <v>1771</v>
      </c>
      <c r="B198" s="49" t="s">
        <v>956</v>
      </c>
      <c r="C198" s="49" t="s">
        <v>304</v>
      </c>
      <c r="D198" s="49" t="str">
        <f t="shared" si="9"/>
        <v>DJI_Malaria</v>
      </c>
      <c r="E198" s="49" t="s">
        <v>1627</v>
      </c>
      <c r="F198" s="49" t="s">
        <v>942</v>
      </c>
      <c r="G198" s="49">
        <f t="shared" si="10"/>
        <v>5</v>
      </c>
      <c r="H198" s="50" t="str">
        <f t="shared" si="11"/>
        <v>Djibouti_Malaria_5</v>
      </c>
    </row>
    <row r="199" spans="1:8">
      <c r="A199" s="51" t="s">
        <v>1771</v>
      </c>
      <c r="B199" s="52" t="s">
        <v>956</v>
      </c>
      <c r="C199" s="52" t="s">
        <v>301</v>
      </c>
      <c r="D199" s="52" t="str">
        <f t="shared" si="9"/>
        <v>DJI_TB</v>
      </c>
      <c r="E199" s="52" t="s">
        <v>1627</v>
      </c>
      <c r="F199" s="52" t="s">
        <v>786</v>
      </c>
      <c r="G199" s="52">
        <f t="shared" si="10"/>
        <v>1</v>
      </c>
      <c r="H199" s="53" t="str">
        <f t="shared" si="11"/>
        <v>Djibouti_TB_1</v>
      </c>
    </row>
    <row r="200" spans="1:8">
      <c r="A200" s="48" t="s">
        <v>1771</v>
      </c>
      <c r="B200" s="49" t="s">
        <v>956</v>
      </c>
      <c r="C200" s="49" t="s">
        <v>301</v>
      </c>
      <c r="D200" s="49" t="str">
        <f t="shared" si="9"/>
        <v>DJI_TB</v>
      </c>
      <c r="E200" s="49" t="s">
        <v>1627</v>
      </c>
      <c r="F200" s="49" t="s">
        <v>813</v>
      </c>
      <c r="G200" s="49">
        <f t="shared" si="10"/>
        <v>2</v>
      </c>
      <c r="H200" s="50" t="str">
        <f t="shared" si="11"/>
        <v>Djibouti_TB_2</v>
      </c>
    </row>
    <row r="201" spans="1:8">
      <c r="A201" s="51" t="s">
        <v>1771</v>
      </c>
      <c r="B201" s="52" t="s">
        <v>956</v>
      </c>
      <c r="C201" s="52" t="s">
        <v>301</v>
      </c>
      <c r="D201" s="52" t="str">
        <f t="shared" si="9"/>
        <v>DJI_TB</v>
      </c>
      <c r="E201" s="52" t="s">
        <v>1627</v>
      </c>
      <c r="F201" s="52" t="s">
        <v>917</v>
      </c>
      <c r="G201" s="52">
        <f t="shared" si="10"/>
        <v>3</v>
      </c>
      <c r="H201" s="53" t="str">
        <f t="shared" si="11"/>
        <v>Djibouti_TB_3</v>
      </c>
    </row>
    <row r="202" spans="1:8">
      <c r="A202" s="48" t="s">
        <v>1771</v>
      </c>
      <c r="B202" s="49" t="s">
        <v>956</v>
      </c>
      <c r="C202" s="49" t="s">
        <v>301</v>
      </c>
      <c r="D202" s="49" t="str">
        <f t="shared" si="9"/>
        <v>DJI_TB</v>
      </c>
      <c r="E202" s="49" t="s">
        <v>1627</v>
      </c>
      <c r="F202" s="49" t="s">
        <v>932</v>
      </c>
      <c r="G202" s="49">
        <f t="shared" si="10"/>
        <v>4</v>
      </c>
      <c r="H202" s="50" t="str">
        <f t="shared" si="11"/>
        <v>Djibouti_TB_4</v>
      </c>
    </row>
    <row r="203" spans="1:8">
      <c r="A203" s="51" t="s">
        <v>1771</v>
      </c>
      <c r="B203" s="52" t="s">
        <v>956</v>
      </c>
      <c r="C203" s="52" t="s">
        <v>301</v>
      </c>
      <c r="D203" s="52" t="str">
        <f t="shared" si="9"/>
        <v>DJI_TB</v>
      </c>
      <c r="E203" s="52" t="s">
        <v>1627</v>
      </c>
      <c r="F203" s="52" t="s">
        <v>938</v>
      </c>
      <c r="G203" s="52">
        <f t="shared" si="10"/>
        <v>5</v>
      </c>
      <c r="H203" s="53" t="str">
        <f t="shared" si="11"/>
        <v>Djibouti_TB_5</v>
      </c>
    </row>
    <row r="204" spans="1:8">
      <c r="A204" s="48" t="s">
        <v>1771</v>
      </c>
      <c r="B204" s="49" t="s">
        <v>956</v>
      </c>
      <c r="C204" s="49" t="s">
        <v>301</v>
      </c>
      <c r="D204" s="49" t="str">
        <f t="shared" si="9"/>
        <v>DJI_TB</v>
      </c>
      <c r="E204" s="49" t="s">
        <v>1627</v>
      </c>
      <c r="F204" s="49" t="s">
        <v>942</v>
      </c>
      <c r="G204" s="49">
        <f t="shared" si="10"/>
        <v>6</v>
      </c>
      <c r="H204" s="50" t="str">
        <f t="shared" si="11"/>
        <v>Djibouti_TB_6</v>
      </c>
    </row>
    <row r="205" spans="1:8">
      <c r="A205" s="51" t="s">
        <v>1793</v>
      </c>
      <c r="B205" s="52" t="s">
        <v>959</v>
      </c>
      <c r="C205" s="52" t="s">
        <v>1638</v>
      </c>
      <c r="D205" s="52" t="str">
        <f t="shared" si="9"/>
        <v>DOM_HIV</v>
      </c>
      <c r="E205" s="52" t="s">
        <v>1627</v>
      </c>
      <c r="F205" s="52" t="s">
        <v>836</v>
      </c>
      <c r="G205" s="52">
        <f t="shared" si="10"/>
        <v>1</v>
      </c>
      <c r="H205" s="53" t="str">
        <f t="shared" si="11"/>
        <v>Dominican Republic_HIV_1</v>
      </c>
    </row>
    <row r="206" spans="1:8">
      <c r="A206" s="48" t="s">
        <v>1793</v>
      </c>
      <c r="B206" s="49" t="s">
        <v>959</v>
      </c>
      <c r="C206" s="49" t="s">
        <v>1638</v>
      </c>
      <c r="D206" s="49" t="str">
        <f t="shared" si="9"/>
        <v>DOM_HIV</v>
      </c>
      <c r="E206" s="49" t="s">
        <v>1627</v>
      </c>
      <c r="F206" s="49" t="s">
        <v>894</v>
      </c>
      <c r="G206" s="49">
        <f t="shared" si="10"/>
        <v>2</v>
      </c>
      <c r="H206" s="50" t="str">
        <f t="shared" si="11"/>
        <v>Dominican Republic_HIV_2</v>
      </c>
    </row>
    <row r="207" spans="1:8">
      <c r="A207" s="51" t="s">
        <v>1793</v>
      </c>
      <c r="B207" s="52" t="s">
        <v>959</v>
      </c>
      <c r="C207" s="52" t="s">
        <v>1638</v>
      </c>
      <c r="D207" s="52" t="str">
        <f t="shared" si="9"/>
        <v>DOM_HIV</v>
      </c>
      <c r="E207" s="52" t="s">
        <v>1627</v>
      </c>
      <c r="F207" s="52" t="s">
        <v>927</v>
      </c>
      <c r="G207" s="52">
        <f t="shared" si="10"/>
        <v>3</v>
      </c>
      <c r="H207" s="53" t="str">
        <f t="shared" si="11"/>
        <v>Dominican Republic_HIV_3</v>
      </c>
    </row>
    <row r="208" spans="1:8">
      <c r="A208" s="48" t="s">
        <v>1793</v>
      </c>
      <c r="B208" s="49" t="s">
        <v>959</v>
      </c>
      <c r="C208" s="49" t="s">
        <v>1638</v>
      </c>
      <c r="D208" s="49" t="str">
        <f t="shared" si="9"/>
        <v>DOM_HIV</v>
      </c>
      <c r="E208" s="49" t="s">
        <v>1627</v>
      </c>
      <c r="F208" s="49" t="s">
        <v>942</v>
      </c>
      <c r="G208" s="49">
        <f t="shared" si="10"/>
        <v>4</v>
      </c>
      <c r="H208" s="50" t="str">
        <f t="shared" si="11"/>
        <v>Dominican Republic_HIV_4</v>
      </c>
    </row>
    <row r="209" spans="1:8">
      <c r="A209" s="51" t="s">
        <v>1793</v>
      </c>
      <c r="B209" s="52" t="s">
        <v>959</v>
      </c>
      <c r="C209" s="52" t="s">
        <v>1638</v>
      </c>
      <c r="D209" s="52" t="str">
        <f t="shared" si="9"/>
        <v>DOM_HIV</v>
      </c>
      <c r="E209" s="52" t="s">
        <v>1627</v>
      </c>
      <c r="F209" s="52"/>
      <c r="G209" s="52">
        <f t="shared" si="10"/>
        <v>5</v>
      </c>
      <c r="H209" s="53" t="str">
        <f t="shared" si="11"/>
        <v>Dominican Republic_HIV_5</v>
      </c>
    </row>
    <row r="210" spans="1:8">
      <c r="A210" s="48" t="s">
        <v>1797</v>
      </c>
      <c r="B210" s="49" t="s">
        <v>964</v>
      </c>
      <c r="C210" s="49" t="s">
        <v>1638</v>
      </c>
      <c r="D210" s="49" t="str">
        <f t="shared" si="9"/>
        <v>EGY_HIV</v>
      </c>
      <c r="E210" s="49" t="s">
        <v>1627</v>
      </c>
      <c r="F210" s="49" t="s">
        <v>836</v>
      </c>
      <c r="G210" s="49">
        <f t="shared" si="10"/>
        <v>1</v>
      </c>
      <c r="H210" s="50" t="str">
        <f t="shared" si="11"/>
        <v>Egypt_HIV_1</v>
      </c>
    </row>
    <row r="211" spans="1:8">
      <c r="A211" s="51" t="s">
        <v>1797</v>
      </c>
      <c r="B211" s="52" t="s">
        <v>964</v>
      </c>
      <c r="C211" s="52" t="s">
        <v>1638</v>
      </c>
      <c r="D211" s="52" t="str">
        <f t="shared" si="9"/>
        <v>EGY_HIV</v>
      </c>
      <c r="E211" s="52" t="s">
        <v>1627</v>
      </c>
      <c r="F211" s="52" t="s">
        <v>894</v>
      </c>
      <c r="G211" s="52">
        <f t="shared" si="10"/>
        <v>2</v>
      </c>
      <c r="H211" s="53" t="str">
        <f t="shared" si="11"/>
        <v>Egypt_HIV_2</v>
      </c>
    </row>
    <row r="212" spans="1:8">
      <c r="A212" s="48" t="s">
        <v>1797</v>
      </c>
      <c r="B212" s="49" t="s">
        <v>964</v>
      </c>
      <c r="C212" s="49" t="s">
        <v>1638</v>
      </c>
      <c r="D212" s="49" t="str">
        <f t="shared" si="9"/>
        <v>EGY_HIV</v>
      </c>
      <c r="E212" s="49" t="s">
        <v>1627</v>
      </c>
      <c r="F212" s="49" t="s">
        <v>911</v>
      </c>
      <c r="G212" s="49">
        <f t="shared" si="10"/>
        <v>3</v>
      </c>
      <c r="H212" s="50" t="str">
        <f t="shared" si="11"/>
        <v>Egypt_HIV_3</v>
      </c>
    </row>
    <row r="213" spans="1:8">
      <c r="A213" s="51" t="s">
        <v>1797</v>
      </c>
      <c r="B213" s="52" t="s">
        <v>964</v>
      </c>
      <c r="C213" s="52" t="s">
        <v>1638</v>
      </c>
      <c r="D213" s="52" t="str">
        <f t="shared" si="9"/>
        <v>EGY_HIV</v>
      </c>
      <c r="E213" s="52" t="s">
        <v>1627</v>
      </c>
      <c r="F213" s="52" t="s">
        <v>942</v>
      </c>
      <c r="G213" s="52">
        <f t="shared" si="10"/>
        <v>4</v>
      </c>
      <c r="H213" s="53" t="str">
        <f t="shared" si="11"/>
        <v>Egypt_HIV_4</v>
      </c>
    </row>
    <row r="214" spans="1:8">
      <c r="A214" s="48" t="s">
        <v>1800</v>
      </c>
      <c r="B214" s="49" t="s">
        <v>971</v>
      </c>
      <c r="C214" s="49" t="s">
        <v>1638</v>
      </c>
      <c r="D214" s="49" t="str">
        <f t="shared" si="9"/>
        <v>ERI_HIV</v>
      </c>
      <c r="E214" s="49" t="s">
        <v>1627</v>
      </c>
      <c r="F214" s="49" t="s">
        <v>836</v>
      </c>
      <c r="G214" s="49">
        <f t="shared" si="10"/>
        <v>1</v>
      </c>
      <c r="H214" s="50" t="str">
        <f t="shared" si="11"/>
        <v>Eritrea_HIV_1</v>
      </c>
    </row>
    <row r="215" spans="1:8">
      <c r="A215" s="51" t="s">
        <v>1800</v>
      </c>
      <c r="B215" s="52" t="s">
        <v>971</v>
      </c>
      <c r="C215" s="52" t="s">
        <v>1638</v>
      </c>
      <c r="D215" s="52" t="str">
        <f t="shared" si="9"/>
        <v>ERI_HIV</v>
      </c>
      <c r="E215" s="52" t="s">
        <v>1627</v>
      </c>
      <c r="F215" s="52" t="s">
        <v>894</v>
      </c>
      <c r="G215" s="52">
        <f t="shared" si="10"/>
        <v>2</v>
      </c>
      <c r="H215" s="53" t="str">
        <f t="shared" si="11"/>
        <v>Eritrea_HIV_2</v>
      </c>
    </row>
    <row r="216" spans="1:8">
      <c r="A216" s="48" t="s">
        <v>1800</v>
      </c>
      <c r="B216" s="49" t="s">
        <v>971</v>
      </c>
      <c r="C216" s="49" t="s">
        <v>1638</v>
      </c>
      <c r="D216" s="49" t="str">
        <f t="shared" si="9"/>
        <v>ERI_HIV</v>
      </c>
      <c r="E216" s="49" t="s">
        <v>1627</v>
      </c>
      <c r="F216" s="49" t="s">
        <v>923</v>
      </c>
      <c r="G216" s="49">
        <f t="shared" si="10"/>
        <v>3</v>
      </c>
      <c r="H216" s="50" t="str">
        <f t="shared" si="11"/>
        <v>Eritrea_HIV_3</v>
      </c>
    </row>
    <row r="217" spans="1:8">
      <c r="A217" s="51" t="s">
        <v>1800</v>
      </c>
      <c r="B217" s="52" t="s">
        <v>971</v>
      </c>
      <c r="C217" s="52" t="s">
        <v>1638</v>
      </c>
      <c r="D217" s="52" t="str">
        <f t="shared" si="9"/>
        <v>ERI_HIV</v>
      </c>
      <c r="E217" s="52" t="s">
        <v>1627</v>
      </c>
      <c r="F217" s="52" t="s">
        <v>942</v>
      </c>
      <c r="G217" s="52">
        <f t="shared" si="10"/>
        <v>4</v>
      </c>
      <c r="H217" s="53" t="str">
        <f t="shared" si="11"/>
        <v>Eritrea_HIV_4</v>
      </c>
    </row>
    <row r="218" spans="1:8">
      <c r="A218" s="48" t="s">
        <v>1800</v>
      </c>
      <c r="B218" s="49" t="s">
        <v>971</v>
      </c>
      <c r="C218" s="49" t="s">
        <v>304</v>
      </c>
      <c r="D218" s="49" t="str">
        <f t="shared" si="9"/>
        <v>ERI_Malaria</v>
      </c>
      <c r="E218" s="49" t="s">
        <v>1627</v>
      </c>
      <c r="F218" s="49" t="s">
        <v>942</v>
      </c>
      <c r="G218" s="49">
        <f t="shared" si="10"/>
        <v>1</v>
      </c>
      <c r="H218" s="50" t="str">
        <f t="shared" si="11"/>
        <v>Eritrea_Malaria_1</v>
      </c>
    </row>
    <row r="219" spans="1:8">
      <c r="A219" s="51" t="s">
        <v>1800</v>
      </c>
      <c r="B219" s="52" t="s">
        <v>971</v>
      </c>
      <c r="C219" s="52" t="s">
        <v>301</v>
      </c>
      <c r="D219" s="52" t="str">
        <f t="shared" si="9"/>
        <v>ERI_TB</v>
      </c>
      <c r="E219" s="52" t="s">
        <v>1627</v>
      </c>
      <c r="F219" s="52" t="s">
        <v>942</v>
      </c>
      <c r="G219" s="52">
        <f t="shared" si="10"/>
        <v>1</v>
      </c>
      <c r="H219" s="53" t="str">
        <f t="shared" si="11"/>
        <v>Eritrea_TB_1</v>
      </c>
    </row>
    <row r="220" spans="1:8">
      <c r="A220" s="48" t="s">
        <v>1807</v>
      </c>
      <c r="B220" s="49" t="s">
        <v>976</v>
      </c>
      <c r="C220" s="49" t="s">
        <v>1638</v>
      </c>
      <c r="D220" s="49" t="str">
        <f t="shared" si="9"/>
        <v>ETH_HIV</v>
      </c>
      <c r="E220" s="49" t="s">
        <v>1627</v>
      </c>
      <c r="F220" s="49" t="s">
        <v>836</v>
      </c>
      <c r="G220" s="49">
        <f t="shared" si="10"/>
        <v>1</v>
      </c>
      <c r="H220" s="50" t="str">
        <f t="shared" si="11"/>
        <v>Ethiopia_HIV_1</v>
      </c>
    </row>
    <row r="221" spans="1:8">
      <c r="A221" s="51" t="s">
        <v>1807</v>
      </c>
      <c r="B221" s="52" t="s">
        <v>976</v>
      </c>
      <c r="C221" s="52" t="s">
        <v>1638</v>
      </c>
      <c r="D221" s="52" t="str">
        <f t="shared" si="9"/>
        <v>ETH_HIV</v>
      </c>
      <c r="E221" s="52" t="s">
        <v>1627</v>
      </c>
      <c r="F221" s="52" t="s">
        <v>927</v>
      </c>
      <c r="G221" s="52">
        <f t="shared" si="10"/>
        <v>2</v>
      </c>
      <c r="H221" s="53" t="str">
        <f t="shared" si="11"/>
        <v>Ethiopia_HIV_2</v>
      </c>
    </row>
    <row r="222" spans="1:8">
      <c r="A222" s="48" t="s">
        <v>1807</v>
      </c>
      <c r="B222" s="49" t="s">
        <v>976</v>
      </c>
      <c r="C222" s="49" t="s">
        <v>304</v>
      </c>
      <c r="D222" s="49" t="str">
        <f t="shared" si="9"/>
        <v>ETH_Malaria</v>
      </c>
      <c r="E222" s="49" t="s">
        <v>1627</v>
      </c>
      <c r="F222" s="49" t="s">
        <v>947</v>
      </c>
      <c r="G222" s="49">
        <f t="shared" si="10"/>
        <v>1</v>
      </c>
      <c r="H222" s="50" t="str">
        <f t="shared" si="11"/>
        <v>Ethiopia_Malaria_1</v>
      </c>
    </row>
    <row r="223" spans="1:8">
      <c r="A223" s="51" t="s">
        <v>1807</v>
      </c>
      <c r="B223" s="52" t="s">
        <v>976</v>
      </c>
      <c r="C223" s="52" t="s">
        <v>304</v>
      </c>
      <c r="D223" s="52" t="str">
        <f t="shared" si="9"/>
        <v>ETH_Malaria</v>
      </c>
      <c r="E223" s="52" t="s">
        <v>1627</v>
      </c>
      <c r="F223" s="52" t="s">
        <v>942</v>
      </c>
      <c r="G223" s="52">
        <f t="shared" si="10"/>
        <v>2</v>
      </c>
      <c r="H223" s="53" t="str">
        <f t="shared" si="11"/>
        <v>Ethiopia_Malaria_2</v>
      </c>
    </row>
    <row r="224" spans="1:8">
      <c r="A224" s="48" t="s">
        <v>1807</v>
      </c>
      <c r="B224" s="49" t="s">
        <v>976</v>
      </c>
      <c r="C224" s="49" t="s">
        <v>301</v>
      </c>
      <c r="D224" s="49" t="str">
        <f t="shared" si="9"/>
        <v>ETH_TB</v>
      </c>
      <c r="E224" s="49" t="s">
        <v>1627</v>
      </c>
      <c r="F224" s="49" t="s">
        <v>947</v>
      </c>
      <c r="G224" s="49">
        <f t="shared" si="10"/>
        <v>1</v>
      </c>
      <c r="H224" s="50" t="str">
        <f t="shared" si="11"/>
        <v>Ethiopia_TB_1</v>
      </c>
    </row>
    <row r="225" spans="1:8">
      <c r="A225" s="51" t="s">
        <v>1813</v>
      </c>
      <c r="B225" s="52" t="s">
        <v>983</v>
      </c>
      <c r="C225" s="52" t="s">
        <v>301</v>
      </c>
      <c r="D225" s="52" t="str">
        <f t="shared" si="9"/>
        <v>GAB_TB</v>
      </c>
      <c r="E225" s="52" t="s">
        <v>1627</v>
      </c>
      <c r="F225" s="52" t="s">
        <v>942</v>
      </c>
      <c r="G225" s="52">
        <f t="shared" si="10"/>
        <v>1</v>
      </c>
      <c r="H225" s="53" t="str">
        <f t="shared" si="11"/>
        <v>Gabon_TB_1</v>
      </c>
    </row>
    <row r="226" spans="1:8">
      <c r="A226" s="48" t="s">
        <v>1815</v>
      </c>
      <c r="B226" s="49" t="s">
        <v>987</v>
      </c>
      <c r="C226" s="49" t="s">
        <v>1638</v>
      </c>
      <c r="D226" s="49" t="str">
        <f t="shared" si="9"/>
        <v>GEO_HIV</v>
      </c>
      <c r="E226" s="49" t="s">
        <v>1627</v>
      </c>
      <c r="F226" s="49" t="s">
        <v>947</v>
      </c>
      <c r="G226" s="49">
        <f t="shared" si="10"/>
        <v>1</v>
      </c>
      <c r="H226" s="50" t="str">
        <f t="shared" si="11"/>
        <v>Georgia_HIV_1</v>
      </c>
    </row>
    <row r="227" spans="1:8">
      <c r="A227" s="51" t="s">
        <v>1815</v>
      </c>
      <c r="B227" s="52" t="s">
        <v>987</v>
      </c>
      <c r="C227" s="52" t="s">
        <v>301</v>
      </c>
      <c r="D227" s="52" t="str">
        <f t="shared" si="9"/>
        <v>GEO_TB</v>
      </c>
      <c r="E227" s="52" t="s">
        <v>1627</v>
      </c>
      <c r="F227" s="52" t="s">
        <v>947</v>
      </c>
      <c r="G227" s="52">
        <f t="shared" si="10"/>
        <v>1</v>
      </c>
      <c r="H227" s="53" t="str">
        <f t="shared" si="11"/>
        <v>Georgia_TB_1</v>
      </c>
    </row>
    <row r="228" spans="1:8">
      <c r="A228" s="48" t="s">
        <v>1818</v>
      </c>
      <c r="B228" s="49" t="s">
        <v>990</v>
      </c>
      <c r="C228" s="49" t="s">
        <v>1638</v>
      </c>
      <c r="D228" s="49" t="str">
        <f t="shared" si="9"/>
        <v>GHA_HIV</v>
      </c>
      <c r="E228" s="49" t="s">
        <v>1627</v>
      </c>
      <c r="F228" s="49" t="s">
        <v>836</v>
      </c>
      <c r="G228" s="49">
        <f t="shared" si="10"/>
        <v>1</v>
      </c>
      <c r="H228" s="50" t="str">
        <f t="shared" si="11"/>
        <v>Ghana_HIV_1</v>
      </c>
    </row>
    <row r="229" spans="1:8">
      <c r="A229" s="51" t="s">
        <v>1818</v>
      </c>
      <c r="B229" s="52" t="s">
        <v>990</v>
      </c>
      <c r="C229" s="52" t="s">
        <v>1638</v>
      </c>
      <c r="D229" s="52" t="str">
        <f t="shared" si="9"/>
        <v>GHA_HIV</v>
      </c>
      <c r="E229" s="52" t="s">
        <v>1627</v>
      </c>
      <c r="F229" s="52" t="s">
        <v>911</v>
      </c>
      <c r="G229" s="52">
        <f t="shared" si="10"/>
        <v>2</v>
      </c>
      <c r="H229" s="53" t="str">
        <f t="shared" si="11"/>
        <v>Ghana_HIV_2</v>
      </c>
    </row>
    <row r="230" spans="1:8">
      <c r="A230" s="48" t="s">
        <v>1818</v>
      </c>
      <c r="B230" s="49" t="s">
        <v>990</v>
      </c>
      <c r="C230" s="49" t="s">
        <v>1638</v>
      </c>
      <c r="D230" s="49" t="str">
        <f t="shared" si="9"/>
        <v>GHA_HIV</v>
      </c>
      <c r="E230" s="49" t="s">
        <v>1627</v>
      </c>
      <c r="F230" s="49" t="s">
        <v>923</v>
      </c>
      <c r="G230" s="49">
        <f t="shared" si="10"/>
        <v>3</v>
      </c>
      <c r="H230" s="50" t="str">
        <f t="shared" si="11"/>
        <v>Ghana_HIV_3</v>
      </c>
    </row>
    <row r="231" spans="1:8">
      <c r="A231" s="51" t="s">
        <v>1818</v>
      </c>
      <c r="B231" s="52" t="s">
        <v>990</v>
      </c>
      <c r="C231" s="52" t="s">
        <v>1638</v>
      </c>
      <c r="D231" s="52" t="str">
        <f t="shared" si="9"/>
        <v>GHA_HIV</v>
      </c>
      <c r="E231" s="52" t="s">
        <v>1627</v>
      </c>
      <c r="F231" s="52" t="s">
        <v>927</v>
      </c>
      <c r="G231" s="52">
        <f t="shared" si="10"/>
        <v>4</v>
      </c>
      <c r="H231" s="53" t="str">
        <f t="shared" si="11"/>
        <v>Ghana_HIV_4</v>
      </c>
    </row>
    <row r="232" spans="1:8">
      <c r="A232" s="48" t="s">
        <v>1818</v>
      </c>
      <c r="B232" s="49" t="s">
        <v>990</v>
      </c>
      <c r="C232" s="49" t="s">
        <v>1638</v>
      </c>
      <c r="D232" s="49" t="str">
        <f t="shared" si="9"/>
        <v>GHA_HIV</v>
      </c>
      <c r="E232" s="49" t="s">
        <v>1627</v>
      </c>
      <c r="F232" s="49" t="s">
        <v>947</v>
      </c>
      <c r="G232" s="49">
        <f t="shared" si="10"/>
        <v>5</v>
      </c>
      <c r="H232" s="50" t="str">
        <f t="shared" si="11"/>
        <v>Ghana_HIV_5</v>
      </c>
    </row>
    <row r="233" spans="1:8">
      <c r="A233" s="51" t="s">
        <v>1818</v>
      </c>
      <c r="B233" s="52" t="s">
        <v>990</v>
      </c>
      <c r="C233" s="52" t="s">
        <v>1638</v>
      </c>
      <c r="D233" s="52" t="str">
        <f t="shared" si="9"/>
        <v>GHA_HIV</v>
      </c>
      <c r="E233" s="52" t="s">
        <v>1627</v>
      </c>
      <c r="F233" s="52" t="s">
        <v>938</v>
      </c>
      <c r="G233" s="52">
        <f t="shared" si="10"/>
        <v>6</v>
      </c>
      <c r="H233" s="53" t="str">
        <f t="shared" si="11"/>
        <v>Ghana_HIV_6</v>
      </c>
    </row>
    <row r="234" spans="1:8">
      <c r="A234" s="48" t="s">
        <v>1818</v>
      </c>
      <c r="B234" s="49" t="s">
        <v>990</v>
      </c>
      <c r="C234" s="49" t="s">
        <v>304</v>
      </c>
      <c r="D234" s="49" t="str">
        <f t="shared" si="9"/>
        <v>GHA_Malaria</v>
      </c>
      <c r="E234" s="49" t="s">
        <v>1627</v>
      </c>
      <c r="F234" s="49" t="s">
        <v>927</v>
      </c>
      <c r="G234" s="49">
        <f t="shared" si="10"/>
        <v>1</v>
      </c>
      <c r="H234" s="50" t="str">
        <f t="shared" si="11"/>
        <v>Ghana_Malaria_1</v>
      </c>
    </row>
    <row r="235" spans="1:8">
      <c r="A235" s="51" t="s">
        <v>1818</v>
      </c>
      <c r="B235" s="52" t="s">
        <v>990</v>
      </c>
      <c r="C235" s="52" t="s">
        <v>304</v>
      </c>
      <c r="D235" s="52" t="str">
        <f t="shared" si="9"/>
        <v>GHA_Malaria</v>
      </c>
      <c r="E235" s="52" t="s">
        <v>1627</v>
      </c>
      <c r="F235" s="52" t="s">
        <v>942</v>
      </c>
      <c r="G235" s="52">
        <f t="shared" si="10"/>
        <v>2</v>
      </c>
      <c r="H235" s="53" t="str">
        <f t="shared" si="11"/>
        <v>Ghana_Malaria_2</v>
      </c>
    </row>
    <row r="236" spans="1:8">
      <c r="A236" s="48" t="s">
        <v>1827</v>
      </c>
      <c r="B236" s="49" t="s">
        <v>1003</v>
      </c>
      <c r="C236" s="49" t="s">
        <v>1638</v>
      </c>
      <c r="D236" s="49" t="str">
        <f t="shared" si="9"/>
        <v>GIN_HIV</v>
      </c>
      <c r="E236" s="49" t="s">
        <v>1627</v>
      </c>
      <c r="F236" s="49" t="s">
        <v>798</v>
      </c>
      <c r="G236" s="49">
        <f t="shared" si="10"/>
        <v>1</v>
      </c>
      <c r="H236" s="50" t="str">
        <f t="shared" si="11"/>
        <v>Guinea_HIV_1</v>
      </c>
    </row>
    <row r="237" spans="1:8">
      <c r="A237" s="51" t="s">
        <v>1827</v>
      </c>
      <c r="B237" s="52" t="s">
        <v>1003</v>
      </c>
      <c r="C237" s="52" t="s">
        <v>1638</v>
      </c>
      <c r="D237" s="52" t="str">
        <f t="shared" si="9"/>
        <v>GIN_HIV</v>
      </c>
      <c r="E237" s="52" t="s">
        <v>1627</v>
      </c>
      <c r="F237" s="52" t="s">
        <v>825</v>
      </c>
      <c r="G237" s="52">
        <f t="shared" si="10"/>
        <v>2</v>
      </c>
      <c r="H237" s="53" t="str">
        <f t="shared" si="11"/>
        <v>Guinea_HIV_2</v>
      </c>
    </row>
    <row r="238" spans="1:8">
      <c r="A238" s="48" t="s">
        <v>1827</v>
      </c>
      <c r="B238" s="49" t="s">
        <v>1003</v>
      </c>
      <c r="C238" s="49" t="s">
        <v>1638</v>
      </c>
      <c r="D238" s="49" t="str">
        <f t="shared" si="9"/>
        <v>GIN_HIV</v>
      </c>
      <c r="E238" s="49" t="s">
        <v>1627</v>
      </c>
      <c r="F238" s="49" t="s">
        <v>853</v>
      </c>
      <c r="G238" s="49">
        <f t="shared" si="10"/>
        <v>3</v>
      </c>
      <c r="H238" s="50" t="str">
        <f t="shared" si="11"/>
        <v>Guinea_HIV_3</v>
      </c>
    </row>
    <row r="239" spans="1:8">
      <c r="A239" s="51" t="s">
        <v>1827</v>
      </c>
      <c r="B239" s="52" t="s">
        <v>1003</v>
      </c>
      <c r="C239" s="52" t="s">
        <v>1638</v>
      </c>
      <c r="D239" s="52" t="str">
        <f t="shared" si="9"/>
        <v>GIN_HIV</v>
      </c>
      <c r="E239" s="52" t="s">
        <v>1627</v>
      </c>
      <c r="F239" s="52" t="s">
        <v>894</v>
      </c>
      <c r="G239" s="52">
        <f t="shared" si="10"/>
        <v>4</v>
      </c>
      <c r="H239" s="53" t="str">
        <f t="shared" si="11"/>
        <v>Guinea_HIV_4</v>
      </c>
    </row>
    <row r="240" spans="1:8">
      <c r="A240" s="48" t="s">
        <v>1827</v>
      </c>
      <c r="B240" s="49" t="s">
        <v>1003</v>
      </c>
      <c r="C240" s="49" t="s">
        <v>1638</v>
      </c>
      <c r="D240" s="49" t="str">
        <f t="shared" si="9"/>
        <v>GIN_HIV</v>
      </c>
      <c r="E240" s="49" t="s">
        <v>1627</v>
      </c>
      <c r="F240" s="49" t="s">
        <v>923</v>
      </c>
      <c r="G240" s="49">
        <f t="shared" si="10"/>
        <v>5</v>
      </c>
      <c r="H240" s="50" t="str">
        <f t="shared" si="11"/>
        <v>Guinea_HIV_5</v>
      </c>
    </row>
    <row r="241" spans="1:8">
      <c r="A241" s="51" t="s">
        <v>1827</v>
      </c>
      <c r="B241" s="52" t="s">
        <v>1003</v>
      </c>
      <c r="C241" s="52" t="s">
        <v>1638</v>
      </c>
      <c r="D241" s="52" t="str">
        <f t="shared" si="9"/>
        <v>GIN_HIV</v>
      </c>
      <c r="E241" s="52" t="s">
        <v>1627</v>
      </c>
      <c r="F241" s="52" t="s">
        <v>947</v>
      </c>
      <c r="G241" s="52">
        <f t="shared" si="10"/>
        <v>6</v>
      </c>
      <c r="H241" s="53" t="str">
        <f t="shared" si="11"/>
        <v>Guinea_HIV_6</v>
      </c>
    </row>
    <row r="242" spans="1:8">
      <c r="A242" s="48" t="s">
        <v>1827</v>
      </c>
      <c r="B242" s="49" t="s">
        <v>1003</v>
      </c>
      <c r="C242" s="49" t="s">
        <v>1638</v>
      </c>
      <c r="D242" s="49" t="str">
        <f t="shared" si="9"/>
        <v>GIN_HIV</v>
      </c>
      <c r="E242" s="49" t="s">
        <v>1627</v>
      </c>
      <c r="F242" s="49" t="s">
        <v>938</v>
      </c>
      <c r="G242" s="49">
        <f t="shared" si="10"/>
        <v>7</v>
      </c>
      <c r="H242" s="50" t="str">
        <f t="shared" si="11"/>
        <v>Guinea_HIV_7</v>
      </c>
    </row>
    <row r="243" spans="1:8">
      <c r="A243" s="51" t="s">
        <v>1827</v>
      </c>
      <c r="B243" s="52" t="s">
        <v>1003</v>
      </c>
      <c r="C243" s="52" t="s">
        <v>304</v>
      </c>
      <c r="D243" s="52" t="str">
        <f t="shared" si="9"/>
        <v>GIN_Malaria</v>
      </c>
      <c r="E243" s="52" t="s">
        <v>1627</v>
      </c>
      <c r="F243" s="52" t="s">
        <v>709</v>
      </c>
      <c r="G243" s="52">
        <f t="shared" si="10"/>
        <v>1</v>
      </c>
      <c r="H243" s="53" t="str">
        <f t="shared" si="11"/>
        <v>Guinea_Malaria_1</v>
      </c>
    </row>
    <row r="244" spans="1:8">
      <c r="A244" s="48" t="s">
        <v>1827</v>
      </c>
      <c r="B244" s="49" t="s">
        <v>1003</v>
      </c>
      <c r="C244" s="49" t="s">
        <v>304</v>
      </c>
      <c r="D244" s="49" t="str">
        <f t="shared" si="9"/>
        <v>GIN_Malaria</v>
      </c>
      <c r="E244" s="49" t="s">
        <v>1627</v>
      </c>
      <c r="F244" s="49" t="s">
        <v>853</v>
      </c>
      <c r="G244" s="49">
        <f t="shared" si="10"/>
        <v>2</v>
      </c>
      <c r="H244" s="50" t="str">
        <f t="shared" si="11"/>
        <v>Guinea_Malaria_2</v>
      </c>
    </row>
    <row r="245" spans="1:8">
      <c r="A245" s="51" t="s">
        <v>1827</v>
      </c>
      <c r="B245" s="52" t="s">
        <v>1003</v>
      </c>
      <c r="C245" s="52" t="s">
        <v>304</v>
      </c>
      <c r="D245" s="52" t="str">
        <f t="shared" si="9"/>
        <v>GIN_Malaria</v>
      </c>
      <c r="E245" s="52" t="s">
        <v>1627</v>
      </c>
      <c r="F245" s="52" t="s">
        <v>894</v>
      </c>
      <c r="G245" s="52">
        <f t="shared" si="10"/>
        <v>3</v>
      </c>
      <c r="H245" s="53" t="str">
        <f t="shared" si="11"/>
        <v>Guinea_Malaria_3</v>
      </c>
    </row>
    <row r="246" spans="1:8">
      <c r="A246" s="48" t="s">
        <v>1827</v>
      </c>
      <c r="B246" s="49" t="s">
        <v>1003</v>
      </c>
      <c r="C246" s="49" t="s">
        <v>304</v>
      </c>
      <c r="D246" s="49" t="str">
        <f t="shared" si="9"/>
        <v>GIN_Malaria</v>
      </c>
      <c r="E246" s="49" t="s">
        <v>1627</v>
      </c>
      <c r="F246" s="49" t="s">
        <v>927</v>
      </c>
      <c r="G246" s="49">
        <f t="shared" si="10"/>
        <v>4</v>
      </c>
      <c r="H246" s="50" t="str">
        <f t="shared" si="11"/>
        <v>Guinea_Malaria_4</v>
      </c>
    </row>
    <row r="247" spans="1:8">
      <c r="A247" s="51" t="s">
        <v>1827</v>
      </c>
      <c r="B247" s="52" t="s">
        <v>1003</v>
      </c>
      <c r="C247" s="52" t="s">
        <v>304</v>
      </c>
      <c r="D247" s="52" t="str">
        <f t="shared" si="9"/>
        <v>GIN_Malaria</v>
      </c>
      <c r="E247" s="52" t="s">
        <v>1627</v>
      </c>
      <c r="F247" s="52" t="s">
        <v>932</v>
      </c>
      <c r="G247" s="52">
        <f t="shared" si="10"/>
        <v>5</v>
      </c>
      <c r="H247" s="53" t="str">
        <f t="shared" si="11"/>
        <v>Guinea_Malaria_5</v>
      </c>
    </row>
    <row r="248" spans="1:8">
      <c r="A248" s="48" t="s">
        <v>1827</v>
      </c>
      <c r="B248" s="49" t="s">
        <v>1003</v>
      </c>
      <c r="C248" s="49" t="s">
        <v>304</v>
      </c>
      <c r="D248" s="49" t="str">
        <f t="shared" si="9"/>
        <v>GIN_Malaria</v>
      </c>
      <c r="E248" s="49" t="s">
        <v>1627</v>
      </c>
      <c r="F248" s="49" t="s">
        <v>942</v>
      </c>
      <c r="G248" s="49">
        <f t="shared" si="10"/>
        <v>6</v>
      </c>
      <c r="H248" s="50" t="str">
        <f t="shared" si="11"/>
        <v>Guinea_Malaria_6</v>
      </c>
    </row>
    <row r="249" spans="1:8">
      <c r="A249" s="51" t="s">
        <v>1827</v>
      </c>
      <c r="B249" s="52" t="s">
        <v>1003</v>
      </c>
      <c r="C249" s="52" t="s">
        <v>301</v>
      </c>
      <c r="D249" s="52" t="str">
        <f t="shared" si="9"/>
        <v>GIN_TB</v>
      </c>
      <c r="E249" s="52" t="s">
        <v>1627</v>
      </c>
      <c r="F249" s="52" t="s">
        <v>669</v>
      </c>
      <c r="G249" s="52">
        <f t="shared" si="10"/>
        <v>1</v>
      </c>
      <c r="H249" s="53" t="str">
        <f t="shared" si="11"/>
        <v>Guinea_TB_1</v>
      </c>
    </row>
    <row r="250" spans="1:8">
      <c r="A250" s="48" t="s">
        <v>1827</v>
      </c>
      <c r="B250" s="49" t="s">
        <v>1003</v>
      </c>
      <c r="C250" s="49" t="s">
        <v>301</v>
      </c>
      <c r="D250" s="49" t="str">
        <f t="shared" si="9"/>
        <v>GIN_TB</v>
      </c>
      <c r="E250" s="49" t="s">
        <v>1627</v>
      </c>
      <c r="F250" s="49" t="s">
        <v>786</v>
      </c>
      <c r="G250" s="49">
        <f t="shared" si="10"/>
        <v>2</v>
      </c>
      <c r="H250" s="50" t="str">
        <f t="shared" si="11"/>
        <v>Guinea_TB_2</v>
      </c>
    </row>
    <row r="251" spans="1:8">
      <c r="A251" s="51" t="s">
        <v>1827</v>
      </c>
      <c r="B251" s="52" t="s">
        <v>1003</v>
      </c>
      <c r="C251" s="52" t="s">
        <v>301</v>
      </c>
      <c r="D251" s="52" t="str">
        <f t="shared" si="9"/>
        <v>GIN_TB</v>
      </c>
      <c r="E251" s="52" t="s">
        <v>1627</v>
      </c>
      <c r="F251" s="52" t="s">
        <v>942</v>
      </c>
      <c r="G251" s="52">
        <f t="shared" si="10"/>
        <v>3</v>
      </c>
      <c r="H251" s="53" t="str">
        <f t="shared" si="11"/>
        <v>Guinea_TB_3</v>
      </c>
    </row>
    <row r="252" spans="1:8">
      <c r="A252" s="48" t="s">
        <v>1843</v>
      </c>
      <c r="B252" s="49" t="s">
        <v>985</v>
      </c>
      <c r="C252" s="49" t="s">
        <v>1638</v>
      </c>
      <c r="D252" s="49" t="str">
        <f t="shared" si="9"/>
        <v>GMB_HIV</v>
      </c>
      <c r="E252" s="49" t="s">
        <v>1627</v>
      </c>
      <c r="F252" s="49" t="s">
        <v>836</v>
      </c>
      <c r="G252" s="49">
        <f t="shared" si="10"/>
        <v>1</v>
      </c>
      <c r="H252" s="50" t="str">
        <f t="shared" si="11"/>
        <v>Gambia_HIV_1</v>
      </c>
    </row>
    <row r="253" spans="1:8">
      <c r="A253" s="51" t="s">
        <v>1843</v>
      </c>
      <c r="B253" s="52" t="s">
        <v>985</v>
      </c>
      <c r="C253" s="52" t="s">
        <v>1638</v>
      </c>
      <c r="D253" s="52" t="str">
        <f t="shared" si="9"/>
        <v>GMB_HIV</v>
      </c>
      <c r="E253" s="52" t="s">
        <v>1627</v>
      </c>
      <c r="F253" s="52" t="s">
        <v>894</v>
      </c>
      <c r="G253" s="52">
        <f t="shared" si="10"/>
        <v>2</v>
      </c>
      <c r="H253" s="53" t="str">
        <f t="shared" si="11"/>
        <v>Gambia_HIV_2</v>
      </c>
    </row>
    <row r="254" spans="1:8">
      <c r="A254" s="48" t="s">
        <v>1843</v>
      </c>
      <c r="B254" s="49" t="s">
        <v>985</v>
      </c>
      <c r="C254" s="49" t="s">
        <v>1638</v>
      </c>
      <c r="D254" s="49" t="str">
        <f t="shared" si="9"/>
        <v>GMB_HIV</v>
      </c>
      <c r="E254" s="49" t="s">
        <v>1627</v>
      </c>
      <c r="F254" s="49" t="s">
        <v>911</v>
      </c>
      <c r="G254" s="49">
        <f t="shared" si="10"/>
        <v>3</v>
      </c>
      <c r="H254" s="50" t="str">
        <f t="shared" si="11"/>
        <v>Gambia_HIV_3</v>
      </c>
    </row>
    <row r="255" spans="1:8">
      <c r="A255" s="51" t="s">
        <v>1843</v>
      </c>
      <c r="B255" s="52" t="s">
        <v>985</v>
      </c>
      <c r="C255" s="52" t="s">
        <v>1638</v>
      </c>
      <c r="D255" s="52" t="str">
        <f t="shared" si="9"/>
        <v>GMB_HIV</v>
      </c>
      <c r="E255" s="52" t="s">
        <v>1627</v>
      </c>
      <c r="F255" s="52" t="s">
        <v>923</v>
      </c>
      <c r="G255" s="52">
        <f t="shared" si="10"/>
        <v>4</v>
      </c>
      <c r="H255" s="53" t="str">
        <f t="shared" si="11"/>
        <v>Gambia_HIV_4</v>
      </c>
    </row>
    <row r="256" spans="1:8">
      <c r="A256" s="48" t="s">
        <v>1843</v>
      </c>
      <c r="B256" s="49" t="s">
        <v>985</v>
      </c>
      <c r="C256" s="49" t="s">
        <v>1638</v>
      </c>
      <c r="D256" s="49" t="str">
        <f t="shared" si="9"/>
        <v>GMB_HIV</v>
      </c>
      <c r="E256" s="49" t="s">
        <v>1627</v>
      </c>
      <c r="F256" s="49" t="s">
        <v>942</v>
      </c>
      <c r="G256" s="49">
        <f t="shared" si="10"/>
        <v>5</v>
      </c>
      <c r="H256" s="50" t="str">
        <f t="shared" si="11"/>
        <v>Gambia_HIV_5</v>
      </c>
    </row>
    <row r="257" spans="1:8">
      <c r="A257" s="51" t="s">
        <v>1843</v>
      </c>
      <c r="B257" s="52" t="s">
        <v>985</v>
      </c>
      <c r="C257" s="52" t="s">
        <v>304</v>
      </c>
      <c r="D257" s="52" t="str">
        <f t="shared" si="9"/>
        <v>GMB_Malaria</v>
      </c>
      <c r="E257" s="52" t="s">
        <v>1627</v>
      </c>
      <c r="F257" s="52" t="s">
        <v>894</v>
      </c>
      <c r="G257" s="52">
        <f t="shared" si="10"/>
        <v>1</v>
      </c>
      <c r="H257" s="53" t="str">
        <f t="shared" si="11"/>
        <v>Gambia_Malaria_1</v>
      </c>
    </row>
    <row r="258" spans="1:8">
      <c r="A258" s="48" t="s">
        <v>1843</v>
      </c>
      <c r="B258" s="49" t="s">
        <v>985</v>
      </c>
      <c r="C258" s="49" t="s">
        <v>304</v>
      </c>
      <c r="D258" s="49" t="str">
        <f t="shared" si="9"/>
        <v>GMB_Malaria</v>
      </c>
      <c r="E258" s="49" t="s">
        <v>1627</v>
      </c>
      <c r="F258" s="49" t="s">
        <v>947</v>
      </c>
      <c r="G258" s="49">
        <f t="shared" si="10"/>
        <v>2</v>
      </c>
      <c r="H258" s="50" t="str">
        <f t="shared" si="11"/>
        <v>Gambia_Malaria_2</v>
      </c>
    </row>
    <row r="259" spans="1:8">
      <c r="A259" s="51" t="s">
        <v>1843</v>
      </c>
      <c r="B259" s="52" t="s">
        <v>985</v>
      </c>
      <c r="C259" s="52" t="s">
        <v>304</v>
      </c>
      <c r="D259" s="52" t="str">
        <f t="shared" ref="D259:D322" si="12">_xlfn.CONCAT(A259,"_",C259)</f>
        <v>GMB_Malaria</v>
      </c>
      <c r="E259" s="52" t="s">
        <v>1627</v>
      </c>
      <c r="F259" s="52" t="s">
        <v>942</v>
      </c>
      <c r="G259" s="52">
        <f t="shared" ref="G259:G322" si="13">IF(D259=D258,G258+1,1)</f>
        <v>3</v>
      </c>
      <c r="H259" s="53" t="str">
        <f t="shared" ref="H259:H322" si="14">_xlfn.CONCAT(B259,"_",C259,"_",G259)</f>
        <v>Gambia_Malaria_3</v>
      </c>
    </row>
    <row r="260" spans="1:8">
      <c r="A260" s="48" t="s">
        <v>1847</v>
      </c>
      <c r="B260" s="49" t="s">
        <v>1005</v>
      </c>
      <c r="C260" s="49" t="s">
        <v>1638</v>
      </c>
      <c r="D260" s="49" t="str">
        <f t="shared" si="12"/>
        <v>GNB_HIV</v>
      </c>
      <c r="E260" s="49" t="s">
        <v>1627</v>
      </c>
      <c r="F260" s="49" t="s">
        <v>605</v>
      </c>
      <c r="G260" s="49">
        <f t="shared" si="13"/>
        <v>1</v>
      </c>
      <c r="H260" s="50" t="str">
        <f t="shared" si="14"/>
        <v>Guinea-Bissau_HIV_1</v>
      </c>
    </row>
    <row r="261" spans="1:8">
      <c r="A261" s="51" t="s">
        <v>1847</v>
      </c>
      <c r="B261" s="52" t="s">
        <v>1005</v>
      </c>
      <c r="C261" s="52" t="s">
        <v>1638</v>
      </c>
      <c r="D261" s="52" t="str">
        <f t="shared" si="12"/>
        <v>GNB_HIV</v>
      </c>
      <c r="E261" s="52" t="s">
        <v>1627</v>
      </c>
      <c r="F261" s="52" t="s">
        <v>942</v>
      </c>
      <c r="G261" s="52">
        <f t="shared" si="13"/>
        <v>2</v>
      </c>
      <c r="H261" s="53" t="str">
        <f t="shared" si="14"/>
        <v>Guinea-Bissau_HIV_2</v>
      </c>
    </row>
    <row r="262" spans="1:8">
      <c r="A262" s="48" t="s">
        <v>1847</v>
      </c>
      <c r="B262" s="49" t="s">
        <v>1005</v>
      </c>
      <c r="C262" s="49" t="s">
        <v>301</v>
      </c>
      <c r="D262" s="49" t="str">
        <f t="shared" si="12"/>
        <v>GNB_TB</v>
      </c>
      <c r="E262" s="49" t="s">
        <v>1627</v>
      </c>
      <c r="F262" s="49" t="s">
        <v>942</v>
      </c>
      <c r="G262" s="49">
        <f t="shared" si="13"/>
        <v>1</v>
      </c>
      <c r="H262" s="50" t="str">
        <f t="shared" si="14"/>
        <v>Guinea-Bissau_TB_1</v>
      </c>
    </row>
    <row r="263" spans="1:8">
      <c r="A263" s="51" t="s">
        <v>1855</v>
      </c>
      <c r="B263" s="52" t="s">
        <v>1002</v>
      </c>
      <c r="C263" s="52" t="s">
        <v>1638</v>
      </c>
      <c r="D263" s="52" t="str">
        <f t="shared" si="12"/>
        <v>GTM_HIV</v>
      </c>
      <c r="E263" s="52" t="s">
        <v>1627</v>
      </c>
      <c r="F263" s="52" t="s">
        <v>836</v>
      </c>
      <c r="G263" s="52">
        <f t="shared" si="13"/>
        <v>1</v>
      </c>
      <c r="H263" s="53" t="str">
        <f t="shared" si="14"/>
        <v>Guatemala_HIV_1</v>
      </c>
    </row>
    <row r="264" spans="1:8">
      <c r="A264" s="48" t="s">
        <v>1855</v>
      </c>
      <c r="B264" s="49" t="s">
        <v>1002</v>
      </c>
      <c r="C264" s="49" t="s">
        <v>1638</v>
      </c>
      <c r="D264" s="49" t="str">
        <f t="shared" si="12"/>
        <v>GTM_HIV</v>
      </c>
      <c r="E264" s="49" t="s">
        <v>1627</v>
      </c>
      <c r="F264" s="49" t="s">
        <v>927</v>
      </c>
      <c r="G264" s="49">
        <f t="shared" si="13"/>
        <v>2</v>
      </c>
      <c r="H264" s="50" t="str">
        <f t="shared" si="14"/>
        <v>Guatemala_HIV_2</v>
      </c>
    </row>
    <row r="265" spans="1:8">
      <c r="A265" s="51" t="s">
        <v>1855</v>
      </c>
      <c r="B265" s="52" t="s">
        <v>1002</v>
      </c>
      <c r="C265" s="52" t="s">
        <v>1638</v>
      </c>
      <c r="D265" s="52" t="str">
        <f t="shared" si="12"/>
        <v>GTM_HIV</v>
      </c>
      <c r="E265" s="52" t="s">
        <v>1627</v>
      </c>
      <c r="F265" s="52" t="s">
        <v>942</v>
      </c>
      <c r="G265" s="52">
        <f t="shared" si="13"/>
        <v>3</v>
      </c>
      <c r="H265" s="53" t="str">
        <f t="shared" si="14"/>
        <v>Guatemala_HIV_3</v>
      </c>
    </row>
    <row r="266" spans="1:8">
      <c r="A266" s="48" t="s">
        <v>1855</v>
      </c>
      <c r="B266" s="49" t="s">
        <v>1002</v>
      </c>
      <c r="C266" s="49" t="s">
        <v>301</v>
      </c>
      <c r="D266" s="49" t="str">
        <f t="shared" si="12"/>
        <v>GTM_TB</v>
      </c>
      <c r="E266" s="49" t="s">
        <v>1627</v>
      </c>
      <c r="F266" s="49" t="s">
        <v>605</v>
      </c>
      <c r="G266" s="49">
        <f t="shared" si="13"/>
        <v>1</v>
      </c>
      <c r="H266" s="50" t="str">
        <f t="shared" si="14"/>
        <v>Guatemala_TB_1</v>
      </c>
    </row>
    <row r="267" spans="1:8">
      <c r="A267" s="51" t="s">
        <v>1860</v>
      </c>
      <c r="B267" s="52" t="s">
        <v>1008</v>
      </c>
      <c r="C267" s="52" t="s">
        <v>1638</v>
      </c>
      <c r="D267" s="52" t="str">
        <f t="shared" si="12"/>
        <v>GUY_HIV</v>
      </c>
      <c r="E267" s="52" t="s">
        <v>1627</v>
      </c>
      <c r="F267" s="52"/>
      <c r="G267" s="52">
        <f t="shared" si="13"/>
        <v>1</v>
      </c>
      <c r="H267" s="53" t="str">
        <f t="shared" si="14"/>
        <v>Guyana_HIV_1</v>
      </c>
    </row>
    <row r="268" spans="1:8">
      <c r="A268" s="48" t="s">
        <v>1860</v>
      </c>
      <c r="B268" s="49" t="s">
        <v>1008</v>
      </c>
      <c r="C268" s="49" t="s">
        <v>301</v>
      </c>
      <c r="D268" s="49" t="str">
        <f t="shared" si="12"/>
        <v>GUY_TB</v>
      </c>
      <c r="E268" s="49" t="s">
        <v>1627</v>
      </c>
      <c r="F268" s="49"/>
      <c r="G268" s="49">
        <f t="shared" si="13"/>
        <v>1</v>
      </c>
      <c r="H268" s="50" t="str">
        <f t="shared" si="14"/>
        <v>Guyana_TB_1</v>
      </c>
    </row>
    <row r="269" spans="1:8">
      <c r="A269" s="51" t="s">
        <v>1863</v>
      </c>
      <c r="B269" s="52" t="s">
        <v>1016</v>
      </c>
      <c r="C269" s="52" t="s">
        <v>1638</v>
      </c>
      <c r="D269" s="52" t="str">
        <f t="shared" si="12"/>
        <v>HND_HIV</v>
      </c>
      <c r="E269" s="52" t="s">
        <v>1627</v>
      </c>
      <c r="F269" s="52" t="s">
        <v>853</v>
      </c>
      <c r="G269" s="52">
        <f t="shared" si="13"/>
        <v>1</v>
      </c>
      <c r="H269" s="53" t="str">
        <f t="shared" si="14"/>
        <v>Honduras_HIV_1</v>
      </c>
    </row>
    <row r="270" spans="1:8">
      <c r="A270" s="48" t="s">
        <v>1863</v>
      </c>
      <c r="B270" s="49" t="s">
        <v>1016</v>
      </c>
      <c r="C270" s="49" t="s">
        <v>1638</v>
      </c>
      <c r="D270" s="49" t="str">
        <f t="shared" si="12"/>
        <v>HND_HIV</v>
      </c>
      <c r="E270" s="49" t="s">
        <v>1627</v>
      </c>
      <c r="F270" s="49" t="s">
        <v>894</v>
      </c>
      <c r="G270" s="49">
        <f t="shared" si="13"/>
        <v>2</v>
      </c>
      <c r="H270" s="50" t="str">
        <f t="shared" si="14"/>
        <v>Honduras_HIV_2</v>
      </c>
    </row>
    <row r="271" spans="1:8">
      <c r="A271" s="51" t="s">
        <v>1863</v>
      </c>
      <c r="B271" s="52" t="s">
        <v>1016</v>
      </c>
      <c r="C271" s="52" t="s">
        <v>1638</v>
      </c>
      <c r="D271" s="52" t="str">
        <f t="shared" si="12"/>
        <v>HND_HIV</v>
      </c>
      <c r="E271" s="52" t="s">
        <v>1627</v>
      </c>
      <c r="F271" s="52" t="s">
        <v>927</v>
      </c>
      <c r="G271" s="52">
        <f t="shared" si="13"/>
        <v>3</v>
      </c>
      <c r="H271" s="53" t="str">
        <f t="shared" si="14"/>
        <v>Honduras_HIV_3</v>
      </c>
    </row>
    <row r="272" spans="1:8">
      <c r="A272" s="48" t="s">
        <v>1863</v>
      </c>
      <c r="B272" s="49" t="s">
        <v>1016</v>
      </c>
      <c r="C272" s="49" t="s">
        <v>304</v>
      </c>
      <c r="D272" s="49" t="str">
        <f t="shared" si="12"/>
        <v>HND_Malaria</v>
      </c>
      <c r="E272" s="49" t="s">
        <v>1627</v>
      </c>
      <c r="F272" s="49" t="s">
        <v>679</v>
      </c>
      <c r="G272" s="49">
        <f t="shared" si="13"/>
        <v>1</v>
      </c>
      <c r="H272" s="50" t="str">
        <f t="shared" si="14"/>
        <v>Honduras_Malaria_1</v>
      </c>
    </row>
    <row r="273" spans="1:8">
      <c r="A273" s="51" t="s">
        <v>1863</v>
      </c>
      <c r="B273" s="52" t="s">
        <v>1016</v>
      </c>
      <c r="C273" s="52" t="s">
        <v>304</v>
      </c>
      <c r="D273" s="52" t="str">
        <f t="shared" si="12"/>
        <v>HND_Malaria</v>
      </c>
      <c r="E273" s="52" t="s">
        <v>1627</v>
      </c>
      <c r="F273" s="52" t="s">
        <v>731</v>
      </c>
      <c r="G273" s="52">
        <f t="shared" si="13"/>
        <v>2</v>
      </c>
      <c r="H273" s="53" t="str">
        <f t="shared" si="14"/>
        <v>Honduras_Malaria_2</v>
      </c>
    </row>
    <row r="274" spans="1:8">
      <c r="A274" s="48" t="s">
        <v>1863</v>
      </c>
      <c r="B274" s="49" t="s">
        <v>1016</v>
      </c>
      <c r="C274" s="49" t="s">
        <v>304</v>
      </c>
      <c r="D274" s="49" t="str">
        <f t="shared" si="12"/>
        <v>HND_Malaria</v>
      </c>
      <c r="E274" s="49" t="s">
        <v>1627</v>
      </c>
      <c r="F274" s="49" t="s">
        <v>942</v>
      </c>
      <c r="G274" s="49">
        <f t="shared" si="13"/>
        <v>3</v>
      </c>
      <c r="H274" s="50" t="str">
        <f t="shared" si="14"/>
        <v>Honduras_Malaria_3</v>
      </c>
    </row>
    <row r="275" spans="1:8">
      <c r="A275" s="51" t="s">
        <v>1870</v>
      </c>
      <c r="B275" s="52" t="s">
        <v>1009</v>
      </c>
      <c r="C275" s="52" t="s">
        <v>1638</v>
      </c>
      <c r="D275" s="52" t="str">
        <f t="shared" si="12"/>
        <v>HTI_HIV</v>
      </c>
      <c r="E275" s="52" t="s">
        <v>1627</v>
      </c>
      <c r="F275" s="52" t="s">
        <v>836</v>
      </c>
      <c r="G275" s="52">
        <f t="shared" si="13"/>
        <v>1</v>
      </c>
      <c r="H275" s="53" t="str">
        <f t="shared" si="14"/>
        <v>Haiti_HIV_1</v>
      </c>
    </row>
    <row r="276" spans="1:8">
      <c r="A276" s="48" t="s">
        <v>1870</v>
      </c>
      <c r="B276" s="49" t="s">
        <v>1009</v>
      </c>
      <c r="C276" s="49" t="s">
        <v>1638</v>
      </c>
      <c r="D276" s="49" t="str">
        <f t="shared" si="12"/>
        <v>HTI_HIV</v>
      </c>
      <c r="E276" s="49" t="s">
        <v>1627</v>
      </c>
      <c r="F276" s="49" t="s">
        <v>927</v>
      </c>
      <c r="G276" s="49">
        <f t="shared" si="13"/>
        <v>2</v>
      </c>
      <c r="H276" s="50" t="str">
        <f t="shared" si="14"/>
        <v>Haiti_HIV_2</v>
      </c>
    </row>
    <row r="277" spans="1:8">
      <c r="A277" s="51" t="s">
        <v>1870</v>
      </c>
      <c r="B277" s="52" t="s">
        <v>1009</v>
      </c>
      <c r="C277" s="52" t="s">
        <v>1638</v>
      </c>
      <c r="D277" s="52" t="str">
        <f t="shared" si="12"/>
        <v>HTI_HIV</v>
      </c>
      <c r="E277" s="52" t="s">
        <v>1627</v>
      </c>
      <c r="F277" s="52" t="s">
        <v>947</v>
      </c>
      <c r="G277" s="52">
        <f t="shared" si="13"/>
        <v>3</v>
      </c>
      <c r="H277" s="53" t="str">
        <f t="shared" si="14"/>
        <v>Haiti_HIV_3</v>
      </c>
    </row>
    <row r="278" spans="1:8">
      <c r="A278" s="48" t="s">
        <v>1870</v>
      </c>
      <c r="B278" s="49" t="s">
        <v>1009</v>
      </c>
      <c r="C278" s="49" t="s">
        <v>1638</v>
      </c>
      <c r="D278" s="49" t="str">
        <f t="shared" si="12"/>
        <v>HTI_HIV</v>
      </c>
      <c r="E278" s="49" t="s">
        <v>1627</v>
      </c>
      <c r="F278" s="49" t="s">
        <v>942</v>
      </c>
      <c r="G278" s="49">
        <f t="shared" si="13"/>
        <v>4</v>
      </c>
      <c r="H278" s="50" t="str">
        <f t="shared" si="14"/>
        <v>Haiti_HIV_4</v>
      </c>
    </row>
    <row r="279" spans="1:8">
      <c r="A279" s="51" t="s">
        <v>1870</v>
      </c>
      <c r="B279" s="52" t="s">
        <v>1009</v>
      </c>
      <c r="C279" s="52" t="s">
        <v>304</v>
      </c>
      <c r="D279" s="52" t="str">
        <f t="shared" si="12"/>
        <v>HTI_Malaria</v>
      </c>
      <c r="E279" s="52" t="s">
        <v>1627</v>
      </c>
      <c r="F279" s="52" t="s">
        <v>679</v>
      </c>
      <c r="G279" s="52">
        <f t="shared" si="13"/>
        <v>1</v>
      </c>
      <c r="H279" s="53" t="str">
        <f t="shared" si="14"/>
        <v>Haiti_Malaria_1</v>
      </c>
    </row>
    <row r="280" spans="1:8">
      <c r="A280" s="48" t="s">
        <v>1870</v>
      </c>
      <c r="B280" s="49" t="s">
        <v>1009</v>
      </c>
      <c r="C280" s="49" t="s">
        <v>304</v>
      </c>
      <c r="D280" s="49" t="str">
        <f t="shared" si="12"/>
        <v>HTI_Malaria</v>
      </c>
      <c r="E280" s="49" t="s">
        <v>1627</v>
      </c>
      <c r="F280" s="49" t="s">
        <v>731</v>
      </c>
      <c r="G280" s="49">
        <f t="shared" si="13"/>
        <v>2</v>
      </c>
      <c r="H280" s="50" t="str">
        <f t="shared" si="14"/>
        <v>Haiti_Malaria_2</v>
      </c>
    </row>
    <row r="281" spans="1:8">
      <c r="A281" s="51" t="s">
        <v>1870</v>
      </c>
      <c r="B281" s="52" t="s">
        <v>1009</v>
      </c>
      <c r="C281" s="52" t="s">
        <v>304</v>
      </c>
      <c r="D281" s="52" t="str">
        <f t="shared" si="12"/>
        <v>HTI_Malaria</v>
      </c>
      <c r="E281" s="52" t="s">
        <v>1627</v>
      </c>
      <c r="F281" s="52" t="s">
        <v>947</v>
      </c>
      <c r="G281" s="52">
        <f t="shared" si="13"/>
        <v>3</v>
      </c>
      <c r="H281" s="53" t="str">
        <f t="shared" si="14"/>
        <v>Haiti_Malaria_3</v>
      </c>
    </row>
    <row r="282" spans="1:8">
      <c r="A282" s="48" t="s">
        <v>1870</v>
      </c>
      <c r="B282" s="49" t="s">
        <v>1009</v>
      </c>
      <c r="C282" s="49" t="s">
        <v>304</v>
      </c>
      <c r="D282" s="49" t="str">
        <f t="shared" si="12"/>
        <v>HTI_Malaria</v>
      </c>
      <c r="E282" s="49" t="s">
        <v>1627</v>
      </c>
      <c r="F282" s="49" t="s">
        <v>942</v>
      </c>
      <c r="G282" s="49">
        <f t="shared" si="13"/>
        <v>4</v>
      </c>
      <c r="H282" s="50" t="str">
        <f t="shared" si="14"/>
        <v>Haiti_Malaria_4</v>
      </c>
    </row>
    <row r="283" spans="1:8">
      <c r="A283" s="51" t="s">
        <v>1870</v>
      </c>
      <c r="B283" s="52" t="s">
        <v>1009</v>
      </c>
      <c r="C283" s="52" t="s">
        <v>301</v>
      </c>
      <c r="D283" s="52" t="str">
        <f t="shared" si="12"/>
        <v>HTI_TB</v>
      </c>
      <c r="E283" s="52" t="s">
        <v>1627</v>
      </c>
      <c r="F283" s="52" t="s">
        <v>927</v>
      </c>
      <c r="G283" s="52">
        <f t="shared" si="13"/>
        <v>1</v>
      </c>
      <c r="H283" s="53" t="str">
        <f t="shared" si="14"/>
        <v>Haiti_TB_1</v>
      </c>
    </row>
    <row r="284" spans="1:8">
      <c r="A284" s="48" t="s">
        <v>1870</v>
      </c>
      <c r="B284" s="49" t="s">
        <v>1009</v>
      </c>
      <c r="C284" s="49" t="s">
        <v>301</v>
      </c>
      <c r="D284" s="49" t="str">
        <f t="shared" si="12"/>
        <v>HTI_TB</v>
      </c>
      <c r="E284" s="49" t="s">
        <v>1627</v>
      </c>
      <c r="F284" s="49" t="s">
        <v>947</v>
      </c>
      <c r="G284" s="49">
        <f t="shared" si="13"/>
        <v>2</v>
      </c>
      <c r="H284" s="50" t="str">
        <f t="shared" si="14"/>
        <v>Haiti_TB_2</v>
      </c>
    </row>
    <row r="285" spans="1:8">
      <c r="A285" s="51" t="s">
        <v>1870</v>
      </c>
      <c r="B285" s="52" t="s">
        <v>1009</v>
      </c>
      <c r="C285" s="52" t="s">
        <v>301</v>
      </c>
      <c r="D285" s="52" t="str">
        <f t="shared" si="12"/>
        <v>HTI_TB</v>
      </c>
      <c r="E285" s="52" t="s">
        <v>1627</v>
      </c>
      <c r="F285" s="52" t="s">
        <v>942</v>
      </c>
      <c r="G285" s="52">
        <f t="shared" si="13"/>
        <v>3</v>
      </c>
      <c r="H285" s="53" t="str">
        <f t="shared" si="14"/>
        <v>Haiti_TB_3</v>
      </c>
    </row>
    <row r="286" spans="1:8">
      <c r="A286" s="48" t="s">
        <v>1875</v>
      </c>
      <c r="B286" s="49" t="s">
        <v>1026</v>
      </c>
      <c r="C286" s="49" t="s">
        <v>304</v>
      </c>
      <c r="D286" s="49" t="str">
        <f t="shared" si="12"/>
        <v>IDN_Malaria</v>
      </c>
      <c r="E286" s="49" t="s">
        <v>1627</v>
      </c>
      <c r="F286" s="49" t="s">
        <v>894</v>
      </c>
      <c r="G286" s="49">
        <f t="shared" si="13"/>
        <v>1</v>
      </c>
      <c r="H286" s="50" t="str">
        <f t="shared" si="14"/>
        <v>Indonesia_Malaria_1</v>
      </c>
    </row>
    <row r="287" spans="1:8">
      <c r="A287" s="51" t="s">
        <v>1875</v>
      </c>
      <c r="B287" s="52" t="s">
        <v>1026</v>
      </c>
      <c r="C287" s="52" t="s">
        <v>304</v>
      </c>
      <c r="D287" s="52" t="str">
        <f t="shared" si="12"/>
        <v>IDN_Malaria</v>
      </c>
      <c r="E287" s="52" t="s">
        <v>1627</v>
      </c>
      <c r="F287" s="52" t="s">
        <v>947</v>
      </c>
      <c r="G287" s="52">
        <f t="shared" si="13"/>
        <v>2</v>
      </c>
      <c r="H287" s="53" t="str">
        <f t="shared" si="14"/>
        <v>Indonesia_Malaria_2</v>
      </c>
    </row>
    <row r="288" spans="1:8">
      <c r="A288" s="48" t="s">
        <v>1875</v>
      </c>
      <c r="B288" s="49" t="s">
        <v>1026</v>
      </c>
      <c r="C288" s="49" t="s">
        <v>304</v>
      </c>
      <c r="D288" s="49" t="str">
        <f t="shared" si="12"/>
        <v>IDN_Malaria</v>
      </c>
      <c r="E288" s="49" t="s">
        <v>1627</v>
      </c>
      <c r="F288" s="49" t="s">
        <v>942</v>
      </c>
      <c r="G288" s="49">
        <f t="shared" si="13"/>
        <v>3</v>
      </c>
      <c r="H288" s="50" t="str">
        <f t="shared" si="14"/>
        <v>Indonesia_Malaria_3</v>
      </c>
    </row>
    <row r="289" spans="1:8">
      <c r="A289" s="51" t="s">
        <v>1876</v>
      </c>
      <c r="B289" s="52" t="s">
        <v>1023</v>
      </c>
      <c r="C289" s="52" t="s">
        <v>1638</v>
      </c>
      <c r="D289" s="52" t="str">
        <f t="shared" si="12"/>
        <v>IND_HIV</v>
      </c>
      <c r="E289" s="52" t="s">
        <v>1627</v>
      </c>
      <c r="F289" s="52" t="s">
        <v>932</v>
      </c>
      <c r="G289" s="52">
        <f t="shared" si="13"/>
        <v>1</v>
      </c>
      <c r="H289" s="53" t="str">
        <f t="shared" si="14"/>
        <v>India_HIV_1</v>
      </c>
    </row>
    <row r="290" spans="1:8">
      <c r="A290" s="48" t="s">
        <v>1877</v>
      </c>
      <c r="B290" s="49" t="s">
        <v>1029</v>
      </c>
      <c r="C290" s="49" t="s">
        <v>1638</v>
      </c>
      <c r="D290" s="49" t="str">
        <f t="shared" si="12"/>
        <v>IRN_HIV</v>
      </c>
      <c r="E290" s="49" t="s">
        <v>1627</v>
      </c>
      <c r="F290" s="49" t="s">
        <v>836</v>
      </c>
      <c r="G290" s="49">
        <f t="shared" si="13"/>
        <v>1</v>
      </c>
      <c r="H290" s="50" t="str">
        <f t="shared" si="14"/>
        <v>Iran (Islamic Republic)_HIV_1</v>
      </c>
    </row>
    <row r="291" spans="1:8">
      <c r="A291" s="51" t="s">
        <v>1877</v>
      </c>
      <c r="B291" s="52" t="s">
        <v>1029</v>
      </c>
      <c r="C291" s="52" t="s">
        <v>1638</v>
      </c>
      <c r="D291" s="52" t="str">
        <f t="shared" si="12"/>
        <v>IRN_HIV</v>
      </c>
      <c r="E291" s="52" t="s">
        <v>1627</v>
      </c>
      <c r="F291" s="52" t="s">
        <v>894</v>
      </c>
      <c r="G291" s="52">
        <f t="shared" si="13"/>
        <v>2</v>
      </c>
      <c r="H291" s="53" t="str">
        <f t="shared" si="14"/>
        <v>Iran (Islamic Republic)_HIV_2</v>
      </c>
    </row>
    <row r="292" spans="1:8">
      <c r="A292" s="48" t="s">
        <v>1877</v>
      </c>
      <c r="B292" s="49" t="s">
        <v>1029</v>
      </c>
      <c r="C292" s="49" t="s">
        <v>1638</v>
      </c>
      <c r="D292" s="49" t="str">
        <f t="shared" si="12"/>
        <v>IRN_HIV</v>
      </c>
      <c r="E292" s="49" t="s">
        <v>1627</v>
      </c>
      <c r="F292" s="49" t="s">
        <v>911</v>
      </c>
      <c r="G292" s="49">
        <f t="shared" si="13"/>
        <v>3</v>
      </c>
      <c r="H292" s="50" t="str">
        <f t="shared" si="14"/>
        <v>Iran (Islamic Republic)_HIV_3</v>
      </c>
    </row>
    <row r="293" spans="1:8">
      <c r="A293" s="51" t="s">
        <v>1877</v>
      </c>
      <c r="B293" s="52" t="s">
        <v>1029</v>
      </c>
      <c r="C293" s="52" t="s">
        <v>1638</v>
      </c>
      <c r="D293" s="52" t="str">
        <f t="shared" si="12"/>
        <v>IRN_HIV</v>
      </c>
      <c r="E293" s="52" t="s">
        <v>1627</v>
      </c>
      <c r="F293" s="52" t="s">
        <v>917</v>
      </c>
      <c r="G293" s="52">
        <f t="shared" si="13"/>
        <v>4</v>
      </c>
      <c r="H293" s="53" t="str">
        <f t="shared" si="14"/>
        <v>Iran (Islamic Republic)_HIV_4</v>
      </c>
    </row>
    <row r="294" spans="1:8">
      <c r="A294" s="48" t="s">
        <v>1877</v>
      </c>
      <c r="B294" s="49" t="s">
        <v>1029</v>
      </c>
      <c r="C294" s="49" t="s">
        <v>1638</v>
      </c>
      <c r="D294" s="49" t="str">
        <f t="shared" si="12"/>
        <v>IRN_HIV</v>
      </c>
      <c r="E294" s="49" t="s">
        <v>1627</v>
      </c>
      <c r="F294" s="49" t="s">
        <v>923</v>
      </c>
      <c r="G294" s="49">
        <f t="shared" si="13"/>
        <v>5</v>
      </c>
      <c r="H294" s="50" t="str">
        <f t="shared" si="14"/>
        <v>Iran (Islamic Republic)_HIV_5</v>
      </c>
    </row>
    <row r="295" spans="1:8">
      <c r="A295" s="51" t="s">
        <v>1877</v>
      </c>
      <c r="B295" s="52" t="s">
        <v>1029</v>
      </c>
      <c r="C295" s="52" t="s">
        <v>1638</v>
      </c>
      <c r="D295" s="52" t="str">
        <f t="shared" si="12"/>
        <v>IRN_HIV</v>
      </c>
      <c r="E295" s="52" t="s">
        <v>1627</v>
      </c>
      <c r="F295" s="52" t="s">
        <v>947</v>
      </c>
      <c r="G295" s="52">
        <f t="shared" si="13"/>
        <v>6</v>
      </c>
      <c r="H295" s="53" t="str">
        <f t="shared" si="14"/>
        <v>Iran (Islamic Republic)_HIV_6</v>
      </c>
    </row>
    <row r="296" spans="1:8">
      <c r="A296" s="48" t="s">
        <v>1877</v>
      </c>
      <c r="B296" s="49" t="s">
        <v>1029</v>
      </c>
      <c r="C296" s="49" t="s">
        <v>1638</v>
      </c>
      <c r="D296" s="49" t="str">
        <f t="shared" si="12"/>
        <v>IRN_HIV</v>
      </c>
      <c r="E296" s="49" t="s">
        <v>1627</v>
      </c>
      <c r="F296" s="49" t="s">
        <v>942</v>
      </c>
      <c r="G296" s="49">
        <f t="shared" si="13"/>
        <v>7</v>
      </c>
      <c r="H296" s="50" t="str">
        <f t="shared" si="14"/>
        <v>Iran (Islamic Republic)_HIV_7</v>
      </c>
    </row>
    <row r="297" spans="1:8">
      <c r="A297" s="51" t="s">
        <v>1880</v>
      </c>
      <c r="B297" s="52" t="s">
        <v>1037</v>
      </c>
      <c r="C297" s="52" t="s">
        <v>1638</v>
      </c>
      <c r="D297" s="52" t="str">
        <f t="shared" si="12"/>
        <v>JAM_HIV</v>
      </c>
      <c r="E297" s="52" t="s">
        <v>1627</v>
      </c>
      <c r="F297" s="52" t="s">
        <v>836</v>
      </c>
      <c r="G297" s="52">
        <f t="shared" si="13"/>
        <v>1</v>
      </c>
      <c r="H297" s="53" t="str">
        <f t="shared" si="14"/>
        <v>Jamaica_HIV_1</v>
      </c>
    </row>
    <row r="298" spans="1:8">
      <c r="A298" s="48" t="s">
        <v>1880</v>
      </c>
      <c r="B298" s="49" t="s">
        <v>1037</v>
      </c>
      <c r="C298" s="49" t="s">
        <v>1638</v>
      </c>
      <c r="D298" s="49" t="str">
        <f t="shared" si="12"/>
        <v>JAM_HIV</v>
      </c>
      <c r="E298" s="49" t="s">
        <v>1627</v>
      </c>
      <c r="F298" s="49" t="s">
        <v>894</v>
      </c>
      <c r="G298" s="49">
        <f t="shared" si="13"/>
        <v>2</v>
      </c>
      <c r="H298" s="50" t="str">
        <f t="shared" si="14"/>
        <v>Jamaica_HIV_2</v>
      </c>
    </row>
    <row r="299" spans="1:8">
      <c r="A299" s="51" t="s">
        <v>1880</v>
      </c>
      <c r="B299" s="52" t="s">
        <v>1037</v>
      </c>
      <c r="C299" s="52" t="s">
        <v>1638</v>
      </c>
      <c r="D299" s="52" t="str">
        <f t="shared" si="12"/>
        <v>JAM_HIV</v>
      </c>
      <c r="E299" s="52" t="s">
        <v>1627</v>
      </c>
      <c r="F299" s="52" t="s">
        <v>911</v>
      </c>
      <c r="G299" s="52">
        <f t="shared" si="13"/>
        <v>3</v>
      </c>
      <c r="H299" s="53" t="str">
        <f t="shared" si="14"/>
        <v>Jamaica_HIV_3</v>
      </c>
    </row>
    <row r="300" spans="1:8">
      <c r="A300" s="48" t="s">
        <v>1880</v>
      </c>
      <c r="B300" s="49" t="s">
        <v>1037</v>
      </c>
      <c r="C300" s="49" t="s">
        <v>1638</v>
      </c>
      <c r="D300" s="49" t="str">
        <f t="shared" si="12"/>
        <v>JAM_HIV</v>
      </c>
      <c r="E300" s="49" t="s">
        <v>1627</v>
      </c>
      <c r="F300" s="49" t="s">
        <v>923</v>
      </c>
      <c r="G300" s="49">
        <f t="shared" si="13"/>
        <v>4</v>
      </c>
      <c r="H300" s="50" t="str">
        <f t="shared" si="14"/>
        <v>Jamaica_HIV_4</v>
      </c>
    </row>
    <row r="301" spans="1:8">
      <c r="A301" s="51" t="s">
        <v>1880</v>
      </c>
      <c r="B301" s="52" t="s">
        <v>1037</v>
      </c>
      <c r="C301" s="52" t="s">
        <v>1638</v>
      </c>
      <c r="D301" s="52" t="str">
        <f t="shared" si="12"/>
        <v>JAM_HIV</v>
      </c>
      <c r="E301" s="52" t="s">
        <v>1627</v>
      </c>
      <c r="F301" s="52" t="s">
        <v>927</v>
      </c>
      <c r="G301" s="52">
        <f t="shared" si="13"/>
        <v>5</v>
      </c>
      <c r="H301" s="53" t="str">
        <f t="shared" si="14"/>
        <v>Jamaica_HIV_5</v>
      </c>
    </row>
    <row r="302" spans="1:8">
      <c r="A302" s="48" t="s">
        <v>1880</v>
      </c>
      <c r="B302" s="49" t="s">
        <v>1037</v>
      </c>
      <c r="C302" s="49" t="s">
        <v>1638</v>
      </c>
      <c r="D302" s="49" t="str">
        <f t="shared" si="12"/>
        <v>JAM_HIV</v>
      </c>
      <c r="E302" s="49" t="s">
        <v>1627</v>
      </c>
      <c r="F302" s="49" t="s">
        <v>947</v>
      </c>
      <c r="G302" s="49">
        <f t="shared" si="13"/>
        <v>6</v>
      </c>
      <c r="H302" s="50" t="str">
        <f t="shared" si="14"/>
        <v>Jamaica_HIV_6</v>
      </c>
    </row>
    <row r="303" spans="1:8">
      <c r="A303" s="51" t="s">
        <v>1880</v>
      </c>
      <c r="B303" s="52" t="s">
        <v>1037</v>
      </c>
      <c r="C303" s="52" t="s">
        <v>1638</v>
      </c>
      <c r="D303" s="52" t="str">
        <f t="shared" si="12"/>
        <v>JAM_HIV</v>
      </c>
      <c r="E303" s="52" t="s">
        <v>1627</v>
      </c>
      <c r="F303" s="52" t="s">
        <v>942</v>
      </c>
      <c r="G303" s="52">
        <f t="shared" si="13"/>
        <v>7</v>
      </c>
      <c r="H303" s="53" t="str">
        <f t="shared" si="14"/>
        <v>Jamaica_HIV_7</v>
      </c>
    </row>
    <row r="304" spans="1:8">
      <c r="A304" s="48" t="s">
        <v>1888</v>
      </c>
      <c r="B304" s="49" t="s">
        <v>1042</v>
      </c>
      <c r="C304" s="49" t="s">
        <v>1638</v>
      </c>
      <c r="D304" s="49" t="str">
        <f t="shared" si="12"/>
        <v>KAZ_HIV</v>
      </c>
      <c r="E304" s="49" t="s">
        <v>1627</v>
      </c>
      <c r="F304" s="49" t="s">
        <v>605</v>
      </c>
      <c r="G304" s="49">
        <f t="shared" si="13"/>
        <v>1</v>
      </c>
      <c r="H304" s="50" t="str">
        <f t="shared" si="14"/>
        <v>Kazakhstan_HIV_1</v>
      </c>
    </row>
    <row r="305" spans="1:8">
      <c r="A305" s="51" t="s">
        <v>1888</v>
      </c>
      <c r="B305" s="52" t="s">
        <v>1042</v>
      </c>
      <c r="C305" s="52" t="s">
        <v>301</v>
      </c>
      <c r="D305" s="52" t="str">
        <f t="shared" si="12"/>
        <v>KAZ_TB</v>
      </c>
      <c r="E305" s="52" t="s">
        <v>1627</v>
      </c>
      <c r="F305" s="52" t="s">
        <v>605</v>
      </c>
      <c r="G305" s="52">
        <f t="shared" si="13"/>
        <v>1</v>
      </c>
      <c r="H305" s="53" t="str">
        <f t="shared" si="14"/>
        <v>Kazakhstan_TB_1</v>
      </c>
    </row>
    <row r="306" spans="1:8">
      <c r="A306" s="48" t="s">
        <v>1898</v>
      </c>
      <c r="B306" s="49" t="s">
        <v>1045</v>
      </c>
      <c r="C306" s="49" t="s">
        <v>1638</v>
      </c>
      <c r="D306" s="49" t="str">
        <f t="shared" si="12"/>
        <v>KEN_HIV</v>
      </c>
      <c r="E306" s="49" t="s">
        <v>1627</v>
      </c>
      <c r="F306" s="49" t="s">
        <v>836</v>
      </c>
      <c r="G306" s="49">
        <f t="shared" si="13"/>
        <v>1</v>
      </c>
      <c r="H306" s="50" t="str">
        <f t="shared" si="14"/>
        <v>Kenya_HIV_1</v>
      </c>
    </row>
    <row r="307" spans="1:8">
      <c r="A307" s="51" t="s">
        <v>1898</v>
      </c>
      <c r="B307" s="52" t="s">
        <v>1045</v>
      </c>
      <c r="C307" s="52" t="s">
        <v>1638</v>
      </c>
      <c r="D307" s="52" t="str">
        <f t="shared" si="12"/>
        <v>KEN_HIV</v>
      </c>
      <c r="E307" s="52" t="s">
        <v>1627</v>
      </c>
      <c r="F307" s="52" t="s">
        <v>927</v>
      </c>
      <c r="G307" s="52">
        <f t="shared" si="13"/>
        <v>2</v>
      </c>
      <c r="H307" s="53" t="str">
        <f t="shared" si="14"/>
        <v>Kenya_HIV_2</v>
      </c>
    </row>
    <row r="308" spans="1:8">
      <c r="A308" s="48" t="s">
        <v>1898</v>
      </c>
      <c r="B308" s="49" t="s">
        <v>1045</v>
      </c>
      <c r="C308" s="49" t="s">
        <v>1638</v>
      </c>
      <c r="D308" s="49" t="str">
        <f t="shared" si="12"/>
        <v>KEN_HIV</v>
      </c>
      <c r="E308" s="49" t="s">
        <v>1627</v>
      </c>
      <c r="F308" s="49" t="s">
        <v>947</v>
      </c>
      <c r="G308" s="49">
        <f t="shared" si="13"/>
        <v>3</v>
      </c>
      <c r="H308" s="50" t="str">
        <f t="shared" si="14"/>
        <v>Kenya_HIV_3</v>
      </c>
    </row>
    <row r="309" spans="1:8">
      <c r="A309" s="51" t="s">
        <v>1901</v>
      </c>
      <c r="B309" s="52" t="s">
        <v>1056</v>
      </c>
      <c r="C309" s="52" t="s">
        <v>1638</v>
      </c>
      <c r="D309" s="52" t="str">
        <f t="shared" si="12"/>
        <v>KGZ_HIV</v>
      </c>
      <c r="E309" s="52" t="s">
        <v>1627</v>
      </c>
      <c r="F309" s="52" t="s">
        <v>1902</v>
      </c>
      <c r="G309" s="52">
        <f t="shared" si="13"/>
        <v>1</v>
      </c>
      <c r="H309" s="53" t="str">
        <f t="shared" si="14"/>
        <v>Kyrgyzstan_HIV_1</v>
      </c>
    </row>
    <row r="310" spans="1:8">
      <c r="A310" s="48" t="s">
        <v>1901</v>
      </c>
      <c r="B310" s="49" t="s">
        <v>1056</v>
      </c>
      <c r="C310" s="49" t="s">
        <v>1638</v>
      </c>
      <c r="D310" s="49" t="str">
        <f t="shared" si="12"/>
        <v>KGZ_HIV</v>
      </c>
      <c r="E310" s="49" t="s">
        <v>1627</v>
      </c>
      <c r="F310" s="49" t="s">
        <v>836</v>
      </c>
      <c r="G310" s="49">
        <f t="shared" si="13"/>
        <v>2</v>
      </c>
      <c r="H310" s="50" t="str">
        <f t="shared" si="14"/>
        <v>Kyrgyzstan_HIV_2</v>
      </c>
    </row>
    <row r="311" spans="1:8">
      <c r="A311" s="51" t="s">
        <v>1901</v>
      </c>
      <c r="B311" s="52" t="s">
        <v>1056</v>
      </c>
      <c r="C311" s="52" t="s">
        <v>1638</v>
      </c>
      <c r="D311" s="52" t="str">
        <f t="shared" si="12"/>
        <v>KGZ_HIV</v>
      </c>
      <c r="E311" s="52" t="s">
        <v>1627</v>
      </c>
      <c r="F311" s="52" t="s">
        <v>1903</v>
      </c>
      <c r="G311" s="52">
        <f t="shared" si="13"/>
        <v>3</v>
      </c>
      <c r="H311" s="53" t="str">
        <f t="shared" si="14"/>
        <v>Kyrgyzstan_HIV_3</v>
      </c>
    </row>
    <row r="312" spans="1:8">
      <c r="A312" s="48" t="s">
        <v>1901</v>
      </c>
      <c r="B312" s="49" t="s">
        <v>1056</v>
      </c>
      <c r="C312" s="49" t="s">
        <v>1638</v>
      </c>
      <c r="D312" s="49" t="str">
        <f t="shared" si="12"/>
        <v>KGZ_HIV</v>
      </c>
      <c r="E312" s="49" t="s">
        <v>1627</v>
      </c>
      <c r="F312" s="49" t="s">
        <v>1904</v>
      </c>
      <c r="G312" s="49">
        <f t="shared" si="13"/>
        <v>4</v>
      </c>
      <c r="H312" s="50" t="str">
        <f t="shared" si="14"/>
        <v>Kyrgyzstan_HIV_4</v>
      </c>
    </row>
    <row r="313" spans="1:8">
      <c r="A313" s="51" t="s">
        <v>1901</v>
      </c>
      <c r="B313" s="52" t="s">
        <v>1056</v>
      </c>
      <c r="C313" s="52" t="s">
        <v>1638</v>
      </c>
      <c r="D313" s="52" t="str">
        <f t="shared" si="12"/>
        <v>KGZ_HIV</v>
      </c>
      <c r="E313" s="52" t="s">
        <v>1627</v>
      </c>
      <c r="F313" s="52" t="s">
        <v>894</v>
      </c>
      <c r="G313" s="52">
        <f t="shared" si="13"/>
        <v>5</v>
      </c>
      <c r="H313" s="53" t="str">
        <f t="shared" si="14"/>
        <v>Kyrgyzstan_HIV_5</v>
      </c>
    </row>
    <row r="314" spans="1:8">
      <c r="A314" s="48" t="s">
        <v>1901</v>
      </c>
      <c r="B314" s="49" t="s">
        <v>1056</v>
      </c>
      <c r="C314" s="49" t="s">
        <v>1638</v>
      </c>
      <c r="D314" s="49" t="str">
        <f t="shared" si="12"/>
        <v>KGZ_HIV</v>
      </c>
      <c r="E314" s="49" t="s">
        <v>1627</v>
      </c>
      <c r="F314" s="49" t="s">
        <v>1872</v>
      </c>
      <c r="G314" s="49">
        <f t="shared" si="13"/>
        <v>6</v>
      </c>
      <c r="H314" s="50" t="str">
        <f t="shared" si="14"/>
        <v>Kyrgyzstan_HIV_6</v>
      </c>
    </row>
    <row r="315" spans="1:8">
      <c r="A315" s="51" t="s">
        <v>1901</v>
      </c>
      <c r="B315" s="52" t="s">
        <v>1056</v>
      </c>
      <c r="C315" s="52" t="s">
        <v>1638</v>
      </c>
      <c r="D315" s="52" t="str">
        <f t="shared" si="12"/>
        <v>KGZ_HIV</v>
      </c>
      <c r="E315" s="52" t="s">
        <v>1627</v>
      </c>
      <c r="F315" s="52" t="s">
        <v>923</v>
      </c>
      <c r="G315" s="52">
        <f t="shared" si="13"/>
        <v>7</v>
      </c>
      <c r="H315" s="53" t="str">
        <f t="shared" si="14"/>
        <v>Kyrgyzstan_HIV_7</v>
      </c>
    </row>
    <row r="316" spans="1:8">
      <c r="A316" s="48" t="s">
        <v>1901</v>
      </c>
      <c r="B316" s="49" t="s">
        <v>1056</v>
      </c>
      <c r="C316" s="49" t="s">
        <v>301</v>
      </c>
      <c r="D316" s="49" t="str">
        <f t="shared" si="12"/>
        <v>KGZ_TB</v>
      </c>
      <c r="E316" s="49" t="s">
        <v>1627</v>
      </c>
      <c r="F316" s="49" t="s">
        <v>798</v>
      </c>
      <c r="G316" s="49">
        <f t="shared" si="13"/>
        <v>1</v>
      </c>
      <c r="H316" s="50" t="str">
        <f t="shared" si="14"/>
        <v>Kyrgyzstan_TB_1</v>
      </c>
    </row>
    <row r="317" spans="1:8">
      <c r="A317" s="51" t="s">
        <v>1901</v>
      </c>
      <c r="B317" s="52" t="s">
        <v>1056</v>
      </c>
      <c r="C317" s="52" t="s">
        <v>301</v>
      </c>
      <c r="D317" s="52" t="str">
        <f t="shared" si="12"/>
        <v>KGZ_TB</v>
      </c>
      <c r="E317" s="52" t="s">
        <v>1627</v>
      </c>
      <c r="F317" s="52" t="s">
        <v>1906</v>
      </c>
      <c r="G317" s="52">
        <f t="shared" si="13"/>
        <v>2</v>
      </c>
      <c r="H317" s="53" t="str">
        <f t="shared" si="14"/>
        <v>Kyrgyzstan_TB_2</v>
      </c>
    </row>
    <row r="318" spans="1:8">
      <c r="A318" s="48" t="s">
        <v>1901</v>
      </c>
      <c r="B318" s="49" t="s">
        <v>1056</v>
      </c>
      <c r="C318" s="49" t="s">
        <v>301</v>
      </c>
      <c r="D318" s="49" t="str">
        <f t="shared" si="12"/>
        <v>KGZ_TB</v>
      </c>
      <c r="E318" s="49" t="s">
        <v>1627</v>
      </c>
      <c r="F318" s="49" t="s">
        <v>1907</v>
      </c>
      <c r="G318" s="49">
        <f t="shared" si="13"/>
        <v>3</v>
      </c>
      <c r="H318" s="50" t="str">
        <f t="shared" si="14"/>
        <v>Kyrgyzstan_TB_3</v>
      </c>
    </row>
    <row r="319" spans="1:8">
      <c r="A319" s="51" t="s">
        <v>1901</v>
      </c>
      <c r="B319" s="52" t="s">
        <v>1056</v>
      </c>
      <c r="C319" s="52" t="s">
        <v>301</v>
      </c>
      <c r="D319" s="52" t="str">
        <f t="shared" si="12"/>
        <v>KGZ_TB</v>
      </c>
      <c r="E319" s="52" t="s">
        <v>1627</v>
      </c>
      <c r="F319" s="52" t="s">
        <v>1908</v>
      </c>
      <c r="G319" s="52">
        <f t="shared" si="13"/>
        <v>4</v>
      </c>
      <c r="H319" s="53" t="str">
        <f t="shared" si="14"/>
        <v>Kyrgyzstan_TB_4</v>
      </c>
    </row>
    <row r="320" spans="1:8">
      <c r="A320" s="48" t="s">
        <v>1909</v>
      </c>
      <c r="B320" s="49" t="s">
        <v>865</v>
      </c>
      <c r="C320" s="49" t="s">
        <v>1638</v>
      </c>
      <c r="D320" s="49" t="str">
        <f t="shared" si="12"/>
        <v>KHM_HIV</v>
      </c>
      <c r="E320" s="49" t="s">
        <v>1627</v>
      </c>
      <c r="F320" s="49" t="s">
        <v>731</v>
      </c>
      <c r="G320" s="49">
        <f t="shared" si="13"/>
        <v>1</v>
      </c>
      <c r="H320" s="50" t="str">
        <f t="shared" si="14"/>
        <v>Cambodia_HIV_1</v>
      </c>
    </row>
    <row r="321" spans="1:8">
      <c r="A321" s="51" t="s">
        <v>1909</v>
      </c>
      <c r="B321" s="52" t="s">
        <v>865</v>
      </c>
      <c r="C321" s="52" t="s">
        <v>1638</v>
      </c>
      <c r="D321" s="52" t="str">
        <f t="shared" si="12"/>
        <v>KHM_HIV</v>
      </c>
      <c r="E321" s="52" t="s">
        <v>1627</v>
      </c>
      <c r="F321" s="52" t="s">
        <v>836</v>
      </c>
      <c r="G321" s="52">
        <f t="shared" si="13"/>
        <v>2</v>
      </c>
      <c r="H321" s="53" t="str">
        <f t="shared" si="14"/>
        <v>Cambodia_HIV_2</v>
      </c>
    </row>
    <row r="322" spans="1:8">
      <c r="A322" s="48" t="s">
        <v>1909</v>
      </c>
      <c r="B322" s="49" t="s">
        <v>865</v>
      </c>
      <c r="C322" s="49" t="s">
        <v>1638</v>
      </c>
      <c r="D322" s="49" t="str">
        <f t="shared" si="12"/>
        <v>KHM_HIV</v>
      </c>
      <c r="E322" s="49" t="s">
        <v>1627</v>
      </c>
      <c r="F322" s="49" t="s">
        <v>927</v>
      </c>
      <c r="G322" s="49">
        <f t="shared" si="13"/>
        <v>3</v>
      </c>
      <c r="H322" s="50" t="str">
        <f t="shared" si="14"/>
        <v>Cambodia_HIV_3</v>
      </c>
    </row>
    <row r="323" spans="1:8">
      <c r="A323" s="51" t="s">
        <v>1909</v>
      </c>
      <c r="B323" s="52" t="s">
        <v>865</v>
      </c>
      <c r="C323" s="52" t="s">
        <v>1638</v>
      </c>
      <c r="D323" s="52" t="str">
        <f t="shared" ref="D323:D386" si="15">_xlfn.CONCAT(A323,"_",C323)</f>
        <v>KHM_HIV</v>
      </c>
      <c r="E323" s="52" t="s">
        <v>1627</v>
      </c>
      <c r="F323" s="52" t="s">
        <v>947</v>
      </c>
      <c r="G323" s="52">
        <f t="shared" ref="G323:G386" si="16">IF(D323=D322,G322+1,1)</f>
        <v>4</v>
      </c>
      <c r="H323" s="53" t="str">
        <f t="shared" ref="H323:H386" si="17">_xlfn.CONCAT(B323,"_",C323,"_",G323)</f>
        <v>Cambodia_HIV_4</v>
      </c>
    </row>
    <row r="324" spans="1:8">
      <c r="A324" s="48" t="s">
        <v>1909</v>
      </c>
      <c r="B324" s="49" t="s">
        <v>865</v>
      </c>
      <c r="C324" s="49" t="s">
        <v>1638</v>
      </c>
      <c r="D324" s="49" t="str">
        <f t="shared" si="15"/>
        <v>KHM_HIV</v>
      </c>
      <c r="E324" s="49" t="s">
        <v>1627</v>
      </c>
      <c r="F324" s="49" t="s">
        <v>942</v>
      </c>
      <c r="G324" s="49">
        <f t="shared" si="16"/>
        <v>5</v>
      </c>
      <c r="H324" s="50" t="str">
        <f t="shared" si="17"/>
        <v>Cambodia_HIV_5</v>
      </c>
    </row>
    <row r="325" spans="1:8">
      <c r="A325" s="51" t="s">
        <v>1909</v>
      </c>
      <c r="B325" s="52" t="s">
        <v>865</v>
      </c>
      <c r="C325" s="52" t="s">
        <v>301</v>
      </c>
      <c r="D325" s="52" t="str">
        <f t="shared" si="15"/>
        <v>KHM_TB</v>
      </c>
      <c r="E325" s="52" t="s">
        <v>1627</v>
      </c>
      <c r="F325" s="52" t="s">
        <v>881</v>
      </c>
      <c r="G325" s="52">
        <f t="shared" si="16"/>
        <v>1</v>
      </c>
      <c r="H325" s="53" t="str">
        <f t="shared" si="17"/>
        <v>Cambodia_TB_1</v>
      </c>
    </row>
    <row r="326" spans="1:8">
      <c r="A326" s="48" t="s">
        <v>1909</v>
      </c>
      <c r="B326" s="49" t="s">
        <v>865</v>
      </c>
      <c r="C326" s="49" t="s">
        <v>301</v>
      </c>
      <c r="D326" s="49" t="str">
        <f t="shared" si="15"/>
        <v>KHM_TB</v>
      </c>
      <c r="E326" s="49" t="s">
        <v>1627</v>
      </c>
      <c r="F326" s="49" t="s">
        <v>927</v>
      </c>
      <c r="G326" s="49">
        <f t="shared" si="16"/>
        <v>2</v>
      </c>
      <c r="H326" s="50" t="str">
        <f t="shared" si="17"/>
        <v>Cambodia_TB_2</v>
      </c>
    </row>
    <row r="327" spans="1:8">
      <c r="A327" s="51" t="s">
        <v>1909</v>
      </c>
      <c r="B327" s="52" t="s">
        <v>865</v>
      </c>
      <c r="C327" s="52" t="s">
        <v>301</v>
      </c>
      <c r="D327" s="52" t="str">
        <f t="shared" si="15"/>
        <v>KHM_TB</v>
      </c>
      <c r="E327" s="52" t="s">
        <v>1627</v>
      </c>
      <c r="F327" s="52" t="s">
        <v>942</v>
      </c>
      <c r="G327" s="52">
        <f t="shared" si="16"/>
        <v>3</v>
      </c>
      <c r="H327" s="53" t="str">
        <f t="shared" si="17"/>
        <v>Cambodia_TB_3</v>
      </c>
    </row>
    <row r="328" spans="1:8">
      <c r="A328" s="48" t="s">
        <v>1914</v>
      </c>
      <c r="B328" s="49" t="s">
        <v>1059</v>
      </c>
      <c r="C328" s="49" t="s">
        <v>1638</v>
      </c>
      <c r="D328" s="49" t="str">
        <f t="shared" si="15"/>
        <v>LAO_HIV</v>
      </c>
      <c r="E328" s="49" t="s">
        <v>1627</v>
      </c>
      <c r="F328" s="49" t="s">
        <v>645</v>
      </c>
      <c r="G328" s="49">
        <f t="shared" si="16"/>
        <v>1</v>
      </c>
      <c r="H328" s="50" t="str">
        <f t="shared" si="17"/>
        <v>Lao (Peoples Democratic Republic)_HIV_1</v>
      </c>
    </row>
    <row r="329" spans="1:8">
      <c r="A329" s="51" t="s">
        <v>1914</v>
      </c>
      <c r="B329" s="52" t="s">
        <v>1059</v>
      </c>
      <c r="C329" s="52" t="s">
        <v>1638</v>
      </c>
      <c r="D329" s="52" t="str">
        <f t="shared" si="15"/>
        <v>LAO_HIV</v>
      </c>
      <c r="E329" s="52" t="s">
        <v>1627</v>
      </c>
      <c r="F329" s="52" t="s">
        <v>724</v>
      </c>
      <c r="G329" s="52">
        <f t="shared" si="16"/>
        <v>2</v>
      </c>
      <c r="H329" s="53" t="str">
        <f t="shared" si="17"/>
        <v>Lao (Peoples Democratic Republic)_HIV_2</v>
      </c>
    </row>
    <row r="330" spans="1:8">
      <c r="A330" s="48" t="s">
        <v>1914</v>
      </c>
      <c r="B330" s="49" t="s">
        <v>1059</v>
      </c>
      <c r="C330" s="49" t="s">
        <v>1638</v>
      </c>
      <c r="D330" s="49" t="str">
        <f t="shared" si="15"/>
        <v>LAO_HIV</v>
      </c>
      <c r="E330" s="49" t="s">
        <v>1627</v>
      </c>
      <c r="F330" s="49" t="s">
        <v>836</v>
      </c>
      <c r="G330" s="49">
        <f t="shared" si="16"/>
        <v>3</v>
      </c>
      <c r="H330" s="50" t="str">
        <f t="shared" si="17"/>
        <v>Lao (Peoples Democratic Republic)_HIV_3</v>
      </c>
    </row>
    <row r="331" spans="1:8">
      <c r="A331" s="51" t="s">
        <v>1914</v>
      </c>
      <c r="B331" s="52" t="s">
        <v>1059</v>
      </c>
      <c r="C331" s="52" t="s">
        <v>1638</v>
      </c>
      <c r="D331" s="52" t="str">
        <f t="shared" si="15"/>
        <v>LAO_HIV</v>
      </c>
      <c r="E331" s="52" t="s">
        <v>1627</v>
      </c>
      <c r="F331" s="52" t="s">
        <v>927</v>
      </c>
      <c r="G331" s="52">
        <f t="shared" si="16"/>
        <v>4</v>
      </c>
      <c r="H331" s="53" t="str">
        <f t="shared" si="17"/>
        <v>Lao (Peoples Democratic Republic)_HIV_4</v>
      </c>
    </row>
    <row r="332" spans="1:8">
      <c r="A332" s="48" t="s">
        <v>1914</v>
      </c>
      <c r="B332" s="49" t="s">
        <v>1059</v>
      </c>
      <c r="C332" s="49" t="s">
        <v>1638</v>
      </c>
      <c r="D332" s="49" t="str">
        <f t="shared" si="15"/>
        <v>LAO_HIV</v>
      </c>
      <c r="E332" s="49" t="s">
        <v>1627</v>
      </c>
      <c r="F332" s="49" t="s">
        <v>947</v>
      </c>
      <c r="G332" s="49">
        <f t="shared" si="16"/>
        <v>5</v>
      </c>
      <c r="H332" s="50" t="str">
        <f t="shared" si="17"/>
        <v>Lao (Peoples Democratic Republic)_HIV_5</v>
      </c>
    </row>
    <row r="333" spans="1:8">
      <c r="A333" s="51" t="s">
        <v>1914</v>
      </c>
      <c r="B333" s="52" t="s">
        <v>1059</v>
      </c>
      <c r="C333" s="52" t="s">
        <v>1638</v>
      </c>
      <c r="D333" s="52" t="str">
        <f t="shared" si="15"/>
        <v>LAO_HIV</v>
      </c>
      <c r="E333" s="52" t="s">
        <v>1627</v>
      </c>
      <c r="F333" s="52" t="s">
        <v>942</v>
      </c>
      <c r="G333" s="52">
        <f t="shared" si="16"/>
        <v>6</v>
      </c>
      <c r="H333" s="53" t="str">
        <f t="shared" si="17"/>
        <v>Lao (Peoples Democratic Republic)_HIV_6</v>
      </c>
    </row>
    <row r="334" spans="1:8">
      <c r="A334" s="48" t="s">
        <v>1915</v>
      </c>
      <c r="B334" s="49" t="s">
        <v>1070</v>
      </c>
      <c r="C334" s="49" t="s">
        <v>1638</v>
      </c>
      <c r="D334" s="49" t="str">
        <f t="shared" si="15"/>
        <v>LBR_HIV</v>
      </c>
      <c r="E334" s="49" t="s">
        <v>1627</v>
      </c>
      <c r="F334" s="49" t="s">
        <v>791</v>
      </c>
      <c r="G334" s="49">
        <f t="shared" si="16"/>
        <v>1</v>
      </c>
      <c r="H334" s="50" t="str">
        <f t="shared" si="17"/>
        <v>Liberia_HIV_1</v>
      </c>
    </row>
    <row r="335" spans="1:8">
      <c r="A335" s="51" t="s">
        <v>1915</v>
      </c>
      <c r="B335" s="52" t="s">
        <v>1070</v>
      </c>
      <c r="C335" s="52" t="s">
        <v>1638</v>
      </c>
      <c r="D335" s="52" t="str">
        <f t="shared" si="15"/>
        <v>LBR_HIV</v>
      </c>
      <c r="E335" s="52" t="s">
        <v>1627</v>
      </c>
      <c r="F335" s="52" t="s">
        <v>836</v>
      </c>
      <c r="G335" s="52">
        <f t="shared" si="16"/>
        <v>2</v>
      </c>
      <c r="H335" s="53" t="str">
        <f t="shared" si="17"/>
        <v>Liberia_HIV_2</v>
      </c>
    </row>
    <row r="336" spans="1:8">
      <c r="A336" s="48" t="s">
        <v>1915</v>
      </c>
      <c r="B336" s="49" t="s">
        <v>1070</v>
      </c>
      <c r="C336" s="49" t="s">
        <v>1638</v>
      </c>
      <c r="D336" s="49" t="str">
        <f t="shared" si="15"/>
        <v>LBR_HIV</v>
      </c>
      <c r="E336" s="49" t="s">
        <v>1627</v>
      </c>
      <c r="F336" s="49" t="s">
        <v>894</v>
      </c>
      <c r="G336" s="49">
        <f t="shared" si="16"/>
        <v>3</v>
      </c>
      <c r="H336" s="50" t="str">
        <f t="shared" si="17"/>
        <v>Liberia_HIV_3</v>
      </c>
    </row>
    <row r="337" spans="1:8">
      <c r="A337" s="51" t="s">
        <v>1915</v>
      </c>
      <c r="B337" s="52" t="s">
        <v>1070</v>
      </c>
      <c r="C337" s="52" t="s">
        <v>1638</v>
      </c>
      <c r="D337" s="52" t="str">
        <f t="shared" si="15"/>
        <v>LBR_HIV</v>
      </c>
      <c r="E337" s="52" t="s">
        <v>1627</v>
      </c>
      <c r="F337" s="52" t="s">
        <v>927</v>
      </c>
      <c r="G337" s="52">
        <f t="shared" si="16"/>
        <v>4</v>
      </c>
      <c r="H337" s="53" t="str">
        <f t="shared" si="17"/>
        <v>Liberia_HIV_4</v>
      </c>
    </row>
    <row r="338" spans="1:8">
      <c r="A338" s="48" t="s">
        <v>1915</v>
      </c>
      <c r="B338" s="49" t="s">
        <v>1070</v>
      </c>
      <c r="C338" s="49" t="s">
        <v>1638</v>
      </c>
      <c r="D338" s="49" t="str">
        <f t="shared" si="15"/>
        <v>LBR_HIV</v>
      </c>
      <c r="E338" s="49" t="s">
        <v>1627</v>
      </c>
      <c r="F338" s="49" t="s">
        <v>947</v>
      </c>
      <c r="G338" s="49">
        <f t="shared" si="16"/>
        <v>5</v>
      </c>
      <c r="H338" s="50" t="str">
        <f t="shared" si="17"/>
        <v>Liberia_HIV_5</v>
      </c>
    </row>
    <row r="339" spans="1:8">
      <c r="A339" s="51" t="s">
        <v>1915</v>
      </c>
      <c r="B339" s="52" t="s">
        <v>1070</v>
      </c>
      <c r="C339" s="52" t="s">
        <v>304</v>
      </c>
      <c r="D339" s="52" t="str">
        <f t="shared" si="15"/>
        <v>LBR_Malaria</v>
      </c>
      <c r="E339" s="52" t="s">
        <v>1627</v>
      </c>
      <c r="F339" s="52" t="s">
        <v>927</v>
      </c>
      <c r="G339" s="52">
        <f t="shared" si="16"/>
        <v>1</v>
      </c>
      <c r="H339" s="53" t="str">
        <f t="shared" si="17"/>
        <v>Liberia_Malaria_1</v>
      </c>
    </row>
    <row r="340" spans="1:8">
      <c r="A340" s="48" t="s">
        <v>1918</v>
      </c>
      <c r="B340" s="49" t="s">
        <v>1220</v>
      </c>
      <c r="C340" s="49" t="s">
        <v>301</v>
      </c>
      <c r="D340" s="49" t="str">
        <f t="shared" si="15"/>
        <v>LKA_TB</v>
      </c>
      <c r="E340" s="49" t="s">
        <v>1627</v>
      </c>
      <c r="F340" s="49" t="s">
        <v>947</v>
      </c>
      <c r="G340" s="49">
        <f t="shared" si="16"/>
        <v>1</v>
      </c>
      <c r="H340" s="50" t="str">
        <f t="shared" si="17"/>
        <v>Sri Lanka_TB_1</v>
      </c>
    </row>
    <row r="341" spans="1:8">
      <c r="A341" s="51" t="s">
        <v>1918</v>
      </c>
      <c r="B341" s="52" t="s">
        <v>1220</v>
      </c>
      <c r="C341" s="52" t="s">
        <v>301</v>
      </c>
      <c r="D341" s="52" t="str">
        <f t="shared" si="15"/>
        <v>LKA_TB</v>
      </c>
      <c r="E341" s="52" t="s">
        <v>1627</v>
      </c>
      <c r="F341" s="52" t="s">
        <v>932</v>
      </c>
      <c r="G341" s="52">
        <f t="shared" si="16"/>
        <v>2</v>
      </c>
      <c r="H341" s="53" t="str">
        <f t="shared" si="17"/>
        <v>Sri Lanka_TB_2</v>
      </c>
    </row>
    <row r="342" spans="1:8">
      <c r="A342" s="48" t="s">
        <v>1918</v>
      </c>
      <c r="B342" s="49" t="s">
        <v>1220</v>
      </c>
      <c r="C342" s="49" t="s">
        <v>301</v>
      </c>
      <c r="D342" s="49" t="str">
        <f t="shared" si="15"/>
        <v>LKA_TB</v>
      </c>
      <c r="E342" s="49" t="s">
        <v>1627</v>
      </c>
      <c r="F342" s="49" t="s">
        <v>942</v>
      </c>
      <c r="G342" s="49">
        <f t="shared" si="16"/>
        <v>3</v>
      </c>
      <c r="H342" s="50" t="str">
        <f t="shared" si="17"/>
        <v>Sri Lanka_TB_3</v>
      </c>
    </row>
    <row r="343" spans="1:8">
      <c r="A343" s="51" t="s">
        <v>1920</v>
      </c>
      <c r="B343" s="52" t="s">
        <v>1069</v>
      </c>
      <c r="C343" s="52" t="s">
        <v>1638</v>
      </c>
      <c r="D343" s="52" t="str">
        <f t="shared" si="15"/>
        <v>LSO_HIV</v>
      </c>
      <c r="E343" s="52" t="s">
        <v>1627</v>
      </c>
      <c r="F343" s="52" t="s">
        <v>836</v>
      </c>
      <c r="G343" s="52">
        <f t="shared" si="16"/>
        <v>1</v>
      </c>
      <c r="H343" s="53" t="str">
        <f t="shared" si="17"/>
        <v>Lesotho_HIV_1</v>
      </c>
    </row>
    <row r="344" spans="1:8">
      <c r="A344" s="48" t="s">
        <v>1920</v>
      </c>
      <c r="B344" s="49" t="s">
        <v>1069</v>
      </c>
      <c r="C344" s="49" t="s">
        <v>1638</v>
      </c>
      <c r="D344" s="49" t="str">
        <f t="shared" si="15"/>
        <v>LSO_HIV</v>
      </c>
      <c r="E344" s="49" t="s">
        <v>1627</v>
      </c>
      <c r="F344" s="49" t="s">
        <v>894</v>
      </c>
      <c r="G344" s="49">
        <f t="shared" si="16"/>
        <v>2</v>
      </c>
      <c r="H344" s="50" t="str">
        <f t="shared" si="17"/>
        <v>Lesotho_HIV_2</v>
      </c>
    </row>
    <row r="345" spans="1:8">
      <c r="A345" s="51" t="s">
        <v>1920</v>
      </c>
      <c r="B345" s="52" t="s">
        <v>1069</v>
      </c>
      <c r="C345" s="52" t="s">
        <v>1638</v>
      </c>
      <c r="D345" s="52" t="str">
        <f t="shared" si="15"/>
        <v>LSO_HIV</v>
      </c>
      <c r="E345" s="52" t="s">
        <v>1627</v>
      </c>
      <c r="F345" s="52" t="s">
        <v>923</v>
      </c>
      <c r="G345" s="52">
        <f t="shared" si="16"/>
        <v>3</v>
      </c>
      <c r="H345" s="53" t="str">
        <f t="shared" si="17"/>
        <v>Lesotho_HIV_3</v>
      </c>
    </row>
    <row r="346" spans="1:8">
      <c r="A346" s="48" t="s">
        <v>1920</v>
      </c>
      <c r="B346" s="49" t="s">
        <v>1069</v>
      </c>
      <c r="C346" s="49" t="s">
        <v>1638</v>
      </c>
      <c r="D346" s="49" t="str">
        <f t="shared" si="15"/>
        <v>LSO_HIV</v>
      </c>
      <c r="E346" s="49" t="s">
        <v>1627</v>
      </c>
      <c r="F346" s="49" t="s">
        <v>927</v>
      </c>
      <c r="G346" s="49">
        <f t="shared" si="16"/>
        <v>4</v>
      </c>
      <c r="H346" s="50" t="str">
        <f t="shared" si="17"/>
        <v>Lesotho_HIV_4</v>
      </c>
    </row>
    <row r="347" spans="1:8">
      <c r="A347" s="51" t="s">
        <v>1920</v>
      </c>
      <c r="B347" s="52" t="s">
        <v>1069</v>
      </c>
      <c r="C347" s="52" t="s">
        <v>1638</v>
      </c>
      <c r="D347" s="52" t="str">
        <f t="shared" si="15"/>
        <v>LSO_HIV</v>
      </c>
      <c r="E347" s="52" t="s">
        <v>1627</v>
      </c>
      <c r="F347" s="52" t="s">
        <v>938</v>
      </c>
      <c r="G347" s="52">
        <f t="shared" si="16"/>
        <v>5</v>
      </c>
      <c r="H347" s="53" t="str">
        <f t="shared" si="17"/>
        <v>Lesotho_HIV_5</v>
      </c>
    </row>
    <row r="348" spans="1:8">
      <c r="A348" s="48" t="s">
        <v>1920</v>
      </c>
      <c r="B348" s="49" t="s">
        <v>1069</v>
      </c>
      <c r="C348" s="49" t="s">
        <v>1638</v>
      </c>
      <c r="D348" s="49" t="str">
        <f t="shared" si="15"/>
        <v>LSO_HIV</v>
      </c>
      <c r="E348" s="49" t="s">
        <v>1627</v>
      </c>
      <c r="F348" s="49" t="s">
        <v>942</v>
      </c>
      <c r="G348" s="49">
        <f t="shared" si="16"/>
        <v>6</v>
      </c>
      <c r="H348" s="50" t="str">
        <f t="shared" si="17"/>
        <v>Lesotho_HIV_6</v>
      </c>
    </row>
    <row r="349" spans="1:8">
      <c r="A349" s="51" t="s">
        <v>1927</v>
      </c>
      <c r="B349" s="52" t="s">
        <v>1111</v>
      </c>
      <c r="C349" s="52" t="s">
        <v>1638</v>
      </c>
      <c r="D349" s="52" t="str">
        <f t="shared" si="15"/>
        <v>MAR_HIV</v>
      </c>
      <c r="E349" s="52" t="s">
        <v>1627</v>
      </c>
      <c r="F349" s="52" t="s">
        <v>813</v>
      </c>
      <c r="G349" s="52">
        <f t="shared" si="16"/>
        <v>1</v>
      </c>
      <c r="H349" s="53" t="str">
        <f t="shared" si="17"/>
        <v>Morocco_HIV_1</v>
      </c>
    </row>
    <row r="350" spans="1:8">
      <c r="A350" s="48" t="s">
        <v>1927</v>
      </c>
      <c r="B350" s="49" t="s">
        <v>1111</v>
      </c>
      <c r="C350" s="49" t="s">
        <v>1638</v>
      </c>
      <c r="D350" s="49" t="str">
        <f t="shared" si="15"/>
        <v>MAR_HIV</v>
      </c>
      <c r="E350" s="49" t="s">
        <v>1627</v>
      </c>
      <c r="F350" s="49" t="s">
        <v>836</v>
      </c>
      <c r="G350" s="49">
        <f t="shared" si="16"/>
        <v>2</v>
      </c>
      <c r="H350" s="50" t="str">
        <f t="shared" si="17"/>
        <v>Morocco_HIV_2</v>
      </c>
    </row>
    <row r="351" spans="1:8">
      <c r="A351" s="51" t="s">
        <v>1927</v>
      </c>
      <c r="B351" s="52" t="s">
        <v>1111</v>
      </c>
      <c r="C351" s="52" t="s">
        <v>1638</v>
      </c>
      <c r="D351" s="52" t="str">
        <f t="shared" si="15"/>
        <v>MAR_HIV</v>
      </c>
      <c r="E351" s="52" t="s">
        <v>1627</v>
      </c>
      <c r="F351" s="52" t="s">
        <v>894</v>
      </c>
      <c r="G351" s="52">
        <f t="shared" si="16"/>
        <v>3</v>
      </c>
      <c r="H351" s="53" t="str">
        <f t="shared" si="17"/>
        <v>Morocco_HIV_3</v>
      </c>
    </row>
    <row r="352" spans="1:8">
      <c r="A352" s="48" t="s">
        <v>1927</v>
      </c>
      <c r="B352" s="49" t="s">
        <v>1111</v>
      </c>
      <c r="C352" s="49" t="s">
        <v>1638</v>
      </c>
      <c r="D352" s="49" t="str">
        <f t="shared" si="15"/>
        <v>MAR_HIV</v>
      </c>
      <c r="E352" s="49" t="s">
        <v>1627</v>
      </c>
      <c r="F352" s="49" t="s">
        <v>906</v>
      </c>
      <c r="G352" s="49">
        <f t="shared" si="16"/>
        <v>4</v>
      </c>
      <c r="H352" s="50" t="str">
        <f t="shared" si="17"/>
        <v>Morocco_HIV_4</v>
      </c>
    </row>
    <row r="353" spans="1:8">
      <c r="A353" s="51" t="s">
        <v>1927</v>
      </c>
      <c r="B353" s="52" t="s">
        <v>1111</v>
      </c>
      <c r="C353" s="52" t="s">
        <v>1638</v>
      </c>
      <c r="D353" s="52" t="str">
        <f t="shared" si="15"/>
        <v>MAR_HIV</v>
      </c>
      <c r="E353" s="52" t="s">
        <v>1627</v>
      </c>
      <c r="F353" s="52" t="s">
        <v>911</v>
      </c>
      <c r="G353" s="52">
        <f t="shared" si="16"/>
        <v>5</v>
      </c>
      <c r="H353" s="53" t="str">
        <f t="shared" si="17"/>
        <v>Morocco_HIV_5</v>
      </c>
    </row>
    <row r="354" spans="1:8">
      <c r="A354" s="48" t="s">
        <v>1927</v>
      </c>
      <c r="B354" s="49" t="s">
        <v>1111</v>
      </c>
      <c r="C354" s="49" t="s">
        <v>1638</v>
      </c>
      <c r="D354" s="49" t="str">
        <f t="shared" si="15"/>
        <v>MAR_HIV</v>
      </c>
      <c r="E354" s="49" t="s">
        <v>1627</v>
      </c>
      <c r="F354" s="49" t="s">
        <v>923</v>
      </c>
      <c r="G354" s="49">
        <f t="shared" si="16"/>
        <v>6</v>
      </c>
      <c r="H354" s="50" t="str">
        <f t="shared" si="17"/>
        <v>Morocco_HIV_6</v>
      </c>
    </row>
    <row r="355" spans="1:8">
      <c r="A355" s="51" t="s">
        <v>1927</v>
      </c>
      <c r="B355" s="52" t="s">
        <v>1111</v>
      </c>
      <c r="C355" s="52" t="s">
        <v>1638</v>
      </c>
      <c r="D355" s="52" t="str">
        <f t="shared" si="15"/>
        <v>MAR_HIV</v>
      </c>
      <c r="E355" s="52" t="s">
        <v>1627</v>
      </c>
      <c r="F355" s="52" t="s">
        <v>947</v>
      </c>
      <c r="G355" s="52">
        <f t="shared" si="16"/>
        <v>7</v>
      </c>
      <c r="H355" s="53" t="str">
        <f t="shared" si="17"/>
        <v>Morocco_HIV_7</v>
      </c>
    </row>
    <row r="356" spans="1:8">
      <c r="A356" s="48" t="s">
        <v>1927</v>
      </c>
      <c r="B356" s="49" t="s">
        <v>1111</v>
      </c>
      <c r="C356" s="49" t="s">
        <v>1638</v>
      </c>
      <c r="D356" s="49" t="str">
        <f t="shared" si="15"/>
        <v>MAR_HIV</v>
      </c>
      <c r="E356" s="49" t="s">
        <v>1627</v>
      </c>
      <c r="F356" s="49" t="s">
        <v>938</v>
      </c>
      <c r="G356" s="49">
        <f t="shared" si="16"/>
        <v>8</v>
      </c>
      <c r="H356" s="50" t="str">
        <f t="shared" si="17"/>
        <v>Morocco_HIV_8</v>
      </c>
    </row>
    <row r="357" spans="1:8">
      <c r="A357" s="51" t="s">
        <v>1927</v>
      </c>
      <c r="B357" s="52" t="s">
        <v>1111</v>
      </c>
      <c r="C357" s="52" t="s">
        <v>1638</v>
      </c>
      <c r="D357" s="52" t="str">
        <f t="shared" si="15"/>
        <v>MAR_HIV</v>
      </c>
      <c r="E357" s="52" t="s">
        <v>1627</v>
      </c>
      <c r="F357" s="52" t="s">
        <v>942</v>
      </c>
      <c r="G357" s="52">
        <f t="shared" si="16"/>
        <v>9</v>
      </c>
      <c r="H357" s="53" t="str">
        <f t="shared" si="17"/>
        <v>Morocco_HIV_9</v>
      </c>
    </row>
    <row r="358" spans="1:8">
      <c r="A358" s="48" t="s">
        <v>1930</v>
      </c>
      <c r="B358" s="49" t="s">
        <v>1105</v>
      </c>
      <c r="C358" s="49" t="s">
        <v>1638</v>
      </c>
      <c r="D358" s="49" t="str">
        <f t="shared" si="15"/>
        <v>MDA_HIV</v>
      </c>
      <c r="E358" s="49" t="s">
        <v>1627</v>
      </c>
      <c r="F358" s="49" t="s">
        <v>765</v>
      </c>
      <c r="G358" s="49">
        <f t="shared" si="16"/>
        <v>1</v>
      </c>
      <c r="H358" s="50" t="str">
        <f t="shared" si="17"/>
        <v>Moldova_HIV_1</v>
      </c>
    </row>
    <row r="359" spans="1:8">
      <c r="A359" s="51" t="s">
        <v>1930</v>
      </c>
      <c r="B359" s="52" t="s">
        <v>1105</v>
      </c>
      <c r="C359" s="52" t="s">
        <v>1638</v>
      </c>
      <c r="D359" s="52" t="str">
        <f t="shared" si="15"/>
        <v>MDA_HIV</v>
      </c>
      <c r="E359" s="52" t="s">
        <v>1627</v>
      </c>
      <c r="F359" s="52" t="s">
        <v>836</v>
      </c>
      <c r="G359" s="52">
        <f t="shared" si="16"/>
        <v>2</v>
      </c>
      <c r="H359" s="53" t="str">
        <f t="shared" si="17"/>
        <v>Moldova_HIV_2</v>
      </c>
    </row>
    <row r="360" spans="1:8">
      <c r="A360" s="48" t="s">
        <v>1930</v>
      </c>
      <c r="B360" s="49" t="s">
        <v>1105</v>
      </c>
      <c r="C360" s="49" t="s">
        <v>1638</v>
      </c>
      <c r="D360" s="49" t="str">
        <f t="shared" si="15"/>
        <v>MDA_HIV</v>
      </c>
      <c r="E360" s="49" t="s">
        <v>1627</v>
      </c>
      <c r="F360" s="49" t="s">
        <v>894</v>
      </c>
      <c r="G360" s="49">
        <f t="shared" si="16"/>
        <v>3</v>
      </c>
      <c r="H360" s="50" t="str">
        <f t="shared" si="17"/>
        <v>Moldova_HIV_3</v>
      </c>
    </row>
    <row r="361" spans="1:8">
      <c r="A361" s="51" t="s">
        <v>1930</v>
      </c>
      <c r="B361" s="52" t="s">
        <v>1105</v>
      </c>
      <c r="C361" s="52" t="s">
        <v>1638</v>
      </c>
      <c r="D361" s="52" t="str">
        <f t="shared" si="15"/>
        <v>MDA_HIV</v>
      </c>
      <c r="E361" s="52" t="s">
        <v>1627</v>
      </c>
      <c r="F361" s="52" t="s">
        <v>911</v>
      </c>
      <c r="G361" s="52">
        <f t="shared" si="16"/>
        <v>4</v>
      </c>
      <c r="H361" s="53" t="str">
        <f t="shared" si="17"/>
        <v>Moldova_HIV_4</v>
      </c>
    </row>
    <row r="362" spans="1:8">
      <c r="A362" s="48" t="s">
        <v>1930</v>
      </c>
      <c r="B362" s="49" t="s">
        <v>1105</v>
      </c>
      <c r="C362" s="49" t="s">
        <v>1638</v>
      </c>
      <c r="D362" s="49" t="str">
        <f t="shared" si="15"/>
        <v>MDA_HIV</v>
      </c>
      <c r="E362" s="49" t="s">
        <v>1627</v>
      </c>
      <c r="F362" s="49" t="s">
        <v>923</v>
      </c>
      <c r="G362" s="49">
        <f t="shared" si="16"/>
        <v>5</v>
      </c>
      <c r="H362" s="50" t="str">
        <f t="shared" si="17"/>
        <v>Moldova_HIV_5</v>
      </c>
    </row>
    <row r="363" spans="1:8">
      <c r="A363" s="51" t="s">
        <v>1930</v>
      </c>
      <c r="B363" s="52" t="s">
        <v>1105</v>
      </c>
      <c r="C363" s="52" t="s">
        <v>1638</v>
      </c>
      <c r="D363" s="52" t="str">
        <f t="shared" si="15"/>
        <v>MDA_HIV</v>
      </c>
      <c r="E363" s="52" t="s">
        <v>1627</v>
      </c>
      <c r="F363" s="52" t="s">
        <v>947</v>
      </c>
      <c r="G363" s="52">
        <f t="shared" si="16"/>
        <v>6</v>
      </c>
      <c r="H363" s="53" t="str">
        <f t="shared" si="17"/>
        <v>Moldova_HIV_6</v>
      </c>
    </row>
    <row r="364" spans="1:8">
      <c r="A364" s="48" t="s">
        <v>1930</v>
      </c>
      <c r="B364" s="49" t="s">
        <v>1105</v>
      </c>
      <c r="C364" s="49" t="s">
        <v>1638</v>
      </c>
      <c r="D364" s="49" t="str">
        <f t="shared" si="15"/>
        <v>MDA_HIV</v>
      </c>
      <c r="E364" s="49" t="s">
        <v>1627</v>
      </c>
      <c r="F364" s="49" t="s">
        <v>942</v>
      </c>
      <c r="G364" s="49">
        <f t="shared" si="16"/>
        <v>7</v>
      </c>
      <c r="H364" s="50" t="str">
        <f t="shared" si="17"/>
        <v>Moldova_HIV_7</v>
      </c>
    </row>
    <row r="365" spans="1:8">
      <c r="A365" s="51" t="s">
        <v>1930</v>
      </c>
      <c r="B365" s="52" t="s">
        <v>1105</v>
      </c>
      <c r="C365" s="52" t="s">
        <v>301</v>
      </c>
      <c r="D365" s="52" t="str">
        <f t="shared" si="15"/>
        <v>MDA_TB</v>
      </c>
      <c r="E365" s="52" t="s">
        <v>1627</v>
      </c>
      <c r="F365" s="52" t="s">
        <v>765</v>
      </c>
      <c r="G365" s="52">
        <f t="shared" si="16"/>
        <v>1</v>
      </c>
      <c r="H365" s="53" t="str">
        <f t="shared" si="17"/>
        <v>Moldova_TB_1</v>
      </c>
    </row>
    <row r="366" spans="1:8">
      <c r="A366" s="48" t="s">
        <v>1930</v>
      </c>
      <c r="B366" s="49" t="s">
        <v>1105</v>
      </c>
      <c r="C366" s="49" t="s">
        <v>301</v>
      </c>
      <c r="D366" s="49" t="str">
        <f t="shared" si="15"/>
        <v>MDA_TB</v>
      </c>
      <c r="E366" s="49" t="s">
        <v>1627</v>
      </c>
      <c r="F366" s="49" t="s">
        <v>836</v>
      </c>
      <c r="G366" s="49">
        <f t="shared" si="16"/>
        <v>2</v>
      </c>
      <c r="H366" s="50" t="str">
        <f t="shared" si="17"/>
        <v>Moldova_TB_2</v>
      </c>
    </row>
    <row r="367" spans="1:8">
      <c r="A367" s="51" t="s">
        <v>1930</v>
      </c>
      <c r="B367" s="52" t="s">
        <v>1105</v>
      </c>
      <c r="C367" s="52" t="s">
        <v>301</v>
      </c>
      <c r="D367" s="52" t="str">
        <f t="shared" si="15"/>
        <v>MDA_TB</v>
      </c>
      <c r="E367" s="52" t="s">
        <v>1627</v>
      </c>
      <c r="F367" s="52" t="s">
        <v>894</v>
      </c>
      <c r="G367" s="52">
        <f t="shared" si="16"/>
        <v>3</v>
      </c>
      <c r="H367" s="53" t="str">
        <f t="shared" si="17"/>
        <v>Moldova_TB_3</v>
      </c>
    </row>
    <row r="368" spans="1:8">
      <c r="A368" s="48" t="s">
        <v>1930</v>
      </c>
      <c r="B368" s="49" t="s">
        <v>1105</v>
      </c>
      <c r="C368" s="49" t="s">
        <v>301</v>
      </c>
      <c r="D368" s="49" t="str">
        <f t="shared" si="15"/>
        <v>MDA_TB</v>
      </c>
      <c r="E368" s="49" t="s">
        <v>1627</v>
      </c>
      <c r="F368" s="49" t="s">
        <v>942</v>
      </c>
      <c r="G368" s="49">
        <f t="shared" si="16"/>
        <v>4</v>
      </c>
      <c r="H368" s="50" t="str">
        <f t="shared" si="17"/>
        <v>Moldova_TB_4</v>
      </c>
    </row>
    <row r="369" spans="1:8">
      <c r="A369" s="51" t="s">
        <v>1933</v>
      </c>
      <c r="B369" s="52" t="s">
        <v>1080</v>
      </c>
      <c r="C369" s="52" t="s">
        <v>1638</v>
      </c>
      <c r="D369" s="52" t="str">
        <f t="shared" si="15"/>
        <v>MDG_HIV</v>
      </c>
      <c r="E369" s="52" t="s">
        <v>1627</v>
      </c>
      <c r="F369" s="52" t="s">
        <v>927</v>
      </c>
      <c r="G369" s="52">
        <f t="shared" si="16"/>
        <v>1</v>
      </c>
      <c r="H369" s="53" t="str">
        <f t="shared" si="17"/>
        <v>Madagascar_HIV_1</v>
      </c>
    </row>
    <row r="370" spans="1:8">
      <c r="A370" s="48" t="s">
        <v>1933</v>
      </c>
      <c r="B370" s="49" t="s">
        <v>1080</v>
      </c>
      <c r="C370" s="49" t="s">
        <v>1638</v>
      </c>
      <c r="D370" s="49" t="str">
        <f t="shared" si="15"/>
        <v>MDG_HIV</v>
      </c>
      <c r="E370" s="49" t="s">
        <v>1627</v>
      </c>
      <c r="F370" s="49" t="s">
        <v>947</v>
      </c>
      <c r="G370" s="49">
        <f t="shared" si="16"/>
        <v>2</v>
      </c>
      <c r="H370" s="50" t="str">
        <f t="shared" si="17"/>
        <v>Madagascar_HIV_2</v>
      </c>
    </row>
    <row r="371" spans="1:8">
      <c r="A371" s="51" t="s">
        <v>1933</v>
      </c>
      <c r="B371" s="52" t="s">
        <v>1080</v>
      </c>
      <c r="C371" s="52" t="s">
        <v>1638</v>
      </c>
      <c r="D371" s="52" t="str">
        <f t="shared" si="15"/>
        <v>MDG_HIV</v>
      </c>
      <c r="E371" s="52" t="s">
        <v>1627</v>
      </c>
      <c r="F371" s="52" t="s">
        <v>938</v>
      </c>
      <c r="G371" s="52">
        <f t="shared" si="16"/>
        <v>3</v>
      </c>
      <c r="H371" s="53" t="str">
        <f t="shared" si="17"/>
        <v>Madagascar_HIV_3</v>
      </c>
    </row>
    <row r="372" spans="1:8">
      <c r="A372" s="48" t="s">
        <v>1933</v>
      </c>
      <c r="B372" s="49" t="s">
        <v>1080</v>
      </c>
      <c r="C372" s="49" t="s">
        <v>301</v>
      </c>
      <c r="D372" s="49" t="str">
        <f t="shared" si="15"/>
        <v>MDG_TB</v>
      </c>
      <c r="E372" s="49" t="s">
        <v>1627</v>
      </c>
      <c r="F372" s="49" t="s">
        <v>947</v>
      </c>
      <c r="G372" s="49">
        <f t="shared" si="16"/>
        <v>1</v>
      </c>
      <c r="H372" s="50" t="str">
        <f t="shared" si="17"/>
        <v>Madagascar_TB_1</v>
      </c>
    </row>
    <row r="373" spans="1:8">
      <c r="A373" s="51" t="s">
        <v>1933</v>
      </c>
      <c r="B373" s="52" t="s">
        <v>1080</v>
      </c>
      <c r="C373" s="52" t="s">
        <v>301</v>
      </c>
      <c r="D373" s="52" t="str">
        <f t="shared" si="15"/>
        <v>MDG_TB</v>
      </c>
      <c r="E373" s="52" t="s">
        <v>1627</v>
      </c>
      <c r="F373" s="52" t="s">
        <v>938</v>
      </c>
      <c r="G373" s="52">
        <f t="shared" si="16"/>
        <v>2</v>
      </c>
      <c r="H373" s="53" t="str">
        <f t="shared" si="17"/>
        <v>Madagascar_TB_2</v>
      </c>
    </row>
    <row r="374" spans="1:8">
      <c r="A374" s="48" t="s">
        <v>1933</v>
      </c>
      <c r="B374" s="49" t="s">
        <v>1080</v>
      </c>
      <c r="C374" s="49" t="s">
        <v>301</v>
      </c>
      <c r="D374" s="49" t="str">
        <f t="shared" si="15"/>
        <v>MDG_TB</v>
      </c>
      <c r="E374" s="49" t="s">
        <v>1627</v>
      </c>
      <c r="F374" s="49" t="s">
        <v>942</v>
      </c>
      <c r="G374" s="49">
        <f t="shared" si="16"/>
        <v>3</v>
      </c>
      <c r="H374" s="50" t="str">
        <f t="shared" si="17"/>
        <v>Madagascar_TB_3</v>
      </c>
    </row>
    <row r="375" spans="1:8">
      <c r="A375" s="51" t="s">
        <v>1944</v>
      </c>
      <c r="B375" s="52" t="s">
        <v>1087</v>
      </c>
      <c r="C375" s="52" t="s">
        <v>1638</v>
      </c>
      <c r="D375" s="52" t="str">
        <f t="shared" si="15"/>
        <v>MLI_HIV</v>
      </c>
      <c r="E375" s="52" t="s">
        <v>1627</v>
      </c>
      <c r="F375" s="52" t="s">
        <v>786</v>
      </c>
      <c r="G375" s="52">
        <f t="shared" si="16"/>
        <v>1</v>
      </c>
      <c r="H375" s="53" t="str">
        <f t="shared" si="17"/>
        <v>Mali_HIV_1</v>
      </c>
    </row>
    <row r="376" spans="1:8">
      <c r="A376" s="48" t="s">
        <v>1944</v>
      </c>
      <c r="B376" s="49" t="s">
        <v>1087</v>
      </c>
      <c r="C376" s="49" t="s">
        <v>1638</v>
      </c>
      <c r="D376" s="49" t="str">
        <f t="shared" si="15"/>
        <v>MLI_HIV</v>
      </c>
      <c r="E376" s="49" t="s">
        <v>1627</v>
      </c>
      <c r="F376" s="49" t="s">
        <v>831</v>
      </c>
      <c r="G376" s="49">
        <f t="shared" si="16"/>
        <v>2</v>
      </c>
      <c r="H376" s="50" t="str">
        <f t="shared" si="17"/>
        <v>Mali_HIV_2</v>
      </c>
    </row>
    <row r="377" spans="1:8">
      <c r="A377" s="51" t="s">
        <v>1944</v>
      </c>
      <c r="B377" s="52" t="s">
        <v>1087</v>
      </c>
      <c r="C377" s="52" t="s">
        <v>1638</v>
      </c>
      <c r="D377" s="52" t="str">
        <f t="shared" si="15"/>
        <v>MLI_HIV</v>
      </c>
      <c r="E377" s="52" t="s">
        <v>1627</v>
      </c>
      <c r="F377" s="52" t="s">
        <v>836</v>
      </c>
      <c r="G377" s="52">
        <f t="shared" si="16"/>
        <v>3</v>
      </c>
      <c r="H377" s="53" t="str">
        <f t="shared" si="17"/>
        <v>Mali_HIV_3</v>
      </c>
    </row>
    <row r="378" spans="1:8">
      <c r="A378" s="48" t="s">
        <v>1944</v>
      </c>
      <c r="B378" s="49" t="s">
        <v>1087</v>
      </c>
      <c r="C378" s="49" t="s">
        <v>1638</v>
      </c>
      <c r="D378" s="49" t="str">
        <f t="shared" si="15"/>
        <v>MLI_HIV</v>
      </c>
      <c r="E378" s="49" t="s">
        <v>1627</v>
      </c>
      <c r="F378" s="49" t="s">
        <v>844</v>
      </c>
      <c r="G378" s="49">
        <f t="shared" si="16"/>
        <v>4</v>
      </c>
      <c r="H378" s="50" t="str">
        <f t="shared" si="17"/>
        <v>Mali_HIV_4</v>
      </c>
    </row>
    <row r="379" spans="1:8">
      <c r="A379" s="51" t="s">
        <v>1944</v>
      </c>
      <c r="B379" s="52" t="s">
        <v>1087</v>
      </c>
      <c r="C379" s="52" t="s">
        <v>1638</v>
      </c>
      <c r="D379" s="52" t="str">
        <f t="shared" si="15"/>
        <v>MLI_HIV</v>
      </c>
      <c r="E379" s="52" t="s">
        <v>1627</v>
      </c>
      <c r="F379" s="52" t="s">
        <v>894</v>
      </c>
      <c r="G379" s="52">
        <f t="shared" si="16"/>
        <v>5</v>
      </c>
      <c r="H379" s="53" t="str">
        <f t="shared" si="17"/>
        <v>Mali_HIV_5</v>
      </c>
    </row>
    <row r="380" spans="1:8">
      <c r="A380" s="48" t="s">
        <v>1944</v>
      </c>
      <c r="B380" s="49" t="s">
        <v>1087</v>
      </c>
      <c r="C380" s="49" t="s">
        <v>1638</v>
      </c>
      <c r="D380" s="49" t="str">
        <f t="shared" si="15"/>
        <v>MLI_HIV</v>
      </c>
      <c r="E380" s="49" t="s">
        <v>1627</v>
      </c>
      <c r="F380" s="49" t="s">
        <v>927</v>
      </c>
      <c r="G380" s="49">
        <f t="shared" si="16"/>
        <v>6</v>
      </c>
      <c r="H380" s="50" t="str">
        <f t="shared" si="17"/>
        <v>Mali_HIV_6</v>
      </c>
    </row>
    <row r="381" spans="1:8">
      <c r="A381" s="51" t="s">
        <v>1944</v>
      </c>
      <c r="B381" s="52" t="s">
        <v>1087</v>
      </c>
      <c r="C381" s="52" t="s">
        <v>1638</v>
      </c>
      <c r="D381" s="52" t="str">
        <f t="shared" si="15"/>
        <v>MLI_HIV</v>
      </c>
      <c r="E381" s="52" t="s">
        <v>1627</v>
      </c>
      <c r="F381" s="52" t="s">
        <v>942</v>
      </c>
      <c r="G381" s="52">
        <f t="shared" si="16"/>
        <v>7</v>
      </c>
      <c r="H381" s="53" t="str">
        <f t="shared" si="17"/>
        <v>Mali_HIV_7</v>
      </c>
    </row>
    <row r="382" spans="1:8">
      <c r="A382" s="48" t="s">
        <v>1944</v>
      </c>
      <c r="B382" s="49" t="s">
        <v>1087</v>
      </c>
      <c r="C382" s="49" t="s">
        <v>304</v>
      </c>
      <c r="D382" s="49" t="str">
        <f t="shared" si="15"/>
        <v>MLI_Malaria</v>
      </c>
      <c r="E382" s="49" t="s">
        <v>1627</v>
      </c>
      <c r="F382" s="49" t="s">
        <v>894</v>
      </c>
      <c r="G382" s="49">
        <f t="shared" si="16"/>
        <v>1</v>
      </c>
      <c r="H382" s="50" t="str">
        <f t="shared" si="17"/>
        <v>Mali_Malaria_1</v>
      </c>
    </row>
    <row r="383" spans="1:8">
      <c r="A383" s="51" t="s">
        <v>1944</v>
      </c>
      <c r="B383" s="52" t="s">
        <v>1087</v>
      </c>
      <c r="C383" s="52" t="s">
        <v>304</v>
      </c>
      <c r="D383" s="52" t="str">
        <f t="shared" si="15"/>
        <v>MLI_Malaria</v>
      </c>
      <c r="E383" s="52" t="s">
        <v>1627</v>
      </c>
      <c r="F383" s="52" t="s">
        <v>927</v>
      </c>
      <c r="G383" s="52">
        <f t="shared" si="16"/>
        <v>2</v>
      </c>
      <c r="H383" s="53" t="str">
        <f t="shared" si="17"/>
        <v>Mali_Malaria_2</v>
      </c>
    </row>
    <row r="384" spans="1:8">
      <c r="A384" s="48" t="s">
        <v>1944</v>
      </c>
      <c r="B384" s="49" t="s">
        <v>1087</v>
      </c>
      <c r="C384" s="49" t="s">
        <v>304</v>
      </c>
      <c r="D384" s="49" t="str">
        <f t="shared" si="15"/>
        <v>MLI_Malaria</v>
      </c>
      <c r="E384" s="49" t="s">
        <v>1627</v>
      </c>
      <c r="F384" s="49" t="s">
        <v>932</v>
      </c>
      <c r="G384" s="49">
        <f t="shared" si="16"/>
        <v>3</v>
      </c>
      <c r="H384" s="50" t="str">
        <f t="shared" si="17"/>
        <v>Mali_Malaria_3</v>
      </c>
    </row>
    <row r="385" spans="1:8">
      <c r="A385" s="51" t="s">
        <v>1944</v>
      </c>
      <c r="B385" s="52" t="s">
        <v>1087</v>
      </c>
      <c r="C385" s="52" t="s">
        <v>304</v>
      </c>
      <c r="D385" s="52" t="str">
        <f t="shared" si="15"/>
        <v>MLI_Malaria</v>
      </c>
      <c r="E385" s="52" t="s">
        <v>1627</v>
      </c>
      <c r="F385" s="52" t="s">
        <v>942</v>
      </c>
      <c r="G385" s="52">
        <f t="shared" si="16"/>
        <v>4</v>
      </c>
      <c r="H385" s="53" t="str">
        <f t="shared" si="17"/>
        <v>Mali_Malaria_4</v>
      </c>
    </row>
    <row r="386" spans="1:8">
      <c r="A386" s="48" t="s">
        <v>1954</v>
      </c>
      <c r="B386" s="49" t="s">
        <v>1117</v>
      </c>
      <c r="C386" s="49" t="s">
        <v>1638</v>
      </c>
      <c r="D386" s="49" t="str">
        <f t="shared" si="15"/>
        <v>MMR_HIV</v>
      </c>
      <c r="E386" s="49" t="s">
        <v>1627</v>
      </c>
      <c r="F386" s="49" t="s">
        <v>731</v>
      </c>
      <c r="G386" s="49">
        <f t="shared" si="16"/>
        <v>1</v>
      </c>
      <c r="H386" s="50" t="str">
        <f t="shared" si="17"/>
        <v>Myanmar_HIV_1</v>
      </c>
    </row>
    <row r="387" spans="1:8">
      <c r="A387" s="51" t="s">
        <v>1954</v>
      </c>
      <c r="B387" s="52" t="s">
        <v>1117</v>
      </c>
      <c r="C387" s="52" t="s">
        <v>1638</v>
      </c>
      <c r="D387" s="52" t="str">
        <f t="shared" ref="D387:D450" si="18">_xlfn.CONCAT(A387,"_",C387)</f>
        <v>MMR_HIV</v>
      </c>
      <c r="E387" s="52" t="s">
        <v>1627</v>
      </c>
      <c r="F387" s="52" t="s">
        <v>831</v>
      </c>
      <c r="G387" s="52">
        <f t="shared" ref="G387:G450" si="19">IF(D387=D386,G386+1,1)</f>
        <v>2</v>
      </c>
      <c r="H387" s="53" t="str">
        <f t="shared" ref="H387:H450" si="20">_xlfn.CONCAT(B387,"_",C387,"_",G387)</f>
        <v>Myanmar_HIV_2</v>
      </c>
    </row>
    <row r="388" spans="1:8">
      <c r="A388" s="48" t="s">
        <v>1954</v>
      </c>
      <c r="B388" s="49" t="s">
        <v>1117</v>
      </c>
      <c r="C388" s="49" t="s">
        <v>1638</v>
      </c>
      <c r="D388" s="49" t="str">
        <f t="shared" si="18"/>
        <v>MMR_HIV</v>
      </c>
      <c r="E388" s="49" t="s">
        <v>1627</v>
      </c>
      <c r="F388" s="49" t="s">
        <v>836</v>
      </c>
      <c r="G388" s="49">
        <f t="shared" si="19"/>
        <v>3</v>
      </c>
      <c r="H388" s="50" t="str">
        <f t="shared" si="20"/>
        <v>Myanmar_HIV_3</v>
      </c>
    </row>
    <row r="389" spans="1:8">
      <c r="A389" s="51" t="s">
        <v>1954</v>
      </c>
      <c r="B389" s="52" t="s">
        <v>1117</v>
      </c>
      <c r="C389" s="52" t="s">
        <v>1638</v>
      </c>
      <c r="D389" s="52" t="str">
        <f t="shared" si="18"/>
        <v>MMR_HIV</v>
      </c>
      <c r="E389" s="52" t="s">
        <v>1627</v>
      </c>
      <c r="F389" s="52" t="s">
        <v>853</v>
      </c>
      <c r="G389" s="52">
        <f t="shared" si="19"/>
        <v>4</v>
      </c>
      <c r="H389" s="53" t="str">
        <f t="shared" si="20"/>
        <v>Myanmar_HIV_4</v>
      </c>
    </row>
    <row r="390" spans="1:8">
      <c r="A390" s="48" t="s">
        <v>1954</v>
      </c>
      <c r="B390" s="49" t="s">
        <v>1117</v>
      </c>
      <c r="C390" s="49" t="s">
        <v>1638</v>
      </c>
      <c r="D390" s="49" t="str">
        <f t="shared" si="18"/>
        <v>MMR_HIV</v>
      </c>
      <c r="E390" s="49" t="s">
        <v>1627</v>
      </c>
      <c r="F390" s="49" t="s">
        <v>894</v>
      </c>
      <c r="G390" s="49">
        <f t="shared" si="19"/>
        <v>5</v>
      </c>
      <c r="H390" s="50" t="str">
        <f t="shared" si="20"/>
        <v>Myanmar_HIV_5</v>
      </c>
    </row>
    <row r="391" spans="1:8">
      <c r="A391" s="51" t="s">
        <v>1954</v>
      </c>
      <c r="B391" s="52" t="s">
        <v>1117</v>
      </c>
      <c r="C391" s="52" t="s">
        <v>1638</v>
      </c>
      <c r="D391" s="52" t="str">
        <f t="shared" si="18"/>
        <v>MMR_HIV</v>
      </c>
      <c r="E391" s="52" t="s">
        <v>1627</v>
      </c>
      <c r="F391" s="52" t="s">
        <v>927</v>
      </c>
      <c r="G391" s="52">
        <f t="shared" si="19"/>
        <v>6</v>
      </c>
      <c r="H391" s="53" t="str">
        <f t="shared" si="20"/>
        <v>Myanmar_HIV_6</v>
      </c>
    </row>
    <row r="392" spans="1:8">
      <c r="A392" s="48" t="s">
        <v>1954</v>
      </c>
      <c r="B392" s="49" t="s">
        <v>1117</v>
      </c>
      <c r="C392" s="49" t="s">
        <v>1638</v>
      </c>
      <c r="D392" s="49" t="str">
        <f t="shared" si="18"/>
        <v>MMR_HIV</v>
      </c>
      <c r="E392" s="49" t="s">
        <v>1627</v>
      </c>
      <c r="F392" s="49" t="s">
        <v>947</v>
      </c>
      <c r="G392" s="49">
        <f t="shared" si="19"/>
        <v>7</v>
      </c>
      <c r="H392" s="50" t="str">
        <f t="shared" si="20"/>
        <v>Myanmar_HIV_7</v>
      </c>
    </row>
    <row r="393" spans="1:8">
      <c r="A393" s="51" t="s">
        <v>1954</v>
      </c>
      <c r="B393" s="52" t="s">
        <v>1117</v>
      </c>
      <c r="C393" s="52" t="s">
        <v>301</v>
      </c>
      <c r="D393" s="52" t="str">
        <f t="shared" si="18"/>
        <v>MMR_TB</v>
      </c>
      <c r="E393" s="52" t="s">
        <v>1627</v>
      </c>
      <c r="F393" s="52" t="s">
        <v>645</v>
      </c>
      <c r="G393" s="52">
        <f t="shared" si="19"/>
        <v>1</v>
      </c>
      <c r="H393" s="53" t="str">
        <f t="shared" si="20"/>
        <v>Myanmar_TB_1</v>
      </c>
    </row>
    <row r="394" spans="1:8">
      <c r="A394" s="48" t="s">
        <v>1954</v>
      </c>
      <c r="B394" s="49" t="s">
        <v>1117</v>
      </c>
      <c r="C394" s="49" t="s">
        <v>301</v>
      </c>
      <c r="D394" s="49" t="str">
        <f t="shared" si="18"/>
        <v>MMR_TB</v>
      </c>
      <c r="E394" s="49" t="s">
        <v>1627</v>
      </c>
      <c r="F394" s="49" t="s">
        <v>731</v>
      </c>
      <c r="G394" s="49">
        <f t="shared" si="19"/>
        <v>2</v>
      </c>
      <c r="H394" s="50" t="str">
        <f t="shared" si="20"/>
        <v>Myanmar_TB_2</v>
      </c>
    </row>
    <row r="395" spans="1:8">
      <c r="A395" s="51" t="s">
        <v>1954</v>
      </c>
      <c r="B395" s="52" t="s">
        <v>1117</v>
      </c>
      <c r="C395" s="52" t="s">
        <v>301</v>
      </c>
      <c r="D395" s="52" t="str">
        <f t="shared" si="18"/>
        <v>MMR_TB</v>
      </c>
      <c r="E395" s="52" t="s">
        <v>1627</v>
      </c>
      <c r="F395" s="52" t="s">
        <v>831</v>
      </c>
      <c r="G395" s="52">
        <f t="shared" si="19"/>
        <v>3</v>
      </c>
      <c r="H395" s="53" t="str">
        <f t="shared" si="20"/>
        <v>Myanmar_TB_3</v>
      </c>
    </row>
    <row r="396" spans="1:8">
      <c r="A396" s="48" t="s">
        <v>1954</v>
      </c>
      <c r="B396" s="49" t="s">
        <v>1117</v>
      </c>
      <c r="C396" s="49" t="s">
        <v>301</v>
      </c>
      <c r="D396" s="49" t="str">
        <f t="shared" si="18"/>
        <v>MMR_TB</v>
      </c>
      <c r="E396" s="49" t="s">
        <v>1627</v>
      </c>
      <c r="F396" s="49" t="s">
        <v>853</v>
      </c>
      <c r="G396" s="49">
        <f t="shared" si="19"/>
        <v>4</v>
      </c>
      <c r="H396" s="50" t="str">
        <f t="shared" si="20"/>
        <v>Myanmar_TB_4</v>
      </c>
    </row>
    <row r="397" spans="1:8">
      <c r="A397" s="51" t="s">
        <v>1954</v>
      </c>
      <c r="B397" s="52" t="s">
        <v>1117</v>
      </c>
      <c r="C397" s="52" t="s">
        <v>301</v>
      </c>
      <c r="D397" s="52" t="str">
        <f t="shared" si="18"/>
        <v>MMR_TB</v>
      </c>
      <c r="E397" s="52" t="s">
        <v>1627</v>
      </c>
      <c r="F397" s="52" t="s">
        <v>927</v>
      </c>
      <c r="G397" s="52">
        <f t="shared" si="19"/>
        <v>5</v>
      </c>
      <c r="H397" s="53" t="str">
        <f t="shared" si="20"/>
        <v>Myanmar_TB_5</v>
      </c>
    </row>
    <row r="398" spans="1:8">
      <c r="A398" s="48" t="s">
        <v>1954</v>
      </c>
      <c r="B398" s="49" t="s">
        <v>1117</v>
      </c>
      <c r="C398" s="49" t="s">
        <v>301</v>
      </c>
      <c r="D398" s="49" t="str">
        <f t="shared" si="18"/>
        <v>MMR_TB</v>
      </c>
      <c r="E398" s="49" t="s">
        <v>1627</v>
      </c>
      <c r="F398" s="49" t="s">
        <v>947</v>
      </c>
      <c r="G398" s="49">
        <f t="shared" si="19"/>
        <v>6</v>
      </c>
      <c r="H398" s="50" t="str">
        <f t="shared" si="20"/>
        <v>Myanmar_TB_6</v>
      </c>
    </row>
    <row r="399" spans="1:8">
      <c r="A399" s="51" t="s">
        <v>1954</v>
      </c>
      <c r="B399" s="52" t="s">
        <v>1117</v>
      </c>
      <c r="C399" s="52" t="s">
        <v>301</v>
      </c>
      <c r="D399" s="52" t="str">
        <f t="shared" si="18"/>
        <v>MMR_TB</v>
      </c>
      <c r="E399" s="52" t="s">
        <v>1627</v>
      </c>
      <c r="F399" s="52" t="s">
        <v>942</v>
      </c>
      <c r="G399" s="52">
        <f t="shared" si="19"/>
        <v>7</v>
      </c>
      <c r="H399" s="53" t="str">
        <f t="shared" si="20"/>
        <v>Myanmar_TB_7</v>
      </c>
    </row>
    <row r="400" spans="1:8">
      <c r="A400" s="48" t="s">
        <v>1968</v>
      </c>
      <c r="B400" s="49" t="s">
        <v>1109</v>
      </c>
      <c r="C400" s="49" t="s">
        <v>1638</v>
      </c>
      <c r="D400" s="49" t="str">
        <f t="shared" si="18"/>
        <v>MNE_HIV</v>
      </c>
      <c r="E400" s="49" t="s">
        <v>1627</v>
      </c>
      <c r="F400" s="49" t="s">
        <v>947</v>
      </c>
      <c r="G400" s="49">
        <f t="shared" si="19"/>
        <v>1</v>
      </c>
      <c r="H400" s="50" t="str">
        <f t="shared" si="20"/>
        <v>Montenegro_HIV_1</v>
      </c>
    </row>
    <row r="401" spans="1:8">
      <c r="A401" s="51" t="s">
        <v>1970</v>
      </c>
      <c r="B401" s="52" t="s">
        <v>1107</v>
      </c>
      <c r="C401" s="52" t="s">
        <v>1638</v>
      </c>
      <c r="D401" s="52" t="str">
        <f t="shared" si="18"/>
        <v>MNG_HIV</v>
      </c>
      <c r="E401" s="52" t="s">
        <v>1627</v>
      </c>
      <c r="F401" s="52" t="s">
        <v>942</v>
      </c>
      <c r="G401" s="52">
        <f t="shared" si="19"/>
        <v>1</v>
      </c>
      <c r="H401" s="53" t="str">
        <f t="shared" si="20"/>
        <v>Mongolia_HIV_1</v>
      </c>
    </row>
    <row r="402" spans="1:8">
      <c r="A402" s="48" t="s">
        <v>1970</v>
      </c>
      <c r="B402" s="49" t="s">
        <v>1107</v>
      </c>
      <c r="C402" s="49" t="s">
        <v>301</v>
      </c>
      <c r="D402" s="49" t="str">
        <f t="shared" si="18"/>
        <v>MNG_TB</v>
      </c>
      <c r="E402" s="49" t="s">
        <v>1627</v>
      </c>
      <c r="F402" s="49" t="s">
        <v>791</v>
      </c>
      <c r="G402" s="49">
        <f t="shared" si="19"/>
        <v>1</v>
      </c>
      <c r="H402" s="50" t="str">
        <f t="shared" si="20"/>
        <v>Mongolia_TB_1</v>
      </c>
    </row>
    <row r="403" spans="1:8">
      <c r="A403" s="51" t="s">
        <v>1970</v>
      </c>
      <c r="B403" s="52" t="s">
        <v>1107</v>
      </c>
      <c r="C403" s="52" t="s">
        <v>301</v>
      </c>
      <c r="D403" s="52" t="str">
        <f t="shared" si="18"/>
        <v>MNG_TB</v>
      </c>
      <c r="E403" s="52" t="s">
        <v>1627</v>
      </c>
      <c r="F403" s="52" t="s">
        <v>831</v>
      </c>
      <c r="G403" s="52">
        <f t="shared" si="19"/>
        <v>2</v>
      </c>
      <c r="H403" s="53" t="str">
        <f t="shared" si="20"/>
        <v>Mongolia_TB_2</v>
      </c>
    </row>
    <row r="404" spans="1:8">
      <c r="A404" s="48" t="s">
        <v>1970</v>
      </c>
      <c r="B404" s="49" t="s">
        <v>1107</v>
      </c>
      <c r="C404" s="49" t="s">
        <v>301</v>
      </c>
      <c r="D404" s="49" t="str">
        <f t="shared" si="18"/>
        <v>MNG_TB</v>
      </c>
      <c r="E404" s="49" t="s">
        <v>1627</v>
      </c>
      <c r="F404" s="49" t="s">
        <v>839</v>
      </c>
      <c r="G404" s="49">
        <f t="shared" si="19"/>
        <v>3</v>
      </c>
      <c r="H404" s="50" t="str">
        <f t="shared" si="20"/>
        <v>Mongolia_TB_3</v>
      </c>
    </row>
    <row r="405" spans="1:8">
      <c r="A405" s="51" t="s">
        <v>1970</v>
      </c>
      <c r="B405" s="52" t="s">
        <v>1107</v>
      </c>
      <c r="C405" s="52" t="s">
        <v>301</v>
      </c>
      <c r="D405" s="52" t="str">
        <f t="shared" si="18"/>
        <v>MNG_TB</v>
      </c>
      <c r="E405" s="52" t="s">
        <v>1627</v>
      </c>
      <c r="F405" s="52" t="s">
        <v>927</v>
      </c>
      <c r="G405" s="52">
        <f t="shared" si="19"/>
        <v>4</v>
      </c>
      <c r="H405" s="53" t="str">
        <f t="shared" si="20"/>
        <v>Mongolia_TB_4</v>
      </c>
    </row>
    <row r="406" spans="1:8">
      <c r="A406" s="48" t="s">
        <v>1970</v>
      </c>
      <c r="B406" s="49" t="s">
        <v>1107</v>
      </c>
      <c r="C406" s="49" t="s">
        <v>301</v>
      </c>
      <c r="D406" s="49" t="str">
        <f t="shared" si="18"/>
        <v>MNG_TB</v>
      </c>
      <c r="E406" s="49" t="s">
        <v>1627</v>
      </c>
      <c r="F406" s="49" t="s">
        <v>947</v>
      </c>
      <c r="G406" s="49">
        <f t="shared" si="19"/>
        <v>5</v>
      </c>
      <c r="H406" s="50" t="str">
        <f t="shared" si="20"/>
        <v>Mongolia_TB_5</v>
      </c>
    </row>
    <row r="407" spans="1:8">
      <c r="A407" s="51" t="s">
        <v>1970</v>
      </c>
      <c r="B407" s="52" t="s">
        <v>1107</v>
      </c>
      <c r="C407" s="52" t="s">
        <v>301</v>
      </c>
      <c r="D407" s="52" t="str">
        <f t="shared" si="18"/>
        <v>MNG_TB</v>
      </c>
      <c r="E407" s="52" t="s">
        <v>1627</v>
      </c>
      <c r="F407" s="52" t="s">
        <v>942</v>
      </c>
      <c r="G407" s="52">
        <f t="shared" si="19"/>
        <v>6</v>
      </c>
      <c r="H407" s="53" t="str">
        <f t="shared" si="20"/>
        <v>Mongolia_TB_6</v>
      </c>
    </row>
    <row r="408" spans="1:8">
      <c r="A408" s="48" t="s">
        <v>1977</v>
      </c>
      <c r="B408" s="49" t="s">
        <v>1115</v>
      </c>
      <c r="C408" s="49" t="s">
        <v>1638</v>
      </c>
      <c r="D408" s="49" t="str">
        <f t="shared" si="18"/>
        <v>MOZ_HIV</v>
      </c>
      <c r="E408" s="49" t="s">
        <v>1627</v>
      </c>
      <c r="F408" s="49" t="s">
        <v>802</v>
      </c>
      <c r="G408" s="49">
        <f t="shared" si="19"/>
        <v>1</v>
      </c>
      <c r="H408" s="50" t="str">
        <f t="shared" si="20"/>
        <v>Mozambique_HIV_1</v>
      </c>
    </row>
    <row r="409" spans="1:8">
      <c r="A409" s="51" t="s">
        <v>1977</v>
      </c>
      <c r="B409" s="52" t="s">
        <v>1115</v>
      </c>
      <c r="C409" s="52" t="s">
        <v>1638</v>
      </c>
      <c r="D409" s="52" t="str">
        <f t="shared" si="18"/>
        <v>MOZ_HIV</v>
      </c>
      <c r="E409" s="52" t="s">
        <v>1627</v>
      </c>
      <c r="F409" s="52" t="s">
        <v>808</v>
      </c>
      <c r="G409" s="52">
        <f t="shared" si="19"/>
        <v>2</v>
      </c>
      <c r="H409" s="53" t="str">
        <f t="shared" si="20"/>
        <v>Mozambique_HIV_2</v>
      </c>
    </row>
    <row r="410" spans="1:8">
      <c r="A410" s="48" t="s">
        <v>1977</v>
      </c>
      <c r="B410" s="49" t="s">
        <v>1115</v>
      </c>
      <c r="C410" s="49" t="s">
        <v>1638</v>
      </c>
      <c r="D410" s="49" t="str">
        <f t="shared" si="18"/>
        <v>MOZ_HIV</v>
      </c>
      <c r="E410" s="49" t="s">
        <v>1627</v>
      </c>
      <c r="F410" s="49" t="s">
        <v>813</v>
      </c>
      <c r="G410" s="49">
        <f t="shared" si="19"/>
        <v>3</v>
      </c>
      <c r="H410" s="50" t="str">
        <f t="shared" si="20"/>
        <v>Mozambique_HIV_3</v>
      </c>
    </row>
    <row r="411" spans="1:8">
      <c r="A411" s="51" t="s">
        <v>1977</v>
      </c>
      <c r="B411" s="52" t="s">
        <v>1115</v>
      </c>
      <c r="C411" s="52" t="s">
        <v>1638</v>
      </c>
      <c r="D411" s="52" t="str">
        <f t="shared" si="18"/>
        <v>MOZ_HIV</v>
      </c>
      <c r="E411" s="52" t="s">
        <v>1627</v>
      </c>
      <c r="F411" s="52" t="s">
        <v>836</v>
      </c>
      <c r="G411" s="52">
        <f t="shared" si="19"/>
        <v>4</v>
      </c>
      <c r="H411" s="53" t="str">
        <f t="shared" si="20"/>
        <v>Mozambique_HIV_4</v>
      </c>
    </row>
    <row r="412" spans="1:8">
      <c r="A412" s="48" t="s">
        <v>1977</v>
      </c>
      <c r="B412" s="49" t="s">
        <v>1115</v>
      </c>
      <c r="C412" s="49" t="s">
        <v>1638</v>
      </c>
      <c r="D412" s="49" t="str">
        <f t="shared" si="18"/>
        <v>MOZ_HIV</v>
      </c>
      <c r="E412" s="49" t="s">
        <v>1627</v>
      </c>
      <c r="F412" s="49" t="s">
        <v>853</v>
      </c>
      <c r="G412" s="49">
        <f t="shared" si="19"/>
        <v>5</v>
      </c>
      <c r="H412" s="50" t="str">
        <f t="shared" si="20"/>
        <v>Mozambique_HIV_5</v>
      </c>
    </row>
    <row r="413" spans="1:8">
      <c r="A413" s="51" t="s">
        <v>1977</v>
      </c>
      <c r="B413" s="52" t="s">
        <v>1115</v>
      </c>
      <c r="C413" s="52" t="s">
        <v>1638</v>
      </c>
      <c r="D413" s="52" t="str">
        <f t="shared" si="18"/>
        <v>MOZ_HIV</v>
      </c>
      <c r="E413" s="52" t="s">
        <v>1627</v>
      </c>
      <c r="F413" s="52" t="s">
        <v>894</v>
      </c>
      <c r="G413" s="52">
        <f t="shared" si="19"/>
        <v>6</v>
      </c>
      <c r="H413" s="53" t="str">
        <f t="shared" si="20"/>
        <v>Mozambique_HIV_6</v>
      </c>
    </row>
    <row r="414" spans="1:8">
      <c r="A414" s="48" t="s">
        <v>1977</v>
      </c>
      <c r="B414" s="49" t="s">
        <v>1115</v>
      </c>
      <c r="C414" s="49" t="s">
        <v>1638</v>
      </c>
      <c r="D414" s="49" t="str">
        <f t="shared" si="18"/>
        <v>MOZ_HIV</v>
      </c>
      <c r="E414" s="49" t="s">
        <v>1627</v>
      </c>
      <c r="F414" s="49" t="s">
        <v>911</v>
      </c>
      <c r="G414" s="49">
        <f t="shared" si="19"/>
        <v>7</v>
      </c>
      <c r="H414" s="50" t="str">
        <f t="shared" si="20"/>
        <v>Mozambique_HIV_7</v>
      </c>
    </row>
    <row r="415" spans="1:8">
      <c r="A415" s="51" t="s">
        <v>1977</v>
      </c>
      <c r="B415" s="52" t="s">
        <v>1115</v>
      </c>
      <c r="C415" s="52" t="s">
        <v>1638</v>
      </c>
      <c r="D415" s="52" t="str">
        <f t="shared" si="18"/>
        <v>MOZ_HIV</v>
      </c>
      <c r="E415" s="52" t="s">
        <v>1627</v>
      </c>
      <c r="F415" s="52" t="s">
        <v>923</v>
      </c>
      <c r="G415" s="52">
        <f t="shared" si="19"/>
        <v>8</v>
      </c>
      <c r="H415" s="53" t="str">
        <f t="shared" si="20"/>
        <v>Mozambique_HIV_8</v>
      </c>
    </row>
    <row r="416" spans="1:8">
      <c r="A416" s="48" t="s">
        <v>1977</v>
      </c>
      <c r="B416" s="49" t="s">
        <v>1115</v>
      </c>
      <c r="C416" s="49" t="s">
        <v>1638</v>
      </c>
      <c r="D416" s="49" t="str">
        <f t="shared" si="18"/>
        <v>MOZ_HIV</v>
      </c>
      <c r="E416" s="49" t="s">
        <v>1627</v>
      </c>
      <c r="F416" s="49" t="s">
        <v>927</v>
      </c>
      <c r="G416" s="49">
        <f t="shared" si="19"/>
        <v>9</v>
      </c>
      <c r="H416" s="50" t="str">
        <f t="shared" si="20"/>
        <v>Mozambique_HIV_9</v>
      </c>
    </row>
    <row r="417" spans="1:8">
      <c r="A417" s="51" t="s">
        <v>1977</v>
      </c>
      <c r="B417" s="52" t="s">
        <v>1115</v>
      </c>
      <c r="C417" s="52" t="s">
        <v>1638</v>
      </c>
      <c r="D417" s="52" t="str">
        <f t="shared" si="18"/>
        <v>MOZ_HIV</v>
      </c>
      <c r="E417" s="52" t="s">
        <v>1627</v>
      </c>
      <c r="F417" s="52" t="s">
        <v>947</v>
      </c>
      <c r="G417" s="52">
        <f t="shared" si="19"/>
        <v>10</v>
      </c>
      <c r="H417" s="53" t="str">
        <f t="shared" si="20"/>
        <v>Mozambique_HIV_10</v>
      </c>
    </row>
    <row r="418" spans="1:8">
      <c r="A418" s="48" t="s">
        <v>1977</v>
      </c>
      <c r="B418" s="49" t="s">
        <v>1115</v>
      </c>
      <c r="C418" s="49" t="s">
        <v>1638</v>
      </c>
      <c r="D418" s="49" t="str">
        <f t="shared" si="18"/>
        <v>MOZ_HIV</v>
      </c>
      <c r="E418" s="49" t="s">
        <v>1627</v>
      </c>
      <c r="F418" s="49" t="s">
        <v>938</v>
      </c>
      <c r="G418" s="49">
        <f t="shared" si="19"/>
        <v>11</v>
      </c>
      <c r="H418" s="50" t="str">
        <f t="shared" si="20"/>
        <v>Mozambique_HIV_11</v>
      </c>
    </row>
    <row r="419" spans="1:8">
      <c r="A419" s="51" t="s">
        <v>1977</v>
      </c>
      <c r="B419" s="52" t="s">
        <v>1115</v>
      </c>
      <c r="C419" s="52" t="s">
        <v>1638</v>
      </c>
      <c r="D419" s="52" t="str">
        <f t="shared" si="18"/>
        <v>MOZ_HIV</v>
      </c>
      <c r="E419" s="52" t="s">
        <v>1627</v>
      </c>
      <c r="F419" s="52" t="s">
        <v>942</v>
      </c>
      <c r="G419" s="52">
        <f t="shared" si="19"/>
        <v>12</v>
      </c>
      <c r="H419" s="53" t="str">
        <f t="shared" si="20"/>
        <v>Mozambique_HIV_12</v>
      </c>
    </row>
    <row r="420" spans="1:8">
      <c r="A420" s="48" t="s">
        <v>1977</v>
      </c>
      <c r="B420" s="49" t="s">
        <v>1115</v>
      </c>
      <c r="C420" s="49" t="s">
        <v>304</v>
      </c>
      <c r="D420" s="49" t="str">
        <f t="shared" si="18"/>
        <v>MOZ_Malaria</v>
      </c>
      <c r="E420" s="49" t="s">
        <v>1627</v>
      </c>
      <c r="F420" s="49" t="s">
        <v>731</v>
      </c>
      <c r="G420" s="49">
        <f t="shared" si="19"/>
        <v>1</v>
      </c>
      <c r="H420" s="50" t="str">
        <f t="shared" si="20"/>
        <v>Mozambique_Malaria_1</v>
      </c>
    </row>
    <row r="421" spans="1:8">
      <c r="A421" s="51" t="s">
        <v>1977</v>
      </c>
      <c r="B421" s="52" t="s">
        <v>1115</v>
      </c>
      <c r="C421" s="52" t="s">
        <v>304</v>
      </c>
      <c r="D421" s="52" t="str">
        <f t="shared" si="18"/>
        <v>MOZ_Malaria</v>
      </c>
      <c r="E421" s="52" t="s">
        <v>1627</v>
      </c>
      <c r="F421" s="52" t="s">
        <v>849</v>
      </c>
      <c r="G421" s="52">
        <f t="shared" si="19"/>
        <v>2</v>
      </c>
      <c r="H421" s="53" t="str">
        <f t="shared" si="20"/>
        <v>Mozambique_Malaria_2</v>
      </c>
    </row>
    <row r="422" spans="1:8">
      <c r="A422" s="48" t="s">
        <v>1977</v>
      </c>
      <c r="B422" s="49" t="s">
        <v>1115</v>
      </c>
      <c r="C422" s="49" t="s">
        <v>304</v>
      </c>
      <c r="D422" s="49" t="str">
        <f t="shared" si="18"/>
        <v>MOZ_Malaria</v>
      </c>
      <c r="E422" s="49" t="s">
        <v>1627</v>
      </c>
      <c r="F422" s="49" t="s">
        <v>894</v>
      </c>
      <c r="G422" s="49">
        <f t="shared" si="19"/>
        <v>3</v>
      </c>
      <c r="H422" s="50" t="str">
        <f t="shared" si="20"/>
        <v>Mozambique_Malaria_3</v>
      </c>
    </row>
    <row r="423" spans="1:8">
      <c r="A423" s="51" t="s">
        <v>1977</v>
      </c>
      <c r="B423" s="52" t="s">
        <v>1115</v>
      </c>
      <c r="C423" s="52" t="s">
        <v>304</v>
      </c>
      <c r="D423" s="52" t="str">
        <f t="shared" si="18"/>
        <v>MOZ_Malaria</v>
      </c>
      <c r="E423" s="52" t="s">
        <v>1627</v>
      </c>
      <c r="F423" s="52" t="s">
        <v>927</v>
      </c>
      <c r="G423" s="52">
        <f t="shared" si="19"/>
        <v>4</v>
      </c>
      <c r="H423" s="53" t="str">
        <f t="shared" si="20"/>
        <v>Mozambique_Malaria_4</v>
      </c>
    </row>
    <row r="424" spans="1:8">
      <c r="A424" s="48" t="s">
        <v>1977</v>
      </c>
      <c r="B424" s="49" t="s">
        <v>1115</v>
      </c>
      <c r="C424" s="49" t="s">
        <v>304</v>
      </c>
      <c r="D424" s="49" t="str">
        <f t="shared" si="18"/>
        <v>MOZ_Malaria</v>
      </c>
      <c r="E424" s="49" t="s">
        <v>1627</v>
      </c>
      <c r="F424" s="49" t="s">
        <v>947</v>
      </c>
      <c r="G424" s="49">
        <f t="shared" si="19"/>
        <v>5</v>
      </c>
      <c r="H424" s="50" t="str">
        <f t="shared" si="20"/>
        <v>Mozambique_Malaria_5</v>
      </c>
    </row>
    <row r="425" spans="1:8">
      <c r="A425" s="51" t="s">
        <v>1977</v>
      </c>
      <c r="B425" s="52" t="s">
        <v>1115</v>
      </c>
      <c r="C425" s="52" t="s">
        <v>304</v>
      </c>
      <c r="D425" s="52" t="str">
        <f t="shared" si="18"/>
        <v>MOZ_Malaria</v>
      </c>
      <c r="E425" s="52" t="s">
        <v>1627</v>
      </c>
      <c r="F425" s="52" t="s">
        <v>942</v>
      </c>
      <c r="G425" s="52">
        <f t="shared" si="19"/>
        <v>6</v>
      </c>
      <c r="H425" s="53" t="str">
        <f t="shared" si="20"/>
        <v>Mozambique_Malaria_6</v>
      </c>
    </row>
    <row r="426" spans="1:8">
      <c r="A426" s="48" t="s">
        <v>1977</v>
      </c>
      <c r="B426" s="49" t="s">
        <v>1115</v>
      </c>
      <c r="C426" s="49" t="s">
        <v>301</v>
      </c>
      <c r="D426" s="49" t="str">
        <f t="shared" si="18"/>
        <v>MOZ_TB</v>
      </c>
      <c r="E426" s="49" t="s">
        <v>1627</v>
      </c>
      <c r="F426" s="49" t="s">
        <v>853</v>
      </c>
      <c r="G426" s="49">
        <f t="shared" si="19"/>
        <v>1</v>
      </c>
      <c r="H426" s="50" t="str">
        <f t="shared" si="20"/>
        <v>Mozambique_TB_1</v>
      </c>
    </row>
    <row r="427" spans="1:8">
      <c r="A427" s="51" t="s">
        <v>1977</v>
      </c>
      <c r="B427" s="52" t="s">
        <v>1115</v>
      </c>
      <c r="C427" s="52" t="s">
        <v>301</v>
      </c>
      <c r="D427" s="52" t="str">
        <f t="shared" si="18"/>
        <v>MOZ_TB</v>
      </c>
      <c r="E427" s="52" t="s">
        <v>1627</v>
      </c>
      <c r="F427" s="52" t="s">
        <v>881</v>
      </c>
      <c r="G427" s="52">
        <f t="shared" si="19"/>
        <v>2</v>
      </c>
      <c r="H427" s="53" t="str">
        <f t="shared" si="20"/>
        <v>Mozambique_TB_2</v>
      </c>
    </row>
    <row r="428" spans="1:8">
      <c r="A428" s="48" t="s">
        <v>1977</v>
      </c>
      <c r="B428" s="49" t="s">
        <v>1115</v>
      </c>
      <c r="C428" s="49" t="s">
        <v>301</v>
      </c>
      <c r="D428" s="49" t="str">
        <f t="shared" si="18"/>
        <v>MOZ_TB</v>
      </c>
      <c r="E428" s="49" t="s">
        <v>1627</v>
      </c>
      <c r="F428" s="49" t="s">
        <v>927</v>
      </c>
      <c r="G428" s="49">
        <f t="shared" si="19"/>
        <v>3</v>
      </c>
      <c r="H428" s="50" t="str">
        <f t="shared" si="20"/>
        <v>Mozambique_TB_3</v>
      </c>
    </row>
    <row r="429" spans="1:8">
      <c r="A429" s="51" t="s">
        <v>1977</v>
      </c>
      <c r="B429" s="52" t="s">
        <v>1115</v>
      </c>
      <c r="C429" s="52" t="s">
        <v>301</v>
      </c>
      <c r="D429" s="52" t="str">
        <f t="shared" si="18"/>
        <v>MOZ_TB</v>
      </c>
      <c r="E429" s="52" t="s">
        <v>1627</v>
      </c>
      <c r="F429" s="52" t="s">
        <v>932</v>
      </c>
      <c r="G429" s="52">
        <f t="shared" si="19"/>
        <v>4</v>
      </c>
      <c r="H429" s="53" t="str">
        <f t="shared" si="20"/>
        <v>Mozambique_TB_4</v>
      </c>
    </row>
    <row r="430" spans="1:8">
      <c r="A430" s="48" t="s">
        <v>2002</v>
      </c>
      <c r="B430" s="49" t="s">
        <v>1096</v>
      </c>
      <c r="C430" s="49" t="s">
        <v>1638</v>
      </c>
      <c r="D430" s="49" t="str">
        <f t="shared" si="18"/>
        <v>MUS_HIV</v>
      </c>
      <c r="E430" s="49" t="s">
        <v>1627</v>
      </c>
      <c r="F430" s="49" t="s">
        <v>765</v>
      </c>
      <c r="G430" s="49">
        <f t="shared" si="19"/>
        <v>1</v>
      </c>
      <c r="H430" s="50" t="str">
        <f t="shared" si="20"/>
        <v>Mauritius_HIV_1</v>
      </c>
    </row>
    <row r="431" spans="1:8">
      <c r="A431" s="51" t="s">
        <v>2002</v>
      </c>
      <c r="B431" s="52" t="s">
        <v>1096</v>
      </c>
      <c r="C431" s="52" t="s">
        <v>1638</v>
      </c>
      <c r="D431" s="52" t="str">
        <f t="shared" si="18"/>
        <v>MUS_HIV</v>
      </c>
      <c r="E431" s="52" t="s">
        <v>1627</v>
      </c>
      <c r="F431" s="52" t="s">
        <v>947</v>
      </c>
      <c r="G431" s="52">
        <f t="shared" si="19"/>
        <v>2</v>
      </c>
      <c r="H431" s="53" t="str">
        <f t="shared" si="20"/>
        <v>Mauritius_HIV_2</v>
      </c>
    </row>
    <row r="432" spans="1:8">
      <c r="A432" s="48" t="s">
        <v>2014</v>
      </c>
      <c r="B432" s="49" t="s">
        <v>1081</v>
      </c>
      <c r="C432" s="49" t="s">
        <v>1638</v>
      </c>
      <c r="D432" s="49" t="str">
        <f t="shared" si="18"/>
        <v>MWI_HIV</v>
      </c>
      <c r="E432" s="49" t="s">
        <v>1627</v>
      </c>
      <c r="F432" s="49" t="s">
        <v>679</v>
      </c>
      <c r="G432" s="49">
        <f t="shared" si="19"/>
        <v>1</v>
      </c>
      <c r="H432" s="50" t="str">
        <f t="shared" si="20"/>
        <v>Malawi_HIV_1</v>
      </c>
    </row>
    <row r="433" spans="1:8">
      <c r="A433" s="51" t="s">
        <v>2014</v>
      </c>
      <c r="B433" s="52" t="s">
        <v>1081</v>
      </c>
      <c r="C433" s="52" t="s">
        <v>1638</v>
      </c>
      <c r="D433" s="52" t="str">
        <f t="shared" si="18"/>
        <v>MWI_HIV</v>
      </c>
      <c r="E433" s="52" t="s">
        <v>1627</v>
      </c>
      <c r="F433" s="52" t="s">
        <v>791</v>
      </c>
      <c r="G433" s="52">
        <f t="shared" si="19"/>
        <v>2</v>
      </c>
      <c r="H433" s="53" t="str">
        <f t="shared" si="20"/>
        <v>Malawi_HIV_2</v>
      </c>
    </row>
    <row r="434" spans="1:8">
      <c r="A434" s="48" t="s">
        <v>2014</v>
      </c>
      <c r="B434" s="49" t="s">
        <v>1081</v>
      </c>
      <c r="C434" s="49" t="s">
        <v>1638</v>
      </c>
      <c r="D434" s="49" t="str">
        <f t="shared" si="18"/>
        <v>MWI_HIV</v>
      </c>
      <c r="E434" s="49" t="s">
        <v>1627</v>
      </c>
      <c r="F434" s="49" t="s">
        <v>802</v>
      </c>
      <c r="G434" s="49">
        <f t="shared" si="19"/>
        <v>3</v>
      </c>
      <c r="H434" s="50" t="str">
        <f t="shared" si="20"/>
        <v>Malawi_HIV_3</v>
      </c>
    </row>
    <row r="435" spans="1:8">
      <c r="A435" s="51" t="s">
        <v>2014</v>
      </c>
      <c r="B435" s="52" t="s">
        <v>1081</v>
      </c>
      <c r="C435" s="52" t="s">
        <v>1638</v>
      </c>
      <c r="D435" s="52" t="str">
        <f t="shared" si="18"/>
        <v>MWI_HIV</v>
      </c>
      <c r="E435" s="52" t="s">
        <v>1627</v>
      </c>
      <c r="F435" s="52" t="s">
        <v>813</v>
      </c>
      <c r="G435" s="52">
        <f t="shared" si="19"/>
        <v>4</v>
      </c>
      <c r="H435" s="53" t="str">
        <f t="shared" si="20"/>
        <v>Malawi_HIV_4</v>
      </c>
    </row>
    <row r="436" spans="1:8">
      <c r="A436" s="48" t="s">
        <v>2014</v>
      </c>
      <c r="B436" s="49" t="s">
        <v>1081</v>
      </c>
      <c r="C436" s="49" t="s">
        <v>1638</v>
      </c>
      <c r="D436" s="49" t="str">
        <f t="shared" si="18"/>
        <v>MWI_HIV</v>
      </c>
      <c r="E436" s="49" t="s">
        <v>1627</v>
      </c>
      <c r="F436" s="49" t="s">
        <v>836</v>
      </c>
      <c r="G436" s="49">
        <f t="shared" si="19"/>
        <v>5</v>
      </c>
      <c r="H436" s="50" t="str">
        <f t="shared" si="20"/>
        <v>Malawi_HIV_5</v>
      </c>
    </row>
    <row r="437" spans="1:8">
      <c r="A437" s="51" t="s">
        <v>2014</v>
      </c>
      <c r="B437" s="52" t="s">
        <v>1081</v>
      </c>
      <c r="C437" s="52" t="s">
        <v>1638</v>
      </c>
      <c r="D437" s="52" t="str">
        <f t="shared" si="18"/>
        <v>MWI_HIV</v>
      </c>
      <c r="E437" s="52" t="s">
        <v>1627</v>
      </c>
      <c r="F437" s="52" t="s">
        <v>886</v>
      </c>
      <c r="G437" s="52">
        <f t="shared" si="19"/>
        <v>6</v>
      </c>
      <c r="H437" s="53" t="str">
        <f t="shared" si="20"/>
        <v>Malawi_HIV_6</v>
      </c>
    </row>
    <row r="438" spans="1:8">
      <c r="A438" s="48" t="s">
        <v>2014</v>
      </c>
      <c r="B438" s="49" t="s">
        <v>1081</v>
      </c>
      <c r="C438" s="49" t="s">
        <v>1638</v>
      </c>
      <c r="D438" s="49" t="str">
        <f t="shared" si="18"/>
        <v>MWI_HIV</v>
      </c>
      <c r="E438" s="49" t="s">
        <v>1627</v>
      </c>
      <c r="F438" s="49" t="s">
        <v>891</v>
      </c>
      <c r="G438" s="49">
        <f t="shared" si="19"/>
        <v>7</v>
      </c>
      <c r="H438" s="50" t="str">
        <f t="shared" si="20"/>
        <v>Malawi_HIV_7</v>
      </c>
    </row>
    <row r="439" spans="1:8">
      <c r="A439" s="51" t="s">
        <v>2014</v>
      </c>
      <c r="B439" s="52" t="s">
        <v>1081</v>
      </c>
      <c r="C439" s="52" t="s">
        <v>1638</v>
      </c>
      <c r="D439" s="52" t="str">
        <f t="shared" si="18"/>
        <v>MWI_HIV</v>
      </c>
      <c r="E439" s="52" t="s">
        <v>1627</v>
      </c>
      <c r="F439" s="52" t="s">
        <v>894</v>
      </c>
      <c r="G439" s="52">
        <f t="shared" si="19"/>
        <v>8</v>
      </c>
      <c r="H439" s="53" t="str">
        <f t="shared" si="20"/>
        <v>Malawi_HIV_8</v>
      </c>
    </row>
    <row r="440" spans="1:8">
      <c r="A440" s="48" t="s">
        <v>2014</v>
      </c>
      <c r="B440" s="49" t="s">
        <v>1081</v>
      </c>
      <c r="C440" s="49" t="s">
        <v>1638</v>
      </c>
      <c r="D440" s="49" t="str">
        <f t="shared" si="18"/>
        <v>MWI_HIV</v>
      </c>
      <c r="E440" s="49" t="s">
        <v>1627</v>
      </c>
      <c r="F440" s="49" t="s">
        <v>911</v>
      </c>
      <c r="G440" s="49">
        <f t="shared" si="19"/>
        <v>9</v>
      </c>
      <c r="H440" s="50" t="str">
        <f t="shared" si="20"/>
        <v>Malawi_HIV_9</v>
      </c>
    </row>
    <row r="441" spans="1:8">
      <c r="A441" s="51" t="s">
        <v>2014</v>
      </c>
      <c r="B441" s="52" t="s">
        <v>1081</v>
      </c>
      <c r="C441" s="52" t="s">
        <v>1638</v>
      </c>
      <c r="D441" s="52" t="str">
        <f t="shared" si="18"/>
        <v>MWI_HIV</v>
      </c>
      <c r="E441" s="52" t="s">
        <v>1627</v>
      </c>
      <c r="F441" s="52" t="s">
        <v>927</v>
      </c>
      <c r="G441" s="52">
        <f t="shared" si="19"/>
        <v>10</v>
      </c>
      <c r="H441" s="53" t="str">
        <f t="shared" si="20"/>
        <v>Malawi_HIV_10</v>
      </c>
    </row>
    <row r="442" spans="1:8">
      <c r="A442" s="48" t="s">
        <v>2014</v>
      </c>
      <c r="B442" s="49" t="s">
        <v>1081</v>
      </c>
      <c r="C442" s="49" t="s">
        <v>1638</v>
      </c>
      <c r="D442" s="49" t="str">
        <f t="shared" si="18"/>
        <v>MWI_HIV</v>
      </c>
      <c r="E442" s="49" t="s">
        <v>1627</v>
      </c>
      <c r="F442" s="49" t="s">
        <v>947</v>
      </c>
      <c r="G442" s="49">
        <f t="shared" si="19"/>
        <v>11</v>
      </c>
      <c r="H442" s="50" t="str">
        <f t="shared" si="20"/>
        <v>Malawi_HIV_11</v>
      </c>
    </row>
    <row r="443" spans="1:8">
      <c r="A443" s="51" t="s">
        <v>2014</v>
      </c>
      <c r="B443" s="52" t="s">
        <v>1081</v>
      </c>
      <c r="C443" s="52" t="s">
        <v>1638</v>
      </c>
      <c r="D443" s="52" t="str">
        <f t="shared" si="18"/>
        <v>MWI_HIV</v>
      </c>
      <c r="E443" s="52" t="s">
        <v>1627</v>
      </c>
      <c r="F443" s="52" t="s">
        <v>932</v>
      </c>
      <c r="G443" s="52">
        <f t="shared" si="19"/>
        <v>12</v>
      </c>
      <c r="H443" s="53" t="str">
        <f t="shared" si="20"/>
        <v>Malawi_HIV_12</v>
      </c>
    </row>
    <row r="444" spans="1:8">
      <c r="A444" s="48" t="s">
        <v>2014</v>
      </c>
      <c r="B444" s="49" t="s">
        <v>1081</v>
      </c>
      <c r="C444" s="49" t="s">
        <v>1638</v>
      </c>
      <c r="D444" s="49" t="str">
        <f t="shared" si="18"/>
        <v>MWI_HIV</v>
      </c>
      <c r="E444" s="49" t="s">
        <v>1627</v>
      </c>
      <c r="F444" s="49" t="s">
        <v>942</v>
      </c>
      <c r="G444" s="49">
        <f t="shared" si="19"/>
        <v>13</v>
      </c>
      <c r="H444" s="50" t="str">
        <f t="shared" si="20"/>
        <v>Malawi_HIV_13</v>
      </c>
    </row>
    <row r="445" spans="1:8">
      <c r="A445" s="51" t="s">
        <v>2014</v>
      </c>
      <c r="B445" s="52" t="s">
        <v>1081</v>
      </c>
      <c r="C445" s="52" t="s">
        <v>304</v>
      </c>
      <c r="D445" s="52" t="str">
        <f t="shared" si="18"/>
        <v>MWI_Malaria</v>
      </c>
      <c r="E445" s="52" t="s">
        <v>1627</v>
      </c>
      <c r="F445" s="52" t="s">
        <v>927</v>
      </c>
      <c r="G445" s="52">
        <f t="shared" si="19"/>
        <v>1</v>
      </c>
      <c r="H445" s="53" t="str">
        <f t="shared" si="20"/>
        <v>Malawi_Malaria_1</v>
      </c>
    </row>
    <row r="446" spans="1:8">
      <c r="A446" s="48" t="s">
        <v>2014</v>
      </c>
      <c r="B446" s="49" t="s">
        <v>1081</v>
      </c>
      <c r="C446" s="49" t="s">
        <v>304</v>
      </c>
      <c r="D446" s="49" t="str">
        <f t="shared" si="18"/>
        <v>MWI_Malaria</v>
      </c>
      <c r="E446" s="49" t="s">
        <v>1627</v>
      </c>
      <c r="F446" s="49" t="s">
        <v>942</v>
      </c>
      <c r="G446" s="49">
        <f t="shared" si="19"/>
        <v>2</v>
      </c>
      <c r="H446" s="50" t="str">
        <f t="shared" si="20"/>
        <v>Malawi_Malaria_2</v>
      </c>
    </row>
    <row r="447" spans="1:8">
      <c r="A447" s="51" t="s">
        <v>2014</v>
      </c>
      <c r="B447" s="52" t="s">
        <v>1081</v>
      </c>
      <c r="C447" s="52" t="s">
        <v>301</v>
      </c>
      <c r="D447" s="52" t="str">
        <f t="shared" si="18"/>
        <v>MWI_TB</v>
      </c>
      <c r="E447" s="52" t="s">
        <v>1627</v>
      </c>
      <c r="F447" s="52" t="s">
        <v>679</v>
      </c>
      <c r="G447" s="52">
        <f t="shared" si="19"/>
        <v>1</v>
      </c>
      <c r="H447" s="53" t="str">
        <f t="shared" si="20"/>
        <v>Malawi_TB_1</v>
      </c>
    </row>
    <row r="448" spans="1:8">
      <c r="A448" s="48" t="s">
        <v>2014</v>
      </c>
      <c r="B448" s="49" t="s">
        <v>1081</v>
      </c>
      <c r="C448" s="49" t="s">
        <v>301</v>
      </c>
      <c r="D448" s="49" t="str">
        <f t="shared" si="18"/>
        <v>MWI_TB</v>
      </c>
      <c r="E448" s="49" t="s">
        <v>1627</v>
      </c>
      <c r="F448" s="49" t="s">
        <v>802</v>
      </c>
      <c r="G448" s="49">
        <f t="shared" si="19"/>
        <v>2</v>
      </c>
      <c r="H448" s="50" t="str">
        <f t="shared" si="20"/>
        <v>Malawi_TB_2</v>
      </c>
    </row>
    <row r="449" spans="1:8">
      <c r="A449" s="51" t="s">
        <v>2014</v>
      </c>
      <c r="B449" s="52" t="s">
        <v>1081</v>
      </c>
      <c r="C449" s="52" t="s">
        <v>301</v>
      </c>
      <c r="D449" s="52" t="str">
        <f t="shared" si="18"/>
        <v>MWI_TB</v>
      </c>
      <c r="E449" s="52" t="s">
        <v>1627</v>
      </c>
      <c r="F449" s="52" t="s">
        <v>868</v>
      </c>
      <c r="G449" s="52">
        <f t="shared" si="19"/>
        <v>3</v>
      </c>
      <c r="H449" s="53" t="str">
        <f t="shared" si="20"/>
        <v>Malawi_TB_3</v>
      </c>
    </row>
    <row r="450" spans="1:8">
      <c r="A450" s="48" t="s">
        <v>2014</v>
      </c>
      <c r="B450" s="49" t="s">
        <v>1081</v>
      </c>
      <c r="C450" s="49" t="s">
        <v>301</v>
      </c>
      <c r="D450" s="49" t="str">
        <f t="shared" si="18"/>
        <v>MWI_TB</v>
      </c>
      <c r="E450" s="49" t="s">
        <v>1627</v>
      </c>
      <c r="F450" s="49" t="s">
        <v>881</v>
      </c>
      <c r="G450" s="49">
        <f t="shared" si="19"/>
        <v>4</v>
      </c>
      <c r="H450" s="50" t="str">
        <f t="shared" si="20"/>
        <v>Malawi_TB_4</v>
      </c>
    </row>
    <row r="451" spans="1:8">
      <c r="A451" s="51" t="s">
        <v>2014</v>
      </c>
      <c r="B451" s="52" t="s">
        <v>1081</v>
      </c>
      <c r="C451" s="52" t="s">
        <v>301</v>
      </c>
      <c r="D451" s="52" t="str">
        <f t="shared" ref="D451:D514" si="21">_xlfn.CONCAT(A451,"_",C451)</f>
        <v>MWI_TB</v>
      </c>
      <c r="E451" s="52" t="s">
        <v>1627</v>
      </c>
      <c r="F451" s="52" t="s">
        <v>927</v>
      </c>
      <c r="G451" s="52">
        <f t="shared" ref="G451:G514" si="22">IF(D451=D450,G450+1,1)</f>
        <v>5</v>
      </c>
      <c r="H451" s="53" t="str">
        <f t="shared" ref="H451:H514" si="23">_xlfn.CONCAT(B451,"_",C451,"_",G451)</f>
        <v>Malawi_TB_5</v>
      </c>
    </row>
    <row r="452" spans="1:8">
      <c r="A452" s="48" t="s">
        <v>2014</v>
      </c>
      <c r="B452" s="49" t="s">
        <v>1081</v>
      </c>
      <c r="C452" s="49" t="s">
        <v>301</v>
      </c>
      <c r="D452" s="49" t="str">
        <f t="shared" si="21"/>
        <v>MWI_TB</v>
      </c>
      <c r="E452" s="49" t="s">
        <v>1627</v>
      </c>
      <c r="F452" s="49" t="s">
        <v>947</v>
      </c>
      <c r="G452" s="49">
        <f t="shared" si="22"/>
        <v>6</v>
      </c>
      <c r="H452" s="50" t="str">
        <f t="shared" si="23"/>
        <v>Malawi_TB_6</v>
      </c>
    </row>
    <row r="453" spans="1:8">
      <c r="A453" s="51" t="s">
        <v>2014</v>
      </c>
      <c r="B453" s="52" t="s">
        <v>1081</v>
      </c>
      <c r="C453" s="52" t="s">
        <v>301</v>
      </c>
      <c r="D453" s="52" t="str">
        <f t="shared" si="21"/>
        <v>MWI_TB</v>
      </c>
      <c r="E453" s="52" t="s">
        <v>1627</v>
      </c>
      <c r="F453" s="52" t="s">
        <v>932</v>
      </c>
      <c r="G453" s="52">
        <f t="shared" si="22"/>
        <v>7</v>
      </c>
      <c r="H453" s="53" t="str">
        <f t="shared" si="23"/>
        <v>Malawi_TB_7</v>
      </c>
    </row>
    <row r="454" spans="1:8">
      <c r="A454" s="48" t="s">
        <v>2014</v>
      </c>
      <c r="B454" s="49" t="s">
        <v>1081</v>
      </c>
      <c r="C454" s="49" t="s">
        <v>301</v>
      </c>
      <c r="D454" s="49" t="str">
        <f t="shared" si="21"/>
        <v>MWI_TB</v>
      </c>
      <c r="E454" s="49" t="s">
        <v>1627</v>
      </c>
      <c r="F454" s="49" t="s">
        <v>942</v>
      </c>
      <c r="G454" s="49">
        <f t="shared" si="22"/>
        <v>8</v>
      </c>
      <c r="H454" s="50" t="str">
        <f t="shared" si="23"/>
        <v>Malawi_TB_8</v>
      </c>
    </row>
    <row r="455" spans="1:8">
      <c r="A455" s="51" t="s">
        <v>2018</v>
      </c>
      <c r="B455" s="52" t="s">
        <v>1118</v>
      </c>
      <c r="C455" s="52" t="s">
        <v>1638</v>
      </c>
      <c r="D455" s="52" t="str">
        <f t="shared" si="21"/>
        <v>NAM_HIV</v>
      </c>
      <c r="E455" s="52" t="s">
        <v>1627</v>
      </c>
      <c r="F455" s="52" t="s">
        <v>927</v>
      </c>
      <c r="G455" s="52">
        <f t="shared" si="22"/>
        <v>1</v>
      </c>
      <c r="H455" s="53" t="str">
        <f t="shared" si="23"/>
        <v>Namibia_HIV_1</v>
      </c>
    </row>
    <row r="456" spans="1:8">
      <c r="A456" s="48" t="s">
        <v>2018</v>
      </c>
      <c r="B456" s="49" t="s">
        <v>1118</v>
      </c>
      <c r="C456" s="49" t="s">
        <v>304</v>
      </c>
      <c r="D456" s="49" t="str">
        <f t="shared" si="21"/>
        <v>NAM_Malaria</v>
      </c>
      <c r="E456" s="49" t="s">
        <v>1627</v>
      </c>
      <c r="F456" s="49" t="s">
        <v>947</v>
      </c>
      <c r="G456" s="49">
        <f t="shared" si="22"/>
        <v>1</v>
      </c>
      <c r="H456" s="50" t="str">
        <f t="shared" si="23"/>
        <v>Namibia_Malaria_1</v>
      </c>
    </row>
    <row r="457" spans="1:8">
      <c r="A457" s="51" t="s">
        <v>2018</v>
      </c>
      <c r="B457" s="52" t="s">
        <v>1118</v>
      </c>
      <c r="C457" s="52" t="s">
        <v>301</v>
      </c>
      <c r="D457" s="52" t="str">
        <f t="shared" si="21"/>
        <v>NAM_TB</v>
      </c>
      <c r="E457" s="52" t="s">
        <v>1627</v>
      </c>
      <c r="F457" s="52" t="s">
        <v>861</v>
      </c>
      <c r="G457" s="52">
        <f t="shared" si="22"/>
        <v>1</v>
      </c>
      <c r="H457" s="53" t="str">
        <f t="shared" si="23"/>
        <v>Namibia_TB_1</v>
      </c>
    </row>
    <row r="458" spans="1:8">
      <c r="A458" s="48" t="s">
        <v>2021</v>
      </c>
      <c r="B458" s="49" t="s">
        <v>1127</v>
      </c>
      <c r="C458" s="49" t="s">
        <v>1638</v>
      </c>
      <c r="D458" s="49" t="str">
        <f t="shared" si="21"/>
        <v>NER_HIV</v>
      </c>
      <c r="E458" s="49" t="s">
        <v>1627</v>
      </c>
      <c r="F458" s="49" t="s">
        <v>786</v>
      </c>
      <c r="G458" s="49">
        <f t="shared" si="22"/>
        <v>1</v>
      </c>
      <c r="H458" s="50" t="str">
        <f t="shared" si="23"/>
        <v>Niger_HIV_1</v>
      </c>
    </row>
    <row r="459" spans="1:8">
      <c r="A459" s="51" t="s">
        <v>2021</v>
      </c>
      <c r="B459" s="52" t="s">
        <v>1127</v>
      </c>
      <c r="C459" s="52" t="s">
        <v>1638</v>
      </c>
      <c r="D459" s="52" t="str">
        <f t="shared" si="21"/>
        <v>NER_HIV</v>
      </c>
      <c r="E459" s="52" t="s">
        <v>1627</v>
      </c>
      <c r="F459" s="52" t="s">
        <v>791</v>
      </c>
      <c r="G459" s="52">
        <f t="shared" si="22"/>
        <v>2</v>
      </c>
      <c r="H459" s="53" t="str">
        <f t="shared" si="23"/>
        <v>Niger_HIV_2</v>
      </c>
    </row>
    <row r="460" spans="1:8">
      <c r="A460" s="48" t="s">
        <v>2021</v>
      </c>
      <c r="B460" s="49" t="s">
        <v>1127</v>
      </c>
      <c r="C460" s="49" t="s">
        <v>1638</v>
      </c>
      <c r="D460" s="49" t="str">
        <f t="shared" si="21"/>
        <v>NER_HIV</v>
      </c>
      <c r="E460" s="49" t="s">
        <v>1627</v>
      </c>
      <c r="F460" s="49" t="s">
        <v>844</v>
      </c>
      <c r="G460" s="49">
        <f t="shared" si="22"/>
        <v>3</v>
      </c>
      <c r="H460" s="50" t="str">
        <f t="shared" si="23"/>
        <v>Niger_HIV_3</v>
      </c>
    </row>
    <row r="461" spans="1:8">
      <c r="A461" s="51" t="s">
        <v>2021</v>
      </c>
      <c r="B461" s="52" t="s">
        <v>1127</v>
      </c>
      <c r="C461" s="52" t="s">
        <v>1638</v>
      </c>
      <c r="D461" s="52" t="str">
        <f t="shared" si="21"/>
        <v>NER_HIV</v>
      </c>
      <c r="E461" s="52" t="s">
        <v>1627</v>
      </c>
      <c r="F461" s="52" t="s">
        <v>927</v>
      </c>
      <c r="G461" s="52">
        <f t="shared" si="22"/>
        <v>4</v>
      </c>
      <c r="H461" s="53" t="str">
        <f t="shared" si="23"/>
        <v>Niger_HIV_4</v>
      </c>
    </row>
    <row r="462" spans="1:8">
      <c r="A462" s="48" t="s">
        <v>2021</v>
      </c>
      <c r="B462" s="49" t="s">
        <v>1127</v>
      </c>
      <c r="C462" s="49" t="s">
        <v>1638</v>
      </c>
      <c r="D462" s="49" t="str">
        <f t="shared" si="21"/>
        <v>NER_HIV</v>
      </c>
      <c r="E462" s="49" t="s">
        <v>1627</v>
      </c>
      <c r="F462" s="49" t="s">
        <v>942</v>
      </c>
      <c r="G462" s="49">
        <f t="shared" si="22"/>
        <v>5</v>
      </c>
      <c r="H462" s="50" t="str">
        <f t="shared" si="23"/>
        <v>Niger_HIV_5</v>
      </c>
    </row>
    <row r="463" spans="1:8">
      <c r="A463" s="51" t="s">
        <v>2021</v>
      </c>
      <c r="B463" s="52" t="s">
        <v>1127</v>
      </c>
      <c r="C463" s="52" t="s">
        <v>304</v>
      </c>
      <c r="D463" s="52" t="str">
        <f t="shared" si="21"/>
        <v>NER_Malaria</v>
      </c>
      <c r="E463" s="52" t="s">
        <v>1627</v>
      </c>
      <c r="F463" s="52" t="s">
        <v>894</v>
      </c>
      <c r="G463" s="52">
        <f t="shared" si="22"/>
        <v>1</v>
      </c>
      <c r="H463" s="53" t="str">
        <f t="shared" si="23"/>
        <v>Niger_Malaria_1</v>
      </c>
    </row>
    <row r="464" spans="1:8">
      <c r="A464" s="48" t="s">
        <v>2021</v>
      </c>
      <c r="B464" s="49" t="s">
        <v>1127</v>
      </c>
      <c r="C464" s="49" t="s">
        <v>304</v>
      </c>
      <c r="D464" s="49" t="str">
        <f t="shared" si="21"/>
        <v>NER_Malaria</v>
      </c>
      <c r="E464" s="49" t="s">
        <v>1627</v>
      </c>
      <c r="F464" s="49" t="s">
        <v>927</v>
      </c>
      <c r="G464" s="49">
        <f t="shared" si="22"/>
        <v>2</v>
      </c>
      <c r="H464" s="50" t="str">
        <f t="shared" si="23"/>
        <v>Niger_Malaria_2</v>
      </c>
    </row>
    <row r="465" spans="1:8">
      <c r="A465" s="51" t="s">
        <v>2021</v>
      </c>
      <c r="B465" s="52" t="s">
        <v>1127</v>
      </c>
      <c r="C465" s="52" t="s">
        <v>304</v>
      </c>
      <c r="D465" s="52" t="str">
        <f t="shared" si="21"/>
        <v>NER_Malaria</v>
      </c>
      <c r="E465" s="52" t="s">
        <v>1627</v>
      </c>
      <c r="F465" s="52" t="s">
        <v>947</v>
      </c>
      <c r="G465" s="52">
        <f t="shared" si="22"/>
        <v>3</v>
      </c>
      <c r="H465" s="53" t="str">
        <f t="shared" si="23"/>
        <v>Niger_Malaria_3</v>
      </c>
    </row>
    <row r="466" spans="1:8">
      <c r="A466" s="48" t="s">
        <v>2021</v>
      </c>
      <c r="B466" s="49" t="s">
        <v>1127</v>
      </c>
      <c r="C466" s="49" t="s">
        <v>304</v>
      </c>
      <c r="D466" s="49" t="str">
        <f t="shared" si="21"/>
        <v>NER_Malaria</v>
      </c>
      <c r="E466" s="49" t="s">
        <v>1627</v>
      </c>
      <c r="F466" s="49" t="s">
        <v>942</v>
      </c>
      <c r="G466" s="49">
        <f t="shared" si="22"/>
        <v>4</v>
      </c>
      <c r="H466" s="50" t="str">
        <f t="shared" si="23"/>
        <v>Niger_Malaria_4</v>
      </c>
    </row>
    <row r="467" spans="1:8">
      <c r="A467" s="51" t="s">
        <v>2027</v>
      </c>
      <c r="B467" s="52" t="s">
        <v>1130</v>
      </c>
      <c r="C467" s="52" t="s">
        <v>1638</v>
      </c>
      <c r="D467" s="52" t="str">
        <f t="shared" si="21"/>
        <v>NGA_HIV</v>
      </c>
      <c r="E467" s="52" t="s">
        <v>1627</v>
      </c>
      <c r="F467" s="52" t="s">
        <v>679</v>
      </c>
      <c r="G467" s="52">
        <f t="shared" si="22"/>
        <v>1</v>
      </c>
      <c r="H467" s="53" t="str">
        <f t="shared" si="23"/>
        <v>Nigeria_HIV_1</v>
      </c>
    </row>
    <row r="468" spans="1:8">
      <c r="A468" s="48" t="s">
        <v>2027</v>
      </c>
      <c r="B468" s="49" t="s">
        <v>1130</v>
      </c>
      <c r="C468" s="49" t="s">
        <v>1638</v>
      </c>
      <c r="D468" s="49" t="str">
        <f t="shared" si="21"/>
        <v>NGA_HIV</v>
      </c>
      <c r="E468" s="49" t="s">
        <v>1627</v>
      </c>
      <c r="F468" s="49" t="s">
        <v>836</v>
      </c>
      <c r="G468" s="49">
        <f t="shared" si="22"/>
        <v>2</v>
      </c>
      <c r="H468" s="50" t="str">
        <f t="shared" si="23"/>
        <v>Nigeria_HIV_2</v>
      </c>
    </row>
    <row r="469" spans="1:8">
      <c r="A469" s="51" t="s">
        <v>2027</v>
      </c>
      <c r="B469" s="52" t="s">
        <v>1130</v>
      </c>
      <c r="C469" s="52" t="s">
        <v>1638</v>
      </c>
      <c r="D469" s="52" t="str">
        <f t="shared" si="21"/>
        <v>NGA_HIV</v>
      </c>
      <c r="E469" s="52" t="s">
        <v>1627</v>
      </c>
      <c r="F469" s="52" t="s">
        <v>894</v>
      </c>
      <c r="G469" s="52">
        <f t="shared" si="22"/>
        <v>3</v>
      </c>
      <c r="H469" s="53" t="str">
        <f t="shared" si="23"/>
        <v>Nigeria_HIV_3</v>
      </c>
    </row>
    <row r="470" spans="1:8">
      <c r="A470" s="48" t="s">
        <v>2027</v>
      </c>
      <c r="B470" s="49" t="s">
        <v>1130</v>
      </c>
      <c r="C470" s="49" t="s">
        <v>1638</v>
      </c>
      <c r="D470" s="49" t="str">
        <f t="shared" si="21"/>
        <v>NGA_HIV</v>
      </c>
      <c r="E470" s="49" t="s">
        <v>1627</v>
      </c>
      <c r="F470" s="49" t="s">
        <v>927</v>
      </c>
      <c r="G470" s="49">
        <f t="shared" si="22"/>
        <v>4</v>
      </c>
      <c r="H470" s="50" t="str">
        <f t="shared" si="23"/>
        <v>Nigeria_HIV_4</v>
      </c>
    </row>
    <row r="471" spans="1:8">
      <c r="A471" s="51" t="s">
        <v>2027</v>
      </c>
      <c r="B471" s="52" t="s">
        <v>1130</v>
      </c>
      <c r="C471" s="52" t="s">
        <v>304</v>
      </c>
      <c r="D471" s="52" t="str">
        <f t="shared" si="21"/>
        <v>NGA_Malaria</v>
      </c>
      <c r="E471" s="52" t="s">
        <v>1627</v>
      </c>
      <c r="F471" s="52" t="s">
        <v>679</v>
      </c>
      <c r="G471" s="52">
        <f t="shared" si="22"/>
        <v>1</v>
      </c>
      <c r="H471" s="53" t="str">
        <f t="shared" si="23"/>
        <v>Nigeria_Malaria_1</v>
      </c>
    </row>
    <row r="472" spans="1:8">
      <c r="A472" s="48" t="s">
        <v>2027</v>
      </c>
      <c r="B472" s="49" t="s">
        <v>1130</v>
      </c>
      <c r="C472" s="49" t="s">
        <v>304</v>
      </c>
      <c r="D472" s="49" t="str">
        <f t="shared" si="21"/>
        <v>NGA_Malaria</v>
      </c>
      <c r="E472" s="49" t="s">
        <v>1627</v>
      </c>
      <c r="F472" s="49" t="s">
        <v>899</v>
      </c>
      <c r="G472" s="49">
        <f t="shared" si="22"/>
        <v>2</v>
      </c>
      <c r="H472" s="50" t="str">
        <f t="shared" si="23"/>
        <v>Nigeria_Malaria_2</v>
      </c>
    </row>
    <row r="473" spans="1:8">
      <c r="A473" s="51" t="s">
        <v>2027</v>
      </c>
      <c r="B473" s="52" t="s">
        <v>1130</v>
      </c>
      <c r="C473" s="52" t="s">
        <v>304</v>
      </c>
      <c r="D473" s="52" t="str">
        <f t="shared" si="21"/>
        <v>NGA_Malaria</v>
      </c>
      <c r="E473" s="52" t="s">
        <v>1627</v>
      </c>
      <c r="F473" s="52" t="s">
        <v>927</v>
      </c>
      <c r="G473" s="52">
        <f t="shared" si="22"/>
        <v>3</v>
      </c>
      <c r="H473" s="53" t="str">
        <f t="shared" si="23"/>
        <v>Nigeria_Malaria_3</v>
      </c>
    </row>
    <row r="474" spans="1:8">
      <c r="A474" s="48" t="s">
        <v>2027</v>
      </c>
      <c r="B474" s="49" t="s">
        <v>1130</v>
      </c>
      <c r="C474" s="49" t="s">
        <v>304</v>
      </c>
      <c r="D474" s="49" t="str">
        <f t="shared" si="21"/>
        <v>NGA_Malaria</v>
      </c>
      <c r="E474" s="49" t="s">
        <v>1627</v>
      </c>
      <c r="F474" s="49" t="s">
        <v>947</v>
      </c>
      <c r="G474" s="49">
        <f t="shared" si="22"/>
        <v>4</v>
      </c>
      <c r="H474" s="50" t="str">
        <f t="shared" si="23"/>
        <v>Nigeria_Malaria_4</v>
      </c>
    </row>
    <row r="475" spans="1:8">
      <c r="A475" s="51" t="s">
        <v>2027</v>
      </c>
      <c r="B475" s="52" t="s">
        <v>1130</v>
      </c>
      <c r="C475" s="52" t="s">
        <v>301</v>
      </c>
      <c r="D475" s="52" t="str">
        <f t="shared" si="21"/>
        <v>NGA_TB</v>
      </c>
      <c r="E475" s="52" t="s">
        <v>1627</v>
      </c>
      <c r="F475" s="52" t="s">
        <v>927</v>
      </c>
      <c r="G475" s="52">
        <f t="shared" si="22"/>
        <v>1</v>
      </c>
      <c r="H475" s="53" t="str">
        <f t="shared" si="23"/>
        <v>Nigeria_TB_1</v>
      </c>
    </row>
    <row r="476" spans="1:8">
      <c r="A476" s="48" t="s">
        <v>2035</v>
      </c>
      <c r="B476" s="49" t="s">
        <v>1126</v>
      </c>
      <c r="C476" s="49" t="s">
        <v>304</v>
      </c>
      <c r="D476" s="49" t="str">
        <f t="shared" si="21"/>
        <v>NIC_Malaria</v>
      </c>
      <c r="E476" s="49" t="s">
        <v>1627</v>
      </c>
      <c r="F476" s="49" t="s">
        <v>605</v>
      </c>
      <c r="G476" s="49">
        <f t="shared" si="22"/>
        <v>1</v>
      </c>
      <c r="H476" s="50" t="str">
        <f t="shared" si="23"/>
        <v>Nicaragua_Malaria_1</v>
      </c>
    </row>
    <row r="477" spans="1:8">
      <c r="A477" s="51" t="s">
        <v>2035</v>
      </c>
      <c r="B477" s="52" t="s">
        <v>1126</v>
      </c>
      <c r="C477" s="52" t="s">
        <v>304</v>
      </c>
      <c r="D477" s="52" t="str">
        <f t="shared" si="21"/>
        <v>NIC_Malaria</v>
      </c>
      <c r="E477" s="52" t="s">
        <v>1627</v>
      </c>
      <c r="F477" s="52" t="s">
        <v>942</v>
      </c>
      <c r="G477" s="52">
        <f t="shared" si="22"/>
        <v>2</v>
      </c>
      <c r="H477" s="53" t="str">
        <f t="shared" si="23"/>
        <v>Nicaragua_Malaria_2</v>
      </c>
    </row>
    <row r="478" spans="1:8">
      <c r="A478" s="48" t="s">
        <v>2035</v>
      </c>
      <c r="B478" s="49" t="s">
        <v>1126</v>
      </c>
      <c r="C478" s="49" t="s">
        <v>304</v>
      </c>
      <c r="D478" s="49" t="str">
        <f t="shared" si="21"/>
        <v>NIC_Malaria</v>
      </c>
      <c r="E478" s="49" t="s">
        <v>1627</v>
      </c>
      <c r="F478" s="49"/>
      <c r="G478" s="49">
        <f t="shared" si="22"/>
        <v>3</v>
      </c>
      <c r="H478" s="50" t="str">
        <f t="shared" si="23"/>
        <v>Nicaragua_Malaria_3</v>
      </c>
    </row>
    <row r="479" spans="1:8">
      <c r="A479" s="51" t="s">
        <v>2035</v>
      </c>
      <c r="B479" s="52" t="s">
        <v>1126</v>
      </c>
      <c r="C479" s="52" t="s">
        <v>301</v>
      </c>
      <c r="D479" s="52" t="str">
        <f t="shared" si="21"/>
        <v>NIC_TB</v>
      </c>
      <c r="E479" s="52" t="s">
        <v>1627</v>
      </c>
      <c r="F479" s="52"/>
      <c r="G479" s="52">
        <f t="shared" si="22"/>
        <v>1</v>
      </c>
      <c r="H479" s="53" t="str">
        <f t="shared" si="23"/>
        <v>Nicaragua_TB_1</v>
      </c>
    </row>
    <row r="480" spans="1:8">
      <c r="A480" s="48" t="s">
        <v>2039</v>
      </c>
      <c r="B480" s="49" t="s">
        <v>1121</v>
      </c>
      <c r="C480" s="49" t="s">
        <v>1638</v>
      </c>
      <c r="D480" s="49" t="str">
        <f t="shared" si="21"/>
        <v>NPL_HIV</v>
      </c>
      <c r="E480" s="49" t="s">
        <v>1627</v>
      </c>
      <c r="F480" s="49" t="s">
        <v>808</v>
      </c>
      <c r="G480" s="49">
        <f t="shared" si="22"/>
        <v>1</v>
      </c>
      <c r="H480" s="50" t="str">
        <f t="shared" si="23"/>
        <v>Nepal_HIV_1</v>
      </c>
    </row>
    <row r="481" spans="1:8">
      <c r="A481" s="51" t="s">
        <v>2039</v>
      </c>
      <c r="B481" s="52" t="s">
        <v>1121</v>
      </c>
      <c r="C481" s="52" t="s">
        <v>1638</v>
      </c>
      <c r="D481" s="52" t="str">
        <f t="shared" si="21"/>
        <v>NPL_HIV</v>
      </c>
      <c r="E481" s="52" t="s">
        <v>1627</v>
      </c>
      <c r="F481" s="52" t="s">
        <v>836</v>
      </c>
      <c r="G481" s="52">
        <f t="shared" si="22"/>
        <v>2</v>
      </c>
      <c r="H481" s="53" t="str">
        <f t="shared" si="23"/>
        <v>Nepal_HIV_2</v>
      </c>
    </row>
    <row r="482" spans="1:8">
      <c r="A482" s="48" t="s">
        <v>2039</v>
      </c>
      <c r="B482" s="49" t="s">
        <v>1121</v>
      </c>
      <c r="C482" s="49" t="s">
        <v>1638</v>
      </c>
      <c r="D482" s="49" t="str">
        <f t="shared" si="21"/>
        <v>NPL_HIV</v>
      </c>
      <c r="E482" s="49" t="s">
        <v>1627</v>
      </c>
      <c r="F482" s="49" t="s">
        <v>894</v>
      </c>
      <c r="G482" s="49">
        <f t="shared" si="22"/>
        <v>3</v>
      </c>
      <c r="H482" s="50" t="str">
        <f t="shared" si="23"/>
        <v>Nepal_HIV_3</v>
      </c>
    </row>
    <row r="483" spans="1:8">
      <c r="A483" s="51" t="s">
        <v>2039</v>
      </c>
      <c r="B483" s="52" t="s">
        <v>1121</v>
      </c>
      <c r="C483" s="52" t="s">
        <v>1638</v>
      </c>
      <c r="D483" s="52" t="str">
        <f t="shared" si="21"/>
        <v>NPL_HIV</v>
      </c>
      <c r="E483" s="52" t="s">
        <v>1627</v>
      </c>
      <c r="F483" s="52" t="s">
        <v>906</v>
      </c>
      <c r="G483" s="52">
        <f t="shared" si="22"/>
        <v>4</v>
      </c>
      <c r="H483" s="53" t="str">
        <f t="shared" si="23"/>
        <v>Nepal_HIV_4</v>
      </c>
    </row>
    <row r="484" spans="1:8">
      <c r="A484" s="48" t="s">
        <v>2039</v>
      </c>
      <c r="B484" s="49" t="s">
        <v>1121</v>
      </c>
      <c r="C484" s="49" t="s">
        <v>1638</v>
      </c>
      <c r="D484" s="49" t="str">
        <f t="shared" si="21"/>
        <v>NPL_HIV</v>
      </c>
      <c r="E484" s="49" t="s">
        <v>1627</v>
      </c>
      <c r="F484" s="49" t="s">
        <v>923</v>
      </c>
      <c r="G484" s="49">
        <f t="shared" si="22"/>
        <v>5</v>
      </c>
      <c r="H484" s="50" t="str">
        <f t="shared" si="23"/>
        <v>Nepal_HIV_5</v>
      </c>
    </row>
    <row r="485" spans="1:8">
      <c r="A485" s="51" t="s">
        <v>2039</v>
      </c>
      <c r="B485" s="52" t="s">
        <v>1121</v>
      </c>
      <c r="C485" s="52" t="s">
        <v>1638</v>
      </c>
      <c r="D485" s="52" t="str">
        <f t="shared" si="21"/>
        <v>NPL_HIV</v>
      </c>
      <c r="E485" s="52" t="s">
        <v>1627</v>
      </c>
      <c r="F485" s="52" t="s">
        <v>927</v>
      </c>
      <c r="G485" s="52">
        <f t="shared" si="22"/>
        <v>6</v>
      </c>
      <c r="H485" s="53" t="str">
        <f t="shared" si="23"/>
        <v>Nepal_HIV_6</v>
      </c>
    </row>
    <row r="486" spans="1:8">
      <c r="A486" s="48" t="s">
        <v>2039</v>
      </c>
      <c r="B486" s="49" t="s">
        <v>1121</v>
      </c>
      <c r="C486" s="49" t="s">
        <v>1638</v>
      </c>
      <c r="D486" s="49" t="str">
        <f t="shared" si="21"/>
        <v>NPL_HIV</v>
      </c>
      <c r="E486" s="49" t="s">
        <v>1627</v>
      </c>
      <c r="F486" s="49" t="s">
        <v>947</v>
      </c>
      <c r="G486" s="49">
        <f t="shared" si="22"/>
        <v>7</v>
      </c>
      <c r="H486" s="50" t="str">
        <f t="shared" si="23"/>
        <v>Nepal_HIV_7</v>
      </c>
    </row>
    <row r="487" spans="1:8">
      <c r="A487" s="51" t="s">
        <v>2039</v>
      </c>
      <c r="B487" s="52" t="s">
        <v>1121</v>
      </c>
      <c r="C487" s="52" t="s">
        <v>1638</v>
      </c>
      <c r="D487" s="52" t="str">
        <f t="shared" si="21"/>
        <v>NPL_HIV</v>
      </c>
      <c r="E487" s="52" t="s">
        <v>1627</v>
      </c>
      <c r="F487" s="52" t="s">
        <v>942</v>
      </c>
      <c r="G487" s="52">
        <f t="shared" si="22"/>
        <v>8</v>
      </c>
      <c r="H487" s="53" t="str">
        <f t="shared" si="23"/>
        <v>Nepal_HIV_8</v>
      </c>
    </row>
    <row r="488" spans="1:8">
      <c r="A488" s="48" t="s">
        <v>2039</v>
      </c>
      <c r="B488" s="49" t="s">
        <v>1121</v>
      </c>
      <c r="C488" s="49" t="s">
        <v>304</v>
      </c>
      <c r="D488" s="49" t="str">
        <f t="shared" si="21"/>
        <v>NPL_Malaria</v>
      </c>
      <c r="E488" s="49" t="s">
        <v>1627</v>
      </c>
      <c r="F488" s="49" t="s">
        <v>927</v>
      </c>
      <c r="G488" s="49">
        <f t="shared" si="22"/>
        <v>1</v>
      </c>
      <c r="H488" s="50" t="str">
        <f t="shared" si="23"/>
        <v>Nepal_Malaria_1</v>
      </c>
    </row>
    <row r="489" spans="1:8">
      <c r="A489" s="51" t="s">
        <v>2039</v>
      </c>
      <c r="B489" s="52" t="s">
        <v>1121</v>
      </c>
      <c r="C489" s="52" t="s">
        <v>304</v>
      </c>
      <c r="D489" s="52" t="str">
        <f t="shared" si="21"/>
        <v>NPL_Malaria</v>
      </c>
      <c r="E489" s="52" t="s">
        <v>1627</v>
      </c>
      <c r="F489" s="52" t="s">
        <v>942</v>
      </c>
      <c r="G489" s="52">
        <f t="shared" si="22"/>
        <v>2</v>
      </c>
      <c r="H489" s="53" t="str">
        <f t="shared" si="23"/>
        <v>Nepal_Malaria_2</v>
      </c>
    </row>
    <row r="490" spans="1:8">
      <c r="A490" s="48" t="s">
        <v>2039</v>
      </c>
      <c r="B490" s="49" t="s">
        <v>1121</v>
      </c>
      <c r="C490" s="49" t="s">
        <v>301</v>
      </c>
      <c r="D490" s="49" t="str">
        <f t="shared" si="21"/>
        <v>NPL_TB</v>
      </c>
      <c r="E490" s="49" t="s">
        <v>1627</v>
      </c>
      <c r="F490" s="49" t="s">
        <v>942</v>
      </c>
      <c r="G490" s="49">
        <f t="shared" si="22"/>
        <v>1</v>
      </c>
      <c r="H490" s="50" t="str">
        <f t="shared" si="23"/>
        <v>Nepal_TB_1</v>
      </c>
    </row>
    <row r="491" spans="1:8">
      <c r="A491" s="51" t="s">
        <v>2049</v>
      </c>
      <c r="B491" s="52" t="s">
        <v>1138</v>
      </c>
      <c r="C491" s="52" t="s">
        <v>1638</v>
      </c>
      <c r="D491" s="52" t="str">
        <f t="shared" si="21"/>
        <v>PAK_HIV</v>
      </c>
      <c r="E491" s="52" t="s">
        <v>1627</v>
      </c>
      <c r="F491" s="52" t="s">
        <v>658</v>
      </c>
      <c r="G491" s="52">
        <f t="shared" si="22"/>
        <v>1</v>
      </c>
      <c r="H491" s="53" t="str">
        <f t="shared" si="23"/>
        <v>Pakistan_HIV_1</v>
      </c>
    </row>
    <row r="492" spans="1:8">
      <c r="A492" s="48" t="s">
        <v>2049</v>
      </c>
      <c r="B492" s="49" t="s">
        <v>1138</v>
      </c>
      <c r="C492" s="49" t="s">
        <v>1638</v>
      </c>
      <c r="D492" s="49" t="str">
        <f t="shared" si="21"/>
        <v>PAK_HIV</v>
      </c>
      <c r="E492" s="49" t="s">
        <v>1627</v>
      </c>
      <c r="F492" s="49" t="s">
        <v>781</v>
      </c>
      <c r="G492" s="49">
        <f t="shared" si="22"/>
        <v>2</v>
      </c>
      <c r="H492" s="50" t="str">
        <f t="shared" si="23"/>
        <v>Pakistan_HIV_2</v>
      </c>
    </row>
    <row r="493" spans="1:8">
      <c r="A493" s="51" t="s">
        <v>2049</v>
      </c>
      <c r="B493" s="52" t="s">
        <v>1138</v>
      </c>
      <c r="C493" s="52" t="s">
        <v>1638</v>
      </c>
      <c r="D493" s="52" t="str">
        <f t="shared" si="21"/>
        <v>PAK_HIV</v>
      </c>
      <c r="E493" s="52" t="s">
        <v>1627</v>
      </c>
      <c r="F493" s="52" t="s">
        <v>808</v>
      </c>
      <c r="G493" s="52">
        <f t="shared" si="22"/>
        <v>3</v>
      </c>
      <c r="H493" s="53" t="str">
        <f t="shared" si="23"/>
        <v>Pakistan_HIV_3</v>
      </c>
    </row>
    <row r="494" spans="1:8">
      <c r="A494" s="48" t="s">
        <v>2049</v>
      </c>
      <c r="B494" s="49" t="s">
        <v>1138</v>
      </c>
      <c r="C494" s="49" t="s">
        <v>1638</v>
      </c>
      <c r="D494" s="49" t="str">
        <f t="shared" si="21"/>
        <v>PAK_HIV</v>
      </c>
      <c r="E494" s="49" t="s">
        <v>1627</v>
      </c>
      <c r="F494" s="49" t="s">
        <v>813</v>
      </c>
      <c r="G494" s="49">
        <f t="shared" si="22"/>
        <v>4</v>
      </c>
      <c r="H494" s="50" t="str">
        <f t="shared" si="23"/>
        <v>Pakistan_HIV_4</v>
      </c>
    </row>
    <row r="495" spans="1:8">
      <c r="A495" s="51" t="s">
        <v>2049</v>
      </c>
      <c r="B495" s="52" t="s">
        <v>1138</v>
      </c>
      <c r="C495" s="52" t="s">
        <v>1638</v>
      </c>
      <c r="D495" s="52" t="str">
        <f t="shared" si="21"/>
        <v>PAK_HIV</v>
      </c>
      <c r="E495" s="52" t="s">
        <v>1627</v>
      </c>
      <c r="F495" s="52" t="s">
        <v>836</v>
      </c>
      <c r="G495" s="52">
        <f t="shared" si="22"/>
        <v>5</v>
      </c>
      <c r="H495" s="53" t="str">
        <f t="shared" si="23"/>
        <v>Pakistan_HIV_5</v>
      </c>
    </row>
    <row r="496" spans="1:8">
      <c r="A496" s="48" t="s">
        <v>2049</v>
      </c>
      <c r="B496" s="49" t="s">
        <v>1138</v>
      </c>
      <c r="C496" s="49" t="s">
        <v>1638</v>
      </c>
      <c r="D496" s="49" t="str">
        <f t="shared" si="21"/>
        <v>PAK_HIV</v>
      </c>
      <c r="E496" s="49" t="s">
        <v>1627</v>
      </c>
      <c r="F496" s="49" t="s">
        <v>839</v>
      </c>
      <c r="G496" s="49">
        <f t="shared" si="22"/>
        <v>6</v>
      </c>
      <c r="H496" s="50" t="str">
        <f t="shared" si="23"/>
        <v>Pakistan_HIV_6</v>
      </c>
    </row>
    <row r="497" spans="1:8">
      <c r="A497" s="51" t="s">
        <v>2049</v>
      </c>
      <c r="B497" s="52" t="s">
        <v>1138</v>
      </c>
      <c r="C497" s="52" t="s">
        <v>1638</v>
      </c>
      <c r="D497" s="52" t="str">
        <f t="shared" si="21"/>
        <v>PAK_HIV</v>
      </c>
      <c r="E497" s="52" t="s">
        <v>1627</v>
      </c>
      <c r="F497" s="52" t="s">
        <v>844</v>
      </c>
      <c r="G497" s="52">
        <f t="shared" si="22"/>
        <v>7</v>
      </c>
      <c r="H497" s="53" t="str">
        <f t="shared" si="23"/>
        <v>Pakistan_HIV_7</v>
      </c>
    </row>
    <row r="498" spans="1:8">
      <c r="A498" s="48" t="s">
        <v>2049</v>
      </c>
      <c r="B498" s="49" t="s">
        <v>1138</v>
      </c>
      <c r="C498" s="49" t="s">
        <v>1638</v>
      </c>
      <c r="D498" s="49" t="str">
        <f t="shared" si="21"/>
        <v>PAK_HIV</v>
      </c>
      <c r="E498" s="49" t="s">
        <v>1627</v>
      </c>
      <c r="F498" s="49" t="s">
        <v>894</v>
      </c>
      <c r="G498" s="49">
        <f t="shared" si="22"/>
        <v>8</v>
      </c>
      <c r="H498" s="50" t="str">
        <f t="shared" si="23"/>
        <v>Pakistan_HIV_8</v>
      </c>
    </row>
    <row r="499" spans="1:8">
      <c r="A499" s="51" t="s">
        <v>2049</v>
      </c>
      <c r="B499" s="52" t="s">
        <v>1138</v>
      </c>
      <c r="C499" s="52" t="s">
        <v>1638</v>
      </c>
      <c r="D499" s="52" t="str">
        <f t="shared" si="21"/>
        <v>PAK_HIV</v>
      </c>
      <c r="E499" s="52" t="s">
        <v>1627</v>
      </c>
      <c r="F499" s="52" t="s">
        <v>899</v>
      </c>
      <c r="G499" s="52">
        <f t="shared" si="22"/>
        <v>9</v>
      </c>
      <c r="H499" s="53" t="str">
        <f t="shared" si="23"/>
        <v>Pakistan_HIV_9</v>
      </c>
    </row>
    <row r="500" spans="1:8">
      <c r="A500" s="48" t="s">
        <v>2049</v>
      </c>
      <c r="B500" s="49" t="s">
        <v>1138</v>
      </c>
      <c r="C500" s="49" t="s">
        <v>1638</v>
      </c>
      <c r="D500" s="49" t="str">
        <f t="shared" si="21"/>
        <v>PAK_HIV</v>
      </c>
      <c r="E500" s="49" t="s">
        <v>1627</v>
      </c>
      <c r="F500" s="49" t="s">
        <v>911</v>
      </c>
      <c r="G500" s="49">
        <f t="shared" si="22"/>
        <v>10</v>
      </c>
      <c r="H500" s="50" t="str">
        <f t="shared" si="23"/>
        <v>Pakistan_HIV_10</v>
      </c>
    </row>
    <row r="501" spans="1:8">
      <c r="A501" s="51" t="s">
        <v>2049</v>
      </c>
      <c r="B501" s="52" t="s">
        <v>1138</v>
      </c>
      <c r="C501" s="52" t="s">
        <v>1638</v>
      </c>
      <c r="D501" s="52" t="str">
        <f t="shared" si="21"/>
        <v>PAK_HIV</v>
      </c>
      <c r="E501" s="52" t="s">
        <v>1627</v>
      </c>
      <c r="F501" s="52" t="s">
        <v>917</v>
      </c>
      <c r="G501" s="52">
        <f t="shared" si="22"/>
        <v>11</v>
      </c>
      <c r="H501" s="53" t="str">
        <f t="shared" si="23"/>
        <v>Pakistan_HIV_11</v>
      </c>
    </row>
    <row r="502" spans="1:8">
      <c r="A502" s="48" t="s">
        <v>2049</v>
      </c>
      <c r="B502" s="49" t="s">
        <v>1138</v>
      </c>
      <c r="C502" s="49" t="s">
        <v>1638</v>
      </c>
      <c r="D502" s="49" t="str">
        <f t="shared" si="21"/>
        <v>PAK_HIV</v>
      </c>
      <c r="E502" s="49" t="s">
        <v>1627</v>
      </c>
      <c r="F502" s="49" t="s">
        <v>923</v>
      </c>
      <c r="G502" s="49">
        <f t="shared" si="22"/>
        <v>12</v>
      </c>
      <c r="H502" s="50" t="str">
        <f t="shared" si="23"/>
        <v>Pakistan_HIV_12</v>
      </c>
    </row>
    <row r="503" spans="1:8">
      <c r="A503" s="51" t="s">
        <v>2049</v>
      </c>
      <c r="B503" s="52" t="s">
        <v>1138</v>
      </c>
      <c r="C503" s="52" t="s">
        <v>1638</v>
      </c>
      <c r="D503" s="52" t="str">
        <f t="shared" si="21"/>
        <v>PAK_HIV</v>
      </c>
      <c r="E503" s="52" t="s">
        <v>1627</v>
      </c>
      <c r="F503" s="52" t="s">
        <v>942</v>
      </c>
      <c r="G503" s="52">
        <f t="shared" si="22"/>
        <v>13</v>
      </c>
      <c r="H503" s="53" t="str">
        <f t="shared" si="23"/>
        <v>Pakistan_HIV_13</v>
      </c>
    </row>
    <row r="504" spans="1:8">
      <c r="A504" s="48" t="s">
        <v>2049</v>
      </c>
      <c r="B504" s="49" t="s">
        <v>1138</v>
      </c>
      <c r="C504" s="49" t="s">
        <v>304</v>
      </c>
      <c r="D504" s="49" t="str">
        <f t="shared" si="21"/>
        <v>PAK_Malaria</v>
      </c>
      <c r="E504" s="49" t="s">
        <v>1627</v>
      </c>
      <c r="F504" s="49" t="s">
        <v>942</v>
      </c>
      <c r="G504" s="49">
        <f t="shared" si="22"/>
        <v>1</v>
      </c>
      <c r="H504" s="50" t="str">
        <f t="shared" si="23"/>
        <v>Pakistan_Malaria_1</v>
      </c>
    </row>
    <row r="505" spans="1:8">
      <c r="A505" s="51" t="s">
        <v>2051</v>
      </c>
      <c r="B505" s="52" t="s">
        <v>1154</v>
      </c>
      <c r="C505" s="52" t="s">
        <v>1638</v>
      </c>
      <c r="D505" s="52" t="str">
        <f t="shared" si="21"/>
        <v>PHL_HIV</v>
      </c>
      <c r="E505" s="52" t="s">
        <v>1627</v>
      </c>
      <c r="F505" s="52" t="s">
        <v>836</v>
      </c>
      <c r="G505" s="52">
        <f t="shared" si="22"/>
        <v>1</v>
      </c>
      <c r="H505" s="53" t="str">
        <f t="shared" si="23"/>
        <v>Philippines_HIV_1</v>
      </c>
    </row>
    <row r="506" spans="1:8">
      <c r="A506" s="48" t="s">
        <v>2051</v>
      </c>
      <c r="B506" s="49" t="s">
        <v>1154</v>
      </c>
      <c r="C506" s="49" t="s">
        <v>1638</v>
      </c>
      <c r="D506" s="49" t="str">
        <f t="shared" si="21"/>
        <v>PHL_HIV</v>
      </c>
      <c r="E506" s="49" t="s">
        <v>1627</v>
      </c>
      <c r="F506" s="49" t="s">
        <v>927</v>
      </c>
      <c r="G506" s="49">
        <f t="shared" si="22"/>
        <v>2</v>
      </c>
      <c r="H506" s="50" t="str">
        <f t="shared" si="23"/>
        <v>Philippines_HIV_2</v>
      </c>
    </row>
    <row r="507" spans="1:8">
      <c r="A507" s="51" t="s">
        <v>2051</v>
      </c>
      <c r="B507" s="52" t="s">
        <v>1154</v>
      </c>
      <c r="C507" s="52" t="s">
        <v>301</v>
      </c>
      <c r="D507" s="52" t="str">
        <f t="shared" si="21"/>
        <v>PHL_TB</v>
      </c>
      <c r="E507" s="52" t="s">
        <v>1627</v>
      </c>
      <c r="F507" s="52" t="s">
        <v>927</v>
      </c>
      <c r="G507" s="52">
        <f t="shared" si="22"/>
        <v>1</v>
      </c>
      <c r="H507" s="53" t="str">
        <f t="shared" si="23"/>
        <v>Philippines_TB_1</v>
      </c>
    </row>
    <row r="508" spans="1:8">
      <c r="A508" s="48" t="s">
        <v>2055</v>
      </c>
      <c r="B508" s="49" t="s">
        <v>1146</v>
      </c>
      <c r="C508" s="49" t="s">
        <v>1638</v>
      </c>
      <c r="D508" s="49" t="str">
        <f t="shared" si="21"/>
        <v>PNG_HIV</v>
      </c>
      <c r="E508" s="49" t="s">
        <v>1627</v>
      </c>
      <c r="F508" s="49" t="s">
        <v>836</v>
      </c>
      <c r="G508" s="49">
        <f t="shared" si="22"/>
        <v>1</v>
      </c>
      <c r="H508" s="50" t="str">
        <f t="shared" si="23"/>
        <v>Papua New Guinea_HIV_1</v>
      </c>
    </row>
    <row r="509" spans="1:8">
      <c r="A509" s="51" t="s">
        <v>2055</v>
      </c>
      <c r="B509" s="52" t="s">
        <v>1146</v>
      </c>
      <c r="C509" s="52" t="s">
        <v>1638</v>
      </c>
      <c r="D509" s="52" t="str">
        <f t="shared" si="21"/>
        <v>PNG_HIV</v>
      </c>
      <c r="E509" s="52" t="s">
        <v>1627</v>
      </c>
      <c r="F509" s="52" t="s">
        <v>927</v>
      </c>
      <c r="G509" s="52">
        <f t="shared" si="22"/>
        <v>2</v>
      </c>
      <c r="H509" s="53" t="str">
        <f t="shared" si="23"/>
        <v>Papua New Guinea_HIV_2</v>
      </c>
    </row>
    <row r="510" spans="1:8">
      <c r="A510" s="48" t="s">
        <v>2055</v>
      </c>
      <c r="B510" s="49" t="s">
        <v>1146</v>
      </c>
      <c r="C510" s="49" t="s">
        <v>1638</v>
      </c>
      <c r="D510" s="49" t="str">
        <f t="shared" si="21"/>
        <v>PNG_HIV</v>
      </c>
      <c r="E510" s="49" t="s">
        <v>1627</v>
      </c>
      <c r="F510" s="49" t="s">
        <v>942</v>
      </c>
      <c r="G510" s="49">
        <f t="shared" si="22"/>
        <v>3</v>
      </c>
      <c r="H510" s="50" t="str">
        <f t="shared" si="23"/>
        <v>Papua New Guinea_HIV_3</v>
      </c>
    </row>
    <row r="511" spans="1:8">
      <c r="A511" s="51" t="s">
        <v>2055</v>
      </c>
      <c r="B511" s="52" t="s">
        <v>1146</v>
      </c>
      <c r="C511" s="52" t="s">
        <v>301</v>
      </c>
      <c r="D511" s="52" t="str">
        <f t="shared" si="21"/>
        <v>PNG_TB</v>
      </c>
      <c r="E511" s="52" t="s">
        <v>1627</v>
      </c>
      <c r="F511" s="52" t="s">
        <v>658</v>
      </c>
      <c r="G511" s="52">
        <f t="shared" si="22"/>
        <v>1</v>
      </c>
      <c r="H511" s="53" t="str">
        <f t="shared" si="23"/>
        <v>Papua New Guinea_TB_1</v>
      </c>
    </row>
    <row r="512" spans="1:8">
      <c r="A512" s="48" t="s">
        <v>2055</v>
      </c>
      <c r="B512" s="49" t="s">
        <v>1146</v>
      </c>
      <c r="C512" s="49" t="s">
        <v>301</v>
      </c>
      <c r="D512" s="49" t="str">
        <f t="shared" si="21"/>
        <v>PNG_TB</v>
      </c>
      <c r="E512" s="49" t="s">
        <v>1627</v>
      </c>
      <c r="F512" s="49" t="s">
        <v>853</v>
      </c>
      <c r="G512" s="49">
        <f t="shared" si="22"/>
        <v>2</v>
      </c>
      <c r="H512" s="50" t="str">
        <f t="shared" si="23"/>
        <v>Papua New Guinea_TB_2</v>
      </c>
    </row>
    <row r="513" spans="1:8">
      <c r="A513" s="51" t="s">
        <v>2055</v>
      </c>
      <c r="B513" s="52" t="s">
        <v>1146</v>
      </c>
      <c r="C513" s="52" t="s">
        <v>301</v>
      </c>
      <c r="D513" s="52" t="str">
        <f t="shared" si="21"/>
        <v>PNG_TB</v>
      </c>
      <c r="E513" s="52" t="s">
        <v>1627</v>
      </c>
      <c r="F513" s="52" t="s">
        <v>942</v>
      </c>
      <c r="G513" s="52">
        <f t="shared" si="22"/>
        <v>3</v>
      </c>
      <c r="H513" s="53" t="str">
        <f t="shared" si="23"/>
        <v>Papua New Guinea_TB_3</v>
      </c>
    </row>
    <row r="514" spans="1:8">
      <c r="A514" s="48" t="s">
        <v>2062</v>
      </c>
      <c r="B514" s="49" t="s">
        <v>1289</v>
      </c>
      <c r="C514" s="49" t="s">
        <v>1638</v>
      </c>
      <c r="D514" s="49" t="str">
        <f t="shared" si="21"/>
        <v>QNB_HIV</v>
      </c>
      <c r="E514" s="49" t="s">
        <v>1627</v>
      </c>
      <c r="F514" s="49" t="s">
        <v>894</v>
      </c>
      <c r="G514" s="49">
        <f t="shared" si="22"/>
        <v>1</v>
      </c>
      <c r="H514" s="50" t="str">
        <f t="shared" si="23"/>
        <v>Zanzibar_HIV_1</v>
      </c>
    </row>
    <row r="515" spans="1:8">
      <c r="A515" s="51" t="s">
        <v>2062</v>
      </c>
      <c r="B515" s="52" t="s">
        <v>1289</v>
      </c>
      <c r="C515" s="52" t="s">
        <v>1638</v>
      </c>
      <c r="D515" s="52" t="str">
        <f t="shared" ref="D515:D578" si="24">_xlfn.CONCAT(A515,"_",C515)</f>
        <v>QNB_HIV</v>
      </c>
      <c r="E515" s="52" t="s">
        <v>1627</v>
      </c>
      <c r="F515" s="52" t="s">
        <v>927</v>
      </c>
      <c r="G515" s="52">
        <f t="shared" ref="G515:G578" si="25">IF(D515=D514,G514+1,1)</f>
        <v>2</v>
      </c>
      <c r="H515" s="53" t="str">
        <f t="shared" ref="H515:H578" si="26">_xlfn.CONCAT(B515,"_",C515,"_",G515)</f>
        <v>Zanzibar_HIV_2</v>
      </c>
    </row>
    <row r="516" spans="1:8">
      <c r="A516" s="48" t="s">
        <v>2062</v>
      </c>
      <c r="B516" s="49" t="s">
        <v>1289</v>
      </c>
      <c r="C516" s="49" t="s">
        <v>304</v>
      </c>
      <c r="D516" s="49" t="str">
        <f t="shared" si="24"/>
        <v>QNB_Malaria</v>
      </c>
      <c r="E516" s="49" t="s">
        <v>1627</v>
      </c>
      <c r="F516" s="49" t="s">
        <v>911</v>
      </c>
      <c r="G516" s="49">
        <f t="shared" si="25"/>
        <v>1</v>
      </c>
      <c r="H516" s="50" t="str">
        <f t="shared" si="26"/>
        <v>Zanzibar_Malaria_1</v>
      </c>
    </row>
    <row r="517" spans="1:8">
      <c r="A517" s="51" t="s">
        <v>2062</v>
      </c>
      <c r="B517" s="52" t="s">
        <v>1289</v>
      </c>
      <c r="C517" s="52" t="s">
        <v>304</v>
      </c>
      <c r="D517" s="52" t="str">
        <f t="shared" si="24"/>
        <v>QNB_Malaria</v>
      </c>
      <c r="E517" s="52" t="s">
        <v>1627</v>
      </c>
      <c r="F517" s="52" t="s">
        <v>927</v>
      </c>
      <c r="G517" s="52">
        <f t="shared" si="25"/>
        <v>2</v>
      </c>
      <c r="H517" s="53" t="str">
        <f t="shared" si="26"/>
        <v>Zanzibar_Malaria_2</v>
      </c>
    </row>
    <row r="518" spans="1:8">
      <c r="A518" s="48" t="s">
        <v>2062</v>
      </c>
      <c r="B518" s="49" t="s">
        <v>1289</v>
      </c>
      <c r="C518" s="49" t="s">
        <v>301</v>
      </c>
      <c r="D518" s="49" t="str">
        <f t="shared" si="24"/>
        <v>QNB_TB</v>
      </c>
      <c r="E518" s="49" t="s">
        <v>1627</v>
      </c>
      <c r="F518" s="49" t="s">
        <v>605</v>
      </c>
      <c r="G518" s="49">
        <f t="shared" si="25"/>
        <v>1</v>
      </c>
      <c r="H518" s="50" t="str">
        <f t="shared" si="26"/>
        <v>Zanzibar_TB_1</v>
      </c>
    </row>
    <row r="519" spans="1:8">
      <c r="A519" s="51" t="s">
        <v>2062</v>
      </c>
      <c r="B519" s="52" t="s">
        <v>1289</v>
      </c>
      <c r="C519" s="52" t="s">
        <v>301</v>
      </c>
      <c r="D519" s="52" t="str">
        <f t="shared" si="24"/>
        <v>QNB_TB</v>
      </c>
      <c r="E519" s="52" t="s">
        <v>1627</v>
      </c>
      <c r="F519" s="52" t="s">
        <v>947</v>
      </c>
      <c r="G519" s="52">
        <f t="shared" si="25"/>
        <v>2</v>
      </c>
      <c r="H519" s="53" t="str">
        <f t="shared" si="26"/>
        <v>Zanzibar_TB_2</v>
      </c>
    </row>
    <row r="520" spans="1:8">
      <c r="A520" s="48" t="s">
        <v>2066</v>
      </c>
      <c r="B520" s="49" t="s">
        <v>1167</v>
      </c>
      <c r="C520" s="49" t="s">
        <v>1638</v>
      </c>
      <c r="D520" s="49" t="str">
        <f t="shared" si="24"/>
        <v>RWA_HIV</v>
      </c>
      <c r="E520" s="49" t="s">
        <v>1627</v>
      </c>
      <c r="F520" s="49" t="s">
        <v>836</v>
      </c>
      <c r="G520" s="49">
        <f t="shared" si="25"/>
        <v>1</v>
      </c>
      <c r="H520" s="50" t="str">
        <f t="shared" si="26"/>
        <v>Rwanda_HIV_1</v>
      </c>
    </row>
    <row r="521" spans="1:8">
      <c r="A521" s="51" t="s">
        <v>2066</v>
      </c>
      <c r="B521" s="52" t="s">
        <v>1167</v>
      </c>
      <c r="C521" s="52" t="s">
        <v>1638</v>
      </c>
      <c r="D521" s="52" t="str">
        <f t="shared" si="24"/>
        <v>RWA_HIV</v>
      </c>
      <c r="E521" s="52" t="s">
        <v>1627</v>
      </c>
      <c r="F521" s="52" t="s">
        <v>927</v>
      </c>
      <c r="G521" s="52">
        <f t="shared" si="25"/>
        <v>2</v>
      </c>
      <c r="H521" s="53" t="str">
        <f t="shared" si="26"/>
        <v>Rwanda_HIV_2</v>
      </c>
    </row>
    <row r="522" spans="1:8">
      <c r="A522" s="48" t="s">
        <v>2066</v>
      </c>
      <c r="B522" s="49" t="s">
        <v>1167</v>
      </c>
      <c r="C522" s="49" t="s">
        <v>1638</v>
      </c>
      <c r="D522" s="49" t="str">
        <f t="shared" si="24"/>
        <v>RWA_HIV</v>
      </c>
      <c r="E522" s="49" t="s">
        <v>1627</v>
      </c>
      <c r="F522" s="49" t="s">
        <v>947</v>
      </c>
      <c r="G522" s="49">
        <f t="shared" si="25"/>
        <v>3</v>
      </c>
      <c r="H522" s="50" t="str">
        <f t="shared" si="26"/>
        <v>Rwanda_HIV_3</v>
      </c>
    </row>
    <row r="523" spans="1:8">
      <c r="A523" s="51" t="s">
        <v>2066</v>
      </c>
      <c r="B523" s="52" t="s">
        <v>1167</v>
      </c>
      <c r="C523" s="52" t="s">
        <v>304</v>
      </c>
      <c r="D523" s="52" t="str">
        <f t="shared" si="24"/>
        <v>RWA_Malaria</v>
      </c>
      <c r="E523" s="52" t="s">
        <v>1627</v>
      </c>
      <c r="F523" s="52" t="s">
        <v>927</v>
      </c>
      <c r="G523" s="52">
        <f t="shared" si="25"/>
        <v>1</v>
      </c>
      <c r="H523" s="53" t="str">
        <f t="shared" si="26"/>
        <v>Rwanda_Malaria_1</v>
      </c>
    </row>
    <row r="524" spans="1:8">
      <c r="A524" s="48" t="s">
        <v>2066</v>
      </c>
      <c r="B524" s="49" t="s">
        <v>1167</v>
      </c>
      <c r="C524" s="49" t="s">
        <v>304</v>
      </c>
      <c r="D524" s="49" t="str">
        <f t="shared" si="24"/>
        <v>RWA_Malaria</v>
      </c>
      <c r="E524" s="49" t="s">
        <v>1627</v>
      </c>
      <c r="F524" s="49" t="s">
        <v>947</v>
      </c>
      <c r="G524" s="49">
        <f t="shared" si="25"/>
        <v>2</v>
      </c>
      <c r="H524" s="50" t="str">
        <f t="shared" si="26"/>
        <v>Rwanda_Malaria_2</v>
      </c>
    </row>
    <row r="525" spans="1:8">
      <c r="A525" s="51" t="s">
        <v>2066</v>
      </c>
      <c r="B525" s="52" t="s">
        <v>1167</v>
      </c>
      <c r="C525" s="52" t="s">
        <v>301</v>
      </c>
      <c r="D525" s="52" t="str">
        <f t="shared" si="24"/>
        <v>RWA_TB</v>
      </c>
      <c r="E525" s="52" t="s">
        <v>1627</v>
      </c>
      <c r="F525" s="52" t="s">
        <v>927</v>
      </c>
      <c r="G525" s="52">
        <f t="shared" si="25"/>
        <v>1</v>
      </c>
      <c r="H525" s="53" t="str">
        <f t="shared" si="26"/>
        <v>Rwanda_TB_1</v>
      </c>
    </row>
    <row r="526" spans="1:8">
      <c r="A526" s="48" t="s">
        <v>2066</v>
      </c>
      <c r="B526" s="49" t="s">
        <v>1167</v>
      </c>
      <c r="C526" s="49" t="s">
        <v>301</v>
      </c>
      <c r="D526" s="49" t="str">
        <f t="shared" si="24"/>
        <v>RWA_TB</v>
      </c>
      <c r="E526" s="49" t="s">
        <v>1627</v>
      </c>
      <c r="F526" s="49" t="s">
        <v>942</v>
      </c>
      <c r="G526" s="49">
        <f t="shared" si="25"/>
        <v>2</v>
      </c>
      <c r="H526" s="50" t="str">
        <f t="shared" si="26"/>
        <v>Rwanda_TB_2</v>
      </c>
    </row>
    <row r="527" spans="1:8">
      <c r="A527" s="51" t="s">
        <v>2069</v>
      </c>
      <c r="B527" s="52" t="s">
        <v>1188</v>
      </c>
      <c r="C527" s="52" t="s">
        <v>1638</v>
      </c>
      <c r="D527" s="52" t="str">
        <f t="shared" si="24"/>
        <v>SEN_HIV</v>
      </c>
      <c r="E527" s="52" t="s">
        <v>1627</v>
      </c>
      <c r="F527" s="52" t="s">
        <v>786</v>
      </c>
      <c r="G527" s="52">
        <f t="shared" si="25"/>
        <v>1</v>
      </c>
      <c r="H527" s="53" t="str">
        <f t="shared" si="26"/>
        <v>Senegal_HIV_1</v>
      </c>
    </row>
    <row r="528" spans="1:8">
      <c r="A528" s="48" t="s">
        <v>2069</v>
      </c>
      <c r="B528" s="49" t="s">
        <v>1188</v>
      </c>
      <c r="C528" s="49" t="s">
        <v>1638</v>
      </c>
      <c r="D528" s="49" t="str">
        <f t="shared" si="24"/>
        <v>SEN_HIV</v>
      </c>
      <c r="E528" s="49" t="s">
        <v>1627</v>
      </c>
      <c r="F528" s="49" t="s">
        <v>802</v>
      </c>
      <c r="G528" s="49">
        <f t="shared" si="25"/>
        <v>2</v>
      </c>
      <c r="H528" s="50" t="str">
        <f t="shared" si="26"/>
        <v>Senegal_HIV_2</v>
      </c>
    </row>
    <row r="529" spans="1:8">
      <c r="A529" s="51" t="s">
        <v>2069</v>
      </c>
      <c r="B529" s="52" t="s">
        <v>1188</v>
      </c>
      <c r="C529" s="52" t="s">
        <v>1638</v>
      </c>
      <c r="D529" s="52" t="str">
        <f t="shared" si="24"/>
        <v>SEN_HIV</v>
      </c>
      <c r="E529" s="52" t="s">
        <v>1627</v>
      </c>
      <c r="F529" s="52" t="s">
        <v>836</v>
      </c>
      <c r="G529" s="52">
        <f t="shared" si="25"/>
        <v>3</v>
      </c>
      <c r="H529" s="53" t="str">
        <f t="shared" si="26"/>
        <v>Senegal_HIV_3</v>
      </c>
    </row>
    <row r="530" spans="1:8">
      <c r="A530" s="48" t="s">
        <v>2069</v>
      </c>
      <c r="B530" s="49" t="s">
        <v>1188</v>
      </c>
      <c r="C530" s="49" t="s">
        <v>1638</v>
      </c>
      <c r="D530" s="49" t="str">
        <f t="shared" si="24"/>
        <v>SEN_HIV</v>
      </c>
      <c r="E530" s="49" t="s">
        <v>1627</v>
      </c>
      <c r="F530" s="49" t="s">
        <v>894</v>
      </c>
      <c r="G530" s="49">
        <f t="shared" si="25"/>
        <v>4</v>
      </c>
      <c r="H530" s="50" t="str">
        <f t="shared" si="26"/>
        <v>Senegal_HIV_4</v>
      </c>
    </row>
    <row r="531" spans="1:8">
      <c r="A531" s="51" t="s">
        <v>2069</v>
      </c>
      <c r="B531" s="52" t="s">
        <v>1188</v>
      </c>
      <c r="C531" s="52" t="s">
        <v>1638</v>
      </c>
      <c r="D531" s="52" t="str">
        <f t="shared" si="24"/>
        <v>SEN_HIV</v>
      </c>
      <c r="E531" s="52" t="s">
        <v>1627</v>
      </c>
      <c r="F531" s="52" t="s">
        <v>923</v>
      </c>
      <c r="G531" s="52">
        <f t="shared" si="25"/>
        <v>5</v>
      </c>
      <c r="H531" s="53" t="str">
        <f t="shared" si="26"/>
        <v>Senegal_HIV_5</v>
      </c>
    </row>
    <row r="532" spans="1:8">
      <c r="A532" s="48" t="s">
        <v>2069</v>
      </c>
      <c r="B532" s="49" t="s">
        <v>1188</v>
      </c>
      <c r="C532" s="49" t="s">
        <v>1638</v>
      </c>
      <c r="D532" s="49" t="str">
        <f t="shared" si="24"/>
        <v>SEN_HIV</v>
      </c>
      <c r="E532" s="49" t="s">
        <v>1627</v>
      </c>
      <c r="F532" s="49" t="s">
        <v>927</v>
      </c>
      <c r="G532" s="49">
        <f t="shared" si="25"/>
        <v>6</v>
      </c>
      <c r="H532" s="50" t="str">
        <f t="shared" si="26"/>
        <v>Senegal_HIV_6</v>
      </c>
    </row>
    <row r="533" spans="1:8">
      <c r="A533" s="51" t="s">
        <v>2069</v>
      </c>
      <c r="B533" s="52" t="s">
        <v>1188</v>
      </c>
      <c r="C533" s="52" t="s">
        <v>1638</v>
      </c>
      <c r="D533" s="52" t="str">
        <f t="shared" si="24"/>
        <v>SEN_HIV</v>
      </c>
      <c r="E533" s="52" t="s">
        <v>1627</v>
      </c>
      <c r="F533" s="52" t="s">
        <v>947</v>
      </c>
      <c r="G533" s="52">
        <f t="shared" si="25"/>
        <v>7</v>
      </c>
      <c r="H533" s="53" t="str">
        <f t="shared" si="26"/>
        <v>Senegal_HIV_7</v>
      </c>
    </row>
    <row r="534" spans="1:8">
      <c r="A534" s="48" t="s">
        <v>2069</v>
      </c>
      <c r="B534" s="49" t="s">
        <v>1188</v>
      </c>
      <c r="C534" s="49" t="s">
        <v>1638</v>
      </c>
      <c r="D534" s="49" t="str">
        <f t="shared" si="24"/>
        <v>SEN_HIV</v>
      </c>
      <c r="E534" s="49" t="s">
        <v>1627</v>
      </c>
      <c r="F534" s="49" t="s">
        <v>942</v>
      </c>
      <c r="G534" s="49">
        <f t="shared" si="25"/>
        <v>8</v>
      </c>
      <c r="H534" s="50" t="str">
        <f t="shared" si="26"/>
        <v>Senegal_HIV_8</v>
      </c>
    </row>
    <row r="535" spans="1:8">
      <c r="A535" s="51" t="s">
        <v>2069</v>
      </c>
      <c r="B535" s="52" t="s">
        <v>1188</v>
      </c>
      <c r="C535" s="52" t="s">
        <v>304</v>
      </c>
      <c r="D535" s="52" t="str">
        <f t="shared" si="24"/>
        <v>SEN_Malaria</v>
      </c>
      <c r="E535" s="52" t="s">
        <v>1627</v>
      </c>
      <c r="F535" s="52" t="s">
        <v>791</v>
      </c>
      <c r="G535" s="52">
        <f t="shared" si="25"/>
        <v>1</v>
      </c>
      <c r="H535" s="53" t="str">
        <f t="shared" si="26"/>
        <v>Senegal_Malaria_1</v>
      </c>
    </row>
    <row r="536" spans="1:8">
      <c r="A536" s="48" t="s">
        <v>2069</v>
      </c>
      <c r="B536" s="49" t="s">
        <v>1188</v>
      </c>
      <c r="C536" s="49" t="s">
        <v>304</v>
      </c>
      <c r="D536" s="49" t="str">
        <f t="shared" si="24"/>
        <v>SEN_Malaria</v>
      </c>
      <c r="E536" s="49" t="s">
        <v>1627</v>
      </c>
      <c r="F536" s="49" t="s">
        <v>891</v>
      </c>
      <c r="G536" s="49">
        <f t="shared" si="25"/>
        <v>2</v>
      </c>
      <c r="H536" s="50" t="str">
        <f t="shared" si="26"/>
        <v>Senegal_Malaria_2</v>
      </c>
    </row>
    <row r="537" spans="1:8">
      <c r="A537" s="51" t="s">
        <v>2069</v>
      </c>
      <c r="B537" s="52" t="s">
        <v>1188</v>
      </c>
      <c r="C537" s="52" t="s">
        <v>304</v>
      </c>
      <c r="D537" s="52" t="str">
        <f t="shared" si="24"/>
        <v>SEN_Malaria</v>
      </c>
      <c r="E537" s="52" t="s">
        <v>1627</v>
      </c>
      <c r="F537" s="52" t="s">
        <v>927</v>
      </c>
      <c r="G537" s="52">
        <f t="shared" si="25"/>
        <v>3</v>
      </c>
      <c r="H537" s="53" t="str">
        <f t="shared" si="26"/>
        <v>Senegal_Malaria_3</v>
      </c>
    </row>
    <row r="538" spans="1:8">
      <c r="A538" s="48" t="s">
        <v>2069</v>
      </c>
      <c r="B538" s="49" t="s">
        <v>1188</v>
      </c>
      <c r="C538" s="49" t="s">
        <v>304</v>
      </c>
      <c r="D538" s="49" t="str">
        <f t="shared" si="24"/>
        <v>SEN_Malaria</v>
      </c>
      <c r="E538" s="49" t="s">
        <v>1627</v>
      </c>
      <c r="F538" s="49" t="s">
        <v>947</v>
      </c>
      <c r="G538" s="49">
        <f t="shared" si="25"/>
        <v>4</v>
      </c>
      <c r="H538" s="50" t="str">
        <f t="shared" si="26"/>
        <v>Senegal_Malaria_4</v>
      </c>
    </row>
    <row r="539" spans="1:8">
      <c r="A539" s="51" t="s">
        <v>2069</v>
      </c>
      <c r="B539" s="52" t="s">
        <v>1188</v>
      </c>
      <c r="C539" s="52" t="s">
        <v>301</v>
      </c>
      <c r="D539" s="52" t="str">
        <f t="shared" si="24"/>
        <v>SEN_TB</v>
      </c>
      <c r="E539" s="52" t="s">
        <v>1627</v>
      </c>
      <c r="F539" s="52" t="s">
        <v>947</v>
      </c>
      <c r="G539" s="52">
        <f t="shared" si="25"/>
        <v>1</v>
      </c>
      <c r="H539" s="53" t="str">
        <f t="shared" si="26"/>
        <v>Senegal_TB_1</v>
      </c>
    </row>
    <row r="540" spans="1:8">
      <c r="A540" s="48" t="s">
        <v>2069</v>
      </c>
      <c r="B540" s="49" t="s">
        <v>1188</v>
      </c>
      <c r="C540" s="49" t="s">
        <v>301</v>
      </c>
      <c r="D540" s="49" t="str">
        <f t="shared" si="24"/>
        <v>SEN_TB</v>
      </c>
      <c r="E540" s="49" t="s">
        <v>1627</v>
      </c>
      <c r="F540" s="49" t="s">
        <v>942</v>
      </c>
      <c r="G540" s="49">
        <f t="shared" si="25"/>
        <v>2</v>
      </c>
      <c r="H540" s="50" t="str">
        <f t="shared" si="26"/>
        <v>Senegal_TB_2</v>
      </c>
    </row>
    <row r="541" spans="1:8">
      <c r="A541" s="51" t="s">
        <v>2078</v>
      </c>
      <c r="B541" s="52" t="s">
        <v>1207</v>
      </c>
      <c r="C541" s="52" t="s">
        <v>304</v>
      </c>
      <c r="D541" s="52" t="str">
        <f t="shared" si="24"/>
        <v>SLB_Malaria</v>
      </c>
      <c r="E541" s="52" t="s">
        <v>1627</v>
      </c>
      <c r="F541" s="52" t="s">
        <v>658</v>
      </c>
      <c r="G541" s="52">
        <f t="shared" si="25"/>
        <v>1</v>
      </c>
      <c r="H541" s="53" t="str">
        <f t="shared" si="26"/>
        <v>Solomon Islands_Malaria_1</v>
      </c>
    </row>
    <row r="542" spans="1:8">
      <c r="A542" s="48" t="s">
        <v>2078</v>
      </c>
      <c r="B542" s="49" t="s">
        <v>1207</v>
      </c>
      <c r="C542" s="49" t="s">
        <v>304</v>
      </c>
      <c r="D542" s="49" t="str">
        <f t="shared" si="24"/>
        <v>SLB_Malaria</v>
      </c>
      <c r="E542" s="49" t="s">
        <v>1627</v>
      </c>
      <c r="F542" s="49" t="s">
        <v>942</v>
      </c>
      <c r="G542" s="49">
        <f t="shared" si="25"/>
        <v>2</v>
      </c>
      <c r="H542" s="50" t="str">
        <f t="shared" si="26"/>
        <v>Solomon Islands_Malaria_2</v>
      </c>
    </row>
    <row r="543" spans="1:8">
      <c r="A543" s="51" t="s">
        <v>2078</v>
      </c>
      <c r="B543" s="52" t="s">
        <v>1207</v>
      </c>
      <c r="C543" s="52" t="s">
        <v>301</v>
      </c>
      <c r="D543" s="52" t="str">
        <f t="shared" si="24"/>
        <v>SLB_TB</v>
      </c>
      <c r="E543" s="52" t="s">
        <v>1627</v>
      </c>
      <c r="F543" s="52" t="s">
        <v>658</v>
      </c>
      <c r="G543" s="52">
        <f t="shared" si="25"/>
        <v>1</v>
      </c>
      <c r="H543" s="53" t="str">
        <f t="shared" si="26"/>
        <v>Solomon Islands_TB_1</v>
      </c>
    </row>
    <row r="544" spans="1:8">
      <c r="A544" s="48" t="s">
        <v>2082</v>
      </c>
      <c r="B544" s="49" t="s">
        <v>1193</v>
      </c>
      <c r="C544" s="49" t="s">
        <v>1638</v>
      </c>
      <c r="D544" s="49" t="str">
        <f t="shared" si="24"/>
        <v>SLE_HIV</v>
      </c>
      <c r="E544" s="49" t="s">
        <v>1627</v>
      </c>
      <c r="F544" s="49" t="s">
        <v>836</v>
      </c>
      <c r="G544" s="49">
        <f t="shared" si="25"/>
        <v>1</v>
      </c>
      <c r="H544" s="50" t="str">
        <f t="shared" si="26"/>
        <v>Sierra Leone_HIV_1</v>
      </c>
    </row>
    <row r="545" spans="1:8">
      <c r="A545" s="51" t="s">
        <v>2082</v>
      </c>
      <c r="B545" s="52" t="s">
        <v>1193</v>
      </c>
      <c r="C545" s="52" t="s">
        <v>1638</v>
      </c>
      <c r="D545" s="52" t="str">
        <f t="shared" si="24"/>
        <v>SLE_HIV</v>
      </c>
      <c r="E545" s="52" t="s">
        <v>1627</v>
      </c>
      <c r="F545" s="52" t="s">
        <v>894</v>
      </c>
      <c r="G545" s="52">
        <f t="shared" si="25"/>
        <v>2</v>
      </c>
      <c r="H545" s="53" t="str">
        <f t="shared" si="26"/>
        <v>Sierra Leone_HIV_2</v>
      </c>
    </row>
    <row r="546" spans="1:8">
      <c r="A546" s="48" t="s">
        <v>2082</v>
      </c>
      <c r="B546" s="49" t="s">
        <v>1193</v>
      </c>
      <c r="C546" s="49" t="s">
        <v>1638</v>
      </c>
      <c r="D546" s="49" t="str">
        <f t="shared" si="24"/>
        <v>SLE_HIV</v>
      </c>
      <c r="E546" s="49" t="s">
        <v>1627</v>
      </c>
      <c r="F546" s="49" t="s">
        <v>927</v>
      </c>
      <c r="G546" s="49">
        <f t="shared" si="25"/>
        <v>3</v>
      </c>
      <c r="H546" s="50" t="str">
        <f t="shared" si="26"/>
        <v>Sierra Leone_HIV_3</v>
      </c>
    </row>
    <row r="547" spans="1:8">
      <c r="A547" s="51" t="s">
        <v>2082</v>
      </c>
      <c r="B547" s="52" t="s">
        <v>1193</v>
      </c>
      <c r="C547" s="52" t="s">
        <v>1638</v>
      </c>
      <c r="D547" s="52" t="str">
        <f t="shared" si="24"/>
        <v>SLE_HIV</v>
      </c>
      <c r="E547" s="52" t="s">
        <v>1627</v>
      </c>
      <c r="F547" s="52" t="s">
        <v>947</v>
      </c>
      <c r="G547" s="52">
        <f t="shared" si="25"/>
        <v>4</v>
      </c>
      <c r="H547" s="53" t="str">
        <f t="shared" si="26"/>
        <v>Sierra Leone_HIV_4</v>
      </c>
    </row>
    <row r="548" spans="1:8">
      <c r="A548" s="48" t="s">
        <v>2082</v>
      </c>
      <c r="B548" s="49" t="s">
        <v>1193</v>
      </c>
      <c r="C548" s="49" t="s">
        <v>1638</v>
      </c>
      <c r="D548" s="49" t="str">
        <f t="shared" si="24"/>
        <v>SLE_HIV</v>
      </c>
      <c r="E548" s="49" t="s">
        <v>1627</v>
      </c>
      <c r="F548" s="49" t="s">
        <v>942</v>
      </c>
      <c r="G548" s="49">
        <f t="shared" si="25"/>
        <v>5</v>
      </c>
      <c r="H548" s="50" t="str">
        <f t="shared" si="26"/>
        <v>Sierra Leone_HIV_5</v>
      </c>
    </row>
    <row r="549" spans="1:8">
      <c r="A549" s="51" t="s">
        <v>2082</v>
      </c>
      <c r="B549" s="52" t="s">
        <v>1193</v>
      </c>
      <c r="C549" s="52" t="s">
        <v>304</v>
      </c>
      <c r="D549" s="52" t="str">
        <f t="shared" si="24"/>
        <v>SLE_Malaria</v>
      </c>
      <c r="E549" s="52" t="s">
        <v>1627</v>
      </c>
      <c r="F549" s="52" t="s">
        <v>927</v>
      </c>
      <c r="G549" s="52">
        <f t="shared" si="25"/>
        <v>1</v>
      </c>
      <c r="H549" s="53" t="str">
        <f t="shared" si="26"/>
        <v>Sierra Leone_Malaria_1</v>
      </c>
    </row>
    <row r="550" spans="1:8">
      <c r="A550" s="48" t="s">
        <v>2082</v>
      </c>
      <c r="B550" s="49" t="s">
        <v>1193</v>
      </c>
      <c r="C550" s="49" t="s">
        <v>301</v>
      </c>
      <c r="D550" s="49" t="str">
        <f t="shared" si="24"/>
        <v>SLE_TB</v>
      </c>
      <c r="E550" s="49" t="s">
        <v>1627</v>
      </c>
      <c r="F550" s="49" t="s">
        <v>947</v>
      </c>
      <c r="G550" s="49">
        <f t="shared" si="25"/>
        <v>1</v>
      </c>
      <c r="H550" s="50" t="str">
        <f t="shared" si="26"/>
        <v>Sierra Leone_TB_1</v>
      </c>
    </row>
    <row r="551" spans="1:8">
      <c r="A551" s="51" t="s">
        <v>2082</v>
      </c>
      <c r="B551" s="52" t="s">
        <v>1193</v>
      </c>
      <c r="C551" s="52" t="s">
        <v>301</v>
      </c>
      <c r="D551" s="52" t="str">
        <f t="shared" si="24"/>
        <v>SLE_TB</v>
      </c>
      <c r="E551" s="52" t="s">
        <v>1627</v>
      </c>
      <c r="F551" s="52" t="s">
        <v>942</v>
      </c>
      <c r="G551" s="52">
        <f t="shared" si="25"/>
        <v>2</v>
      </c>
      <c r="H551" s="53" t="str">
        <f t="shared" si="26"/>
        <v>Sierra Leone_TB_2</v>
      </c>
    </row>
    <row r="552" spans="1:8">
      <c r="A552" s="48" t="s">
        <v>2092</v>
      </c>
      <c r="B552" s="49" t="s">
        <v>967</v>
      </c>
      <c r="C552" s="49" t="s">
        <v>1638</v>
      </c>
      <c r="D552" s="49" t="str">
        <f t="shared" si="24"/>
        <v>SLV_HIV</v>
      </c>
      <c r="E552" s="49" t="s">
        <v>1627</v>
      </c>
      <c r="F552" s="49" t="s">
        <v>836</v>
      </c>
      <c r="G552" s="49">
        <f t="shared" si="25"/>
        <v>1</v>
      </c>
      <c r="H552" s="50" t="str">
        <f t="shared" si="26"/>
        <v>El Salvador_HIV_1</v>
      </c>
    </row>
    <row r="553" spans="1:8">
      <c r="A553" s="51" t="s">
        <v>2092</v>
      </c>
      <c r="B553" s="52" t="s">
        <v>967</v>
      </c>
      <c r="C553" s="52" t="s">
        <v>1638</v>
      </c>
      <c r="D553" s="52" t="str">
        <f t="shared" si="24"/>
        <v>SLV_HIV</v>
      </c>
      <c r="E553" s="52" t="s">
        <v>1627</v>
      </c>
      <c r="F553" s="52" t="s">
        <v>894</v>
      </c>
      <c r="G553" s="52">
        <f t="shared" si="25"/>
        <v>2</v>
      </c>
      <c r="H553" s="53" t="str">
        <f t="shared" si="26"/>
        <v>El Salvador_HIV_2</v>
      </c>
    </row>
    <row r="554" spans="1:8">
      <c r="A554" s="48" t="s">
        <v>2092</v>
      </c>
      <c r="B554" s="49" t="s">
        <v>967</v>
      </c>
      <c r="C554" s="49" t="s">
        <v>1638</v>
      </c>
      <c r="D554" s="49" t="str">
        <f t="shared" si="24"/>
        <v>SLV_HIV</v>
      </c>
      <c r="E554" s="49" t="s">
        <v>1627</v>
      </c>
      <c r="F554" s="49" t="s">
        <v>927</v>
      </c>
      <c r="G554" s="49">
        <f t="shared" si="25"/>
        <v>3</v>
      </c>
      <c r="H554" s="50" t="str">
        <f t="shared" si="26"/>
        <v>El Salvador_HIV_3</v>
      </c>
    </row>
    <row r="555" spans="1:8">
      <c r="A555" s="51" t="s">
        <v>2092</v>
      </c>
      <c r="B555" s="52" t="s">
        <v>967</v>
      </c>
      <c r="C555" s="52" t="s">
        <v>1638</v>
      </c>
      <c r="D555" s="52" t="str">
        <f t="shared" si="24"/>
        <v>SLV_HIV</v>
      </c>
      <c r="E555" s="52" t="s">
        <v>1627</v>
      </c>
      <c r="F555" s="52" t="s">
        <v>947</v>
      </c>
      <c r="G555" s="52">
        <f t="shared" si="25"/>
        <v>4</v>
      </c>
      <c r="H555" s="53" t="str">
        <f t="shared" si="26"/>
        <v>El Salvador_HIV_4</v>
      </c>
    </row>
    <row r="556" spans="1:8">
      <c r="A556" s="48" t="s">
        <v>2092</v>
      </c>
      <c r="B556" s="49" t="s">
        <v>967</v>
      </c>
      <c r="C556" s="49" t="s">
        <v>1638</v>
      </c>
      <c r="D556" s="49" t="str">
        <f t="shared" si="24"/>
        <v>SLV_HIV</v>
      </c>
      <c r="E556" s="49" t="s">
        <v>1627</v>
      </c>
      <c r="F556" s="49" t="s">
        <v>942</v>
      </c>
      <c r="G556" s="49">
        <f t="shared" si="25"/>
        <v>5</v>
      </c>
      <c r="H556" s="50" t="str">
        <f t="shared" si="26"/>
        <v>El Salvador_HIV_5</v>
      </c>
    </row>
    <row r="557" spans="1:8">
      <c r="A557" s="51" t="s">
        <v>2092</v>
      </c>
      <c r="B557" s="52" t="s">
        <v>967</v>
      </c>
      <c r="C557" s="52" t="s">
        <v>1638</v>
      </c>
      <c r="D557" s="52" t="str">
        <f t="shared" si="24"/>
        <v>SLV_HIV</v>
      </c>
      <c r="E557" s="52" t="s">
        <v>1627</v>
      </c>
      <c r="F557" s="52"/>
      <c r="G557" s="52">
        <f t="shared" si="25"/>
        <v>6</v>
      </c>
      <c r="H557" s="53" t="str">
        <f t="shared" si="26"/>
        <v>El Salvador_HIV_6</v>
      </c>
    </row>
    <row r="558" spans="1:8">
      <c r="A558" s="48" t="s">
        <v>2097</v>
      </c>
      <c r="B558" s="49" t="s">
        <v>1210</v>
      </c>
      <c r="C558" s="49" t="s">
        <v>1638</v>
      </c>
      <c r="D558" s="49" t="str">
        <f t="shared" si="24"/>
        <v>SOM_HIV</v>
      </c>
      <c r="E558" s="49" t="s">
        <v>1627</v>
      </c>
      <c r="F558" s="49" t="s">
        <v>813</v>
      </c>
      <c r="G558" s="49">
        <f t="shared" si="25"/>
        <v>1</v>
      </c>
      <c r="H558" s="50" t="str">
        <f t="shared" si="26"/>
        <v>Somalia_HIV_1</v>
      </c>
    </row>
    <row r="559" spans="1:8">
      <c r="A559" s="51" t="s">
        <v>2097</v>
      </c>
      <c r="B559" s="52" t="s">
        <v>1210</v>
      </c>
      <c r="C559" s="52" t="s">
        <v>1638</v>
      </c>
      <c r="D559" s="52" t="str">
        <f t="shared" si="24"/>
        <v>SOM_HIV</v>
      </c>
      <c r="E559" s="52" t="s">
        <v>1627</v>
      </c>
      <c r="F559" s="52" t="s">
        <v>836</v>
      </c>
      <c r="G559" s="52">
        <f t="shared" si="25"/>
        <v>2</v>
      </c>
      <c r="H559" s="53" t="str">
        <f t="shared" si="26"/>
        <v>Somalia_HIV_2</v>
      </c>
    </row>
    <row r="560" spans="1:8">
      <c r="A560" s="48" t="s">
        <v>2097</v>
      </c>
      <c r="B560" s="49" t="s">
        <v>1210</v>
      </c>
      <c r="C560" s="49" t="s">
        <v>1638</v>
      </c>
      <c r="D560" s="49" t="str">
        <f t="shared" si="24"/>
        <v>SOM_HIV</v>
      </c>
      <c r="E560" s="49" t="s">
        <v>1627</v>
      </c>
      <c r="F560" s="49" t="s">
        <v>911</v>
      </c>
      <c r="G560" s="49">
        <f t="shared" si="25"/>
        <v>3</v>
      </c>
      <c r="H560" s="50" t="str">
        <f t="shared" si="26"/>
        <v>Somalia_HIV_3</v>
      </c>
    </row>
    <row r="561" spans="1:8">
      <c r="A561" s="51" t="s">
        <v>2097</v>
      </c>
      <c r="B561" s="52" t="s">
        <v>1210</v>
      </c>
      <c r="C561" s="52" t="s">
        <v>1638</v>
      </c>
      <c r="D561" s="52" t="str">
        <f t="shared" si="24"/>
        <v>SOM_HIV</v>
      </c>
      <c r="E561" s="52" t="s">
        <v>1627</v>
      </c>
      <c r="F561" s="52" t="s">
        <v>923</v>
      </c>
      <c r="G561" s="52">
        <f t="shared" si="25"/>
        <v>4</v>
      </c>
      <c r="H561" s="53" t="str">
        <f t="shared" si="26"/>
        <v>Somalia_HIV_4</v>
      </c>
    </row>
    <row r="562" spans="1:8">
      <c r="A562" s="48" t="s">
        <v>2097</v>
      </c>
      <c r="B562" s="49" t="s">
        <v>1210</v>
      </c>
      <c r="C562" s="49" t="s">
        <v>1638</v>
      </c>
      <c r="D562" s="49" t="str">
        <f t="shared" si="24"/>
        <v>SOM_HIV</v>
      </c>
      <c r="E562" s="49" t="s">
        <v>1627</v>
      </c>
      <c r="F562" s="49" t="s">
        <v>938</v>
      </c>
      <c r="G562" s="49">
        <f t="shared" si="25"/>
        <v>5</v>
      </c>
      <c r="H562" s="50" t="str">
        <f t="shared" si="26"/>
        <v>Somalia_HIV_5</v>
      </c>
    </row>
    <row r="563" spans="1:8">
      <c r="A563" s="51" t="s">
        <v>2097</v>
      </c>
      <c r="B563" s="52" t="s">
        <v>1210</v>
      </c>
      <c r="C563" s="52" t="s">
        <v>1638</v>
      </c>
      <c r="D563" s="52" t="str">
        <f t="shared" si="24"/>
        <v>SOM_HIV</v>
      </c>
      <c r="E563" s="52" t="s">
        <v>1627</v>
      </c>
      <c r="F563" s="52" t="s">
        <v>942</v>
      </c>
      <c r="G563" s="52">
        <f t="shared" si="25"/>
        <v>6</v>
      </c>
      <c r="H563" s="53" t="str">
        <f t="shared" si="26"/>
        <v>Somalia_HIV_6</v>
      </c>
    </row>
    <row r="564" spans="1:8">
      <c r="A564" s="48" t="s">
        <v>2097</v>
      </c>
      <c r="B564" s="49" t="s">
        <v>1210</v>
      </c>
      <c r="C564" s="49" t="s">
        <v>301</v>
      </c>
      <c r="D564" s="49" t="str">
        <f t="shared" si="24"/>
        <v>SOM_TB</v>
      </c>
      <c r="E564" s="49" t="s">
        <v>1627</v>
      </c>
      <c r="F564" s="49" t="s">
        <v>853</v>
      </c>
      <c r="G564" s="49">
        <f t="shared" si="25"/>
        <v>1</v>
      </c>
      <c r="H564" s="50" t="str">
        <f t="shared" si="26"/>
        <v>Somalia_TB_1</v>
      </c>
    </row>
    <row r="565" spans="1:8">
      <c r="A565" s="51" t="s">
        <v>2097</v>
      </c>
      <c r="B565" s="52" t="s">
        <v>1210</v>
      </c>
      <c r="C565" s="52" t="s">
        <v>301</v>
      </c>
      <c r="D565" s="52" t="str">
        <f t="shared" si="24"/>
        <v>SOM_TB</v>
      </c>
      <c r="E565" s="52" t="s">
        <v>1627</v>
      </c>
      <c r="F565" s="52" t="s">
        <v>947</v>
      </c>
      <c r="G565" s="52">
        <f t="shared" si="25"/>
        <v>2</v>
      </c>
      <c r="H565" s="53" t="str">
        <f t="shared" si="26"/>
        <v>Somalia_TB_2</v>
      </c>
    </row>
    <row r="566" spans="1:8">
      <c r="A566" s="48" t="s">
        <v>2107</v>
      </c>
      <c r="B566" s="49" t="s">
        <v>1216</v>
      </c>
      <c r="C566" s="49" t="s">
        <v>1638</v>
      </c>
      <c r="D566" s="49" t="str">
        <f t="shared" si="24"/>
        <v>SSD_HIV</v>
      </c>
      <c r="E566" s="49" t="s">
        <v>1627</v>
      </c>
      <c r="F566" s="49" t="s">
        <v>923</v>
      </c>
      <c r="G566" s="49">
        <f t="shared" si="25"/>
        <v>1</v>
      </c>
      <c r="H566" s="50" t="str">
        <f t="shared" si="26"/>
        <v>South Sudan_HIV_1</v>
      </c>
    </row>
    <row r="567" spans="1:8">
      <c r="A567" s="51" t="s">
        <v>2107</v>
      </c>
      <c r="B567" s="52" t="s">
        <v>1216</v>
      </c>
      <c r="C567" s="52" t="s">
        <v>1638</v>
      </c>
      <c r="D567" s="52" t="str">
        <f t="shared" si="24"/>
        <v>SSD_HIV</v>
      </c>
      <c r="E567" s="52" t="s">
        <v>1627</v>
      </c>
      <c r="F567" s="52" t="s">
        <v>927</v>
      </c>
      <c r="G567" s="52">
        <f t="shared" si="25"/>
        <v>2</v>
      </c>
      <c r="H567" s="53" t="str">
        <f t="shared" si="26"/>
        <v>South Sudan_HIV_2</v>
      </c>
    </row>
    <row r="568" spans="1:8">
      <c r="A568" s="48" t="s">
        <v>2107</v>
      </c>
      <c r="B568" s="49" t="s">
        <v>1216</v>
      </c>
      <c r="C568" s="49" t="s">
        <v>301</v>
      </c>
      <c r="D568" s="49" t="str">
        <f t="shared" si="24"/>
        <v>SSD_TB</v>
      </c>
      <c r="E568" s="49" t="s">
        <v>1627</v>
      </c>
      <c r="F568" s="49" t="s">
        <v>927</v>
      </c>
      <c r="G568" s="49">
        <f t="shared" si="25"/>
        <v>1</v>
      </c>
      <c r="H568" s="50" t="str">
        <f t="shared" si="26"/>
        <v>South Sudan_TB_1</v>
      </c>
    </row>
    <row r="569" spans="1:8">
      <c r="A569" s="51" t="s">
        <v>2111</v>
      </c>
      <c r="B569" s="52" t="s">
        <v>1181</v>
      </c>
      <c r="C569" s="52" t="s">
        <v>1638</v>
      </c>
      <c r="D569" s="52" t="str">
        <f t="shared" si="24"/>
        <v>STP_HIV</v>
      </c>
      <c r="E569" s="52" t="s">
        <v>1627</v>
      </c>
      <c r="F569" s="52" t="s">
        <v>894</v>
      </c>
      <c r="G569" s="52">
        <f t="shared" si="25"/>
        <v>1</v>
      </c>
      <c r="H569" s="53" t="str">
        <f t="shared" si="26"/>
        <v>Sao Tome and Principe_HIV_1</v>
      </c>
    </row>
    <row r="570" spans="1:8">
      <c r="A570" s="48" t="s">
        <v>2111</v>
      </c>
      <c r="B570" s="49" t="s">
        <v>1181</v>
      </c>
      <c r="C570" s="49" t="s">
        <v>1638</v>
      </c>
      <c r="D570" s="49" t="str">
        <f t="shared" si="24"/>
        <v>STP_HIV</v>
      </c>
      <c r="E570" s="49" t="s">
        <v>1627</v>
      </c>
      <c r="F570" s="49" t="s">
        <v>947</v>
      </c>
      <c r="G570" s="49">
        <f t="shared" si="25"/>
        <v>2</v>
      </c>
      <c r="H570" s="50" t="str">
        <f t="shared" si="26"/>
        <v>Sao Tome and Principe_HIV_2</v>
      </c>
    </row>
    <row r="571" spans="1:8">
      <c r="A571" s="51" t="s">
        <v>2111</v>
      </c>
      <c r="B571" s="52" t="s">
        <v>1181</v>
      </c>
      <c r="C571" s="52" t="s">
        <v>1638</v>
      </c>
      <c r="D571" s="52" t="str">
        <f t="shared" si="24"/>
        <v>STP_HIV</v>
      </c>
      <c r="E571" s="52" t="s">
        <v>1627</v>
      </c>
      <c r="F571" s="52" t="s">
        <v>942</v>
      </c>
      <c r="G571" s="52">
        <f t="shared" si="25"/>
        <v>3</v>
      </c>
      <c r="H571" s="53" t="str">
        <f t="shared" si="26"/>
        <v>Sao Tome and Principe_HIV_3</v>
      </c>
    </row>
    <row r="572" spans="1:8">
      <c r="A572" s="48" t="s">
        <v>2111</v>
      </c>
      <c r="B572" s="49" t="s">
        <v>1181</v>
      </c>
      <c r="C572" s="49" t="s">
        <v>304</v>
      </c>
      <c r="D572" s="49" t="str">
        <f t="shared" si="24"/>
        <v>STP_Malaria</v>
      </c>
      <c r="E572" s="49" t="s">
        <v>1627</v>
      </c>
      <c r="F572" s="49" t="s">
        <v>724</v>
      </c>
      <c r="G572" s="49">
        <f t="shared" si="25"/>
        <v>1</v>
      </c>
      <c r="H572" s="50" t="str">
        <f t="shared" si="26"/>
        <v>Sao Tome and Principe_Malaria_1</v>
      </c>
    </row>
    <row r="573" spans="1:8">
      <c r="A573" s="51" t="s">
        <v>2111</v>
      </c>
      <c r="B573" s="52" t="s">
        <v>1181</v>
      </c>
      <c r="C573" s="52" t="s">
        <v>304</v>
      </c>
      <c r="D573" s="52" t="str">
        <f t="shared" si="24"/>
        <v>STP_Malaria</v>
      </c>
      <c r="E573" s="52" t="s">
        <v>1627</v>
      </c>
      <c r="F573" s="52" t="s">
        <v>894</v>
      </c>
      <c r="G573" s="52">
        <f t="shared" si="25"/>
        <v>2</v>
      </c>
      <c r="H573" s="53" t="str">
        <f t="shared" si="26"/>
        <v>Sao Tome and Principe_Malaria_2</v>
      </c>
    </row>
    <row r="574" spans="1:8">
      <c r="A574" s="48" t="s">
        <v>2111</v>
      </c>
      <c r="B574" s="49" t="s">
        <v>1181</v>
      </c>
      <c r="C574" s="49" t="s">
        <v>304</v>
      </c>
      <c r="D574" s="49" t="str">
        <f t="shared" si="24"/>
        <v>STP_Malaria</v>
      </c>
      <c r="E574" s="49" t="s">
        <v>1627</v>
      </c>
      <c r="F574" s="49" t="s">
        <v>947</v>
      </c>
      <c r="G574" s="49">
        <f t="shared" si="25"/>
        <v>3</v>
      </c>
      <c r="H574" s="50" t="str">
        <f t="shared" si="26"/>
        <v>Sao Tome and Principe_Malaria_3</v>
      </c>
    </row>
    <row r="575" spans="1:8">
      <c r="A575" s="51" t="s">
        <v>2111</v>
      </c>
      <c r="B575" s="52" t="s">
        <v>1181</v>
      </c>
      <c r="C575" s="52" t="s">
        <v>304</v>
      </c>
      <c r="D575" s="52" t="str">
        <f t="shared" si="24"/>
        <v>STP_Malaria</v>
      </c>
      <c r="E575" s="52" t="s">
        <v>1627</v>
      </c>
      <c r="F575" s="52" t="s">
        <v>942</v>
      </c>
      <c r="G575" s="52">
        <f t="shared" si="25"/>
        <v>4</v>
      </c>
      <c r="H575" s="53" t="str">
        <f t="shared" si="26"/>
        <v>Sao Tome and Principe_Malaria_4</v>
      </c>
    </row>
    <row r="576" spans="1:8">
      <c r="A576" s="48" t="s">
        <v>2111</v>
      </c>
      <c r="B576" s="49" t="s">
        <v>1181</v>
      </c>
      <c r="C576" s="49" t="s">
        <v>301</v>
      </c>
      <c r="D576" s="49" t="str">
        <f t="shared" si="24"/>
        <v>STP_TB</v>
      </c>
      <c r="E576" s="49" t="s">
        <v>1627</v>
      </c>
      <c r="F576" s="49" t="s">
        <v>693</v>
      </c>
      <c r="G576" s="49">
        <f t="shared" si="25"/>
        <v>1</v>
      </c>
      <c r="H576" s="50" t="str">
        <f t="shared" si="26"/>
        <v>Sao Tome and Principe_TB_1</v>
      </c>
    </row>
    <row r="577" spans="1:8">
      <c r="A577" s="51" t="s">
        <v>2111</v>
      </c>
      <c r="B577" s="52" t="s">
        <v>1181</v>
      </c>
      <c r="C577" s="52" t="s">
        <v>301</v>
      </c>
      <c r="D577" s="52" t="str">
        <f t="shared" si="24"/>
        <v>STP_TB</v>
      </c>
      <c r="E577" s="52" t="s">
        <v>1627</v>
      </c>
      <c r="F577" s="52" t="s">
        <v>947</v>
      </c>
      <c r="G577" s="52">
        <f t="shared" si="25"/>
        <v>2</v>
      </c>
      <c r="H577" s="53" t="str">
        <f t="shared" si="26"/>
        <v>Sao Tome and Principe_TB_2</v>
      </c>
    </row>
    <row r="578" spans="1:8">
      <c r="A578" s="48" t="s">
        <v>2111</v>
      </c>
      <c r="B578" s="49" t="s">
        <v>1181</v>
      </c>
      <c r="C578" s="49" t="s">
        <v>301</v>
      </c>
      <c r="D578" s="49" t="str">
        <f t="shared" si="24"/>
        <v>STP_TB</v>
      </c>
      <c r="E578" s="49" t="s">
        <v>1627</v>
      </c>
      <c r="F578" s="49" t="s">
        <v>942</v>
      </c>
      <c r="G578" s="49">
        <f t="shared" si="25"/>
        <v>3</v>
      </c>
      <c r="H578" s="50" t="str">
        <f t="shared" si="26"/>
        <v>Sao Tome and Principe_TB_3</v>
      </c>
    </row>
    <row r="579" spans="1:8">
      <c r="A579" s="51" t="s">
        <v>2120</v>
      </c>
      <c r="B579" s="52" t="s">
        <v>1225</v>
      </c>
      <c r="C579" s="52" t="s">
        <v>1638</v>
      </c>
      <c r="D579" s="52" t="str">
        <f t="shared" ref="D579:D642" si="27">_xlfn.CONCAT(A579,"_",C579)</f>
        <v>SUR_HIV</v>
      </c>
      <c r="E579" s="52" t="s">
        <v>1627</v>
      </c>
      <c r="F579" s="52" t="s">
        <v>836</v>
      </c>
      <c r="G579" s="52">
        <f t="shared" ref="G579:G642" si="28">IF(D579=D578,G578+1,1)</f>
        <v>1</v>
      </c>
      <c r="H579" s="53" t="str">
        <f t="shared" ref="H579:H642" si="29">_xlfn.CONCAT(B579,"_",C579,"_",G579)</f>
        <v>Suriname_HIV_1</v>
      </c>
    </row>
    <row r="580" spans="1:8">
      <c r="A580" s="48" t="s">
        <v>2120</v>
      </c>
      <c r="B580" s="49" t="s">
        <v>1225</v>
      </c>
      <c r="C580" s="49" t="s">
        <v>1638</v>
      </c>
      <c r="D580" s="49" t="str">
        <f t="shared" si="27"/>
        <v>SUR_HIV</v>
      </c>
      <c r="E580" s="49" t="s">
        <v>1627</v>
      </c>
      <c r="F580" s="49" t="s">
        <v>927</v>
      </c>
      <c r="G580" s="49">
        <f t="shared" si="28"/>
        <v>2</v>
      </c>
      <c r="H580" s="50" t="str">
        <f t="shared" si="29"/>
        <v>Suriname_HIV_2</v>
      </c>
    </row>
    <row r="581" spans="1:8">
      <c r="A581" s="51" t="s">
        <v>2120</v>
      </c>
      <c r="B581" s="52" t="s">
        <v>1225</v>
      </c>
      <c r="C581" s="52" t="s">
        <v>1638</v>
      </c>
      <c r="D581" s="52" t="str">
        <f t="shared" si="27"/>
        <v>SUR_HIV</v>
      </c>
      <c r="E581" s="52" t="s">
        <v>1627</v>
      </c>
      <c r="F581" s="52" t="s">
        <v>942</v>
      </c>
      <c r="G581" s="52">
        <f t="shared" si="28"/>
        <v>3</v>
      </c>
      <c r="H581" s="53" t="str">
        <f t="shared" si="29"/>
        <v>Suriname_HIV_3</v>
      </c>
    </row>
    <row r="582" spans="1:8">
      <c r="A582" s="48" t="s">
        <v>2120</v>
      </c>
      <c r="B582" s="49" t="s">
        <v>1225</v>
      </c>
      <c r="C582" s="49" t="s">
        <v>304</v>
      </c>
      <c r="D582" s="49" t="str">
        <f t="shared" si="27"/>
        <v>SUR_Malaria</v>
      </c>
      <c r="E582" s="49" t="s">
        <v>1627</v>
      </c>
      <c r="F582" s="49" t="s">
        <v>693</v>
      </c>
      <c r="G582" s="49">
        <f t="shared" si="28"/>
        <v>1</v>
      </c>
      <c r="H582" s="50" t="str">
        <f t="shared" si="29"/>
        <v>Suriname_Malaria_1</v>
      </c>
    </row>
    <row r="583" spans="1:8">
      <c r="A583" s="51" t="s">
        <v>2120</v>
      </c>
      <c r="B583" s="52" t="s">
        <v>1225</v>
      </c>
      <c r="C583" s="52" t="s">
        <v>304</v>
      </c>
      <c r="D583" s="52" t="str">
        <f t="shared" si="27"/>
        <v>SUR_Malaria</v>
      </c>
      <c r="E583" s="52" t="s">
        <v>1627</v>
      </c>
      <c r="F583" s="52" t="s">
        <v>942</v>
      </c>
      <c r="G583" s="52">
        <f t="shared" si="28"/>
        <v>2</v>
      </c>
      <c r="H583" s="53" t="str">
        <f t="shared" si="29"/>
        <v>Suriname_Malaria_2</v>
      </c>
    </row>
    <row r="584" spans="1:8">
      <c r="A584" s="48" t="s">
        <v>2124</v>
      </c>
      <c r="B584" s="49" t="s">
        <v>975</v>
      </c>
      <c r="C584" s="49" t="s">
        <v>304</v>
      </c>
      <c r="D584" s="49" t="str">
        <f t="shared" si="27"/>
        <v>SWZ_Malaria</v>
      </c>
      <c r="E584" s="49" t="s">
        <v>1627</v>
      </c>
      <c r="F584" s="49" t="s">
        <v>731</v>
      </c>
      <c r="G584" s="49">
        <f t="shared" si="28"/>
        <v>1</v>
      </c>
      <c r="H584" s="50" t="str">
        <f t="shared" si="29"/>
        <v>Eswatini_Malaria_1</v>
      </c>
    </row>
    <row r="585" spans="1:8">
      <c r="A585" s="51" t="s">
        <v>2124</v>
      </c>
      <c r="B585" s="52" t="s">
        <v>975</v>
      </c>
      <c r="C585" s="52" t="s">
        <v>304</v>
      </c>
      <c r="D585" s="52" t="str">
        <f t="shared" si="27"/>
        <v>SWZ_Malaria</v>
      </c>
      <c r="E585" s="52" t="s">
        <v>1627</v>
      </c>
      <c r="F585" s="52" t="s">
        <v>942</v>
      </c>
      <c r="G585" s="52">
        <f t="shared" si="28"/>
        <v>2</v>
      </c>
      <c r="H585" s="53" t="str">
        <f t="shared" si="29"/>
        <v>Eswatini_Malaria_2</v>
      </c>
    </row>
    <row r="586" spans="1:8">
      <c r="A586" s="48" t="s">
        <v>2127</v>
      </c>
      <c r="B586" s="49" t="s">
        <v>884</v>
      </c>
      <c r="C586" s="49" t="s">
        <v>1638</v>
      </c>
      <c r="D586" s="49" t="str">
        <f t="shared" si="27"/>
        <v>TCD_HIV</v>
      </c>
      <c r="E586" s="49" t="s">
        <v>1627</v>
      </c>
      <c r="F586" s="49" t="s">
        <v>786</v>
      </c>
      <c r="G586" s="49">
        <f t="shared" si="28"/>
        <v>1</v>
      </c>
      <c r="H586" s="50" t="str">
        <f t="shared" si="29"/>
        <v>Chad_HIV_1</v>
      </c>
    </row>
    <row r="587" spans="1:8">
      <c r="A587" s="51" t="s">
        <v>2127</v>
      </c>
      <c r="B587" s="52" t="s">
        <v>884</v>
      </c>
      <c r="C587" s="52" t="s">
        <v>1638</v>
      </c>
      <c r="D587" s="52" t="str">
        <f t="shared" si="27"/>
        <v>TCD_HIV</v>
      </c>
      <c r="E587" s="52" t="s">
        <v>1627</v>
      </c>
      <c r="F587" s="52" t="s">
        <v>791</v>
      </c>
      <c r="G587" s="52">
        <f t="shared" si="28"/>
        <v>2</v>
      </c>
      <c r="H587" s="53" t="str">
        <f t="shared" si="29"/>
        <v>Chad_HIV_2</v>
      </c>
    </row>
    <row r="588" spans="1:8">
      <c r="A588" s="48" t="s">
        <v>2127</v>
      </c>
      <c r="B588" s="49" t="s">
        <v>884</v>
      </c>
      <c r="C588" s="49" t="s">
        <v>1638</v>
      </c>
      <c r="D588" s="49" t="str">
        <f t="shared" si="27"/>
        <v>TCD_HIV</v>
      </c>
      <c r="E588" s="49" t="s">
        <v>1627</v>
      </c>
      <c r="F588" s="49" t="s">
        <v>836</v>
      </c>
      <c r="G588" s="49">
        <f t="shared" si="28"/>
        <v>3</v>
      </c>
      <c r="H588" s="50" t="str">
        <f t="shared" si="29"/>
        <v>Chad_HIV_3</v>
      </c>
    </row>
    <row r="589" spans="1:8">
      <c r="A589" s="51" t="s">
        <v>2127</v>
      </c>
      <c r="B589" s="52" t="s">
        <v>884</v>
      </c>
      <c r="C589" s="52" t="s">
        <v>1638</v>
      </c>
      <c r="D589" s="52" t="str">
        <f t="shared" si="27"/>
        <v>TCD_HIV</v>
      </c>
      <c r="E589" s="52" t="s">
        <v>1627</v>
      </c>
      <c r="F589" s="52" t="s">
        <v>894</v>
      </c>
      <c r="G589" s="52">
        <f t="shared" si="28"/>
        <v>4</v>
      </c>
      <c r="H589" s="53" t="str">
        <f t="shared" si="29"/>
        <v>Chad_HIV_4</v>
      </c>
    </row>
    <row r="590" spans="1:8">
      <c r="A590" s="48" t="s">
        <v>2127</v>
      </c>
      <c r="B590" s="49" t="s">
        <v>884</v>
      </c>
      <c r="C590" s="49" t="s">
        <v>1638</v>
      </c>
      <c r="D590" s="49" t="str">
        <f t="shared" si="27"/>
        <v>TCD_HIV</v>
      </c>
      <c r="E590" s="49" t="s">
        <v>1627</v>
      </c>
      <c r="F590" s="49" t="s">
        <v>911</v>
      </c>
      <c r="G590" s="49">
        <f t="shared" si="28"/>
        <v>5</v>
      </c>
      <c r="H590" s="50" t="str">
        <f t="shared" si="29"/>
        <v>Chad_HIV_5</v>
      </c>
    </row>
    <row r="591" spans="1:8">
      <c r="A591" s="51" t="s">
        <v>2127</v>
      </c>
      <c r="B591" s="52" t="s">
        <v>884</v>
      </c>
      <c r="C591" s="52" t="s">
        <v>1638</v>
      </c>
      <c r="D591" s="52" t="str">
        <f t="shared" si="27"/>
        <v>TCD_HIV</v>
      </c>
      <c r="E591" s="52" t="s">
        <v>1627</v>
      </c>
      <c r="F591" s="52" t="s">
        <v>917</v>
      </c>
      <c r="G591" s="52">
        <f t="shared" si="28"/>
        <v>6</v>
      </c>
      <c r="H591" s="53" t="str">
        <f t="shared" si="29"/>
        <v>Chad_HIV_6</v>
      </c>
    </row>
    <row r="592" spans="1:8">
      <c r="A592" s="48" t="s">
        <v>2127</v>
      </c>
      <c r="B592" s="49" t="s">
        <v>884</v>
      </c>
      <c r="C592" s="49" t="s">
        <v>1638</v>
      </c>
      <c r="D592" s="49" t="str">
        <f t="shared" si="27"/>
        <v>TCD_HIV</v>
      </c>
      <c r="E592" s="49" t="s">
        <v>1627</v>
      </c>
      <c r="F592" s="49" t="s">
        <v>923</v>
      </c>
      <c r="G592" s="49">
        <f t="shared" si="28"/>
        <v>7</v>
      </c>
      <c r="H592" s="50" t="str">
        <f t="shared" si="29"/>
        <v>Chad_HIV_7</v>
      </c>
    </row>
    <row r="593" spans="1:8">
      <c r="A593" s="51" t="s">
        <v>2127</v>
      </c>
      <c r="B593" s="52" t="s">
        <v>884</v>
      </c>
      <c r="C593" s="52" t="s">
        <v>1638</v>
      </c>
      <c r="D593" s="52" t="str">
        <f t="shared" si="27"/>
        <v>TCD_HIV</v>
      </c>
      <c r="E593" s="52" t="s">
        <v>1627</v>
      </c>
      <c r="F593" s="52" t="s">
        <v>927</v>
      </c>
      <c r="G593" s="52">
        <f t="shared" si="28"/>
        <v>8</v>
      </c>
      <c r="H593" s="53" t="str">
        <f t="shared" si="29"/>
        <v>Chad_HIV_8</v>
      </c>
    </row>
    <row r="594" spans="1:8">
      <c r="A594" s="48" t="s">
        <v>2127</v>
      </c>
      <c r="B594" s="49" t="s">
        <v>884</v>
      </c>
      <c r="C594" s="49" t="s">
        <v>1638</v>
      </c>
      <c r="D594" s="49" t="str">
        <f t="shared" si="27"/>
        <v>TCD_HIV</v>
      </c>
      <c r="E594" s="49" t="s">
        <v>1627</v>
      </c>
      <c r="F594" s="49" t="s">
        <v>938</v>
      </c>
      <c r="G594" s="49">
        <f t="shared" si="28"/>
        <v>9</v>
      </c>
      <c r="H594" s="50" t="str">
        <f t="shared" si="29"/>
        <v>Chad_HIV_9</v>
      </c>
    </row>
    <row r="595" spans="1:8">
      <c r="A595" s="51" t="s">
        <v>2127</v>
      </c>
      <c r="B595" s="52" t="s">
        <v>884</v>
      </c>
      <c r="C595" s="52" t="s">
        <v>1638</v>
      </c>
      <c r="D595" s="52" t="str">
        <f t="shared" si="27"/>
        <v>TCD_HIV</v>
      </c>
      <c r="E595" s="52" t="s">
        <v>1627</v>
      </c>
      <c r="F595" s="52" t="s">
        <v>942</v>
      </c>
      <c r="G595" s="52">
        <f t="shared" si="28"/>
        <v>10</v>
      </c>
      <c r="H595" s="53" t="str">
        <f t="shared" si="29"/>
        <v>Chad_HIV_10</v>
      </c>
    </row>
    <row r="596" spans="1:8">
      <c r="A596" s="48" t="s">
        <v>2127</v>
      </c>
      <c r="B596" s="49" t="s">
        <v>884</v>
      </c>
      <c r="C596" s="49" t="s">
        <v>304</v>
      </c>
      <c r="D596" s="49" t="str">
        <f t="shared" si="27"/>
        <v>TCD_Malaria</v>
      </c>
      <c r="E596" s="49" t="s">
        <v>1627</v>
      </c>
      <c r="F596" s="49" t="s">
        <v>849</v>
      </c>
      <c r="G596" s="49">
        <f t="shared" si="28"/>
        <v>1</v>
      </c>
      <c r="H596" s="50" t="str">
        <f t="shared" si="29"/>
        <v>Chad_Malaria_1</v>
      </c>
    </row>
    <row r="597" spans="1:8">
      <c r="A597" s="51" t="s">
        <v>2127</v>
      </c>
      <c r="B597" s="52" t="s">
        <v>884</v>
      </c>
      <c r="C597" s="52" t="s">
        <v>304</v>
      </c>
      <c r="D597" s="52" t="str">
        <f t="shared" si="27"/>
        <v>TCD_Malaria</v>
      </c>
      <c r="E597" s="52" t="s">
        <v>1627</v>
      </c>
      <c r="F597" s="52" t="s">
        <v>853</v>
      </c>
      <c r="G597" s="52">
        <f t="shared" si="28"/>
        <v>2</v>
      </c>
      <c r="H597" s="53" t="str">
        <f t="shared" si="29"/>
        <v>Chad_Malaria_2</v>
      </c>
    </row>
    <row r="598" spans="1:8">
      <c r="A598" s="48" t="s">
        <v>2127</v>
      </c>
      <c r="B598" s="49" t="s">
        <v>884</v>
      </c>
      <c r="C598" s="49" t="s">
        <v>304</v>
      </c>
      <c r="D598" s="49" t="str">
        <f t="shared" si="27"/>
        <v>TCD_Malaria</v>
      </c>
      <c r="E598" s="49" t="s">
        <v>1627</v>
      </c>
      <c r="F598" s="49" t="s">
        <v>894</v>
      </c>
      <c r="G598" s="49">
        <f t="shared" si="28"/>
        <v>3</v>
      </c>
      <c r="H598" s="50" t="str">
        <f t="shared" si="29"/>
        <v>Chad_Malaria_3</v>
      </c>
    </row>
    <row r="599" spans="1:8">
      <c r="A599" s="51" t="s">
        <v>2127</v>
      </c>
      <c r="B599" s="52" t="s">
        <v>884</v>
      </c>
      <c r="C599" s="52" t="s">
        <v>304</v>
      </c>
      <c r="D599" s="52" t="str">
        <f t="shared" si="27"/>
        <v>TCD_Malaria</v>
      </c>
      <c r="E599" s="52" t="s">
        <v>1627</v>
      </c>
      <c r="F599" s="52" t="s">
        <v>927</v>
      </c>
      <c r="G599" s="52">
        <f t="shared" si="28"/>
        <v>4</v>
      </c>
      <c r="H599" s="53" t="str">
        <f t="shared" si="29"/>
        <v>Chad_Malaria_4</v>
      </c>
    </row>
    <row r="600" spans="1:8">
      <c r="A600" s="48" t="s">
        <v>2127</v>
      </c>
      <c r="B600" s="49" t="s">
        <v>884</v>
      </c>
      <c r="C600" s="49" t="s">
        <v>304</v>
      </c>
      <c r="D600" s="49" t="str">
        <f t="shared" si="27"/>
        <v>TCD_Malaria</v>
      </c>
      <c r="E600" s="49" t="s">
        <v>1627</v>
      </c>
      <c r="F600" s="49" t="s">
        <v>947</v>
      </c>
      <c r="G600" s="49">
        <f t="shared" si="28"/>
        <v>5</v>
      </c>
      <c r="H600" s="50" t="str">
        <f t="shared" si="29"/>
        <v>Chad_Malaria_5</v>
      </c>
    </row>
    <row r="601" spans="1:8">
      <c r="A601" s="51" t="s">
        <v>2127</v>
      </c>
      <c r="B601" s="52" t="s">
        <v>884</v>
      </c>
      <c r="C601" s="52" t="s">
        <v>304</v>
      </c>
      <c r="D601" s="52" t="str">
        <f t="shared" si="27"/>
        <v>TCD_Malaria</v>
      </c>
      <c r="E601" s="52" t="s">
        <v>1627</v>
      </c>
      <c r="F601" s="52" t="s">
        <v>942</v>
      </c>
      <c r="G601" s="52">
        <f t="shared" si="28"/>
        <v>6</v>
      </c>
      <c r="H601" s="53" t="str">
        <f t="shared" si="29"/>
        <v>Chad_Malaria_6</v>
      </c>
    </row>
    <row r="602" spans="1:8">
      <c r="A602" s="48" t="s">
        <v>2127</v>
      </c>
      <c r="B602" s="49" t="s">
        <v>884</v>
      </c>
      <c r="C602" s="49" t="s">
        <v>301</v>
      </c>
      <c r="D602" s="49" t="str">
        <f t="shared" si="27"/>
        <v>TCD_TB</v>
      </c>
      <c r="E602" s="49" t="s">
        <v>1627</v>
      </c>
      <c r="F602" s="49" t="s">
        <v>917</v>
      </c>
      <c r="G602" s="49">
        <f t="shared" si="28"/>
        <v>1</v>
      </c>
      <c r="H602" s="50" t="str">
        <f t="shared" si="29"/>
        <v>Chad_TB_1</v>
      </c>
    </row>
    <row r="603" spans="1:8">
      <c r="A603" s="51" t="s">
        <v>2127</v>
      </c>
      <c r="B603" s="52" t="s">
        <v>884</v>
      </c>
      <c r="C603" s="52" t="s">
        <v>301</v>
      </c>
      <c r="D603" s="52" t="str">
        <f t="shared" si="27"/>
        <v>TCD_TB</v>
      </c>
      <c r="E603" s="52" t="s">
        <v>1627</v>
      </c>
      <c r="F603" s="52" t="s">
        <v>942</v>
      </c>
      <c r="G603" s="52">
        <f t="shared" si="28"/>
        <v>2</v>
      </c>
      <c r="H603" s="53" t="str">
        <f t="shared" si="29"/>
        <v>Chad_TB_2</v>
      </c>
    </row>
    <row r="604" spans="1:8">
      <c r="A604" s="48" t="s">
        <v>2135</v>
      </c>
      <c r="B604" s="49" t="s">
        <v>1244</v>
      </c>
      <c r="C604" s="49" t="s">
        <v>1638</v>
      </c>
      <c r="D604" s="49" t="str">
        <f t="shared" si="27"/>
        <v>TGO_HIV</v>
      </c>
      <c r="E604" s="49" t="s">
        <v>1627</v>
      </c>
      <c r="F604" s="49" t="s">
        <v>836</v>
      </c>
      <c r="G604" s="49">
        <f t="shared" si="28"/>
        <v>1</v>
      </c>
      <c r="H604" s="50" t="str">
        <f t="shared" si="29"/>
        <v>Togo_HIV_1</v>
      </c>
    </row>
    <row r="605" spans="1:8">
      <c r="A605" s="51" t="s">
        <v>2135</v>
      </c>
      <c r="B605" s="52" t="s">
        <v>1244</v>
      </c>
      <c r="C605" s="52" t="s">
        <v>1638</v>
      </c>
      <c r="D605" s="52" t="str">
        <f t="shared" si="27"/>
        <v>TGO_HIV</v>
      </c>
      <c r="E605" s="52" t="s">
        <v>1627</v>
      </c>
      <c r="F605" s="52" t="s">
        <v>894</v>
      </c>
      <c r="G605" s="52">
        <f t="shared" si="28"/>
        <v>2</v>
      </c>
      <c r="H605" s="53" t="str">
        <f t="shared" si="29"/>
        <v>Togo_HIV_2</v>
      </c>
    </row>
    <row r="606" spans="1:8">
      <c r="A606" s="48" t="s">
        <v>2135</v>
      </c>
      <c r="B606" s="49" t="s">
        <v>1244</v>
      </c>
      <c r="C606" s="49" t="s">
        <v>1638</v>
      </c>
      <c r="D606" s="49" t="str">
        <f t="shared" si="27"/>
        <v>TGO_HIV</v>
      </c>
      <c r="E606" s="49" t="s">
        <v>1627</v>
      </c>
      <c r="F606" s="49" t="s">
        <v>911</v>
      </c>
      <c r="G606" s="49">
        <f t="shared" si="28"/>
        <v>3</v>
      </c>
      <c r="H606" s="50" t="str">
        <f t="shared" si="29"/>
        <v>Togo_HIV_3</v>
      </c>
    </row>
    <row r="607" spans="1:8">
      <c r="A607" s="51" t="s">
        <v>2135</v>
      </c>
      <c r="B607" s="52" t="s">
        <v>1244</v>
      </c>
      <c r="C607" s="52" t="s">
        <v>1638</v>
      </c>
      <c r="D607" s="52" t="str">
        <f t="shared" si="27"/>
        <v>TGO_HIV</v>
      </c>
      <c r="E607" s="52" t="s">
        <v>1627</v>
      </c>
      <c r="F607" s="52" t="s">
        <v>923</v>
      </c>
      <c r="G607" s="52">
        <f t="shared" si="28"/>
        <v>4</v>
      </c>
      <c r="H607" s="53" t="str">
        <f t="shared" si="29"/>
        <v>Togo_HIV_4</v>
      </c>
    </row>
    <row r="608" spans="1:8">
      <c r="A608" s="48" t="s">
        <v>2135</v>
      </c>
      <c r="B608" s="49" t="s">
        <v>1244</v>
      </c>
      <c r="C608" s="49" t="s">
        <v>1638</v>
      </c>
      <c r="D608" s="49" t="str">
        <f t="shared" si="27"/>
        <v>TGO_HIV</v>
      </c>
      <c r="E608" s="49" t="s">
        <v>1627</v>
      </c>
      <c r="F608" s="49" t="s">
        <v>927</v>
      </c>
      <c r="G608" s="49">
        <f t="shared" si="28"/>
        <v>5</v>
      </c>
      <c r="H608" s="50" t="str">
        <f t="shared" si="29"/>
        <v>Togo_HIV_5</v>
      </c>
    </row>
    <row r="609" spans="1:8">
      <c r="A609" s="51" t="s">
        <v>2135</v>
      </c>
      <c r="B609" s="52" t="s">
        <v>1244</v>
      </c>
      <c r="C609" s="52" t="s">
        <v>1638</v>
      </c>
      <c r="D609" s="52" t="str">
        <f t="shared" si="27"/>
        <v>TGO_HIV</v>
      </c>
      <c r="E609" s="52" t="s">
        <v>1627</v>
      </c>
      <c r="F609" s="52" t="s">
        <v>947</v>
      </c>
      <c r="G609" s="52">
        <f t="shared" si="28"/>
        <v>6</v>
      </c>
      <c r="H609" s="53" t="str">
        <f t="shared" si="29"/>
        <v>Togo_HIV_6</v>
      </c>
    </row>
    <row r="610" spans="1:8">
      <c r="A610" s="48" t="s">
        <v>2135</v>
      </c>
      <c r="B610" s="49" t="s">
        <v>1244</v>
      </c>
      <c r="C610" s="49" t="s">
        <v>1638</v>
      </c>
      <c r="D610" s="49" t="str">
        <f t="shared" si="27"/>
        <v>TGO_HIV</v>
      </c>
      <c r="E610" s="49" t="s">
        <v>1627</v>
      </c>
      <c r="F610" s="49" t="s">
        <v>942</v>
      </c>
      <c r="G610" s="49">
        <f t="shared" si="28"/>
        <v>7</v>
      </c>
      <c r="H610" s="50" t="str">
        <f t="shared" si="29"/>
        <v>Togo_HIV_7</v>
      </c>
    </row>
    <row r="611" spans="1:8">
      <c r="A611" s="51" t="s">
        <v>2135</v>
      </c>
      <c r="B611" s="52" t="s">
        <v>1244</v>
      </c>
      <c r="C611" s="52" t="s">
        <v>304</v>
      </c>
      <c r="D611" s="52" t="str">
        <f t="shared" si="27"/>
        <v>TGO_Malaria</v>
      </c>
      <c r="E611" s="52" t="s">
        <v>1627</v>
      </c>
      <c r="F611" s="52" t="s">
        <v>849</v>
      </c>
      <c r="G611" s="52">
        <f t="shared" si="28"/>
        <v>1</v>
      </c>
      <c r="H611" s="53" t="str">
        <f t="shared" si="29"/>
        <v>Togo_Malaria_1</v>
      </c>
    </row>
    <row r="612" spans="1:8">
      <c r="A612" s="48" t="s">
        <v>2135</v>
      </c>
      <c r="B612" s="49" t="s">
        <v>1244</v>
      </c>
      <c r="C612" s="49" t="s">
        <v>304</v>
      </c>
      <c r="D612" s="49" t="str">
        <f t="shared" si="27"/>
        <v>TGO_Malaria</v>
      </c>
      <c r="E612" s="49" t="s">
        <v>1627</v>
      </c>
      <c r="F612" s="49" t="s">
        <v>605</v>
      </c>
      <c r="G612" s="49">
        <f t="shared" si="28"/>
        <v>2</v>
      </c>
      <c r="H612" s="50" t="str">
        <f t="shared" si="29"/>
        <v>Togo_Malaria_2</v>
      </c>
    </row>
    <row r="613" spans="1:8">
      <c r="A613" s="51" t="s">
        <v>2135</v>
      </c>
      <c r="B613" s="52" t="s">
        <v>1244</v>
      </c>
      <c r="C613" s="52" t="s">
        <v>304</v>
      </c>
      <c r="D613" s="52" t="str">
        <f t="shared" si="27"/>
        <v>TGO_Malaria</v>
      </c>
      <c r="E613" s="52" t="s">
        <v>1627</v>
      </c>
      <c r="F613" s="52" t="s">
        <v>894</v>
      </c>
      <c r="G613" s="52">
        <f t="shared" si="28"/>
        <v>3</v>
      </c>
      <c r="H613" s="53" t="str">
        <f t="shared" si="29"/>
        <v>Togo_Malaria_3</v>
      </c>
    </row>
    <row r="614" spans="1:8">
      <c r="A614" s="48" t="s">
        <v>2135</v>
      </c>
      <c r="B614" s="49" t="s">
        <v>1244</v>
      </c>
      <c r="C614" s="49" t="s">
        <v>304</v>
      </c>
      <c r="D614" s="49" t="str">
        <f t="shared" si="27"/>
        <v>TGO_Malaria</v>
      </c>
      <c r="E614" s="49" t="s">
        <v>1627</v>
      </c>
      <c r="F614" s="49" t="s">
        <v>942</v>
      </c>
      <c r="G614" s="49">
        <f t="shared" si="28"/>
        <v>4</v>
      </c>
      <c r="H614" s="50" t="str">
        <f t="shared" si="29"/>
        <v>Togo_Malaria_4</v>
      </c>
    </row>
    <row r="615" spans="1:8">
      <c r="A615" s="51" t="s">
        <v>2135</v>
      </c>
      <c r="B615" s="52" t="s">
        <v>1244</v>
      </c>
      <c r="C615" s="52" t="s">
        <v>301</v>
      </c>
      <c r="D615" s="52" t="str">
        <f t="shared" si="27"/>
        <v>TGO_TB</v>
      </c>
      <c r="E615" s="52" t="s">
        <v>1627</v>
      </c>
      <c r="F615" s="52" t="s">
        <v>2148</v>
      </c>
      <c r="G615" s="52">
        <f t="shared" si="28"/>
        <v>1</v>
      </c>
      <c r="H615" s="53" t="str">
        <f t="shared" si="29"/>
        <v>Togo_TB_1</v>
      </c>
    </row>
    <row r="616" spans="1:8">
      <c r="A616" s="48" t="s">
        <v>2135</v>
      </c>
      <c r="B616" s="49" t="s">
        <v>1244</v>
      </c>
      <c r="C616" s="49" t="s">
        <v>301</v>
      </c>
      <c r="D616" s="49" t="str">
        <f t="shared" si="27"/>
        <v>TGO_TB</v>
      </c>
      <c r="E616" s="49" t="s">
        <v>1627</v>
      </c>
      <c r="F616" s="49" t="s">
        <v>791</v>
      </c>
      <c r="G616" s="49">
        <f t="shared" si="28"/>
        <v>2</v>
      </c>
      <c r="H616" s="50" t="str">
        <f t="shared" si="29"/>
        <v>Togo_TB_2</v>
      </c>
    </row>
    <row r="617" spans="1:8">
      <c r="A617" s="51" t="s">
        <v>2135</v>
      </c>
      <c r="B617" s="52" t="s">
        <v>1244</v>
      </c>
      <c r="C617" s="52" t="s">
        <v>301</v>
      </c>
      <c r="D617" s="52" t="str">
        <f t="shared" si="27"/>
        <v>TGO_TB</v>
      </c>
      <c r="E617" s="52" t="s">
        <v>1627</v>
      </c>
      <c r="F617" s="52" t="s">
        <v>605</v>
      </c>
      <c r="G617" s="52">
        <f t="shared" si="28"/>
        <v>3</v>
      </c>
      <c r="H617" s="53" t="str">
        <f t="shared" si="29"/>
        <v>Togo_TB_3</v>
      </c>
    </row>
    <row r="618" spans="1:8">
      <c r="A618" s="48" t="s">
        <v>2135</v>
      </c>
      <c r="B618" s="49" t="s">
        <v>1244</v>
      </c>
      <c r="C618" s="49" t="s">
        <v>301</v>
      </c>
      <c r="D618" s="49" t="str">
        <f t="shared" si="27"/>
        <v>TGO_TB</v>
      </c>
      <c r="E618" s="49" t="s">
        <v>1627</v>
      </c>
      <c r="F618" s="49" t="s">
        <v>942</v>
      </c>
      <c r="G618" s="49">
        <f t="shared" si="28"/>
        <v>4</v>
      </c>
      <c r="H618" s="50" t="str">
        <f t="shared" si="29"/>
        <v>Togo_TB_4</v>
      </c>
    </row>
    <row r="619" spans="1:8">
      <c r="A619" s="51" t="s">
        <v>2151</v>
      </c>
      <c r="B619" s="52" t="s">
        <v>1240</v>
      </c>
      <c r="C619" s="52" t="s">
        <v>1638</v>
      </c>
      <c r="D619" s="52" t="str">
        <f t="shared" si="27"/>
        <v>THA_HIV</v>
      </c>
      <c r="E619" s="52" t="s">
        <v>1627</v>
      </c>
      <c r="F619" s="52" t="s">
        <v>927</v>
      </c>
      <c r="G619" s="52">
        <f t="shared" si="28"/>
        <v>1</v>
      </c>
      <c r="H619" s="53" t="str">
        <f t="shared" si="29"/>
        <v>Thailand_HIV_1</v>
      </c>
    </row>
    <row r="620" spans="1:8">
      <c r="A620" s="48" t="s">
        <v>2151</v>
      </c>
      <c r="B620" s="49" t="s">
        <v>1240</v>
      </c>
      <c r="C620" s="49" t="s">
        <v>1638</v>
      </c>
      <c r="D620" s="49" t="str">
        <f t="shared" si="27"/>
        <v>THA_HIV</v>
      </c>
      <c r="E620" s="49" t="s">
        <v>1627</v>
      </c>
      <c r="F620" s="49" t="s">
        <v>947</v>
      </c>
      <c r="G620" s="49">
        <f t="shared" si="28"/>
        <v>2</v>
      </c>
      <c r="H620" s="50" t="str">
        <f t="shared" si="29"/>
        <v>Thailand_HIV_2</v>
      </c>
    </row>
    <row r="621" spans="1:8">
      <c r="A621" s="51" t="s">
        <v>2154</v>
      </c>
      <c r="B621" s="52" t="s">
        <v>1233</v>
      </c>
      <c r="C621" s="52" t="s">
        <v>1638</v>
      </c>
      <c r="D621" s="52" t="str">
        <f t="shared" si="27"/>
        <v>TJK_HIV</v>
      </c>
      <c r="E621" s="52" t="s">
        <v>1627</v>
      </c>
      <c r="F621" s="52" t="s">
        <v>836</v>
      </c>
      <c r="G621" s="52">
        <f t="shared" si="28"/>
        <v>1</v>
      </c>
      <c r="H621" s="53" t="str">
        <f t="shared" si="29"/>
        <v>Tajikistan_HIV_1</v>
      </c>
    </row>
    <row r="622" spans="1:8">
      <c r="A622" s="48" t="s">
        <v>2154</v>
      </c>
      <c r="B622" s="49" t="s">
        <v>1233</v>
      </c>
      <c r="C622" s="49" t="s">
        <v>1638</v>
      </c>
      <c r="D622" s="49" t="str">
        <f t="shared" si="27"/>
        <v>TJK_HIV</v>
      </c>
      <c r="E622" s="49" t="s">
        <v>1627</v>
      </c>
      <c r="F622" s="49" t="s">
        <v>947</v>
      </c>
      <c r="G622" s="49">
        <f t="shared" si="28"/>
        <v>2</v>
      </c>
      <c r="H622" s="50" t="str">
        <f t="shared" si="29"/>
        <v>Tajikistan_HIV_2</v>
      </c>
    </row>
    <row r="623" spans="1:8">
      <c r="A623" s="51" t="s">
        <v>2154</v>
      </c>
      <c r="B623" s="52" t="s">
        <v>1233</v>
      </c>
      <c r="C623" s="52" t="s">
        <v>301</v>
      </c>
      <c r="D623" s="52" t="str">
        <f t="shared" si="27"/>
        <v>TJK_TB</v>
      </c>
      <c r="E623" s="52" t="s">
        <v>1627</v>
      </c>
      <c r="F623" s="52" t="s">
        <v>791</v>
      </c>
      <c r="G623" s="52">
        <f t="shared" si="28"/>
        <v>1</v>
      </c>
      <c r="H623" s="53" t="str">
        <f t="shared" si="29"/>
        <v>Tajikistan_TB_1</v>
      </c>
    </row>
    <row r="624" spans="1:8">
      <c r="A624" s="48" t="s">
        <v>2154</v>
      </c>
      <c r="B624" s="49" t="s">
        <v>1233</v>
      </c>
      <c r="C624" s="49" t="s">
        <v>301</v>
      </c>
      <c r="D624" s="49" t="str">
        <f t="shared" si="27"/>
        <v>TJK_TB</v>
      </c>
      <c r="E624" s="49" t="s">
        <v>1627</v>
      </c>
      <c r="F624" s="49" t="s">
        <v>813</v>
      </c>
      <c r="G624" s="49">
        <f t="shared" si="28"/>
        <v>2</v>
      </c>
      <c r="H624" s="50" t="str">
        <f t="shared" si="29"/>
        <v>Tajikistan_TB_2</v>
      </c>
    </row>
    <row r="625" spans="1:8">
      <c r="A625" s="51" t="s">
        <v>2154</v>
      </c>
      <c r="B625" s="52" t="s">
        <v>1233</v>
      </c>
      <c r="C625" s="52" t="s">
        <v>301</v>
      </c>
      <c r="D625" s="52" t="str">
        <f t="shared" si="27"/>
        <v>TJK_TB</v>
      </c>
      <c r="E625" s="52" t="s">
        <v>1627</v>
      </c>
      <c r="F625" s="52" t="s">
        <v>844</v>
      </c>
      <c r="G625" s="52">
        <f t="shared" si="28"/>
        <v>3</v>
      </c>
      <c r="H625" s="53" t="str">
        <f t="shared" si="29"/>
        <v>Tajikistan_TB_3</v>
      </c>
    </row>
    <row r="626" spans="1:8">
      <c r="A626" s="48" t="s">
        <v>2154</v>
      </c>
      <c r="B626" s="49" t="s">
        <v>1233</v>
      </c>
      <c r="C626" s="49" t="s">
        <v>301</v>
      </c>
      <c r="D626" s="49" t="str">
        <f t="shared" si="27"/>
        <v>TJK_TB</v>
      </c>
      <c r="E626" s="49" t="s">
        <v>1627</v>
      </c>
      <c r="F626" s="49" t="s">
        <v>853</v>
      </c>
      <c r="G626" s="49">
        <f t="shared" si="28"/>
        <v>4</v>
      </c>
      <c r="H626" s="50" t="str">
        <f t="shared" si="29"/>
        <v>Tajikistan_TB_4</v>
      </c>
    </row>
    <row r="627" spans="1:8">
      <c r="A627" s="51" t="s">
        <v>2154</v>
      </c>
      <c r="B627" s="52" t="s">
        <v>1233</v>
      </c>
      <c r="C627" s="52" t="s">
        <v>301</v>
      </c>
      <c r="D627" s="52" t="str">
        <f t="shared" si="27"/>
        <v>TJK_TB</v>
      </c>
      <c r="E627" s="52" t="s">
        <v>1627</v>
      </c>
      <c r="F627" s="52" t="s">
        <v>861</v>
      </c>
      <c r="G627" s="52">
        <f t="shared" si="28"/>
        <v>5</v>
      </c>
      <c r="H627" s="53" t="str">
        <f t="shared" si="29"/>
        <v>Tajikistan_TB_5</v>
      </c>
    </row>
    <row r="628" spans="1:8">
      <c r="A628" s="48" t="s">
        <v>2154</v>
      </c>
      <c r="B628" s="49" t="s">
        <v>1233</v>
      </c>
      <c r="C628" s="49" t="s">
        <v>301</v>
      </c>
      <c r="D628" s="49" t="str">
        <f t="shared" si="27"/>
        <v>TJK_TB</v>
      </c>
      <c r="E628" s="49" t="s">
        <v>1627</v>
      </c>
      <c r="F628" s="49" t="s">
        <v>881</v>
      </c>
      <c r="G628" s="49">
        <f t="shared" si="28"/>
        <v>6</v>
      </c>
      <c r="H628" s="50" t="str">
        <f t="shared" si="29"/>
        <v>Tajikistan_TB_6</v>
      </c>
    </row>
    <row r="629" spans="1:8">
      <c r="A629" s="51" t="s">
        <v>2154</v>
      </c>
      <c r="B629" s="52" t="s">
        <v>1233</v>
      </c>
      <c r="C629" s="52" t="s">
        <v>301</v>
      </c>
      <c r="D629" s="52" t="str">
        <f t="shared" si="27"/>
        <v>TJK_TB</v>
      </c>
      <c r="E629" s="52" t="s">
        <v>1627</v>
      </c>
      <c r="F629" s="52" t="s">
        <v>927</v>
      </c>
      <c r="G629" s="52">
        <f t="shared" si="28"/>
        <v>7</v>
      </c>
      <c r="H629" s="53" t="str">
        <f t="shared" si="29"/>
        <v>Tajikistan_TB_7</v>
      </c>
    </row>
    <row r="630" spans="1:8">
      <c r="A630" s="48" t="s">
        <v>2154</v>
      </c>
      <c r="B630" s="49" t="s">
        <v>1233</v>
      </c>
      <c r="C630" s="49" t="s">
        <v>301</v>
      </c>
      <c r="D630" s="49" t="str">
        <f t="shared" si="27"/>
        <v>TJK_TB</v>
      </c>
      <c r="E630" s="49" t="s">
        <v>1627</v>
      </c>
      <c r="F630" s="49" t="s">
        <v>942</v>
      </c>
      <c r="G630" s="49">
        <f t="shared" si="28"/>
        <v>8</v>
      </c>
      <c r="H630" s="50" t="str">
        <f t="shared" si="29"/>
        <v>Tajikistan_TB_8</v>
      </c>
    </row>
    <row r="631" spans="1:8">
      <c r="A631" s="51" t="s">
        <v>2166</v>
      </c>
      <c r="B631" s="52" t="s">
        <v>1257</v>
      </c>
      <c r="C631" s="52" t="s">
        <v>301</v>
      </c>
      <c r="D631" s="52" t="str">
        <f t="shared" si="27"/>
        <v>TKM_TB</v>
      </c>
      <c r="E631" s="52" t="s">
        <v>1627</v>
      </c>
      <c r="F631" s="52" t="s">
        <v>927</v>
      </c>
      <c r="G631" s="52">
        <f t="shared" si="28"/>
        <v>1</v>
      </c>
      <c r="H631" s="53" t="str">
        <f t="shared" si="29"/>
        <v>Turkmenistan_TB_1</v>
      </c>
    </row>
    <row r="632" spans="1:8">
      <c r="A632" s="48" t="s">
        <v>2166</v>
      </c>
      <c r="B632" s="49" t="s">
        <v>1257</v>
      </c>
      <c r="C632" s="49" t="s">
        <v>301</v>
      </c>
      <c r="D632" s="49" t="str">
        <f t="shared" si="27"/>
        <v>TKM_TB</v>
      </c>
      <c r="E632" s="49" t="s">
        <v>1627</v>
      </c>
      <c r="F632" s="49" t="s">
        <v>942</v>
      </c>
      <c r="G632" s="49">
        <f t="shared" si="28"/>
        <v>2</v>
      </c>
      <c r="H632" s="50" t="str">
        <f t="shared" si="29"/>
        <v>Turkmenistan_TB_2</v>
      </c>
    </row>
    <row r="633" spans="1:8">
      <c r="A633" s="51" t="s">
        <v>2169</v>
      </c>
      <c r="B633" s="52" t="s">
        <v>1243</v>
      </c>
      <c r="C633" s="52" t="s">
        <v>1638</v>
      </c>
      <c r="D633" s="52" t="str">
        <f t="shared" si="27"/>
        <v>TLS_HIV</v>
      </c>
      <c r="E633" s="52" t="s">
        <v>1627</v>
      </c>
      <c r="F633" s="52" t="s">
        <v>923</v>
      </c>
      <c r="G633" s="52">
        <f t="shared" si="28"/>
        <v>1</v>
      </c>
      <c r="H633" s="53" t="str">
        <f t="shared" si="29"/>
        <v>Timor-Leste_HIV_1</v>
      </c>
    </row>
    <row r="634" spans="1:8">
      <c r="A634" s="48" t="s">
        <v>2169</v>
      </c>
      <c r="B634" s="49" t="s">
        <v>1243</v>
      </c>
      <c r="C634" s="49" t="s">
        <v>1638</v>
      </c>
      <c r="D634" s="49" t="str">
        <f t="shared" si="27"/>
        <v>TLS_HIV</v>
      </c>
      <c r="E634" s="49" t="s">
        <v>1627</v>
      </c>
      <c r="F634" s="49" t="s">
        <v>942</v>
      </c>
      <c r="G634" s="49">
        <f t="shared" si="28"/>
        <v>2</v>
      </c>
      <c r="H634" s="50" t="str">
        <f t="shared" si="29"/>
        <v>Timor-Leste_HIV_2</v>
      </c>
    </row>
    <row r="635" spans="1:8">
      <c r="A635" s="51" t="s">
        <v>2169</v>
      </c>
      <c r="B635" s="52" t="s">
        <v>1243</v>
      </c>
      <c r="C635" s="52" t="s">
        <v>304</v>
      </c>
      <c r="D635" s="52" t="str">
        <f t="shared" si="27"/>
        <v>TLS_Malaria</v>
      </c>
      <c r="E635" s="52" t="s">
        <v>1627</v>
      </c>
      <c r="F635" s="52" t="s">
        <v>947</v>
      </c>
      <c r="G635" s="52">
        <f t="shared" si="28"/>
        <v>1</v>
      </c>
      <c r="H635" s="53" t="str">
        <f t="shared" si="29"/>
        <v>Timor-Leste_Malaria_1</v>
      </c>
    </row>
    <row r="636" spans="1:8">
      <c r="A636" s="48" t="s">
        <v>2169</v>
      </c>
      <c r="B636" s="49" t="s">
        <v>1243</v>
      </c>
      <c r="C636" s="49" t="s">
        <v>304</v>
      </c>
      <c r="D636" s="49" t="str">
        <f t="shared" si="27"/>
        <v>TLS_Malaria</v>
      </c>
      <c r="E636" s="49" t="s">
        <v>1627</v>
      </c>
      <c r="F636" s="49" t="s">
        <v>942</v>
      </c>
      <c r="G636" s="49">
        <f t="shared" si="28"/>
        <v>2</v>
      </c>
      <c r="H636" s="50" t="str">
        <f t="shared" si="29"/>
        <v>Timor-Leste_Malaria_2</v>
      </c>
    </row>
    <row r="637" spans="1:8">
      <c r="A637" s="51" t="s">
        <v>2169</v>
      </c>
      <c r="B637" s="52" t="s">
        <v>1243</v>
      </c>
      <c r="C637" s="52" t="s">
        <v>301</v>
      </c>
      <c r="D637" s="52" t="str">
        <f t="shared" si="27"/>
        <v>TLS_TB</v>
      </c>
      <c r="E637" s="52" t="s">
        <v>1627</v>
      </c>
      <c r="F637" s="52" t="s">
        <v>839</v>
      </c>
      <c r="G637" s="52">
        <f t="shared" si="28"/>
        <v>1</v>
      </c>
      <c r="H637" s="53" t="str">
        <f t="shared" si="29"/>
        <v>Timor-Leste_TB_1</v>
      </c>
    </row>
    <row r="638" spans="1:8">
      <c r="A638" s="48" t="s">
        <v>2169</v>
      </c>
      <c r="B638" s="49" t="s">
        <v>1243</v>
      </c>
      <c r="C638" s="49" t="s">
        <v>301</v>
      </c>
      <c r="D638" s="49" t="str">
        <f t="shared" si="27"/>
        <v>TLS_TB</v>
      </c>
      <c r="E638" s="49" t="s">
        <v>1627</v>
      </c>
      <c r="F638" s="49" t="s">
        <v>942</v>
      </c>
      <c r="G638" s="49">
        <f t="shared" si="28"/>
        <v>2</v>
      </c>
      <c r="H638" s="50" t="str">
        <f t="shared" si="29"/>
        <v>Timor-Leste_TB_2</v>
      </c>
    </row>
    <row r="639" spans="1:8">
      <c r="A639" s="51" t="s">
        <v>2176</v>
      </c>
      <c r="B639" s="52" t="s">
        <v>1251</v>
      </c>
      <c r="C639" s="52" t="s">
        <v>1638</v>
      </c>
      <c r="D639" s="52" t="str">
        <f t="shared" si="27"/>
        <v>TUN_HIV</v>
      </c>
      <c r="E639" s="52" t="s">
        <v>1627</v>
      </c>
      <c r="F639" s="52" t="s">
        <v>765</v>
      </c>
      <c r="G639" s="52">
        <f t="shared" si="28"/>
        <v>1</v>
      </c>
      <c r="H639" s="53" t="str">
        <f t="shared" si="29"/>
        <v>Tunisia_HIV_1</v>
      </c>
    </row>
    <row r="640" spans="1:8">
      <c r="A640" s="48" t="s">
        <v>2176</v>
      </c>
      <c r="B640" s="49" t="s">
        <v>1251</v>
      </c>
      <c r="C640" s="49" t="s">
        <v>1638</v>
      </c>
      <c r="D640" s="49" t="str">
        <f t="shared" si="27"/>
        <v>TUN_HIV</v>
      </c>
      <c r="E640" s="49" t="s">
        <v>1627</v>
      </c>
      <c r="F640" s="49" t="s">
        <v>836</v>
      </c>
      <c r="G640" s="49">
        <f t="shared" si="28"/>
        <v>2</v>
      </c>
      <c r="H640" s="50" t="str">
        <f t="shared" si="29"/>
        <v>Tunisia_HIV_2</v>
      </c>
    </row>
    <row r="641" spans="1:8">
      <c r="A641" s="51" t="s">
        <v>2176</v>
      </c>
      <c r="B641" s="52" t="s">
        <v>1251</v>
      </c>
      <c r="C641" s="52" t="s">
        <v>1638</v>
      </c>
      <c r="D641" s="52" t="str">
        <f t="shared" si="27"/>
        <v>TUN_HIV</v>
      </c>
      <c r="E641" s="52" t="s">
        <v>1627</v>
      </c>
      <c r="F641" s="52" t="s">
        <v>911</v>
      </c>
      <c r="G641" s="52">
        <f t="shared" si="28"/>
        <v>3</v>
      </c>
      <c r="H641" s="53" t="str">
        <f t="shared" si="29"/>
        <v>Tunisia_HIV_3</v>
      </c>
    </row>
    <row r="642" spans="1:8">
      <c r="A642" s="48" t="s">
        <v>2176</v>
      </c>
      <c r="B642" s="49" t="s">
        <v>1251</v>
      </c>
      <c r="C642" s="49" t="s">
        <v>1638</v>
      </c>
      <c r="D642" s="49" t="str">
        <f t="shared" si="27"/>
        <v>TUN_HIV</v>
      </c>
      <c r="E642" s="49" t="s">
        <v>1627</v>
      </c>
      <c r="F642" s="49" t="s">
        <v>923</v>
      </c>
      <c r="G642" s="49">
        <f t="shared" si="28"/>
        <v>4</v>
      </c>
      <c r="H642" s="50" t="str">
        <f t="shared" si="29"/>
        <v>Tunisia_HIV_4</v>
      </c>
    </row>
    <row r="643" spans="1:8">
      <c r="A643" s="51" t="s">
        <v>2176</v>
      </c>
      <c r="B643" s="52" t="s">
        <v>1251</v>
      </c>
      <c r="C643" s="52" t="s">
        <v>1638</v>
      </c>
      <c r="D643" s="52" t="str">
        <f t="shared" ref="D643:D706" si="30">_xlfn.CONCAT(A643,"_",C643)</f>
        <v>TUN_HIV</v>
      </c>
      <c r="E643" s="52" t="s">
        <v>1627</v>
      </c>
      <c r="F643" s="52" t="s">
        <v>947</v>
      </c>
      <c r="G643" s="52">
        <f t="shared" ref="G643:G706" si="31">IF(D643=D642,G642+1,1)</f>
        <v>5</v>
      </c>
      <c r="H643" s="53" t="str">
        <f t="shared" ref="H643:H706" si="32">_xlfn.CONCAT(B643,"_",C643,"_",G643)</f>
        <v>Tunisia_HIV_5</v>
      </c>
    </row>
    <row r="644" spans="1:8">
      <c r="A644" s="48" t="s">
        <v>2176</v>
      </c>
      <c r="B644" s="49" t="s">
        <v>1251</v>
      </c>
      <c r="C644" s="49" t="s">
        <v>1638</v>
      </c>
      <c r="D644" s="49" t="str">
        <f t="shared" si="30"/>
        <v>TUN_HIV</v>
      </c>
      <c r="E644" s="49" t="s">
        <v>1627</v>
      </c>
      <c r="F644" s="49" t="s">
        <v>938</v>
      </c>
      <c r="G644" s="49">
        <f t="shared" si="31"/>
        <v>6</v>
      </c>
      <c r="H644" s="50" t="str">
        <f t="shared" si="32"/>
        <v>Tunisia_HIV_6</v>
      </c>
    </row>
    <row r="645" spans="1:8">
      <c r="A645" s="51" t="s">
        <v>2176</v>
      </c>
      <c r="B645" s="52" t="s">
        <v>1251</v>
      </c>
      <c r="C645" s="52" t="s">
        <v>1638</v>
      </c>
      <c r="D645" s="52" t="str">
        <f t="shared" si="30"/>
        <v>TUN_HIV</v>
      </c>
      <c r="E645" s="52" t="s">
        <v>1627</v>
      </c>
      <c r="F645" s="52" t="s">
        <v>942</v>
      </c>
      <c r="G645" s="52">
        <f t="shared" si="31"/>
        <v>7</v>
      </c>
      <c r="H645" s="53" t="str">
        <f t="shared" si="32"/>
        <v>Tunisia_HIV_7</v>
      </c>
    </row>
    <row r="646" spans="1:8">
      <c r="A646" s="48" t="s">
        <v>2183</v>
      </c>
      <c r="B646" s="49" t="s">
        <v>1236</v>
      </c>
      <c r="C646" s="49" t="s">
        <v>1638</v>
      </c>
      <c r="D646" s="49" t="str">
        <f t="shared" si="30"/>
        <v>TZA_HIV</v>
      </c>
      <c r="E646" s="49" t="s">
        <v>1627</v>
      </c>
      <c r="F646" s="49" t="s">
        <v>743</v>
      </c>
      <c r="G646" s="49">
        <f t="shared" si="31"/>
        <v>1</v>
      </c>
      <c r="H646" s="50" t="str">
        <f t="shared" si="32"/>
        <v>Tanzania (United Republic)_HIV_1</v>
      </c>
    </row>
    <row r="647" spans="1:8">
      <c r="A647" s="51" t="s">
        <v>2183</v>
      </c>
      <c r="B647" s="52" t="s">
        <v>1236</v>
      </c>
      <c r="C647" s="52" t="s">
        <v>1638</v>
      </c>
      <c r="D647" s="52" t="str">
        <f t="shared" si="30"/>
        <v>TZA_HIV</v>
      </c>
      <c r="E647" s="52" t="s">
        <v>1627</v>
      </c>
      <c r="F647" s="52" t="s">
        <v>791</v>
      </c>
      <c r="G647" s="52">
        <f t="shared" si="31"/>
        <v>2</v>
      </c>
      <c r="H647" s="53" t="str">
        <f t="shared" si="32"/>
        <v>Tanzania (United Republic)_HIV_2</v>
      </c>
    </row>
    <row r="648" spans="1:8">
      <c r="A648" s="48" t="s">
        <v>2183</v>
      </c>
      <c r="B648" s="49" t="s">
        <v>1236</v>
      </c>
      <c r="C648" s="49" t="s">
        <v>1638</v>
      </c>
      <c r="D648" s="49" t="str">
        <f t="shared" si="30"/>
        <v>TZA_HIV</v>
      </c>
      <c r="E648" s="49" t="s">
        <v>1627</v>
      </c>
      <c r="F648" s="49" t="s">
        <v>808</v>
      </c>
      <c r="G648" s="49">
        <f t="shared" si="31"/>
        <v>3</v>
      </c>
      <c r="H648" s="50" t="str">
        <f t="shared" si="32"/>
        <v>Tanzania (United Republic)_HIV_3</v>
      </c>
    </row>
    <row r="649" spans="1:8">
      <c r="A649" s="51" t="s">
        <v>2183</v>
      </c>
      <c r="B649" s="52" t="s">
        <v>1236</v>
      </c>
      <c r="C649" s="52" t="s">
        <v>1638</v>
      </c>
      <c r="D649" s="52" t="str">
        <f t="shared" si="30"/>
        <v>TZA_HIV</v>
      </c>
      <c r="E649" s="52" t="s">
        <v>1627</v>
      </c>
      <c r="F649" s="52" t="s">
        <v>836</v>
      </c>
      <c r="G649" s="52">
        <f t="shared" si="31"/>
        <v>4</v>
      </c>
      <c r="H649" s="53" t="str">
        <f t="shared" si="32"/>
        <v>Tanzania (United Republic)_HIV_4</v>
      </c>
    </row>
    <row r="650" spans="1:8">
      <c r="A650" s="48" t="s">
        <v>2183</v>
      </c>
      <c r="B650" s="49" t="s">
        <v>1236</v>
      </c>
      <c r="C650" s="49" t="s">
        <v>1638</v>
      </c>
      <c r="D650" s="49" t="str">
        <f t="shared" si="30"/>
        <v>TZA_HIV</v>
      </c>
      <c r="E650" s="49" t="s">
        <v>1627</v>
      </c>
      <c r="F650" s="49" t="s">
        <v>868</v>
      </c>
      <c r="G650" s="49">
        <f t="shared" si="31"/>
        <v>5</v>
      </c>
      <c r="H650" s="50" t="str">
        <f t="shared" si="32"/>
        <v>Tanzania (United Republic)_HIV_5</v>
      </c>
    </row>
    <row r="651" spans="1:8">
      <c r="A651" s="51" t="s">
        <v>2183</v>
      </c>
      <c r="B651" s="52" t="s">
        <v>1236</v>
      </c>
      <c r="C651" s="52" t="s">
        <v>1638</v>
      </c>
      <c r="D651" s="52" t="str">
        <f t="shared" si="30"/>
        <v>TZA_HIV</v>
      </c>
      <c r="E651" s="52" t="s">
        <v>1627</v>
      </c>
      <c r="F651" s="52" t="s">
        <v>886</v>
      </c>
      <c r="G651" s="52">
        <f t="shared" si="31"/>
        <v>6</v>
      </c>
      <c r="H651" s="53" t="str">
        <f t="shared" si="32"/>
        <v>Tanzania (United Republic)_HIV_6</v>
      </c>
    </row>
    <row r="652" spans="1:8">
      <c r="A652" s="48" t="s">
        <v>2183</v>
      </c>
      <c r="B652" s="49" t="s">
        <v>1236</v>
      </c>
      <c r="C652" s="49" t="s">
        <v>1638</v>
      </c>
      <c r="D652" s="49" t="str">
        <f t="shared" si="30"/>
        <v>TZA_HIV</v>
      </c>
      <c r="E652" s="49" t="s">
        <v>1627</v>
      </c>
      <c r="F652" s="49" t="s">
        <v>891</v>
      </c>
      <c r="G652" s="49">
        <f t="shared" si="31"/>
        <v>7</v>
      </c>
      <c r="H652" s="50" t="str">
        <f t="shared" si="32"/>
        <v>Tanzania (United Republic)_HIV_7</v>
      </c>
    </row>
    <row r="653" spans="1:8">
      <c r="A653" s="51" t="s">
        <v>2183</v>
      </c>
      <c r="B653" s="52" t="s">
        <v>1236</v>
      </c>
      <c r="C653" s="52" t="s">
        <v>1638</v>
      </c>
      <c r="D653" s="52" t="str">
        <f t="shared" si="30"/>
        <v>TZA_HIV</v>
      </c>
      <c r="E653" s="52" t="s">
        <v>1627</v>
      </c>
      <c r="F653" s="52" t="s">
        <v>894</v>
      </c>
      <c r="G653" s="52">
        <f t="shared" si="31"/>
        <v>8</v>
      </c>
      <c r="H653" s="53" t="str">
        <f t="shared" si="32"/>
        <v>Tanzania (United Republic)_HIV_8</v>
      </c>
    </row>
    <row r="654" spans="1:8">
      <c r="A654" s="48" t="s">
        <v>2183</v>
      </c>
      <c r="B654" s="49" t="s">
        <v>1236</v>
      </c>
      <c r="C654" s="49" t="s">
        <v>1638</v>
      </c>
      <c r="D654" s="49" t="str">
        <f t="shared" si="30"/>
        <v>TZA_HIV</v>
      </c>
      <c r="E654" s="49" t="s">
        <v>1627</v>
      </c>
      <c r="F654" s="49" t="s">
        <v>899</v>
      </c>
      <c r="G654" s="49">
        <f t="shared" si="31"/>
        <v>9</v>
      </c>
      <c r="H654" s="50" t="str">
        <f t="shared" si="32"/>
        <v>Tanzania (United Republic)_HIV_9</v>
      </c>
    </row>
    <row r="655" spans="1:8">
      <c r="A655" s="51" t="s">
        <v>2183</v>
      </c>
      <c r="B655" s="52" t="s">
        <v>1236</v>
      </c>
      <c r="C655" s="52" t="s">
        <v>1638</v>
      </c>
      <c r="D655" s="52" t="str">
        <f t="shared" si="30"/>
        <v>TZA_HIV</v>
      </c>
      <c r="E655" s="52" t="s">
        <v>1627</v>
      </c>
      <c r="F655" s="52" t="s">
        <v>906</v>
      </c>
      <c r="G655" s="52">
        <f t="shared" si="31"/>
        <v>10</v>
      </c>
      <c r="H655" s="53" t="str">
        <f t="shared" si="32"/>
        <v>Tanzania (United Republic)_HIV_10</v>
      </c>
    </row>
    <row r="656" spans="1:8">
      <c r="A656" s="48" t="s">
        <v>2183</v>
      </c>
      <c r="B656" s="49" t="s">
        <v>1236</v>
      </c>
      <c r="C656" s="49" t="s">
        <v>1638</v>
      </c>
      <c r="D656" s="49" t="str">
        <f t="shared" si="30"/>
        <v>TZA_HIV</v>
      </c>
      <c r="E656" s="49" t="s">
        <v>1627</v>
      </c>
      <c r="F656" s="49" t="s">
        <v>947</v>
      </c>
      <c r="G656" s="49">
        <f t="shared" si="31"/>
        <v>11</v>
      </c>
      <c r="H656" s="50" t="str">
        <f t="shared" si="32"/>
        <v>Tanzania (United Republic)_HIV_11</v>
      </c>
    </row>
    <row r="657" spans="1:8">
      <c r="A657" s="51" t="s">
        <v>2183</v>
      </c>
      <c r="B657" s="52" t="s">
        <v>1236</v>
      </c>
      <c r="C657" s="52" t="s">
        <v>304</v>
      </c>
      <c r="D657" s="52" t="str">
        <f t="shared" si="30"/>
        <v>TZA_Malaria</v>
      </c>
      <c r="E657" s="52" t="s">
        <v>1627</v>
      </c>
      <c r="F657" s="52" t="s">
        <v>891</v>
      </c>
      <c r="G657" s="52">
        <f t="shared" si="31"/>
        <v>1</v>
      </c>
      <c r="H657" s="53" t="str">
        <f t="shared" si="32"/>
        <v>Tanzania (United Republic)_Malaria_1</v>
      </c>
    </row>
    <row r="658" spans="1:8">
      <c r="A658" s="48" t="s">
        <v>2183</v>
      </c>
      <c r="B658" s="49" t="s">
        <v>1236</v>
      </c>
      <c r="C658" s="49" t="s">
        <v>304</v>
      </c>
      <c r="D658" s="49" t="str">
        <f t="shared" si="30"/>
        <v>TZA_Malaria</v>
      </c>
      <c r="E658" s="49" t="s">
        <v>1627</v>
      </c>
      <c r="F658" s="49" t="s">
        <v>927</v>
      </c>
      <c r="G658" s="49">
        <f t="shared" si="31"/>
        <v>2</v>
      </c>
      <c r="H658" s="50" t="str">
        <f t="shared" si="32"/>
        <v>Tanzania (United Republic)_Malaria_2</v>
      </c>
    </row>
    <row r="659" spans="1:8">
      <c r="A659" s="51" t="s">
        <v>2183</v>
      </c>
      <c r="B659" s="52" t="s">
        <v>1236</v>
      </c>
      <c r="C659" s="52" t="s">
        <v>304</v>
      </c>
      <c r="D659" s="52" t="str">
        <f t="shared" si="30"/>
        <v>TZA_Malaria</v>
      </c>
      <c r="E659" s="52" t="s">
        <v>1627</v>
      </c>
      <c r="F659" s="52" t="s">
        <v>942</v>
      </c>
      <c r="G659" s="52">
        <f t="shared" si="31"/>
        <v>3</v>
      </c>
      <c r="H659" s="53" t="str">
        <f t="shared" si="32"/>
        <v>Tanzania (United Republic)_Malaria_3</v>
      </c>
    </row>
    <row r="660" spans="1:8">
      <c r="A660" s="48" t="s">
        <v>2183</v>
      </c>
      <c r="B660" s="49" t="s">
        <v>1236</v>
      </c>
      <c r="C660" s="49" t="s">
        <v>301</v>
      </c>
      <c r="D660" s="49" t="str">
        <f t="shared" si="30"/>
        <v>TZA_TB</v>
      </c>
      <c r="E660" s="49" t="s">
        <v>1627</v>
      </c>
      <c r="F660" s="49" t="s">
        <v>927</v>
      </c>
      <c r="G660" s="49">
        <f t="shared" si="31"/>
        <v>1</v>
      </c>
      <c r="H660" s="50" t="str">
        <f t="shared" si="32"/>
        <v>Tanzania (United Republic)_TB_1</v>
      </c>
    </row>
    <row r="661" spans="1:8">
      <c r="A661" s="51" t="s">
        <v>2186</v>
      </c>
      <c r="B661" s="52" t="s">
        <v>1261</v>
      </c>
      <c r="C661" s="52" t="s">
        <v>1638</v>
      </c>
      <c r="D661" s="52" t="str">
        <f t="shared" si="30"/>
        <v>UGA_HIV</v>
      </c>
      <c r="E661" s="52" t="s">
        <v>1627</v>
      </c>
      <c r="F661" s="52" t="s">
        <v>731</v>
      </c>
      <c r="G661" s="52">
        <f t="shared" si="31"/>
        <v>1</v>
      </c>
      <c r="H661" s="53" t="str">
        <f t="shared" si="32"/>
        <v>Uganda_HIV_1</v>
      </c>
    </row>
    <row r="662" spans="1:8">
      <c r="A662" s="48" t="s">
        <v>2186</v>
      </c>
      <c r="B662" s="49" t="s">
        <v>1261</v>
      </c>
      <c r="C662" s="49" t="s">
        <v>1638</v>
      </c>
      <c r="D662" s="49" t="str">
        <f t="shared" si="30"/>
        <v>UGA_HIV</v>
      </c>
      <c r="E662" s="49" t="s">
        <v>1627</v>
      </c>
      <c r="F662" s="49" t="s">
        <v>819</v>
      </c>
      <c r="G662" s="49">
        <f t="shared" si="31"/>
        <v>2</v>
      </c>
      <c r="H662" s="50" t="str">
        <f t="shared" si="32"/>
        <v>Uganda_HIV_2</v>
      </c>
    </row>
    <row r="663" spans="1:8">
      <c r="A663" s="51" t="s">
        <v>2186</v>
      </c>
      <c r="B663" s="52" t="s">
        <v>1261</v>
      </c>
      <c r="C663" s="52" t="s">
        <v>1638</v>
      </c>
      <c r="D663" s="52" t="str">
        <f t="shared" si="30"/>
        <v>UGA_HIV</v>
      </c>
      <c r="E663" s="52" t="s">
        <v>1627</v>
      </c>
      <c r="F663" s="52" t="s">
        <v>894</v>
      </c>
      <c r="G663" s="52">
        <f t="shared" si="31"/>
        <v>3</v>
      </c>
      <c r="H663" s="53" t="str">
        <f t="shared" si="32"/>
        <v>Uganda_HIV_3</v>
      </c>
    </row>
    <row r="664" spans="1:8">
      <c r="A664" s="48" t="s">
        <v>2186</v>
      </c>
      <c r="B664" s="49" t="s">
        <v>1261</v>
      </c>
      <c r="C664" s="49" t="s">
        <v>1638</v>
      </c>
      <c r="D664" s="49" t="str">
        <f t="shared" si="30"/>
        <v>UGA_HIV</v>
      </c>
      <c r="E664" s="49" t="s">
        <v>1627</v>
      </c>
      <c r="F664" s="49" t="s">
        <v>927</v>
      </c>
      <c r="G664" s="49">
        <f t="shared" si="31"/>
        <v>4</v>
      </c>
      <c r="H664" s="50" t="str">
        <f t="shared" si="32"/>
        <v>Uganda_HIV_4</v>
      </c>
    </row>
    <row r="665" spans="1:8">
      <c r="A665" s="51" t="s">
        <v>2186</v>
      </c>
      <c r="B665" s="52" t="s">
        <v>1261</v>
      </c>
      <c r="C665" s="52" t="s">
        <v>304</v>
      </c>
      <c r="D665" s="52" t="str">
        <f t="shared" si="30"/>
        <v>UGA_Malaria</v>
      </c>
      <c r="E665" s="52" t="s">
        <v>1627</v>
      </c>
      <c r="F665" s="52" t="s">
        <v>731</v>
      </c>
      <c r="G665" s="52">
        <f t="shared" si="31"/>
        <v>1</v>
      </c>
      <c r="H665" s="53" t="str">
        <f t="shared" si="32"/>
        <v>Uganda_Malaria_1</v>
      </c>
    </row>
    <row r="666" spans="1:8">
      <c r="A666" s="48" t="s">
        <v>2186</v>
      </c>
      <c r="B666" s="49" t="s">
        <v>1261</v>
      </c>
      <c r="C666" s="49" t="s">
        <v>304</v>
      </c>
      <c r="D666" s="49" t="str">
        <f t="shared" si="30"/>
        <v>UGA_Malaria</v>
      </c>
      <c r="E666" s="49" t="s">
        <v>1627</v>
      </c>
      <c r="F666" s="49" t="s">
        <v>819</v>
      </c>
      <c r="G666" s="49">
        <f t="shared" si="31"/>
        <v>2</v>
      </c>
      <c r="H666" s="50" t="str">
        <f t="shared" si="32"/>
        <v>Uganda_Malaria_2</v>
      </c>
    </row>
    <row r="667" spans="1:8">
      <c r="A667" s="51" t="s">
        <v>2186</v>
      </c>
      <c r="B667" s="52" t="s">
        <v>1261</v>
      </c>
      <c r="C667" s="52" t="s">
        <v>304</v>
      </c>
      <c r="D667" s="52" t="str">
        <f t="shared" si="30"/>
        <v>UGA_Malaria</v>
      </c>
      <c r="E667" s="52" t="s">
        <v>1627</v>
      </c>
      <c r="F667" s="52" t="s">
        <v>894</v>
      </c>
      <c r="G667" s="52">
        <f t="shared" si="31"/>
        <v>3</v>
      </c>
      <c r="H667" s="53" t="str">
        <f t="shared" si="32"/>
        <v>Uganda_Malaria_3</v>
      </c>
    </row>
    <row r="668" spans="1:8">
      <c r="A668" s="48" t="s">
        <v>2186</v>
      </c>
      <c r="B668" s="49" t="s">
        <v>1261</v>
      </c>
      <c r="C668" s="49" t="s">
        <v>304</v>
      </c>
      <c r="D668" s="49" t="str">
        <f t="shared" si="30"/>
        <v>UGA_Malaria</v>
      </c>
      <c r="E668" s="49" t="s">
        <v>1627</v>
      </c>
      <c r="F668" s="49" t="s">
        <v>927</v>
      </c>
      <c r="G668" s="49">
        <f t="shared" si="31"/>
        <v>4</v>
      </c>
      <c r="H668" s="50" t="str">
        <f t="shared" si="32"/>
        <v>Uganda_Malaria_4</v>
      </c>
    </row>
    <row r="669" spans="1:8">
      <c r="A669" s="51" t="s">
        <v>2186</v>
      </c>
      <c r="B669" s="52" t="s">
        <v>1261</v>
      </c>
      <c r="C669" s="52" t="s">
        <v>301</v>
      </c>
      <c r="D669" s="52" t="str">
        <f t="shared" si="30"/>
        <v>UGA_TB</v>
      </c>
      <c r="E669" s="52" t="s">
        <v>1627</v>
      </c>
      <c r="F669" s="52" t="s">
        <v>791</v>
      </c>
      <c r="G669" s="52">
        <f t="shared" si="31"/>
        <v>1</v>
      </c>
      <c r="H669" s="53" t="str">
        <f t="shared" si="32"/>
        <v>Uganda_TB_1</v>
      </c>
    </row>
    <row r="670" spans="1:8">
      <c r="A670" s="48" t="s">
        <v>2186</v>
      </c>
      <c r="B670" s="49" t="s">
        <v>1261</v>
      </c>
      <c r="C670" s="49" t="s">
        <v>301</v>
      </c>
      <c r="D670" s="49" t="str">
        <f t="shared" si="30"/>
        <v>UGA_TB</v>
      </c>
      <c r="E670" s="49" t="s">
        <v>1627</v>
      </c>
      <c r="F670" s="49" t="s">
        <v>927</v>
      </c>
      <c r="G670" s="49">
        <f t="shared" si="31"/>
        <v>2</v>
      </c>
      <c r="H670" s="50" t="str">
        <f t="shared" si="32"/>
        <v>Uganda_TB_2</v>
      </c>
    </row>
    <row r="671" spans="1:8">
      <c r="A671" s="51" t="s">
        <v>2192</v>
      </c>
      <c r="B671" s="52" t="s">
        <v>1263</v>
      </c>
      <c r="C671" s="52" t="s">
        <v>1638</v>
      </c>
      <c r="D671" s="52" t="str">
        <f t="shared" si="30"/>
        <v>UKR_HIV</v>
      </c>
      <c r="E671" s="52" t="s">
        <v>1627</v>
      </c>
      <c r="F671" s="52" t="s">
        <v>786</v>
      </c>
      <c r="G671" s="52">
        <f t="shared" si="31"/>
        <v>1</v>
      </c>
      <c r="H671" s="53" t="str">
        <f t="shared" si="32"/>
        <v>Ukraine_HIV_1</v>
      </c>
    </row>
    <row r="672" spans="1:8">
      <c r="A672" s="48" t="s">
        <v>2192</v>
      </c>
      <c r="B672" s="49" t="s">
        <v>1263</v>
      </c>
      <c r="C672" s="49" t="s">
        <v>1638</v>
      </c>
      <c r="D672" s="49" t="str">
        <f t="shared" si="30"/>
        <v>UKR_HIV</v>
      </c>
      <c r="E672" s="49" t="s">
        <v>1627</v>
      </c>
      <c r="F672" s="49" t="s">
        <v>802</v>
      </c>
      <c r="G672" s="49">
        <f t="shared" si="31"/>
        <v>2</v>
      </c>
      <c r="H672" s="50" t="str">
        <f t="shared" si="32"/>
        <v>Ukraine_HIV_2</v>
      </c>
    </row>
    <row r="673" spans="1:8">
      <c r="A673" s="51" t="s">
        <v>2192</v>
      </c>
      <c r="B673" s="52" t="s">
        <v>1263</v>
      </c>
      <c r="C673" s="52" t="s">
        <v>1638</v>
      </c>
      <c r="D673" s="52" t="str">
        <f t="shared" si="30"/>
        <v>UKR_HIV</v>
      </c>
      <c r="E673" s="52" t="s">
        <v>1627</v>
      </c>
      <c r="F673" s="52" t="s">
        <v>836</v>
      </c>
      <c r="G673" s="52">
        <f t="shared" si="31"/>
        <v>3</v>
      </c>
      <c r="H673" s="53" t="str">
        <f t="shared" si="32"/>
        <v>Ukraine_HIV_3</v>
      </c>
    </row>
    <row r="674" spans="1:8">
      <c r="A674" s="48" t="s">
        <v>2192</v>
      </c>
      <c r="B674" s="49" t="s">
        <v>1263</v>
      </c>
      <c r="C674" s="49" t="s">
        <v>1638</v>
      </c>
      <c r="D674" s="49" t="str">
        <f t="shared" si="30"/>
        <v>UKR_HIV</v>
      </c>
      <c r="E674" s="49" t="s">
        <v>1627</v>
      </c>
      <c r="F674" s="49" t="s">
        <v>891</v>
      </c>
      <c r="G674" s="49">
        <f t="shared" si="31"/>
        <v>4</v>
      </c>
      <c r="H674" s="50" t="str">
        <f t="shared" si="32"/>
        <v>Ukraine_HIV_4</v>
      </c>
    </row>
    <row r="675" spans="1:8">
      <c r="A675" s="51" t="s">
        <v>2192</v>
      </c>
      <c r="B675" s="52" t="s">
        <v>1263</v>
      </c>
      <c r="C675" s="52" t="s">
        <v>1638</v>
      </c>
      <c r="D675" s="52" t="str">
        <f t="shared" si="30"/>
        <v>UKR_HIV</v>
      </c>
      <c r="E675" s="52" t="s">
        <v>1627</v>
      </c>
      <c r="F675" s="52" t="s">
        <v>894</v>
      </c>
      <c r="G675" s="52">
        <f t="shared" si="31"/>
        <v>5</v>
      </c>
      <c r="H675" s="53" t="str">
        <f t="shared" si="32"/>
        <v>Ukraine_HIV_5</v>
      </c>
    </row>
    <row r="676" spans="1:8">
      <c r="A676" s="48" t="s">
        <v>2192</v>
      </c>
      <c r="B676" s="49" t="s">
        <v>1263</v>
      </c>
      <c r="C676" s="49" t="s">
        <v>1638</v>
      </c>
      <c r="D676" s="49" t="str">
        <f t="shared" si="30"/>
        <v>UKR_HIV</v>
      </c>
      <c r="E676" s="49" t="s">
        <v>1627</v>
      </c>
      <c r="F676" s="49" t="s">
        <v>899</v>
      </c>
      <c r="G676" s="49">
        <f t="shared" si="31"/>
        <v>6</v>
      </c>
      <c r="H676" s="50" t="str">
        <f t="shared" si="32"/>
        <v>Ukraine_HIV_6</v>
      </c>
    </row>
    <row r="677" spans="1:8">
      <c r="A677" s="51" t="s">
        <v>2192</v>
      </c>
      <c r="B677" s="52" t="s">
        <v>1263</v>
      </c>
      <c r="C677" s="52" t="s">
        <v>1638</v>
      </c>
      <c r="D677" s="52" t="str">
        <f t="shared" si="30"/>
        <v>UKR_HIV</v>
      </c>
      <c r="E677" s="52" t="s">
        <v>1627</v>
      </c>
      <c r="F677" s="52" t="s">
        <v>906</v>
      </c>
      <c r="G677" s="52">
        <f t="shared" si="31"/>
        <v>7</v>
      </c>
      <c r="H677" s="53" t="str">
        <f t="shared" si="32"/>
        <v>Ukraine_HIV_7</v>
      </c>
    </row>
    <row r="678" spans="1:8">
      <c r="A678" s="48" t="s">
        <v>2192</v>
      </c>
      <c r="B678" s="49" t="s">
        <v>1263</v>
      </c>
      <c r="C678" s="49" t="s">
        <v>1638</v>
      </c>
      <c r="D678" s="49" t="str">
        <f t="shared" si="30"/>
        <v>UKR_HIV</v>
      </c>
      <c r="E678" s="49" t="s">
        <v>1627</v>
      </c>
      <c r="F678" s="49" t="s">
        <v>911</v>
      </c>
      <c r="G678" s="49">
        <f t="shared" si="31"/>
        <v>8</v>
      </c>
      <c r="H678" s="50" t="str">
        <f t="shared" si="32"/>
        <v>Ukraine_HIV_8</v>
      </c>
    </row>
    <row r="679" spans="1:8">
      <c r="A679" s="51" t="s">
        <v>2192</v>
      </c>
      <c r="B679" s="52" t="s">
        <v>1263</v>
      </c>
      <c r="C679" s="52" t="s">
        <v>1638</v>
      </c>
      <c r="D679" s="52" t="str">
        <f t="shared" si="30"/>
        <v>UKR_HIV</v>
      </c>
      <c r="E679" s="52" t="s">
        <v>1627</v>
      </c>
      <c r="F679" s="52" t="s">
        <v>923</v>
      </c>
      <c r="G679" s="52">
        <f t="shared" si="31"/>
        <v>9</v>
      </c>
      <c r="H679" s="53" t="str">
        <f t="shared" si="32"/>
        <v>Ukraine_HIV_9</v>
      </c>
    </row>
    <row r="680" spans="1:8">
      <c r="A680" s="48" t="s">
        <v>2192</v>
      </c>
      <c r="B680" s="49" t="s">
        <v>1263</v>
      </c>
      <c r="C680" s="49" t="s">
        <v>1638</v>
      </c>
      <c r="D680" s="49" t="str">
        <f t="shared" si="30"/>
        <v>UKR_HIV</v>
      </c>
      <c r="E680" s="49" t="s">
        <v>1627</v>
      </c>
      <c r="F680" s="49" t="s">
        <v>927</v>
      </c>
      <c r="G680" s="49">
        <f t="shared" si="31"/>
        <v>10</v>
      </c>
      <c r="H680" s="50" t="str">
        <f t="shared" si="32"/>
        <v>Ukraine_HIV_10</v>
      </c>
    </row>
    <row r="681" spans="1:8">
      <c r="A681" s="51" t="s">
        <v>2192</v>
      </c>
      <c r="B681" s="52" t="s">
        <v>1263</v>
      </c>
      <c r="C681" s="52" t="s">
        <v>1638</v>
      </c>
      <c r="D681" s="52" t="str">
        <f t="shared" si="30"/>
        <v>UKR_HIV</v>
      </c>
      <c r="E681" s="52" t="s">
        <v>1627</v>
      </c>
      <c r="F681" s="52" t="s">
        <v>947</v>
      </c>
      <c r="G681" s="52">
        <f t="shared" si="31"/>
        <v>11</v>
      </c>
      <c r="H681" s="53" t="str">
        <f t="shared" si="32"/>
        <v>Ukraine_HIV_11</v>
      </c>
    </row>
    <row r="682" spans="1:8">
      <c r="A682" s="48" t="s">
        <v>2192</v>
      </c>
      <c r="B682" s="49" t="s">
        <v>1263</v>
      </c>
      <c r="C682" s="49" t="s">
        <v>1638</v>
      </c>
      <c r="D682" s="49" t="str">
        <f t="shared" si="30"/>
        <v>UKR_HIV</v>
      </c>
      <c r="E682" s="49" t="s">
        <v>1627</v>
      </c>
      <c r="F682" s="49" t="s">
        <v>938</v>
      </c>
      <c r="G682" s="49">
        <f t="shared" si="31"/>
        <v>12</v>
      </c>
      <c r="H682" s="50" t="str">
        <f t="shared" si="32"/>
        <v>Ukraine_HIV_12</v>
      </c>
    </row>
    <row r="683" spans="1:8">
      <c r="A683" s="51" t="s">
        <v>2192</v>
      </c>
      <c r="B683" s="52" t="s">
        <v>1263</v>
      </c>
      <c r="C683" s="52" t="s">
        <v>301</v>
      </c>
      <c r="D683" s="52" t="str">
        <f t="shared" si="30"/>
        <v>UKR_TB</v>
      </c>
      <c r="E683" s="52" t="s">
        <v>1627</v>
      </c>
      <c r="F683" s="52" t="s">
        <v>911</v>
      </c>
      <c r="G683" s="52">
        <f t="shared" si="31"/>
        <v>1</v>
      </c>
      <c r="H683" s="53" t="str">
        <f t="shared" si="32"/>
        <v>Ukraine_TB_1</v>
      </c>
    </row>
    <row r="684" spans="1:8">
      <c r="A684" s="48" t="s">
        <v>2192</v>
      </c>
      <c r="B684" s="49" t="s">
        <v>1263</v>
      </c>
      <c r="C684" s="49" t="s">
        <v>301</v>
      </c>
      <c r="D684" s="49" t="str">
        <f t="shared" si="30"/>
        <v>UKR_TB</v>
      </c>
      <c r="E684" s="49" t="s">
        <v>1627</v>
      </c>
      <c r="F684" s="49" t="s">
        <v>927</v>
      </c>
      <c r="G684" s="49">
        <f t="shared" si="31"/>
        <v>2</v>
      </c>
      <c r="H684" s="50" t="str">
        <f t="shared" si="32"/>
        <v>Ukraine_TB_2</v>
      </c>
    </row>
    <row r="685" spans="1:8">
      <c r="A685" s="51" t="s">
        <v>2202</v>
      </c>
      <c r="B685" s="52" t="s">
        <v>1272</v>
      </c>
      <c r="C685" s="52" t="s">
        <v>1638</v>
      </c>
      <c r="D685" s="52" t="str">
        <f t="shared" si="30"/>
        <v>UZB_HIV</v>
      </c>
      <c r="E685" s="52" t="s">
        <v>1627</v>
      </c>
      <c r="F685" s="52" t="s">
        <v>836</v>
      </c>
      <c r="G685" s="52">
        <f t="shared" si="31"/>
        <v>1</v>
      </c>
      <c r="H685" s="53" t="str">
        <f t="shared" si="32"/>
        <v>Uzbekistan_HIV_1</v>
      </c>
    </row>
    <row r="686" spans="1:8">
      <c r="A686" s="48" t="s">
        <v>2202</v>
      </c>
      <c r="B686" s="49" t="s">
        <v>1272</v>
      </c>
      <c r="C686" s="49" t="s">
        <v>1638</v>
      </c>
      <c r="D686" s="49" t="str">
        <f t="shared" si="30"/>
        <v>UZB_HIV</v>
      </c>
      <c r="E686" s="49" t="s">
        <v>1627</v>
      </c>
      <c r="F686" s="49" t="s">
        <v>853</v>
      </c>
      <c r="G686" s="49">
        <f t="shared" si="31"/>
        <v>2</v>
      </c>
      <c r="H686" s="50" t="str">
        <f t="shared" si="32"/>
        <v>Uzbekistan_HIV_2</v>
      </c>
    </row>
    <row r="687" spans="1:8">
      <c r="A687" s="51" t="s">
        <v>2202</v>
      </c>
      <c r="B687" s="52" t="s">
        <v>1272</v>
      </c>
      <c r="C687" s="52" t="s">
        <v>1638</v>
      </c>
      <c r="D687" s="52" t="str">
        <f t="shared" si="30"/>
        <v>UZB_HIV</v>
      </c>
      <c r="E687" s="52" t="s">
        <v>1627</v>
      </c>
      <c r="F687" s="52" t="s">
        <v>894</v>
      </c>
      <c r="G687" s="52">
        <f t="shared" si="31"/>
        <v>3</v>
      </c>
      <c r="H687" s="53" t="str">
        <f t="shared" si="32"/>
        <v>Uzbekistan_HIV_3</v>
      </c>
    </row>
    <row r="688" spans="1:8">
      <c r="A688" s="48" t="s">
        <v>2202</v>
      </c>
      <c r="B688" s="49" t="s">
        <v>1272</v>
      </c>
      <c r="C688" s="49" t="s">
        <v>1638</v>
      </c>
      <c r="D688" s="49" t="str">
        <f t="shared" si="30"/>
        <v>UZB_HIV</v>
      </c>
      <c r="E688" s="49" t="s">
        <v>1627</v>
      </c>
      <c r="F688" s="49" t="s">
        <v>923</v>
      </c>
      <c r="G688" s="49">
        <f t="shared" si="31"/>
        <v>4</v>
      </c>
      <c r="H688" s="50" t="str">
        <f t="shared" si="32"/>
        <v>Uzbekistan_HIV_4</v>
      </c>
    </row>
    <row r="689" spans="1:8">
      <c r="A689" s="51" t="s">
        <v>2202</v>
      </c>
      <c r="B689" s="52" t="s">
        <v>1272</v>
      </c>
      <c r="C689" s="52" t="s">
        <v>301</v>
      </c>
      <c r="D689" s="52" t="str">
        <f t="shared" si="30"/>
        <v>UZB_TB</v>
      </c>
      <c r="E689" s="52" t="s">
        <v>1627</v>
      </c>
      <c r="F689" s="52" t="s">
        <v>853</v>
      </c>
      <c r="G689" s="52">
        <f t="shared" si="31"/>
        <v>1</v>
      </c>
      <c r="H689" s="53" t="str">
        <f t="shared" si="32"/>
        <v>Uzbekistan_TB_1</v>
      </c>
    </row>
    <row r="690" spans="1:8">
      <c r="A690" s="48" t="s">
        <v>2202</v>
      </c>
      <c r="B690" s="49" t="s">
        <v>1272</v>
      </c>
      <c r="C690" s="49" t="s">
        <v>301</v>
      </c>
      <c r="D690" s="49" t="str">
        <f t="shared" si="30"/>
        <v>UZB_TB</v>
      </c>
      <c r="E690" s="49" t="s">
        <v>1627</v>
      </c>
      <c r="F690" s="49" t="s">
        <v>947</v>
      </c>
      <c r="G690" s="49">
        <f t="shared" si="31"/>
        <v>2</v>
      </c>
      <c r="H690" s="50" t="str">
        <f t="shared" si="32"/>
        <v>Uzbekistan_TB_2</v>
      </c>
    </row>
    <row r="691" spans="1:8">
      <c r="A691" s="51" t="s">
        <v>2202</v>
      </c>
      <c r="B691" s="52" t="s">
        <v>1272</v>
      </c>
      <c r="C691" s="52" t="s">
        <v>301</v>
      </c>
      <c r="D691" s="52" t="str">
        <f t="shared" si="30"/>
        <v>UZB_TB</v>
      </c>
      <c r="E691" s="52" t="s">
        <v>1627</v>
      </c>
      <c r="F691" s="52" t="s">
        <v>942</v>
      </c>
      <c r="G691" s="52">
        <f t="shared" si="31"/>
        <v>3</v>
      </c>
      <c r="H691" s="53" t="str">
        <f t="shared" si="32"/>
        <v>Uzbekistan_TB_3</v>
      </c>
    </row>
    <row r="692" spans="1:8">
      <c r="A692" s="48" t="s">
        <v>2203</v>
      </c>
      <c r="B692" s="49" t="s">
        <v>1276</v>
      </c>
      <c r="C692" s="49" t="s">
        <v>304</v>
      </c>
      <c r="D692" s="49" t="str">
        <f t="shared" si="30"/>
        <v>VEN_Malaria</v>
      </c>
      <c r="E692" s="49" t="s">
        <v>1627</v>
      </c>
      <c r="F692" s="49" t="s">
        <v>853</v>
      </c>
      <c r="G692" s="49">
        <f t="shared" si="31"/>
        <v>1</v>
      </c>
      <c r="H692" s="50" t="str">
        <f t="shared" si="32"/>
        <v>Venezuela_Malaria_1</v>
      </c>
    </row>
    <row r="693" spans="1:8">
      <c r="A693" s="51" t="s">
        <v>2203</v>
      </c>
      <c r="B693" s="52" t="s">
        <v>1276</v>
      </c>
      <c r="C693" s="52" t="s">
        <v>304</v>
      </c>
      <c r="D693" s="52" t="str">
        <f t="shared" si="30"/>
        <v>VEN_Malaria</v>
      </c>
      <c r="E693" s="52" t="s">
        <v>1627</v>
      </c>
      <c r="F693" s="52" t="s">
        <v>942</v>
      </c>
      <c r="G693" s="52">
        <f t="shared" si="31"/>
        <v>2</v>
      </c>
      <c r="H693" s="53" t="str">
        <f t="shared" si="32"/>
        <v>Venezuela_Malaria_2</v>
      </c>
    </row>
    <row r="694" spans="1:8">
      <c r="A694" s="48" t="s">
        <v>2206</v>
      </c>
      <c r="B694" s="49" t="s">
        <v>1277</v>
      </c>
      <c r="C694" s="49" t="s">
        <v>1638</v>
      </c>
      <c r="D694" s="49" t="str">
        <f t="shared" si="30"/>
        <v>VNM_HIV</v>
      </c>
      <c r="E694" s="49" t="s">
        <v>1627</v>
      </c>
      <c r="F694" s="49" t="s">
        <v>731</v>
      </c>
      <c r="G694" s="49">
        <f t="shared" si="31"/>
        <v>1</v>
      </c>
      <c r="H694" s="50" t="str">
        <f t="shared" si="32"/>
        <v>Viet Nam_HIV_1</v>
      </c>
    </row>
    <row r="695" spans="1:8">
      <c r="A695" s="51" t="s">
        <v>2206</v>
      </c>
      <c r="B695" s="52" t="s">
        <v>1277</v>
      </c>
      <c r="C695" s="52" t="s">
        <v>1638</v>
      </c>
      <c r="D695" s="52" t="str">
        <f t="shared" si="30"/>
        <v>VNM_HIV</v>
      </c>
      <c r="E695" s="52" t="s">
        <v>1627</v>
      </c>
      <c r="F695" s="52" t="s">
        <v>836</v>
      </c>
      <c r="G695" s="52">
        <f t="shared" si="31"/>
        <v>2</v>
      </c>
      <c r="H695" s="53" t="str">
        <f t="shared" si="32"/>
        <v>Viet Nam_HIV_2</v>
      </c>
    </row>
    <row r="696" spans="1:8">
      <c r="A696" s="48" t="s">
        <v>2206</v>
      </c>
      <c r="B696" s="49" t="s">
        <v>1277</v>
      </c>
      <c r="C696" s="49" t="s">
        <v>1638</v>
      </c>
      <c r="D696" s="49" t="str">
        <f t="shared" si="30"/>
        <v>VNM_HIV</v>
      </c>
      <c r="E696" s="49" t="s">
        <v>1627</v>
      </c>
      <c r="F696" s="49" t="s">
        <v>894</v>
      </c>
      <c r="G696" s="49">
        <f t="shared" si="31"/>
        <v>3</v>
      </c>
      <c r="H696" s="50" t="str">
        <f t="shared" si="32"/>
        <v>Viet Nam_HIV_3</v>
      </c>
    </row>
    <row r="697" spans="1:8">
      <c r="A697" s="51" t="s">
        <v>2206</v>
      </c>
      <c r="B697" s="52" t="s">
        <v>1277</v>
      </c>
      <c r="C697" s="52" t="s">
        <v>1638</v>
      </c>
      <c r="D697" s="52" t="str">
        <f t="shared" si="30"/>
        <v>VNM_HIV</v>
      </c>
      <c r="E697" s="52" t="s">
        <v>1627</v>
      </c>
      <c r="F697" s="52" t="s">
        <v>923</v>
      </c>
      <c r="G697" s="52">
        <f t="shared" si="31"/>
        <v>4</v>
      </c>
      <c r="H697" s="53" t="str">
        <f t="shared" si="32"/>
        <v>Viet Nam_HIV_4</v>
      </c>
    </row>
    <row r="698" spans="1:8">
      <c r="A698" s="48" t="s">
        <v>2206</v>
      </c>
      <c r="B698" s="49" t="s">
        <v>1277</v>
      </c>
      <c r="C698" s="49" t="s">
        <v>1638</v>
      </c>
      <c r="D698" s="49" t="str">
        <f t="shared" si="30"/>
        <v>VNM_HIV</v>
      </c>
      <c r="E698" s="49" t="s">
        <v>1627</v>
      </c>
      <c r="F698" s="49" t="s">
        <v>927</v>
      </c>
      <c r="G698" s="49">
        <f t="shared" si="31"/>
        <v>5</v>
      </c>
      <c r="H698" s="50" t="str">
        <f t="shared" si="32"/>
        <v>Viet Nam_HIV_5</v>
      </c>
    </row>
    <row r="699" spans="1:8">
      <c r="A699" s="51" t="s">
        <v>2206</v>
      </c>
      <c r="B699" s="52" t="s">
        <v>1277</v>
      </c>
      <c r="C699" s="52" t="s">
        <v>1638</v>
      </c>
      <c r="D699" s="52" t="str">
        <f t="shared" si="30"/>
        <v>VNM_HIV</v>
      </c>
      <c r="E699" s="52" t="s">
        <v>1627</v>
      </c>
      <c r="F699" s="52" t="s">
        <v>947</v>
      </c>
      <c r="G699" s="52">
        <f t="shared" si="31"/>
        <v>6</v>
      </c>
      <c r="H699" s="53" t="str">
        <f t="shared" si="32"/>
        <v>Viet Nam_HIV_6</v>
      </c>
    </row>
    <row r="700" spans="1:8">
      <c r="A700" s="48" t="s">
        <v>2206</v>
      </c>
      <c r="B700" s="49" t="s">
        <v>1277</v>
      </c>
      <c r="C700" s="49" t="s">
        <v>1638</v>
      </c>
      <c r="D700" s="49" t="str">
        <f t="shared" si="30"/>
        <v>VNM_HIV</v>
      </c>
      <c r="E700" s="49" t="s">
        <v>1627</v>
      </c>
      <c r="F700" s="49" t="s">
        <v>942</v>
      </c>
      <c r="G700" s="49">
        <f t="shared" si="31"/>
        <v>7</v>
      </c>
      <c r="H700" s="50" t="str">
        <f t="shared" si="32"/>
        <v>Viet Nam_HIV_7</v>
      </c>
    </row>
    <row r="701" spans="1:8">
      <c r="A701" s="51" t="s">
        <v>2206</v>
      </c>
      <c r="B701" s="52" t="s">
        <v>1277</v>
      </c>
      <c r="C701" s="52" t="s">
        <v>301</v>
      </c>
      <c r="D701" s="52" t="str">
        <f t="shared" si="30"/>
        <v>VNM_TB</v>
      </c>
      <c r="E701" s="52" t="s">
        <v>1627</v>
      </c>
      <c r="F701" s="52" t="s">
        <v>731</v>
      </c>
      <c r="G701" s="52">
        <f t="shared" si="31"/>
        <v>1</v>
      </c>
      <c r="H701" s="53" t="str">
        <f t="shared" si="32"/>
        <v>Viet Nam_TB_1</v>
      </c>
    </row>
    <row r="702" spans="1:8">
      <c r="A702" s="48" t="s">
        <v>2206</v>
      </c>
      <c r="B702" s="49" t="s">
        <v>1277</v>
      </c>
      <c r="C702" s="49" t="s">
        <v>301</v>
      </c>
      <c r="D702" s="49" t="str">
        <f t="shared" si="30"/>
        <v>VNM_TB</v>
      </c>
      <c r="E702" s="49" t="s">
        <v>1627</v>
      </c>
      <c r="F702" s="49" t="s">
        <v>927</v>
      </c>
      <c r="G702" s="49">
        <f t="shared" si="31"/>
        <v>2</v>
      </c>
      <c r="H702" s="50" t="str">
        <f t="shared" si="32"/>
        <v>Viet Nam_TB_2</v>
      </c>
    </row>
    <row r="703" spans="1:8">
      <c r="A703" s="51" t="s">
        <v>2206</v>
      </c>
      <c r="B703" s="52" t="s">
        <v>1277</v>
      </c>
      <c r="C703" s="52" t="s">
        <v>301</v>
      </c>
      <c r="D703" s="52" t="str">
        <f t="shared" si="30"/>
        <v>VNM_TB</v>
      </c>
      <c r="E703" s="52" t="s">
        <v>1627</v>
      </c>
      <c r="F703" s="52" t="s">
        <v>947</v>
      </c>
      <c r="G703" s="52">
        <f t="shared" si="31"/>
        <v>3</v>
      </c>
      <c r="H703" s="53" t="str">
        <f t="shared" si="32"/>
        <v>Viet Nam_TB_3</v>
      </c>
    </row>
    <row r="704" spans="1:8">
      <c r="A704" s="48" t="s">
        <v>2206</v>
      </c>
      <c r="B704" s="49" t="s">
        <v>1277</v>
      </c>
      <c r="C704" s="49" t="s">
        <v>301</v>
      </c>
      <c r="D704" s="49" t="str">
        <f t="shared" si="30"/>
        <v>VNM_TB</v>
      </c>
      <c r="E704" s="49" t="s">
        <v>1627</v>
      </c>
      <c r="F704" s="49" t="s">
        <v>942</v>
      </c>
      <c r="G704" s="49">
        <f t="shared" si="31"/>
        <v>4</v>
      </c>
      <c r="H704" s="50" t="str">
        <f t="shared" si="32"/>
        <v>Viet Nam_TB_4</v>
      </c>
    </row>
    <row r="705" spans="1:8">
      <c r="A705" s="51" t="s">
        <v>2207</v>
      </c>
      <c r="B705" s="52" t="s">
        <v>1275</v>
      </c>
      <c r="C705" s="52" t="s">
        <v>304</v>
      </c>
      <c r="D705" s="52" t="str">
        <f t="shared" si="30"/>
        <v>VUT_Malaria</v>
      </c>
      <c r="E705" s="52" t="s">
        <v>1627</v>
      </c>
      <c r="F705" s="52" t="s">
        <v>947</v>
      </c>
      <c r="G705" s="52">
        <f t="shared" si="31"/>
        <v>1</v>
      </c>
      <c r="H705" s="53" t="str">
        <f t="shared" si="32"/>
        <v>Vanuatu_Malaria_1</v>
      </c>
    </row>
    <row r="706" spans="1:8">
      <c r="A706" s="48" t="s">
        <v>2209</v>
      </c>
      <c r="B706" s="49" t="s">
        <v>1213</v>
      </c>
      <c r="C706" s="49" t="s">
        <v>1638</v>
      </c>
      <c r="D706" s="49" t="str">
        <f t="shared" si="30"/>
        <v>ZAF_HIV</v>
      </c>
      <c r="E706" s="49" t="s">
        <v>1627</v>
      </c>
      <c r="F706" s="49" t="s">
        <v>679</v>
      </c>
      <c r="G706" s="49">
        <f t="shared" si="31"/>
        <v>1</v>
      </c>
      <c r="H706" s="50" t="str">
        <f t="shared" si="32"/>
        <v>South Africa_HIV_1</v>
      </c>
    </row>
    <row r="707" spans="1:8">
      <c r="A707" s="51" t="s">
        <v>2209</v>
      </c>
      <c r="B707" s="52" t="s">
        <v>1213</v>
      </c>
      <c r="C707" s="52" t="s">
        <v>1638</v>
      </c>
      <c r="D707" s="52" t="str">
        <f t="shared" ref="D707:D739" si="33">_xlfn.CONCAT(A707,"_",C707)</f>
        <v>ZAF_HIV</v>
      </c>
      <c r="E707" s="52" t="s">
        <v>1627</v>
      </c>
      <c r="F707" s="52" t="s">
        <v>791</v>
      </c>
      <c r="G707" s="52">
        <f t="shared" ref="G707:G739" si="34">IF(D707=D706,G706+1,1)</f>
        <v>2</v>
      </c>
      <c r="H707" s="53" t="str">
        <f t="shared" ref="H707:H739" si="35">_xlfn.CONCAT(B707,"_",C707,"_",G707)</f>
        <v>South Africa_HIV_2</v>
      </c>
    </row>
    <row r="708" spans="1:8">
      <c r="A708" s="48" t="s">
        <v>2209</v>
      </c>
      <c r="B708" s="49" t="s">
        <v>1213</v>
      </c>
      <c r="C708" s="49" t="s">
        <v>1638</v>
      </c>
      <c r="D708" s="49" t="str">
        <f t="shared" si="33"/>
        <v>ZAF_HIV</v>
      </c>
      <c r="E708" s="49" t="s">
        <v>1627</v>
      </c>
      <c r="F708" s="49" t="s">
        <v>808</v>
      </c>
      <c r="G708" s="49">
        <f t="shared" si="34"/>
        <v>3</v>
      </c>
      <c r="H708" s="50" t="str">
        <f t="shared" si="35"/>
        <v>South Africa_HIV_3</v>
      </c>
    </row>
    <row r="709" spans="1:8">
      <c r="A709" s="51" t="s">
        <v>2209</v>
      </c>
      <c r="B709" s="52" t="s">
        <v>1213</v>
      </c>
      <c r="C709" s="52" t="s">
        <v>1638</v>
      </c>
      <c r="D709" s="52" t="str">
        <f t="shared" si="33"/>
        <v>ZAF_HIV</v>
      </c>
      <c r="E709" s="52" t="s">
        <v>1627</v>
      </c>
      <c r="F709" s="52" t="s">
        <v>836</v>
      </c>
      <c r="G709" s="52">
        <f t="shared" si="34"/>
        <v>4</v>
      </c>
      <c r="H709" s="53" t="str">
        <f t="shared" si="35"/>
        <v>South Africa_HIV_4</v>
      </c>
    </row>
    <row r="710" spans="1:8">
      <c r="A710" s="48" t="s">
        <v>2209</v>
      </c>
      <c r="B710" s="49" t="s">
        <v>1213</v>
      </c>
      <c r="C710" s="49" t="s">
        <v>1638</v>
      </c>
      <c r="D710" s="49" t="str">
        <f t="shared" si="33"/>
        <v>ZAF_HIV</v>
      </c>
      <c r="E710" s="49" t="s">
        <v>1627</v>
      </c>
      <c r="F710" s="49" t="s">
        <v>853</v>
      </c>
      <c r="G710" s="49">
        <f t="shared" si="34"/>
        <v>5</v>
      </c>
      <c r="H710" s="50" t="str">
        <f t="shared" si="35"/>
        <v>South Africa_HIV_5</v>
      </c>
    </row>
    <row r="711" spans="1:8">
      <c r="A711" s="51" t="s">
        <v>2209</v>
      </c>
      <c r="B711" s="52" t="s">
        <v>1213</v>
      </c>
      <c r="C711" s="52" t="s">
        <v>1638</v>
      </c>
      <c r="D711" s="52" t="str">
        <f t="shared" si="33"/>
        <v>ZAF_HIV</v>
      </c>
      <c r="E711" s="52" t="s">
        <v>1627</v>
      </c>
      <c r="F711" s="52" t="s">
        <v>894</v>
      </c>
      <c r="G711" s="52">
        <f t="shared" si="34"/>
        <v>6</v>
      </c>
      <c r="H711" s="53" t="str">
        <f t="shared" si="35"/>
        <v>South Africa_HIV_6</v>
      </c>
    </row>
    <row r="712" spans="1:8">
      <c r="A712" s="48" t="s">
        <v>2209</v>
      </c>
      <c r="B712" s="49" t="s">
        <v>1213</v>
      </c>
      <c r="C712" s="49" t="s">
        <v>1638</v>
      </c>
      <c r="D712" s="49" t="str">
        <f t="shared" si="33"/>
        <v>ZAF_HIV</v>
      </c>
      <c r="E712" s="49" t="s">
        <v>1627</v>
      </c>
      <c r="F712" s="49" t="s">
        <v>899</v>
      </c>
      <c r="G712" s="49">
        <f t="shared" si="34"/>
        <v>7</v>
      </c>
      <c r="H712" s="50" t="str">
        <f t="shared" si="35"/>
        <v>South Africa_HIV_7</v>
      </c>
    </row>
    <row r="713" spans="1:8">
      <c r="A713" s="51" t="s">
        <v>2209</v>
      </c>
      <c r="B713" s="52" t="s">
        <v>1213</v>
      </c>
      <c r="C713" s="52" t="s">
        <v>1638</v>
      </c>
      <c r="D713" s="52" t="str">
        <f t="shared" si="33"/>
        <v>ZAF_HIV</v>
      </c>
      <c r="E713" s="52" t="s">
        <v>1627</v>
      </c>
      <c r="F713" s="52" t="s">
        <v>906</v>
      </c>
      <c r="G713" s="52">
        <f t="shared" si="34"/>
        <v>8</v>
      </c>
      <c r="H713" s="53" t="str">
        <f t="shared" si="35"/>
        <v>South Africa_HIV_8</v>
      </c>
    </row>
    <row r="714" spans="1:8">
      <c r="A714" s="48" t="s">
        <v>2209</v>
      </c>
      <c r="B714" s="49" t="s">
        <v>1213</v>
      </c>
      <c r="C714" s="49" t="s">
        <v>1638</v>
      </c>
      <c r="D714" s="49" t="str">
        <f t="shared" si="33"/>
        <v>ZAF_HIV</v>
      </c>
      <c r="E714" s="49" t="s">
        <v>1627</v>
      </c>
      <c r="F714" s="49" t="s">
        <v>923</v>
      </c>
      <c r="G714" s="49">
        <f t="shared" si="34"/>
        <v>9</v>
      </c>
      <c r="H714" s="50" t="str">
        <f t="shared" si="35"/>
        <v>South Africa_HIV_9</v>
      </c>
    </row>
    <row r="715" spans="1:8">
      <c r="A715" s="51" t="s">
        <v>2209</v>
      </c>
      <c r="B715" s="52" t="s">
        <v>1213</v>
      </c>
      <c r="C715" s="52" t="s">
        <v>1638</v>
      </c>
      <c r="D715" s="52" t="str">
        <f t="shared" si="33"/>
        <v>ZAF_HIV</v>
      </c>
      <c r="E715" s="52" t="s">
        <v>1627</v>
      </c>
      <c r="F715" s="52" t="s">
        <v>927</v>
      </c>
      <c r="G715" s="52">
        <f t="shared" si="34"/>
        <v>10</v>
      </c>
      <c r="H715" s="53" t="str">
        <f t="shared" si="35"/>
        <v>South Africa_HIV_10</v>
      </c>
    </row>
    <row r="716" spans="1:8">
      <c r="A716" s="48" t="s">
        <v>2209</v>
      </c>
      <c r="B716" s="49" t="s">
        <v>1213</v>
      </c>
      <c r="C716" s="49" t="s">
        <v>1638</v>
      </c>
      <c r="D716" s="49" t="str">
        <f t="shared" si="33"/>
        <v>ZAF_HIV</v>
      </c>
      <c r="E716" s="49" t="s">
        <v>1627</v>
      </c>
      <c r="F716" s="49" t="s">
        <v>947</v>
      </c>
      <c r="G716" s="49">
        <f t="shared" si="34"/>
        <v>11</v>
      </c>
      <c r="H716" s="50" t="str">
        <f t="shared" si="35"/>
        <v>South Africa_HIV_11</v>
      </c>
    </row>
    <row r="717" spans="1:8">
      <c r="A717" s="51" t="s">
        <v>2209</v>
      </c>
      <c r="B717" s="52" t="s">
        <v>1213</v>
      </c>
      <c r="C717" s="52" t="s">
        <v>1638</v>
      </c>
      <c r="D717" s="52" t="str">
        <f t="shared" si="33"/>
        <v>ZAF_HIV</v>
      </c>
      <c r="E717" s="52" t="s">
        <v>1627</v>
      </c>
      <c r="F717" s="52" t="s">
        <v>942</v>
      </c>
      <c r="G717" s="52">
        <f t="shared" si="34"/>
        <v>12</v>
      </c>
      <c r="H717" s="53" t="str">
        <f t="shared" si="35"/>
        <v>South Africa_HIV_12</v>
      </c>
    </row>
    <row r="718" spans="1:8">
      <c r="A718" s="48" t="s">
        <v>2209</v>
      </c>
      <c r="B718" s="49" t="s">
        <v>1213</v>
      </c>
      <c r="C718" s="49" t="s">
        <v>301</v>
      </c>
      <c r="D718" s="49" t="str">
        <f t="shared" si="33"/>
        <v>ZAF_TB</v>
      </c>
      <c r="E718" s="49" t="s">
        <v>1627</v>
      </c>
      <c r="F718" s="49" t="s">
        <v>927</v>
      </c>
      <c r="G718" s="49">
        <f t="shared" si="34"/>
        <v>1</v>
      </c>
      <c r="H718" s="50" t="str">
        <f t="shared" si="35"/>
        <v>South Africa_TB_1</v>
      </c>
    </row>
    <row r="719" spans="1:8">
      <c r="A719" s="51" t="s">
        <v>2214</v>
      </c>
      <c r="B719" s="52" t="s">
        <v>1285</v>
      </c>
      <c r="C719" s="52" t="s">
        <v>1638</v>
      </c>
      <c r="D719" s="52" t="str">
        <f t="shared" si="33"/>
        <v>ZMB_HIV</v>
      </c>
      <c r="E719" s="52" t="s">
        <v>1627</v>
      </c>
      <c r="F719" s="52" t="s">
        <v>731</v>
      </c>
      <c r="G719" s="52">
        <f t="shared" si="34"/>
        <v>1</v>
      </c>
      <c r="H719" s="53" t="str">
        <f t="shared" si="35"/>
        <v>Zambia_HIV_1</v>
      </c>
    </row>
    <row r="720" spans="1:8">
      <c r="A720" s="48" t="s">
        <v>2214</v>
      </c>
      <c r="B720" s="49" t="s">
        <v>1285</v>
      </c>
      <c r="C720" s="49" t="s">
        <v>1638</v>
      </c>
      <c r="D720" s="49" t="str">
        <f t="shared" si="33"/>
        <v>ZMB_HIV</v>
      </c>
      <c r="E720" s="49" t="s">
        <v>1627</v>
      </c>
      <c r="F720" s="49" t="s">
        <v>791</v>
      </c>
      <c r="G720" s="49">
        <f t="shared" si="34"/>
        <v>2</v>
      </c>
      <c r="H720" s="50" t="str">
        <f t="shared" si="35"/>
        <v>Zambia_HIV_2</v>
      </c>
    </row>
    <row r="721" spans="1:8">
      <c r="A721" s="51" t="s">
        <v>2214</v>
      </c>
      <c r="B721" s="52" t="s">
        <v>1285</v>
      </c>
      <c r="C721" s="52" t="s">
        <v>1638</v>
      </c>
      <c r="D721" s="52" t="str">
        <f t="shared" si="33"/>
        <v>ZMB_HIV</v>
      </c>
      <c r="E721" s="52" t="s">
        <v>1627</v>
      </c>
      <c r="F721" s="52" t="s">
        <v>836</v>
      </c>
      <c r="G721" s="52">
        <f t="shared" si="34"/>
        <v>3</v>
      </c>
      <c r="H721" s="53" t="str">
        <f t="shared" si="35"/>
        <v>Zambia_HIV_3</v>
      </c>
    </row>
    <row r="722" spans="1:8">
      <c r="A722" s="48" t="s">
        <v>2214</v>
      </c>
      <c r="B722" s="49" t="s">
        <v>1285</v>
      </c>
      <c r="C722" s="49" t="s">
        <v>1638</v>
      </c>
      <c r="D722" s="49" t="str">
        <f t="shared" si="33"/>
        <v>ZMB_HIV</v>
      </c>
      <c r="E722" s="49" t="s">
        <v>1627</v>
      </c>
      <c r="F722" s="49" t="s">
        <v>927</v>
      </c>
      <c r="G722" s="49">
        <f t="shared" si="34"/>
        <v>4</v>
      </c>
      <c r="H722" s="50" t="str">
        <f t="shared" si="35"/>
        <v>Zambia_HIV_4</v>
      </c>
    </row>
    <row r="723" spans="1:8">
      <c r="A723" s="51" t="s">
        <v>2214</v>
      </c>
      <c r="B723" s="52" t="s">
        <v>1285</v>
      </c>
      <c r="C723" s="52" t="s">
        <v>304</v>
      </c>
      <c r="D723" s="52" t="str">
        <f t="shared" si="33"/>
        <v>ZMB_Malaria</v>
      </c>
      <c r="E723" s="52" t="s">
        <v>1627</v>
      </c>
      <c r="F723" s="52" t="s">
        <v>679</v>
      </c>
      <c r="G723" s="52">
        <f t="shared" si="34"/>
        <v>1</v>
      </c>
      <c r="H723" s="53" t="str">
        <f t="shared" si="35"/>
        <v>Zambia_Malaria_1</v>
      </c>
    </row>
    <row r="724" spans="1:8">
      <c r="A724" s="48" t="s">
        <v>2214</v>
      </c>
      <c r="B724" s="49" t="s">
        <v>1285</v>
      </c>
      <c r="C724" s="49" t="s">
        <v>304</v>
      </c>
      <c r="D724" s="49" t="str">
        <f t="shared" si="33"/>
        <v>ZMB_Malaria</v>
      </c>
      <c r="E724" s="49" t="s">
        <v>1627</v>
      </c>
      <c r="F724" s="49" t="s">
        <v>605</v>
      </c>
      <c r="G724" s="49">
        <f t="shared" si="34"/>
        <v>2</v>
      </c>
      <c r="H724" s="50" t="str">
        <f t="shared" si="35"/>
        <v>Zambia_Malaria_2</v>
      </c>
    </row>
    <row r="725" spans="1:8">
      <c r="A725" s="51" t="s">
        <v>2214</v>
      </c>
      <c r="B725" s="52" t="s">
        <v>1285</v>
      </c>
      <c r="C725" s="52" t="s">
        <v>304</v>
      </c>
      <c r="D725" s="52" t="str">
        <f t="shared" si="33"/>
        <v>ZMB_Malaria</v>
      </c>
      <c r="E725" s="52" t="s">
        <v>1627</v>
      </c>
      <c r="F725" s="52" t="s">
        <v>927</v>
      </c>
      <c r="G725" s="52">
        <f t="shared" si="34"/>
        <v>3</v>
      </c>
      <c r="H725" s="53" t="str">
        <f t="shared" si="35"/>
        <v>Zambia_Malaria_3</v>
      </c>
    </row>
    <row r="726" spans="1:8">
      <c r="A726" s="48" t="s">
        <v>2214</v>
      </c>
      <c r="B726" s="49" t="s">
        <v>1285</v>
      </c>
      <c r="C726" s="49" t="s">
        <v>301</v>
      </c>
      <c r="D726" s="49" t="str">
        <f t="shared" si="33"/>
        <v>ZMB_TB</v>
      </c>
      <c r="E726" s="49" t="s">
        <v>1627</v>
      </c>
      <c r="F726" s="49" t="s">
        <v>831</v>
      </c>
      <c r="G726" s="49">
        <f t="shared" si="34"/>
        <v>1</v>
      </c>
      <c r="H726" s="50" t="str">
        <f t="shared" si="35"/>
        <v>Zambia_TB_1</v>
      </c>
    </row>
    <row r="727" spans="1:8">
      <c r="A727" s="51" t="s">
        <v>2214</v>
      </c>
      <c r="B727" s="52" t="s">
        <v>1285</v>
      </c>
      <c r="C727" s="52" t="s">
        <v>301</v>
      </c>
      <c r="D727" s="52" t="str">
        <f t="shared" si="33"/>
        <v>ZMB_TB</v>
      </c>
      <c r="E727" s="52" t="s">
        <v>1627</v>
      </c>
      <c r="F727" s="52" t="s">
        <v>927</v>
      </c>
      <c r="G727" s="52">
        <f t="shared" si="34"/>
        <v>2</v>
      </c>
      <c r="H727" s="53" t="str">
        <f t="shared" si="35"/>
        <v>Zambia_TB_2</v>
      </c>
    </row>
    <row r="728" spans="1:8">
      <c r="A728" s="48" t="s">
        <v>2214</v>
      </c>
      <c r="B728" s="49" t="s">
        <v>1285</v>
      </c>
      <c r="C728" s="49" t="s">
        <v>301</v>
      </c>
      <c r="D728" s="49" t="str">
        <f t="shared" si="33"/>
        <v>ZMB_TB</v>
      </c>
      <c r="E728" s="49" t="s">
        <v>1627</v>
      </c>
      <c r="F728" s="49" t="s">
        <v>942</v>
      </c>
      <c r="G728" s="49">
        <f t="shared" si="34"/>
        <v>3</v>
      </c>
      <c r="H728" s="50" t="str">
        <f t="shared" si="35"/>
        <v>Zambia_TB_3</v>
      </c>
    </row>
    <row r="729" spans="1:8">
      <c r="A729" s="51" t="s">
        <v>2223</v>
      </c>
      <c r="B729" s="52" t="s">
        <v>1288</v>
      </c>
      <c r="C729" s="52" t="s">
        <v>1638</v>
      </c>
      <c r="D729" s="52" t="str">
        <f t="shared" si="33"/>
        <v>ZWE_HIV</v>
      </c>
      <c r="E729" s="52" t="s">
        <v>1627</v>
      </c>
      <c r="F729" s="52" t="s">
        <v>605</v>
      </c>
      <c r="G729" s="52">
        <f t="shared" si="34"/>
        <v>1</v>
      </c>
      <c r="H729" s="53" t="str">
        <f t="shared" si="35"/>
        <v>Zimbabwe_HIV_1</v>
      </c>
    </row>
    <row r="730" spans="1:8">
      <c r="A730" s="48" t="s">
        <v>2223</v>
      </c>
      <c r="B730" s="49" t="s">
        <v>1288</v>
      </c>
      <c r="C730" s="49" t="s">
        <v>1638</v>
      </c>
      <c r="D730" s="49" t="str">
        <f t="shared" si="33"/>
        <v>ZWE_HIV</v>
      </c>
      <c r="E730" s="49" t="s">
        <v>1627</v>
      </c>
      <c r="F730" s="49" t="s">
        <v>899</v>
      </c>
      <c r="G730" s="49">
        <f t="shared" si="34"/>
        <v>2</v>
      </c>
      <c r="H730" s="50" t="str">
        <f t="shared" si="35"/>
        <v>Zimbabwe_HIV_2</v>
      </c>
    </row>
    <row r="731" spans="1:8">
      <c r="A731" s="51" t="s">
        <v>2223</v>
      </c>
      <c r="B731" s="52" t="s">
        <v>1288</v>
      </c>
      <c r="C731" s="52" t="s">
        <v>1638</v>
      </c>
      <c r="D731" s="52" t="str">
        <f t="shared" si="33"/>
        <v>ZWE_HIV</v>
      </c>
      <c r="E731" s="52" t="s">
        <v>1627</v>
      </c>
      <c r="F731" s="52" t="s">
        <v>927</v>
      </c>
      <c r="G731" s="52">
        <f t="shared" si="34"/>
        <v>3</v>
      </c>
      <c r="H731" s="53" t="str">
        <f t="shared" si="35"/>
        <v>Zimbabwe_HIV_3</v>
      </c>
    </row>
    <row r="732" spans="1:8">
      <c r="A732" s="48" t="s">
        <v>2223</v>
      </c>
      <c r="B732" s="49" t="s">
        <v>1288</v>
      </c>
      <c r="C732" s="49" t="s">
        <v>1638</v>
      </c>
      <c r="D732" s="49" t="str">
        <f t="shared" si="33"/>
        <v>ZWE_HIV</v>
      </c>
      <c r="E732" s="49" t="s">
        <v>1627</v>
      </c>
      <c r="F732" s="49" t="s">
        <v>947</v>
      </c>
      <c r="G732" s="49">
        <f t="shared" si="34"/>
        <v>4</v>
      </c>
      <c r="H732" s="50" t="str">
        <f t="shared" si="35"/>
        <v>Zimbabwe_HIV_4</v>
      </c>
    </row>
    <row r="733" spans="1:8">
      <c r="A733" s="51" t="s">
        <v>2223</v>
      </c>
      <c r="B733" s="52" t="s">
        <v>1288</v>
      </c>
      <c r="C733" s="52" t="s">
        <v>1638</v>
      </c>
      <c r="D733" s="52" t="str">
        <f t="shared" si="33"/>
        <v>ZWE_HIV</v>
      </c>
      <c r="E733" s="52" t="s">
        <v>1627</v>
      </c>
      <c r="F733" s="52" t="s">
        <v>942</v>
      </c>
      <c r="G733" s="52">
        <f t="shared" si="34"/>
        <v>5</v>
      </c>
      <c r="H733" s="53" t="str">
        <f t="shared" si="35"/>
        <v>Zimbabwe_HIV_5</v>
      </c>
    </row>
    <row r="734" spans="1:8">
      <c r="A734" s="48" t="s">
        <v>2223</v>
      </c>
      <c r="B734" s="49" t="s">
        <v>1288</v>
      </c>
      <c r="C734" s="49" t="s">
        <v>304</v>
      </c>
      <c r="D734" s="49" t="str">
        <f t="shared" si="33"/>
        <v>ZWE_Malaria</v>
      </c>
      <c r="E734" s="49" t="s">
        <v>1627</v>
      </c>
      <c r="F734" s="49" t="s">
        <v>927</v>
      </c>
      <c r="G734" s="49">
        <f t="shared" si="34"/>
        <v>1</v>
      </c>
      <c r="H734" s="50" t="str">
        <f t="shared" si="35"/>
        <v>Zimbabwe_Malaria_1</v>
      </c>
    </row>
    <row r="735" spans="1:8">
      <c r="A735" s="51" t="s">
        <v>2223</v>
      </c>
      <c r="B735" s="52" t="s">
        <v>1288</v>
      </c>
      <c r="C735" s="52" t="s">
        <v>301</v>
      </c>
      <c r="D735" s="52" t="str">
        <f t="shared" si="33"/>
        <v>ZWE_TB</v>
      </c>
      <c r="E735" s="52" t="s">
        <v>1627</v>
      </c>
      <c r="F735" s="52" t="s">
        <v>605</v>
      </c>
      <c r="G735" s="52">
        <f t="shared" si="34"/>
        <v>1</v>
      </c>
      <c r="H735" s="53" t="str">
        <f t="shared" si="35"/>
        <v>Zimbabwe_TB_1</v>
      </c>
    </row>
    <row r="736" spans="1:8">
      <c r="A736" s="48" t="s">
        <v>2223</v>
      </c>
      <c r="B736" s="49" t="s">
        <v>1288</v>
      </c>
      <c r="C736" s="49" t="s">
        <v>301</v>
      </c>
      <c r="D736" s="49" t="str">
        <f t="shared" si="33"/>
        <v>ZWE_TB</v>
      </c>
      <c r="E736" s="49" t="s">
        <v>1627</v>
      </c>
      <c r="F736" s="49" t="s">
        <v>899</v>
      </c>
      <c r="G736" s="49">
        <f t="shared" si="34"/>
        <v>2</v>
      </c>
      <c r="H736" s="50" t="str">
        <f t="shared" si="35"/>
        <v>Zimbabwe_TB_2</v>
      </c>
    </row>
    <row r="737" spans="1:8">
      <c r="A737" s="51" t="s">
        <v>2223</v>
      </c>
      <c r="B737" s="52" t="s">
        <v>1288</v>
      </c>
      <c r="C737" s="52" t="s">
        <v>301</v>
      </c>
      <c r="D737" s="52" t="str">
        <f t="shared" si="33"/>
        <v>ZWE_TB</v>
      </c>
      <c r="E737" s="52" t="s">
        <v>1627</v>
      </c>
      <c r="F737" s="52" t="s">
        <v>927</v>
      </c>
      <c r="G737" s="52">
        <f t="shared" si="34"/>
        <v>3</v>
      </c>
      <c r="H737" s="53" t="str">
        <f t="shared" si="35"/>
        <v>Zimbabwe_TB_3</v>
      </c>
    </row>
    <row r="738" spans="1:8">
      <c r="A738" s="48" t="s">
        <v>2223</v>
      </c>
      <c r="B738" s="49" t="s">
        <v>1288</v>
      </c>
      <c r="C738" s="49" t="s">
        <v>301</v>
      </c>
      <c r="D738" s="49" t="str">
        <f t="shared" si="33"/>
        <v>ZWE_TB</v>
      </c>
      <c r="E738" s="49" t="s">
        <v>1627</v>
      </c>
      <c r="F738" s="49" t="s">
        <v>947</v>
      </c>
      <c r="G738" s="49">
        <f t="shared" si="34"/>
        <v>4</v>
      </c>
      <c r="H738" s="50" t="str">
        <f t="shared" si="35"/>
        <v>Zimbabwe_TB_4</v>
      </c>
    </row>
    <row r="739" spans="1:8">
      <c r="A739" s="42" t="s">
        <v>2223</v>
      </c>
      <c r="B739" s="43" t="s">
        <v>1288</v>
      </c>
      <c r="C739" s="43" t="s">
        <v>301</v>
      </c>
      <c r="D739" s="43" t="str">
        <f t="shared" si="33"/>
        <v>ZWE_TB</v>
      </c>
      <c r="E739" s="43" t="s">
        <v>1627</v>
      </c>
      <c r="F739" s="43" t="s">
        <v>942</v>
      </c>
      <c r="G739" s="43">
        <f t="shared" si="34"/>
        <v>5</v>
      </c>
      <c r="H739" s="44" t="str">
        <f t="shared" si="35"/>
        <v>Zimbabwe_TB_5</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U42"/>
  <sheetViews>
    <sheetView showGridLines="0" view="pageBreakPreview" topLeftCell="B34" zoomScaleSheetLayoutView="100" workbookViewId="0">
      <selection activeCell="O19" sqref="O19"/>
    </sheetView>
  </sheetViews>
  <sheetFormatPr baseColWidth="10" defaultColWidth="10.28515625" defaultRowHeight="14.25"/>
  <cols>
    <col min="1" max="1" width="60.7109375" style="5" customWidth="1"/>
    <col min="2" max="2" width="13.28515625" style="5" customWidth="1"/>
    <col min="3" max="3" width="12" style="5" customWidth="1"/>
    <col min="4" max="4" width="10.7109375" style="5" customWidth="1"/>
    <col min="5" max="7" width="12.7109375" style="5" customWidth="1"/>
    <col min="8" max="8" width="50.7109375" style="5" customWidth="1"/>
    <col min="9" max="9" width="21.7109375" style="5" bestFit="1" customWidth="1"/>
    <col min="10" max="14" width="12.7109375" style="5" customWidth="1"/>
    <col min="15" max="15" width="19" style="5" customWidth="1"/>
    <col min="16" max="16" width="27.7109375" style="5" customWidth="1"/>
    <col min="17" max="17" width="73.7109375" style="5" customWidth="1"/>
    <col min="18" max="18" width="0.42578125" style="5" hidden="1" customWidth="1"/>
    <col min="19" max="19" width="17.42578125" style="5" hidden="1" customWidth="1"/>
    <col min="20" max="20" width="15.28515625" style="5" hidden="1" customWidth="1"/>
    <col min="21" max="21" width="5.42578125" style="5" customWidth="1"/>
    <col min="22" max="16384" width="10.28515625" style="5"/>
  </cols>
  <sheetData>
    <row r="1" spans="1:21" ht="29.1" customHeight="1">
      <c r="A1" s="216" t="str">
        <f ca="1">Translations!$A$102</f>
        <v>Tabla de resumen de las deficiencias financieras</v>
      </c>
      <c r="B1" s="216"/>
      <c r="C1" s="216"/>
      <c r="D1" s="216"/>
      <c r="E1" s="216"/>
      <c r="F1" s="216"/>
      <c r="G1" s="216"/>
      <c r="H1" s="216"/>
      <c r="I1" s="95" t="str">
        <f ca="1">Translations!$A$11</f>
        <v>País</v>
      </c>
      <c r="J1" s="235" t="str">
        <f>'Cover Sheet'!B8</f>
        <v>El Salvador</v>
      </c>
      <c r="K1" s="236"/>
      <c r="L1" s="237" t="str">
        <f ca="1">Translations!$A$94</f>
        <v>Componente</v>
      </c>
      <c r="M1" s="239" t="str">
        <f ca="1">Translations!A99</f>
        <v>VIH/Sida</v>
      </c>
      <c r="O1" s="233" t="str">
        <f ca="1">Translations!$A$95</f>
        <v>Año fiscal en que comienza el período de ejecución</v>
      </c>
      <c r="P1" s="234"/>
      <c r="Q1" s="231">
        <f>IF(ISNUMBER('Cover Sheet'!B13),'Cover Sheet'!B13,VLOOKUP("Select year",Dropdowns!$O$17:$R$17,LangOffset+1,0))</f>
        <v>2025</v>
      </c>
      <c r="R1" s="232"/>
      <c r="S1" s="181"/>
      <c r="T1" s="181"/>
      <c r="U1" s="181"/>
    </row>
    <row r="2" spans="1:21" ht="15" customHeight="1">
      <c r="A2" s="216"/>
      <c r="B2" s="216"/>
      <c r="C2" s="216"/>
      <c r="D2" s="216"/>
      <c r="E2" s="216"/>
      <c r="F2" s="216"/>
      <c r="G2" s="216"/>
      <c r="H2" s="216"/>
      <c r="I2" s="95" t="str">
        <f ca="1">Translations!$A$13</f>
        <v>Moneda</v>
      </c>
      <c r="J2" s="235" t="str">
        <f>VLOOKUP('Cover Sheet'!$D$10,Dropdowns!$O$13:$R$15,Translations!$C$1+1,0)</f>
        <v>USD</v>
      </c>
      <c r="K2" s="236"/>
      <c r="L2" s="238"/>
      <c r="M2" s="239"/>
      <c r="O2" s="233" t="str">
        <f ca="1">Translations!$A$96</f>
        <v>Año fiscal en que termina el período de ejecución</v>
      </c>
      <c r="P2" s="234"/>
      <c r="Q2" s="231">
        <f>IF(ISNUMBER('Cover Sheet'!B14),'Cover Sheet'!B14,VLOOKUP("Select year",Dropdowns!$O$17:$R$17,LangOffset+1,0))</f>
        <v>2027</v>
      </c>
      <c r="R2" s="232"/>
      <c r="S2" s="181"/>
      <c r="T2" s="181"/>
      <c r="U2" s="181"/>
    </row>
    <row r="3" spans="1:21" ht="17.25" customHeight="1">
      <c r="A3" s="94"/>
      <c r="B3" s="94"/>
      <c r="C3" s="94"/>
      <c r="D3" s="94"/>
      <c r="E3" s="94"/>
      <c r="F3" s="94"/>
      <c r="G3" s="94"/>
      <c r="H3" s="94"/>
      <c r="I3" s="93"/>
      <c r="J3" s="153" t="e">
        <f ca="1">_xlfn.XLOOKUP(J1,Dropdowns!$H$3:$H$210,Dropdowns!$I$3:$I$210,"",0,1)</f>
        <v>#NAME?</v>
      </c>
      <c r="K3" s="66"/>
      <c r="L3" s="93"/>
      <c r="M3" s="66"/>
      <c r="O3" s="96"/>
      <c r="P3" s="96"/>
      <c r="Q3" s="67"/>
      <c r="R3" s="181"/>
      <c r="S3" s="181"/>
      <c r="T3" s="181"/>
      <c r="U3" s="181"/>
    </row>
    <row r="4" spans="1:21" ht="15" customHeight="1">
      <c r="A4" s="70"/>
      <c r="B4" s="71"/>
      <c r="C4" s="71"/>
      <c r="D4" s="71"/>
      <c r="E4" s="71"/>
      <c r="F4" s="71"/>
      <c r="G4" s="71"/>
      <c r="H4" s="71"/>
      <c r="I4" s="72"/>
      <c r="J4" s="73"/>
      <c r="K4" s="73"/>
      <c r="L4" s="72"/>
      <c r="M4" s="73"/>
      <c r="O4" s="72"/>
      <c r="P4" s="72"/>
      <c r="Q4" s="97"/>
      <c r="R4" s="181"/>
      <c r="S4" s="181"/>
      <c r="T4" s="181"/>
      <c r="U4" s="181"/>
    </row>
    <row r="5" spans="1:21" ht="24" customHeight="1">
      <c r="A5" s="68"/>
      <c r="B5" s="285" t="str">
        <f ca="1">Translations!$A$120</f>
        <v>Actuales y previos</v>
      </c>
      <c r="C5" s="286"/>
      <c r="D5" s="286"/>
      <c r="E5" s="286"/>
      <c r="F5" s="286"/>
      <c r="G5" s="286"/>
      <c r="H5" s="286"/>
      <c r="I5" s="287"/>
      <c r="J5" s="288" t="str">
        <f ca="1">Translations!$A$121</f>
        <v>Estimados</v>
      </c>
      <c r="K5" s="289"/>
      <c r="L5" s="289"/>
      <c r="M5" s="289"/>
      <c r="N5" s="289"/>
      <c r="O5" s="289"/>
      <c r="P5" s="289"/>
      <c r="Q5" s="263" t="s">
        <v>54</v>
      </c>
      <c r="R5" s="182"/>
      <c r="S5" s="182"/>
      <c r="T5" s="182"/>
      <c r="U5" s="182"/>
    </row>
    <row r="6" spans="1:21" ht="34.5" customHeight="1">
      <c r="A6" s="101" t="str">
        <f ca="1">Translations!$A$103</f>
        <v>Año fiscal</v>
      </c>
      <c r="B6" s="104">
        <f>IFERROR(C6-1,"")</f>
        <v>2019</v>
      </c>
      <c r="C6" s="104">
        <f>IFERROR(D6-1,"")</f>
        <v>2020</v>
      </c>
      <c r="D6" s="104">
        <f>IFERROR(E6-1,"")</f>
        <v>2021</v>
      </c>
      <c r="E6" s="104">
        <f>IFERROR(F6-1,"")</f>
        <v>2022</v>
      </c>
      <c r="F6" s="104">
        <f>IFERROR(G6-1,"")</f>
        <v>2023</v>
      </c>
      <c r="G6" s="104">
        <f>IFERROR(Q1-1,"")</f>
        <v>2024</v>
      </c>
      <c r="H6" s="104" t="str">
        <f ca="1">Translations!$A$174</f>
        <v>Fuente de datos/métodos</v>
      </c>
      <c r="I6" s="104" t="str">
        <f ca="1">Translations!$A$175</f>
        <v>Tipo de costos incluidos</v>
      </c>
      <c r="J6" s="104">
        <f>IF(ISNUMBER(Q1),Q1,"")</f>
        <v>2025</v>
      </c>
      <c r="K6" s="104">
        <f>IFERROR(J6+1,"")</f>
        <v>2026</v>
      </c>
      <c r="L6" s="104">
        <f>IFERROR(K6+1,"")</f>
        <v>2027</v>
      </c>
      <c r="M6" s="104">
        <f>IFERROR(L6+1,"")</f>
        <v>2028</v>
      </c>
      <c r="N6" s="104">
        <f>IFERROR(M6+1,"")</f>
        <v>2029</v>
      </c>
      <c r="O6" s="104" t="str">
        <f ca="1">Translations!$A$174</f>
        <v>Fuente de datos/métodos</v>
      </c>
      <c r="P6" s="104" t="str">
        <f ca="1">Translations!$A$175</f>
        <v>Tipo de costos incluidos</v>
      </c>
      <c r="Q6" s="263"/>
      <c r="R6" s="182"/>
      <c r="S6" s="182"/>
      <c r="T6" s="182"/>
      <c r="U6" s="182"/>
    </row>
    <row r="7" spans="1:21" ht="30" customHeight="1">
      <c r="A7" s="101" t="str">
        <f ca="1">Translations!$A$104</f>
        <v>Año fiscal (especificado)</v>
      </c>
      <c r="B7" s="6" t="str">
        <f>IFERROR(IF('Cover Sheet'!$D$9="January - December","01/"&amp;B6&amp;" - "&amp;"12/"&amp;B6,IF('Cover Sheet'!$D$9="April - March","04/"&amp;B6&amp;" - "&amp;"03/"&amp;B6+1,IF('Cover Sheet'!$D$9="July - June","07/"&amp;B6-1&amp;" - "&amp;"06/"&amp;B6,IF('Cover Sheet'!$D$9="October - September","10/"&amp;B6-1&amp;" - "&amp;"09/"&amp;B6,"")))),"")</f>
        <v>01/2019 - 12/2019</v>
      </c>
      <c r="C7" s="6" t="str">
        <f>IFERROR(IF('Cover Sheet'!$D$9="January - December","01/"&amp;C6&amp;" - "&amp;"12/"&amp;C6,IF('Cover Sheet'!$D$9="April - March","04/"&amp;C6&amp;" - "&amp;"03/"&amp;C6+1,IF('Cover Sheet'!$D$9="July - June","07/"&amp;C6-1&amp;" - "&amp;"06/"&amp;C6,IF('Cover Sheet'!$D$9="October - September","10/"&amp;C6-1&amp;" - "&amp;"09/"&amp;C6,"")))),"")</f>
        <v>01/2020 - 12/2020</v>
      </c>
      <c r="D7" s="6" t="str">
        <f>IFERROR(IF('Cover Sheet'!$D$9="January - December","01/"&amp;D6&amp;" - "&amp;"12/"&amp;D6,IF('Cover Sheet'!$D$9="April - March","04/"&amp;D6&amp;" - "&amp;"03/"&amp;D6+1,IF('Cover Sheet'!$D$9="July - June","07/"&amp;D6-1&amp;" - "&amp;"06/"&amp;D6,IF('Cover Sheet'!$D$9="October - September","10/"&amp;D6-1&amp;" - "&amp;"09/"&amp;D6,"")))),"")</f>
        <v>01/2021 - 12/2021</v>
      </c>
      <c r="E7" s="6" t="str">
        <f>IFERROR(IF('Cover Sheet'!$D$9="January - December","01/"&amp;E6&amp;" - "&amp;"12/"&amp;E6,IF('Cover Sheet'!$D$9="April - March","04/"&amp;E6&amp;" - "&amp;"03/"&amp;E6+1,IF('Cover Sheet'!$D$9="July - June","07/"&amp;E6-1&amp;" - "&amp;"06/"&amp;E6,IF('Cover Sheet'!$D$9="October - September","10/"&amp;E6-1&amp;" - "&amp;"09/"&amp;E6,"")))),"")</f>
        <v>01/2022 - 12/2022</v>
      </c>
      <c r="F7" s="6" t="str">
        <f>IFERROR(IF('Cover Sheet'!$D$9="January - December","01/"&amp;F6&amp;" - "&amp;"12/"&amp;F6,IF('Cover Sheet'!$D$9="April - March","04/"&amp;F6&amp;" - "&amp;"03/"&amp;F6+1,IF('Cover Sheet'!$D$9="July - June","07/"&amp;F6-1&amp;" - "&amp;"06/"&amp;F6,IF('Cover Sheet'!$D$9="October - September","10/"&amp;F6-1&amp;" - "&amp;"09/"&amp;F6,"")))),"")</f>
        <v>01/2023 - 12/2023</v>
      </c>
      <c r="G7" s="6" t="str">
        <f>IFERROR(IF('Cover Sheet'!$D$9="January - December","01/"&amp;G6&amp;" - "&amp;"12/"&amp;G6,IF('Cover Sheet'!$D$9="April - March","04/"&amp;G6&amp;" - "&amp;"03/"&amp;G6+1,IF('Cover Sheet'!$D$9="July - June","07/"&amp;G6-1&amp;" - "&amp;"06/"&amp;G6,IF('Cover Sheet'!$D$9="October - September","10/"&amp;G6-1&amp;" - "&amp;"09/"&amp;G6,"")))),"")</f>
        <v>01/2024 - 12/2024</v>
      </c>
      <c r="H7" s="292"/>
      <c r="I7" s="293"/>
      <c r="J7" s="6" t="str">
        <f>IFERROR(IF('Cover Sheet'!$D$9="January - December","01/"&amp;J6&amp;" - "&amp;"12/"&amp;J6,IF('Cover Sheet'!$D$9="April - March","04/"&amp;J6&amp;" - "&amp;"03/"&amp;J6+1,IF('Cover Sheet'!$D$9="July - June","07/"&amp;J6-1&amp;" - "&amp;"06/"&amp;J6,IF('Cover Sheet'!$D$9="October - September","10/"&amp;J6-1&amp;" - "&amp;"09/"&amp;J6,"")))),"")</f>
        <v>01/2025 - 12/2025</v>
      </c>
      <c r="K7" s="6" t="str">
        <f>IFERROR(IF('Cover Sheet'!$D$9="January - December","01/"&amp;K6&amp;" - "&amp;"12/"&amp;K6,IF('Cover Sheet'!$D$9="April - March","04/"&amp;K6&amp;" - "&amp;"03/"&amp;K6+1,IF('Cover Sheet'!$D$9="July - June","07/"&amp;K6-1&amp;" - "&amp;"06/"&amp;K6,IF('Cover Sheet'!$D$9="October - September","10/"&amp;K6-1&amp;" - "&amp;"09/"&amp;K6,"")))),"")</f>
        <v>01/2026 - 12/2026</v>
      </c>
      <c r="L7" s="6" t="str">
        <f>IFERROR(IF('Cover Sheet'!$D$9="January - December","01/"&amp;L6&amp;" - "&amp;"12/"&amp;L6,IF('Cover Sheet'!$D$9="April - March","04/"&amp;L6&amp;" - "&amp;"03/"&amp;L6+1,IF('Cover Sheet'!$D$9="July - June","07/"&amp;L6-1&amp;" - "&amp;"06/"&amp;L6,IF('Cover Sheet'!$D$9="October - September","10/"&amp;L6-1&amp;" - "&amp;"09/"&amp;L6,"")))),"")</f>
        <v>01/2027 - 12/2027</v>
      </c>
      <c r="M7" s="6" t="str">
        <f>IFERROR(IF('Cover Sheet'!$D$9="January - December","01/"&amp;M6&amp;" - "&amp;"12/"&amp;M6,IF('Cover Sheet'!$D$9="April - March","04/"&amp;M6&amp;" - "&amp;"03/"&amp;M6+1,IF('Cover Sheet'!$D$9="July - June","07/"&amp;M6-1&amp;" - "&amp;"06/"&amp;M6,IF('Cover Sheet'!$D$9="October - September","10/"&amp;M6-1&amp;" - "&amp;"09/"&amp;M6,"")))),"")</f>
        <v>01/2028 - 12/2028</v>
      </c>
      <c r="N7" s="106" t="str">
        <f>IFERROR(IF('Cover Sheet'!$D$9="January - December","01/"&amp;N6&amp;" - "&amp;"12/"&amp;N6,IF('Cover Sheet'!$D$9="April - March","04/"&amp;N6&amp;" - "&amp;"03/"&amp;N6+1,IF('Cover Sheet'!$D$9="July - June","07/"&amp;N6-1&amp;" - "&amp;"06/"&amp;N6,IF('Cover Sheet'!$D$9="October - September","10/"&amp;N6-1&amp;" - "&amp;"09/"&amp;N6,"")))),"")</f>
        <v>01/2029 - 12/2029</v>
      </c>
      <c r="O7" s="292"/>
      <c r="P7" s="296"/>
      <c r="Q7" s="293"/>
      <c r="R7" s="182"/>
      <c r="S7" s="182"/>
      <c r="T7" s="182"/>
      <c r="U7" s="182"/>
    </row>
    <row r="8" spans="1:21">
      <c r="A8" s="101" t="str">
        <f ca="1">Translations!$A$105</f>
        <v>Tipo de cambio (unidades de moneda local por USD o EUR)</v>
      </c>
      <c r="B8" s="17"/>
      <c r="C8" s="82"/>
      <c r="D8" s="17"/>
      <c r="E8" s="17"/>
      <c r="F8" s="17"/>
      <c r="G8" s="17"/>
      <c r="H8" s="294"/>
      <c r="I8" s="295"/>
      <c r="J8" s="17"/>
      <c r="K8" s="17"/>
      <c r="L8" s="17"/>
      <c r="M8" s="17"/>
      <c r="N8" s="107"/>
      <c r="O8" s="294"/>
      <c r="P8" s="297"/>
      <c r="Q8" s="295"/>
      <c r="R8" s="182"/>
      <c r="S8" s="182"/>
      <c r="T8" s="182"/>
      <c r="U8" s="182"/>
    </row>
    <row r="9" spans="1:21" ht="14.65" hidden="1" customHeight="1">
      <c r="A9" s="81"/>
      <c r="B9" s="79"/>
      <c r="C9" s="79"/>
      <c r="D9" s="79"/>
      <c r="E9" s="79"/>
      <c r="F9" s="79"/>
      <c r="G9" s="79"/>
      <c r="H9" s="79"/>
      <c r="I9" s="79"/>
      <c r="J9" s="186"/>
      <c r="K9" s="186"/>
      <c r="L9" s="186"/>
      <c r="M9" s="186"/>
      <c r="N9" s="186"/>
      <c r="O9" s="80"/>
      <c r="P9" s="80"/>
      <c r="Q9" s="110"/>
      <c r="R9" s="182"/>
      <c r="S9" s="182"/>
      <c r="T9" s="182"/>
      <c r="U9" s="182"/>
    </row>
    <row r="10" spans="1:21" ht="12.6" hidden="1" customHeight="1">
      <c r="A10" s="81"/>
      <c r="B10" s="78"/>
      <c r="C10" s="78"/>
      <c r="D10" s="78"/>
      <c r="E10" s="78"/>
      <c r="F10" s="78"/>
      <c r="G10" s="78"/>
      <c r="H10" s="78"/>
      <c r="I10" s="78"/>
      <c r="J10" s="187"/>
      <c r="K10" s="187"/>
      <c r="L10" s="187"/>
      <c r="M10" s="187"/>
      <c r="N10" s="187"/>
      <c r="O10" s="80"/>
      <c r="P10" s="80"/>
      <c r="Q10" s="80"/>
      <c r="R10" s="182"/>
      <c r="S10" s="182"/>
      <c r="T10" s="182"/>
      <c r="U10" s="182"/>
    </row>
    <row r="11" spans="1:21" ht="124.9" customHeight="1">
      <c r="A11" s="290" t="str">
        <f ca="1">Translations!$A$106</f>
        <v>LÍNEA A: Total de necesidades de financiamiento para el Plan Estratégico Nacional (proporcionar montos anuales)</v>
      </c>
      <c r="B11" s="260"/>
      <c r="C11" s="260"/>
      <c r="D11" s="260"/>
      <c r="E11" s="260"/>
      <c r="F11" s="260"/>
      <c r="G11" s="260"/>
      <c r="H11" s="260"/>
      <c r="I11" s="291"/>
      <c r="J11" s="36">
        <v>71810157.936399996</v>
      </c>
      <c r="K11" s="36">
        <v>72702632.972499996</v>
      </c>
      <c r="L11" s="36">
        <v>73536506.876100004</v>
      </c>
      <c r="M11" s="36">
        <f>+(L11*1.7%)+L11</f>
        <v>74786627.492993698</v>
      </c>
      <c r="N11" s="36">
        <f>+(M11*1.78%)+M11</f>
        <v>76117829.46236898</v>
      </c>
      <c r="O11" s="111" t="s">
        <v>2281</v>
      </c>
      <c r="P11" s="111" t="s">
        <v>611</v>
      </c>
      <c r="Q11" s="111" t="s">
        <v>2248</v>
      </c>
      <c r="R11" s="182"/>
      <c r="S11" s="182"/>
      <c r="T11" s="182"/>
      <c r="U11" s="182"/>
    </row>
    <row r="12" spans="1:21" ht="10.5" customHeight="1">
      <c r="A12" s="264" t="str">
        <f ca="1">Translations!$A$132</f>
        <v>Los datos sobre el gasto público en salud se refieren a:</v>
      </c>
      <c r="B12" s="265"/>
      <c r="C12" s="265"/>
      <c r="D12" s="265"/>
      <c r="E12" s="265"/>
      <c r="F12" s="266"/>
      <c r="G12" s="270" t="s">
        <v>708</v>
      </c>
      <c r="H12" s="271"/>
      <c r="I12" s="271"/>
      <c r="J12" s="272"/>
      <c r="K12" s="273"/>
      <c r="L12" s="279"/>
      <c r="M12" s="280"/>
      <c r="N12" s="280"/>
      <c r="O12" s="280"/>
      <c r="P12" s="280"/>
      <c r="Q12" s="281"/>
      <c r="R12" s="182"/>
      <c r="S12" s="182"/>
      <c r="T12" s="182"/>
      <c r="U12" s="182"/>
    </row>
    <row r="13" spans="1:21" ht="13.5" customHeight="1">
      <c r="A13" s="267"/>
      <c r="B13" s="268"/>
      <c r="C13" s="268"/>
      <c r="D13" s="268"/>
      <c r="E13" s="268"/>
      <c r="F13" s="269"/>
      <c r="G13" s="274"/>
      <c r="H13" s="275"/>
      <c r="I13" s="275"/>
      <c r="J13" s="276"/>
      <c r="K13" s="277"/>
      <c r="L13" s="282"/>
      <c r="M13" s="283"/>
      <c r="N13" s="283"/>
      <c r="O13" s="283"/>
      <c r="P13" s="283"/>
      <c r="Q13" s="284"/>
      <c r="R13" s="182"/>
      <c r="S13" s="182"/>
      <c r="T13" s="182"/>
      <c r="U13" s="182"/>
    </row>
    <row r="14" spans="1:21" ht="13.5" hidden="1" customHeight="1">
      <c r="A14" s="74"/>
      <c r="B14" s="74"/>
      <c r="C14" s="74"/>
      <c r="D14" s="74"/>
      <c r="E14" s="74"/>
      <c r="F14" s="74"/>
      <c r="G14" s="114"/>
      <c r="H14" s="114"/>
      <c r="I14" s="114"/>
      <c r="J14" s="183"/>
      <c r="K14" s="183"/>
      <c r="L14" s="184"/>
      <c r="M14" s="184"/>
      <c r="N14" s="184"/>
      <c r="O14" s="185"/>
      <c r="P14" s="185"/>
      <c r="Q14" s="185"/>
      <c r="R14" s="182"/>
      <c r="S14" s="182"/>
      <c r="T14" s="182"/>
      <c r="U14" s="182"/>
    </row>
    <row r="15" spans="1:21" ht="13.5" hidden="1" customHeight="1">
      <c r="A15" s="74"/>
      <c r="B15" s="74"/>
      <c r="C15" s="74"/>
      <c r="D15" s="74"/>
      <c r="E15" s="74"/>
      <c r="F15" s="74"/>
      <c r="G15" s="114"/>
      <c r="H15" s="114"/>
      <c r="I15" s="114"/>
      <c r="J15" s="183"/>
      <c r="K15" s="183"/>
      <c r="L15" s="184"/>
      <c r="M15" s="184"/>
      <c r="N15" s="184"/>
      <c r="O15" s="185"/>
      <c r="P15" s="185"/>
      <c r="Q15" s="185"/>
      <c r="R15" s="182"/>
      <c r="S15" s="182"/>
      <c r="T15" s="182"/>
      <c r="U15" s="182"/>
    </row>
    <row r="16" spans="1:21" ht="15" customHeight="1">
      <c r="A16" s="259" t="str">
        <f ca="1">Translations!$A$107</f>
        <v>LÍNEAS B, C Y D: Recursos previos, actuales y previstos para hacer frente a las necesidades de financiamiento del Plan Estratégico Nacional</v>
      </c>
      <c r="B16" s="260"/>
      <c r="C16" s="260"/>
      <c r="D16" s="260"/>
      <c r="E16" s="260"/>
      <c r="F16" s="260"/>
      <c r="G16" s="260"/>
      <c r="H16" s="260"/>
      <c r="I16" s="260"/>
      <c r="J16" s="260"/>
      <c r="K16" s="260"/>
      <c r="L16" s="260"/>
      <c r="M16" s="260"/>
      <c r="N16" s="260"/>
      <c r="O16" s="261"/>
      <c r="P16" s="261"/>
      <c r="Q16" s="262"/>
      <c r="R16" s="182"/>
      <c r="S16" s="182"/>
      <c r="T16" s="182"/>
      <c r="U16" s="182"/>
    </row>
    <row r="17" spans="1:21" ht="15" customHeight="1">
      <c r="A17" s="100" t="str">
        <f ca="1">Translations!$A$108</f>
        <v>Fuente nacional B1: Préstamos</v>
      </c>
      <c r="B17" s="118"/>
      <c r="C17" s="118"/>
      <c r="D17" s="118"/>
      <c r="E17" s="18"/>
      <c r="F17" s="18"/>
      <c r="G17" s="18"/>
      <c r="H17" s="18"/>
      <c r="I17" s="38"/>
      <c r="J17" s="18"/>
      <c r="K17" s="18"/>
      <c r="L17" s="18"/>
      <c r="M17" s="18"/>
      <c r="N17" s="18"/>
      <c r="O17" s="38"/>
      <c r="P17" s="38"/>
      <c r="Q17" s="38"/>
      <c r="R17" s="182"/>
      <c r="S17" s="182"/>
      <c r="T17" s="182"/>
      <c r="U17" s="182"/>
    </row>
    <row r="18" spans="1:21" ht="15" customHeight="1">
      <c r="A18" s="69" t="str">
        <f ca="1">Translations!$A$109</f>
        <v>Fuente nacional B2: Alivio de la deuda</v>
      </c>
      <c r="B18" s="118"/>
      <c r="C18" s="118"/>
      <c r="D18" s="118"/>
      <c r="E18" s="18"/>
      <c r="F18" s="18"/>
      <c r="G18" s="18"/>
      <c r="H18" s="18"/>
      <c r="I18" s="38"/>
      <c r="J18" s="18"/>
      <c r="K18" s="18"/>
      <c r="L18" s="18"/>
      <c r="M18" s="18"/>
      <c r="N18" s="18"/>
      <c r="O18" s="38"/>
      <c r="P18" s="38"/>
      <c r="Q18" s="38"/>
      <c r="R18" s="182"/>
      <c r="S18" s="182"/>
      <c r="T18" s="182"/>
      <c r="U18" s="182"/>
    </row>
    <row r="19" spans="1:21" ht="219.6" customHeight="1">
      <c r="A19" s="69" t="str">
        <f ca="1">Translations!$A$110</f>
        <v>Fuente nacional B3: Ingresos del gobierno</v>
      </c>
      <c r="B19" s="118">
        <v>26703711.174999993</v>
      </c>
      <c r="C19" s="118">
        <v>21888946</v>
      </c>
      <c r="D19" s="118">
        <v>29523891</v>
      </c>
      <c r="E19" s="18">
        <v>33238823.650000006</v>
      </c>
      <c r="F19" s="18">
        <v>33746813.889999993</v>
      </c>
      <c r="G19" s="18">
        <v>34455496.981689997</v>
      </c>
      <c r="H19" s="18" t="s">
        <v>2259</v>
      </c>
      <c r="I19" s="38" t="s">
        <v>611</v>
      </c>
      <c r="J19" s="18">
        <v>35041240.430378728</v>
      </c>
      <c r="K19" s="18">
        <v>35636941.517695174</v>
      </c>
      <c r="L19" s="18">
        <v>36242769.523495995</v>
      </c>
      <c r="M19" s="18">
        <v>36858896.605395421</v>
      </c>
      <c r="N19" s="18">
        <v>37514984.964971453</v>
      </c>
      <c r="O19" s="38" t="s">
        <v>2249</v>
      </c>
      <c r="P19" s="38" t="s">
        <v>611</v>
      </c>
      <c r="Q19" s="38" t="s">
        <v>2261</v>
      </c>
      <c r="R19" s="182"/>
      <c r="S19" s="182"/>
      <c r="T19" s="182"/>
      <c r="U19" s="182"/>
    </row>
    <row r="20" spans="1:21" ht="157.15" customHeight="1">
      <c r="A20" s="69" t="str">
        <f ca="1">Translations!$A$111</f>
        <v>Fuente nacional B4: Seguro de salud social</v>
      </c>
      <c r="B20" s="118">
        <v>5699673.7000000002</v>
      </c>
      <c r="C20" s="118">
        <v>7461482</v>
      </c>
      <c r="D20" s="118">
        <v>11217862</v>
      </c>
      <c r="E20" s="18">
        <v>11297279</v>
      </c>
      <c r="F20" s="18">
        <v>12553453.17</v>
      </c>
      <c r="G20" s="18">
        <v>12817075.68657</v>
      </c>
      <c r="H20" s="18" t="s">
        <v>2259</v>
      </c>
      <c r="I20" s="38" t="s">
        <v>611</v>
      </c>
      <c r="J20" s="18">
        <v>13034965.973241691</v>
      </c>
      <c r="K20" s="18">
        <v>13256560.394786799</v>
      </c>
      <c r="L20" s="18">
        <v>13481921.921498176</v>
      </c>
      <c r="M20" s="18">
        <v>13711114.594163645</v>
      </c>
      <c r="N20" s="18">
        <v>13955172.433939759</v>
      </c>
      <c r="O20" s="38" t="s">
        <v>2249</v>
      </c>
      <c r="P20" s="38" t="s">
        <v>611</v>
      </c>
      <c r="Q20" s="38" t="s">
        <v>2250</v>
      </c>
      <c r="R20" s="182"/>
      <c r="S20" s="182"/>
      <c r="T20" s="182"/>
      <c r="U20" s="182"/>
    </row>
    <row r="21" spans="1:21" ht="111" customHeight="1">
      <c r="A21" s="98" t="str">
        <f ca="1">Translations!$A$112</f>
        <v>Fuente nacional B5: Contribuciones del sector privado (nacional)</v>
      </c>
      <c r="B21" s="118">
        <v>2948327.7900000005</v>
      </c>
      <c r="C21" s="118">
        <v>2299417</v>
      </c>
      <c r="D21" s="118">
        <v>3624663</v>
      </c>
      <c r="E21" s="18">
        <v>4033560</v>
      </c>
      <c r="F21" s="18">
        <v>3999309.11</v>
      </c>
      <c r="G21" s="18">
        <v>4083294.6013100003</v>
      </c>
      <c r="H21" s="36" t="s">
        <v>2259</v>
      </c>
      <c r="I21" s="111" t="s">
        <v>611</v>
      </c>
      <c r="J21" s="18">
        <v>4152710.6095322696</v>
      </c>
      <c r="K21" s="18">
        <v>4223306.6898943176</v>
      </c>
      <c r="L21" s="18">
        <v>4295102.903622523</v>
      </c>
      <c r="M21" s="18">
        <v>4368119.6529841051</v>
      </c>
      <c r="N21" s="39">
        <v>4445872.182807222</v>
      </c>
      <c r="O21" s="38" t="s">
        <v>2249</v>
      </c>
      <c r="P21" s="38" t="s">
        <v>611</v>
      </c>
      <c r="Q21" s="38" t="s">
        <v>2251</v>
      </c>
      <c r="R21" s="182"/>
      <c r="S21" s="182"/>
      <c r="T21" s="182"/>
      <c r="U21" s="182"/>
    </row>
    <row r="22" spans="1:21" ht="30" customHeight="1">
      <c r="A22" s="99" t="str">
        <f ca="1">Translations!$A$113</f>
        <v>LÍNEA B: Recursos NACIONALES totales previos, actuales y previstos</v>
      </c>
      <c r="B22" s="7">
        <f t="shared" ref="B22:G22" si="0">SUM(B17:B21)</f>
        <v>35351712.664999992</v>
      </c>
      <c r="C22" s="7">
        <f t="shared" si="0"/>
        <v>31649845</v>
      </c>
      <c r="D22" s="7">
        <f t="shared" si="0"/>
        <v>44366416</v>
      </c>
      <c r="E22" s="7">
        <f t="shared" si="0"/>
        <v>48569662.650000006</v>
      </c>
      <c r="F22" s="7">
        <f t="shared" ref="F22:N22" si="1">SUM(F17:F21)</f>
        <v>50299576.169999994</v>
      </c>
      <c r="G22" s="7">
        <f t="shared" si="0"/>
        <v>51355867.269569993</v>
      </c>
      <c r="H22" s="278"/>
      <c r="I22" s="278"/>
      <c r="J22" s="7">
        <f t="shared" si="1"/>
        <v>52228917.013152689</v>
      </c>
      <c r="K22" s="7">
        <f t="shared" si="1"/>
        <v>53116808.60237629</v>
      </c>
      <c r="L22" s="7">
        <f t="shared" si="1"/>
        <v>54019794.348616689</v>
      </c>
      <c r="M22" s="7">
        <f t="shared" si="1"/>
        <v>54938130.852543168</v>
      </c>
      <c r="N22" s="7">
        <f t="shared" si="1"/>
        <v>55916029.58171843</v>
      </c>
      <c r="O22" s="256"/>
      <c r="P22" s="257"/>
      <c r="Q22" s="258"/>
      <c r="R22" s="182"/>
      <c r="S22" s="182"/>
      <c r="T22" s="182"/>
      <c r="U22" s="182"/>
    </row>
    <row r="23" spans="1:21" ht="133.15" customHeight="1">
      <c r="A23" s="163" t="s">
        <v>838</v>
      </c>
      <c r="B23" s="19">
        <f ca="1">IFERROR(INDEX(NFM3External!$A$1:$L$4060,MATCH(_xlfn.CONCAT($J$3,"_","HIV","_",$T23,"_",B$6),NFM3External!$L$1:$L$4060,0),10),0)</f>
        <v>0</v>
      </c>
      <c r="C23" s="19">
        <f ca="1">IFERROR(INDEX(NFM3External!$A$1:$L$4060,MATCH(_xlfn.CONCAT($J$3,"_","HIV","_",$T23,"_",C$6),NFM3External!$L$1:$L$4060,0),10),0)</f>
        <v>0</v>
      </c>
      <c r="D23" s="19">
        <v>255499.93</v>
      </c>
      <c r="E23" s="19">
        <v>803897.68</v>
      </c>
      <c r="F23" s="19">
        <v>225106.44</v>
      </c>
      <c r="G23" s="19">
        <v>229833.67524000001</v>
      </c>
      <c r="H23" s="191" t="s">
        <v>2260</v>
      </c>
      <c r="I23" s="188" t="s">
        <v>611</v>
      </c>
      <c r="J23" s="19">
        <v>233740.84771908002</v>
      </c>
      <c r="K23" s="19">
        <v>237714.44213030438</v>
      </c>
      <c r="L23" s="19">
        <v>241755.58764651956</v>
      </c>
      <c r="M23" s="19">
        <v>245865.43263651041</v>
      </c>
      <c r="N23" s="19">
        <v>250241.83733744029</v>
      </c>
      <c r="O23" s="38" t="s">
        <v>2249</v>
      </c>
      <c r="P23" s="38" t="s">
        <v>611</v>
      </c>
      <c r="Q23" s="37" t="s">
        <v>2262</v>
      </c>
      <c r="R23" s="5">
        <v>1</v>
      </c>
      <c r="S23" s="182" t="e">
        <f ca="1">_xlfn.CONCAT($J$3,"_","HIV","_",R23)</f>
        <v>#NAME?</v>
      </c>
      <c r="T23" s="182" t="e">
        <f ca="1">_xlfn.XLOOKUP(A23,Dropdowns!$AA$3:$AA$50,Dropdowns!$AB$3:$AB$50,"",0,1)</f>
        <v>#NAME?</v>
      </c>
      <c r="U23" s="182"/>
    </row>
    <row r="24" spans="1:21" ht="72.599999999999994" customHeight="1">
      <c r="A24" s="163" t="e">
        <f ca="1">_xlfn.XLOOKUP(IFERROR(INDEX(NFM3ExternalList!$A$1:$H$739,MATCH(HIV.Gap.Overview!S24,NFM3ExternalList!$H$1:$H$739,0),6),"Select External Source"),Dropdowns!$AB$3:$AB$50,Dropdowns!$AA$3:$AA$50,"",0,1)</f>
        <v>#NAME?</v>
      </c>
      <c r="B24" s="19">
        <f ca="1">IFERROR(INDEX(NFM3External!$A$1:$L$4060,MATCH(_xlfn.CONCAT($J$3,"_","HIV","_",$T24,"_",B$6),NFM3External!$L$1:$L$4060,0),10),0)</f>
        <v>0</v>
      </c>
      <c r="C24" s="19">
        <v>45000</v>
      </c>
      <c r="D24" s="19">
        <v>351629.66</v>
      </c>
      <c r="E24" s="19">
        <v>134708.54999999999</v>
      </c>
      <c r="F24" s="19">
        <v>35800</v>
      </c>
      <c r="G24" s="19">
        <v>36551.800000000003</v>
      </c>
      <c r="H24" s="191" t="s">
        <v>2260</v>
      </c>
      <c r="I24" s="38" t="s">
        <v>611</v>
      </c>
      <c r="J24" s="19">
        <v>37173.1806</v>
      </c>
      <c r="K24" s="19">
        <v>37805.124670199999</v>
      </c>
      <c r="L24" s="19">
        <v>38447.811789593397</v>
      </c>
      <c r="M24" s="19">
        <v>39101.424590016482</v>
      </c>
      <c r="N24" s="189">
        <v>39797.429947718774</v>
      </c>
      <c r="O24" s="38" t="s">
        <v>2249</v>
      </c>
      <c r="P24" s="38" t="s">
        <v>611</v>
      </c>
      <c r="Q24" s="38" t="s">
        <v>2262</v>
      </c>
      <c r="R24" s="182">
        <v>2</v>
      </c>
      <c r="S24" s="182" t="e">
        <f t="shared" ref="S24:S35" ca="1" si="2">_xlfn.CONCAT($J$3,"_","HIV","_",R24)</f>
        <v>#NAME?</v>
      </c>
      <c r="T24" s="182" t="e">
        <f ca="1">_xlfn.XLOOKUP(A24,Dropdowns!$AA$3:$AA$50,Dropdowns!$AB$3:$AB$50,"",0,1)</f>
        <v>#NAME?</v>
      </c>
      <c r="U24" s="182"/>
    </row>
    <row r="25" spans="1:21" ht="108">
      <c r="A25" s="163" t="e">
        <f ca="1">_xlfn.XLOOKUP(IFERROR(INDEX(NFM3ExternalList!$A$1:$H$739,MATCH(HIV.Gap.Overview!S25,NFM3ExternalList!$H$1:$H$739,0),6),"Select External Source"),Dropdowns!$AB$3:$AB$50,Dropdowns!$AA$3:$AA$50,"",0,1)</f>
        <v>#NAME?</v>
      </c>
      <c r="B25" s="19">
        <f ca="1">IFERROR(INDEX(NFM3External!$A$1:$L$4060,MATCH(_xlfn.CONCAT($J$3,"_","HIV","_",$T25,"_",B$6),NFM3External!$L$1:$L$4060,0),10),0)</f>
        <v>0</v>
      </c>
      <c r="C25" s="19">
        <f ca="1">IFERROR(INDEX(NFM3External!$A$1:$L$4060,MATCH(_xlfn.CONCAT($J$3,"_","HIV","_",$T25,"_",C$6),NFM3External!$L$1:$L$4060,0),10),0)</f>
        <v>0</v>
      </c>
      <c r="D25" s="19">
        <v>6504544.5499999998</v>
      </c>
      <c r="E25" s="19">
        <v>7796415.6299999999</v>
      </c>
      <c r="F25" s="19">
        <v>10237255.17</v>
      </c>
      <c r="G25" s="19">
        <v>10452237.52857</v>
      </c>
      <c r="H25" s="191" t="s">
        <v>2260</v>
      </c>
      <c r="I25" s="38" t="s">
        <v>611</v>
      </c>
      <c r="J25" s="19">
        <v>10629925.56655569</v>
      </c>
      <c r="K25" s="19">
        <v>10810634.301187137</v>
      </c>
      <c r="L25" s="19">
        <v>10994415.084307319</v>
      </c>
      <c r="M25" s="19">
        <v>11181320.140740544</v>
      </c>
      <c r="N25" s="189">
        <v>11380347.639245726</v>
      </c>
      <c r="O25" s="38" t="s">
        <v>2249</v>
      </c>
      <c r="P25" s="38" t="s">
        <v>611</v>
      </c>
      <c r="Q25" s="38" t="s">
        <v>2262</v>
      </c>
      <c r="R25" s="182">
        <v>3</v>
      </c>
      <c r="S25" s="182" t="e">
        <f t="shared" ca="1" si="2"/>
        <v>#NAME?</v>
      </c>
      <c r="T25" s="182" t="e">
        <f ca="1">_xlfn.XLOOKUP(A25,Dropdowns!$AA$3:$AA$50,Dropdowns!$AB$3:$AB$50,"",0,1)</f>
        <v>#NAME?</v>
      </c>
      <c r="U25" s="182"/>
    </row>
    <row r="26" spans="1:21" ht="108">
      <c r="A26" s="163" t="e">
        <f ca="1">_xlfn.XLOOKUP(IFERROR(INDEX(NFM3ExternalList!$A$1:$H$739,MATCH(HIV.Gap.Overview!S26,NFM3ExternalList!$H$1:$H$739,0),6),"Select External Source"),Dropdowns!$AB$3:$AB$50,Dropdowns!$AA$3:$AA$50,"",0,1)</f>
        <v>#NAME?</v>
      </c>
      <c r="B26" s="19">
        <f>866801.19+55000+25046</f>
        <v>946847.19</v>
      </c>
      <c r="C26" s="19">
        <f>553385+41658</f>
        <v>595043</v>
      </c>
      <c r="D26" s="19">
        <v>138186.54</v>
      </c>
      <c r="E26" s="19">
        <f>213844.23+1525</f>
        <v>215369.23</v>
      </c>
      <c r="F26" s="19">
        <v>242507.12</v>
      </c>
      <c r="G26" s="19">
        <v>247599.76952</v>
      </c>
      <c r="H26" s="191" t="s">
        <v>2260</v>
      </c>
      <c r="I26" s="38" t="s">
        <v>611</v>
      </c>
      <c r="J26" s="19">
        <v>251808.96560184</v>
      </c>
      <c r="K26" s="19">
        <v>256089.71801707128</v>
      </c>
      <c r="L26" s="19">
        <v>260443.2432233615</v>
      </c>
      <c r="M26" s="19">
        <v>264870.77835815866</v>
      </c>
      <c r="N26" s="189">
        <v>269585.47821293387</v>
      </c>
      <c r="O26" s="38" t="s">
        <v>2249</v>
      </c>
      <c r="P26" s="38" t="s">
        <v>611</v>
      </c>
      <c r="Q26" s="38" t="s">
        <v>2262</v>
      </c>
      <c r="R26" s="5">
        <v>4</v>
      </c>
      <c r="S26" s="182" t="e">
        <f t="shared" ca="1" si="2"/>
        <v>#NAME?</v>
      </c>
      <c r="T26" s="182" t="e">
        <f ca="1">_xlfn.XLOOKUP(A26,Dropdowns!$AA$3:$AA$50,Dropdowns!$AB$3:$AB$50,"",0,1)</f>
        <v>#NAME?</v>
      </c>
      <c r="U26" s="182"/>
    </row>
    <row r="27" spans="1:21" ht="108">
      <c r="A27" s="163" t="e">
        <f ca="1">_xlfn.XLOOKUP(IFERROR(INDEX(NFM3ExternalList!$A$1:$H$739,MATCH(HIV.Gap.Overview!S27,NFM3ExternalList!$H$1:$H$739,0),6),"Select External Source"),Dropdowns!$AB$3:$AB$50,Dropdowns!$AA$3:$AA$50,"",0,1)</f>
        <v>#NAME?</v>
      </c>
      <c r="B27" s="19">
        <f ca="1">IFERROR(INDEX(NFM3External!$A$1:$L$4060,MATCH(_xlfn.CONCAT($J$3,"_","HIV","_",$T27,"_",B$6),NFM3External!$L$1:$L$4060,0),10),0)</f>
        <v>0</v>
      </c>
      <c r="C27" s="19">
        <f ca="1">IFERROR(INDEX(NFM3External!$A$1:$L$4060,MATCH(_xlfn.CONCAT($J$3,"_","HIV","_",$T27,"_",C$6),NFM3External!$L$1:$L$4060,0),10),0)</f>
        <v>0</v>
      </c>
      <c r="D27" s="19">
        <f ca="1">IFERROR(INDEX(NFM3External!$A$1:$L$4060,MATCH(_xlfn.CONCAT($J$3,"_","HIV","_",$T27,"_",D$6),NFM3External!$L$1:$L$4060,0),10),0)</f>
        <v>0</v>
      </c>
      <c r="E27" s="19">
        <v>41928.239999999998</v>
      </c>
      <c r="F27" s="19">
        <v>13360.18</v>
      </c>
      <c r="G27" s="19">
        <v>13640.743780000001</v>
      </c>
      <c r="H27" s="191" t="s">
        <v>2260</v>
      </c>
      <c r="I27" s="38" t="s">
        <v>611</v>
      </c>
      <c r="J27" s="19">
        <v>13872.636424260001</v>
      </c>
      <c r="K27" s="19">
        <v>14108.471243472421</v>
      </c>
      <c r="L27" s="19">
        <v>14348.315254611452</v>
      </c>
      <c r="M27" s="19">
        <v>14592.236613939847</v>
      </c>
      <c r="N27" s="189">
        <v>14851.978425667976</v>
      </c>
      <c r="O27" s="38" t="s">
        <v>2249</v>
      </c>
      <c r="P27" s="38" t="s">
        <v>611</v>
      </c>
      <c r="Q27" s="38" t="s">
        <v>2262</v>
      </c>
      <c r="R27" s="182">
        <v>5</v>
      </c>
      <c r="S27" s="182" t="e">
        <f t="shared" ca="1" si="2"/>
        <v>#NAME?</v>
      </c>
      <c r="T27" s="182" t="e">
        <f ca="1">_xlfn.XLOOKUP(A27,Dropdowns!$AA$3:$AA$50,Dropdowns!$AB$3:$AB$50,"",0,1)</f>
        <v>#NAME?</v>
      </c>
      <c r="U27" s="182"/>
    </row>
    <row r="28" spans="1:21" ht="108">
      <c r="A28" s="163" t="s">
        <v>925</v>
      </c>
      <c r="B28" s="19">
        <v>193109</v>
      </c>
      <c r="C28" s="19">
        <v>73139</v>
      </c>
      <c r="D28" s="19">
        <v>112012</v>
      </c>
      <c r="E28" s="19">
        <v>80380.41</v>
      </c>
      <c r="F28" s="19">
        <v>64400.61</v>
      </c>
      <c r="G28" s="19">
        <v>65753.022809999995</v>
      </c>
      <c r="H28" s="191" t="s">
        <v>2260</v>
      </c>
      <c r="I28" s="38" t="s">
        <v>611</v>
      </c>
      <c r="J28" s="19">
        <v>66870.824197769994</v>
      </c>
      <c r="K28" s="19">
        <v>68007.62820913209</v>
      </c>
      <c r="L28" s="19">
        <v>69163.757888687338</v>
      </c>
      <c r="M28" s="19">
        <v>70339.541772795026</v>
      </c>
      <c r="N28" s="19">
        <v>71591.585616350785</v>
      </c>
      <c r="O28" s="38" t="s">
        <v>2249</v>
      </c>
      <c r="P28" s="38" t="s">
        <v>611</v>
      </c>
      <c r="Q28" s="38" t="s">
        <v>2262</v>
      </c>
      <c r="R28" s="182">
        <v>6</v>
      </c>
      <c r="S28" s="182" t="e">
        <f t="shared" ca="1" si="2"/>
        <v>#NAME?</v>
      </c>
      <c r="T28" s="182" t="e">
        <f ca="1">_xlfn.XLOOKUP(A28,Dropdowns!$AA$3:$AA$50,Dropdowns!$AB$3:$AB$50,"",0,1)</f>
        <v>#NAME?</v>
      </c>
      <c r="U28" s="182"/>
    </row>
    <row r="29" spans="1:21" ht="108">
      <c r="A29" s="163" t="s">
        <v>940</v>
      </c>
      <c r="B29" s="19">
        <v>55000</v>
      </c>
      <c r="C29" s="19">
        <v>40000</v>
      </c>
      <c r="D29" s="19">
        <v>42399</v>
      </c>
      <c r="E29" s="19">
        <v>9450</v>
      </c>
      <c r="F29" s="19"/>
      <c r="G29" s="19">
        <v>0</v>
      </c>
      <c r="H29" s="191" t="s">
        <v>2260</v>
      </c>
      <c r="I29" s="38" t="s">
        <v>611</v>
      </c>
      <c r="J29" s="19">
        <v>0</v>
      </c>
      <c r="K29" s="19">
        <v>0</v>
      </c>
      <c r="L29" s="19">
        <v>0</v>
      </c>
      <c r="M29" s="19">
        <v>0</v>
      </c>
      <c r="N29" s="19">
        <v>0</v>
      </c>
      <c r="O29" s="38" t="s">
        <v>2249</v>
      </c>
      <c r="P29" s="38" t="s">
        <v>611</v>
      </c>
      <c r="Q29" s="38" t="s">
        <v>2262</v>
      </c>
      <c r="R29" s="5">
        <v>7</v>
      </c>
      <c r="S29" s="182" t="e">
        <f t="shared" ca="1" si="2"/>
        <v>#NAME?</v>
      </c>
      <c r="T29" s="182" t="e">
        <f ca="1">_xlfn.XLOOKUP(A29,Dropdowns!$AA$3:$AA$50,Dropdowns!$AB$3:$AB$50,"",0,1)</f>
        <v>#NAME?</v>
      </c>
      <c r="U29" s="182"/>
    </row>
    <row r="30" spans="1:21" ht="108">
      <c r="A30" s="163" t="s">
        <v>767</v>
      </c>
      <c r="B30" s="19">
        <v>0</v>
      </c>
      <c r="C30" s="19">
        <v>2948421</v>
      </c>
      <c r="D30" s="19">
        <v>1386336</v>
      </c>
      <c r="E30" s="19">
        <v>464856</v>
      </c>
      <c r="F30" s="19"/>
      <c r="G30" s="19">
        <v>0</v>
      </c>
      <c r="H30" s="191" t="s">
        <v>2260</v>
      </c>
      <c r="I30" s="38" t="s">
        <v>611</v>
      </c>
      <c r="J30" s="19">
        <v>0</v>
      </c>
      <c r="K30" s="19">
        <v>0</v>
      </c>
      <c r="L30" s="19">
        <v>0</v>
      </c>
      <c r="M30" s="19">
        <v>0</v>
      </c>
      <c r="N30" s="19">
        <v>0</v>
      </c>
      <c r="O30" s="38" t="s">
        <v>2249</v>
      </c>
      <c r="P30" s="38" t="s">
        <v>611</v>
      </c>
      <c r="Q30" s="38" t="s">
        <v>2262</v>
      </c>
      <c r="R30" s="182">
        <v>8</v>
      </c>
      <c r="S30" s="182" t="e">
        <f t="shared" ca="1" si="2"/>
        <v>#NAME?</v>
      </c>
      <c r="T30" s="182" t="e">
        <f ca="1">_xlfn.XLOOKUP(A30,Dropdowns!$AA$3:$AA$50,Dropdowns!$AB$3:$AB$50,"",0,1)</f>
        <v>#NAME?</v>
      </c>
      <c r="U30" s="182"/>
    </row>
    <row r="31" spans="1:21" ht="108">
      <c r="A31" s="163" t="s">
        <v>710</v>
      </c>
      <c r="B31" s="19">
        <v>710306</v>
      </c>
      <c r="C31" s="19">
        <v>716199</v>
      </c>
      <c r="D31" s="19">
        <v>183366</v>
      </c>
      <c r="E31" s="19">
        <v>4469.59</v>
      </c>
      <c r="F31" s="19">
        <v>37208.5</v>
      </c>
      <c r="G31" s="19">
        <v>37989.878499999999</v>
      </c>
      <c r="H31" s="191" t="s">
        <v>2260</v>
      </c>
      <c r="I31" s="38" t="s">
        <v>611</v>
      </c>
      <c r="J31" s="19">
        <v>38635.706434499996</v>
      </c>
      <c r="K31" s="19">
        <v>39292.513443886499</v>
      </c>
      <c r="L31" s="19">
        <v>39960.486172432567</v>
      </c>
      <c r="M31" s="19">
        <v>40639.814437363922</v>
      </c>
      <c r="N31" s="189">
        <v>41363.203134349002</v>
      </c>
      <c r="O31" s="38" t="s">
        <v>2249</v>
      </c>
      <c r="P31" s="38" t="s">
        <v>611</v>
      </c>
      <c r="Q31" s="38" t="s">
        <v>2262</v>
      </c>
      <c r="R31" s="182">
        <v>9</v>
      </c>
      <c r="S31" s="182" t="e">
        <f t="shared" ca="1" si="2"/>
        <v>#NAME?</v>
      </c>
      <c r="T31" s="182" t="e">
        <f ca="1">_xlfn.XLOOKUP(A31,Dropdowns!$AA$3:$AA$50,Dropdowns!$AB$3:$AB$50,"",0,1)</f>
        <v>#NAME?</v>
      </c>
      <c r="U31" s="182"/>
    </row>
    <row r="32" spans="1:21" ht="108">
      <c r="A32" s="163" t="s">
        <v>908</v>
      </c>
      <c r="B32" s="19">
        <v>77101.3</v>
      </c>
      <c r="C32" s="19">
        <v>826142</v>
      </c>
      <c r="D32" s="19">
        <v>12220</v>
      </c>
      <c r="E32" s="19">
        <v>42500</v>
      </c>
      <c r="F32" s="19"/>
      <c r="G32" s="19">
        <v>0</v>
      </c>
      <c r="H32" s="191" t="s">
        <v>2260</v>
      </c>
      <c r="I32" s="38" t="s">
        <v>611</v>
      </c>
      <c r="J32" s="19">
        <v>0</v>
      </c>
      <c r="K32" s="19">
        <v>0</v>
      </c>
      <c r="L32" s="19">
        <v>0</v>
      </c>
      <c r="M32" s="19">
        <v>0</v>
      </c>
      <c r="N32" s="189">
        <v>0</v>
      </c>
      <c r="O32" s="38" t="s">
        <v>2249</v>
      </c>
      <c r="P32" s="38" t="s">
        <v>611</v>
      </c>
      <c r="Q32" s="38" t="s">
        <v>2262</v>
      </c>
      <c r="R32" s="5">
        <v>10</v>
      </c>
      <c r="S32" s="182" t="e">
        <f t="shared" ca="1" si="2"/>
        <v>#NAME?</v>
      </c>
      <c r="T32" s="182" t="e">
        <f ca="1">_xlfn.XLOOKUP(A32,Dropdowns!$AA$3:$AA$50,Dropdowns!$AB$3:$AB$50,"",0,1)</f>
        <v>#NAME?</v>
      </c>
      <c r="U32" s="182"/>
    </row>
    <row r="33" spans="1:21" ht="108">
      <c r="A33" s="163" t="s">
        <v>877</v>
      </c>
      <c r="B33" s="19">
        <v>0</v>
      </c>
      <c r="C33" s="19">
        <v>0</v>
      </c>
      <c r="D33" s="19">
        <v>291400</v>
      </c>
      <c r="E33" s="19"/>
      <c r="F33" s="19">
        <v>36856</v>
      </c>
      <c r="G33" s="19">
        <v>37629.976000000002</v>
      </c>
      <c r="H33" s="191" t="s">
        <v>2260</v>
      </c>
      <c r="I33" s="38" t="s">
        <v>611</v>
      </c>
      <c r="J33" s="19">
        <v>38269.685592000002</v>
      </c>
      <c r="K33" s="19">
        <v>38920.270247064</v>
      </c>
      <c r="L33" s="19">
        <v>39581.914841264086</v>
      </c>
      <c r="M33" s="19">
        <v>40254.807393565578</v>
      </c>
      <c r="N33" s="189">
        <v>40971.342965171047</v>
      </c>
      <c r="O33" s="38" t="s">
        <v>2249</v>
      </c>
      <c r="P33" s="38" t="s">
        <v>611</v>
      </c>
      <c r="Q33" s="38" t="s">
        <v>2262</v>
      </c>
      <c r="R33" s="182">
        <v>11</v>
      </c>
      <c r="S33" s="182" t="e">
        <f t="shared" ca="1" si="2"/>
        <v>#NAME?</v>
      </c>
      <c r="T33" s="182" t="e">
        <f ca="1">_xlfn.XLOOKUP(A33,Dropdowns!$AA$3:$AA$50,Dropdowns!$AB$3:$AB$50,"",0,1)</f>
        <v>#NAME?</v>
      </c>
      <c r="U33" s="182"/>
    </row>
    <row r="34" spans="1:21" ht="108">
      <c r="A34" s="163" t="s">
        <v>913</v>
      </c>
      <c r="B34" s="19">
        <v>0</v>
      </c>
      <c r="C34" s="19">
        <v>47883</v>
      </c>
      <c r="D34" s="19">
        <v>0</v>
      </c>
      <c r="E34" s="19">
        <v>0</v>
      </c>
      <c r="F34" s="19">
        <v>682.5</v>
      </c>
      <c r="G34" s="19">
        <v>696.83249999999998</v>
      </c>
      <c r="H34" s="191" t="s">
        <v>2260</v>
      </c>
      <c r="I34" s="38" t="s">
        <v>611</v>
      </c>
      <c r="J34" s="19">
        <v>708.6786525</v>
      </c>
      <c r="K34" s="19">
        <v>720.72618959249996</v>
      </c>
      <c r="L34" s="19">
        <v>732.97853481557252</v>
      </c>
      <c r="M34" s="19">
        <v>745.4391699074373</v>
      </c>
      <c r="N34" s="189">
        <v>758.70798713178965</v>
      </c>
      <c r="O34" s="38" t="s">
        <v>2249</v>
      </c>
      <c r="P34" s="38" t="s">
        <v>611</v>
      </c>
      <c r="Q34" s="38" t="s">
        <v>2262</v>
      </c>
      <c r="R34" s="182">
        <v>12</v>
      </c>
      <c r="S34" s="182" t="e">
        <f t="shared" ca="1" si="2"/>
        <v>#NAME?</v>
      </c>
      <c r="T34" s="182" t="e">
        <f ca="1">_xlfn.XLOOKUP(A34,Dropdowns!$AA$3:$AA$50,Dropdowns!$AB$3:$AB$50,"",0,1)</f>
        <v>#NAME?</v>
      </c>
      <c r="U34" s="182"/>
    </row>
    <row r="35" spans="1:21" ht="108">
      <c r="A35" s="163" t="s">
        <v>695</v>
      </c>
      <c r="B35" s="19">
        <v>322560</v>
      </c>
      <c r="C35" s="19">
        <f ca="1">IFERROR(INDEX(NFM3External!$A$1:$L$4060,MATCH(_xlfn.CONCAT($J$3,"_","HIV","_",$T35,"_",C$6),NFM3External!$L$1:$L$4060,0),10),0)</f>
        <v>0</v>
      </c>
      <c r="D35" s="19">
        <f ca="1">IFERROR(INDEX(NFM3External!$A$1:$L$4060,MATCH(_xlfn.CONCAT($J$3,"_","HIV","_",$T35,"_",D$6),NFM3External!$L$1:$L$4060,0),10),0)</f>
        <v>0</v>
      </c>
      <c r="E35" s="19"/>
      <c r="F35" s="19"/>
      <c r="G35" s="19">
        <v>0</v>
      </c>
      <c r="H35" s="192" t="s">
        <v>2260</v>
      </c>
      <c r="I35" s="111" t="s">
        <v>611</v>
      </c>
      <c r="J35" s="19">
        <v>0</v>
      </c>
      <c r="K35" s="19">
        <v>0</v>
      </c>
      <c r="L35" s="19">
        <v>0</v>
      </c>
      <c r="M35" s="19">
        <v>0</v>
      </c>
      <c r="N35" s="189">
        <v>0</v>
      </c>
      <c r="O35" s="38" t="s">
        <v>2249</v>
      </c>
      <c r="P35" s="38" t="s">
        <v>611</v>
      </c>
      <c r="Q35" s="38" t="s">
        <v>2262</v>
      </c>
      <c r="R35" s="5">
        <v>13</v>
      </c>
      <c r="S35" s="182" t="e">
        <f t="shared" ca="1" si="2"/>
        <v>#NAME?</v>
      </c>
      <c r="T35" s="182" t="e">
        <f ca="1">_xlfn.XLOOKUP(A35,Dropdowns!$AA$3:$AA$50,Dropdowns!$AB$3:$AB$50,"",0,1)</f>
        <v>#NAME?</v>
      </c>
      <c r="U35" s="182"/>
    </row>
    <row r="36" spans="1:21" ht="45" customHeight="1">
      <c r="A36" s="87" t="str">
        <f ca="1">Translations!$A$114</f>
        <v>LÍNEA C: Recursos EXTERNOS totales previos, actuales y previstos (ajenos al Fondo Mundial)</v>
      </c>
      <c r="B36" s="83">
        <f t="shared" ref="B36:G36" ca="1" si="3">SUM(B23:B35)</f>
        <v>2304923.4900000002</v>
      </c>
      <c r="C36" s="83">
        <f t="shared" ca="1" si="3"/>
        <v>5291827</v>
      </c>
      <c r="D36" s="83">
        <f t="shared" ca="1" si="3"/>
        <v>9277593.6799999997</v>
      </c>
      <c r="E36" s="83">
        <f t="shared" si="3"/>
        <v>9593975.3300000001</v>
      </c>
      <c r="F36" s="83">
        <f t="shared" si="3"/>
        <v>10893176.519999998</v>
      </c>
      <c r="G36" s="83">
        <f t="shared" si="3"/>
        <v>11121933.226919997</v>
      </c>
      <c r="H36" s="252"/>
      <c r="I36" s="252"/>
      <c r="J36" s="83">
        <f>SUM(J23:J35)</f>
        <v>11311006.091777638</v>
      </c>
      <c r="K36" s="83">
        <f>SUM(K23:K35)</f>
        <v>11503293.195337864</v>
      </c>
      <c r="L36" s="83">
        <f>SUM(L23:L35)</f>
        <v>11698849.179658605</v>
      </c>
      <c r="M36" s="83">
        <f>SUM(M23:M35)</f>
        <v>11897729.615712803</v>
      </c>
      <c r="N36" s="83">
        <f>SUM(N23:N35)</f>
        <v>12109509.202872489</v>
      </c>
      <c r="O36" s="242"/>
      <c r="P36" s="243"/>
      <c r="Q36" s="244"/>
    </row>
    <row r="37" spans="1:21" ht="84.6" customHeight="1">
      <c r="A37" s="249" t="str">
        <f ca="1">Translations!$A$115</f>
        <v>LÍNEA D: Recursos totales previos, actuales y previstos del Fondo Mundial procedentes de subvenciones existentes (excluidos los montos incluidos en la solicitud de financiamiento)</v>
      </c>
      <c r="B37" s="250"/>
      <c r="C37" s="250"/>
      <c r="D37" s="251"/>
      <c r="E37" s="84">
        <f>176318.17+2409854.47</f>
        <v>2586172.64</v>
      </c>
      <c r="F37" s="18">
        <f>2895839.34+2026135.1</f>
        <v>4921974.4399999995</v>
      </c>
      <c r="G37" s="18">
        <f>1489818.66+2750615.07+240485.11+4085749.51</f>
        <v>8566668.3499999996</v>
      </c>
      <c r="H37" s="18" t="s">
        <v>2247</v>
      </c>
      <c r="I37" s="18"/>
      <c r="J37" s="18"/>
      <c r="K37" s="18"/>
      <c r="L37" s="18"/>
      <c r="M37" s="18"/>
      <c r="N37" s="39"/>
      <c r="O37" s="38"/>
      <c r="P37" s="38" t="s">
        <v>611</v>
      </c>
      <c r="Q37" s="38" t="s">
        <v>2246</v>
      </c>
    </row>
    <row r="38" spans="1:21" ht="3" customHeight="1">
      <c r="A38" s="75"/>
      <c r="B38" s="76"/>
      <c r="C38" s="76"/>
      <c r="D38" s="76"/>
      <c r="E38" s="76"/>
      <c r="F38" s="76"/>
      <c r="G38" s="76"/>
      <c r="H38" s="76"/>
      <c r="I38" s="76"/>
      <c r="J38" s="77"/>
      <c r="K38" s="77"/>
      <c r="L38" s="77"/>
      <c r="M38" s="77"/>
      <c r="N38" s="77"/>
      <c r="O38" s="90"/>
      <c r="P38" s="91"/>
      <c r="Q38" s="91"/>
      <c r="R38" s="182"/>
      <c r="S38" s="182"/>
      <c r="T38" s="182"/>
      <c r="U38" s="182"/>
    </row>
    <row r="39" spans="1:21" ht="15" customHeight="1">
      <c r="A39" s="245" t="str">
        <f ca="1">Translations!$A$116</f>
        <v xml:space="preserve">LÍNEA E: Recursos previstos totales (montos anuales) </v>
      </c>
      <c r="B39" s="246"/>
      <c r="C39" s="246"/>
      <c r="D39" s="246"/>
      <c r="E39" s="246"/>
      <c r="F39" s="246"/>
      <c r="G39" s="246"/>
      <c r="H39" s="85"/>
      <c r="I39" s="86"/>
      <c r="J39" s="2">
        <f>SUM(J37+J36+J22)</f>
        <v>63539923.104930326</v>
      </c>
      <c r="K39" s="2">
        <f>SUM(K37+K36+K22)</f>
        <v>64620101.797714151</v>
      </c>
      <c r="L39" s="2">
        <f>SUM(L37+L36+L22)</f>
        <v>65718643.528275296</v>
      </c>
      <c r="M39" s="2">
        <f>SUM(M37+M36+M22)</f>
        <v>66835860.468255967</v>
      </c>
      <c r="N39" s="2">
        <f>SUM(N37+N36+N22)</f>
        <v>68025538.784590915</v>
      </c>
      <c r="O39" s="253"/>
      <c r="P39" s="254"/>
      <c r="Q39" s="255"/>
    </row>
    <row r="40" spans="1:21" ht="15" customHeight="1">
      <c r="A40" s="247" t="str">
        <f ca="1">Translations!$A$117</f>
        <v>LÍNEA F: Deficiencias financieras anuales previstas (Línea A-E)</v>
      </c>
      <c r="B40" s="248"/>
      <c r="C40" s="248"/>
      <c r="D40" s="248"/>
      <c r="E40" s="248"/>
      <c r="F40" s="248"/>
      <c r="G40" s="248"/>
      <c r="H40" s="103"/>
      <c r="I40" s="102"/>
      <c r="J40" s="2">
        <f>+J11-J39</f>
        <v>8270234.8314696699</v>
      </c>
      <c r="K40" s="2">
        <f>+K11-K39</f>
        <v>8082531.174785845</v>
      </c>
      <c r="L40" s="2">
        <f>+L11-L39</f>
        <v>7817863.3478247076</v>
      </c>
      <c r="M40" s="2">
        <f>+M11-M39</f>
        <v>7950767.0247377306</v>
      </c>
      <c r="N40" s="92">
        <f>+N11-N39</f>
        <v>8092290.6777780652</v>
      </c>
      <c r="O40" s="242"/>
      <c r="P40" s="243"/>
      <c r="Q40" s="244"/>
      <c r="R40" s="182"/>
      <c r="S40" s="182"/>
      <c r="T40" s="182"/>
      <c r="U40" s="182"/>
    </row>
    <row r="41" spans="1:21" ht="15" customHeight="1">
      <c r="A41" s="247" t="str">
        <f ca="1">Translations!$A$118</f>
        <v>LÍNEA G: Solicitud de financiamiento dentro de la asignación nacional</v>
      </c>
      <c r="B41" s="248"/>
      <c r="C41" s="248"/>
      <c r="D41" s="248"/>
      <c r="E41" s="248"/>
      <c r="F41" s="248"/>
      <c r="G41" s="248"/>
      <c r="H41" s="103"/>
      <c r="I41" s="102"/>
      <c r="J41" s="19">
        <v>5575362.3805132676</v>
      </c>
      <c r="K41" s="19">
        <v>4413166.503613268</v>
      </c>
      <c r="L41" s="19">
        <v>4394143.1054132674</v>
      </c>
      <c r="M41" s="19"/>
      <c r="N41" s="19"/>
      <c r="O41" s="242"/>
      <c r="P41" s="243"/>
      <c r="Q41" s="244"/>
      <c r="R41" s="182"/>
      <c r="S41" s="182"/>
      <c r="T41" s="182"/>
      <c r="U41" s="182"/>
    </row>
    <row r="42" spans="1:21" ht="15" customHeight="1">
      <c r="A42" s="240" t="str">
        <f ca="1">Translations!$A$119</f>
        <v>LÍNEA H: Deficiencias financieras totales restantes (montos anuales) (Línea F-G)</v>
      </c>
      <c r="B42" s="241"/>
      <c r="C42" s="241"/>
      <c r="D42" s="241"/>
      <c r="E42" s="241"/>
      <c r="F42" s="241"/>
      <c r="G42" s="241"/>
      <c r="H42" s="88"/>
      <c r="I42" s="89"/>
      <c r="J42" s="2">
        <f>J40-J41</f>
        <v>2694872.4509564023</v>
      </c>
      <c r="K42" s="2">
        <f>K40-K41</f>
        <v>3669364.671172577</v>
      </c>
      <c r="L42" s="2">
        <f>L40-L41</f>
        <v>3423720.2424114402</v>
      </c>
      <c r="M42" s="2">
        <f>M40-M41</f>
        <v>7950767.0247377306</v>
      </c>
      <c r="N42" s="2">
        <f>N40-N41</f>
        <v>8092290.6777780652</v>
      </c>
      <c r="O42" s="256"/>
      <c r="P42" s="257"/>
      <c r="Q42" s="258"/>
      <c r="R42" s="182"/>
      <c r="S42" s="182"/>
      <c r="T42" s="182"/>
      <c r="U42" s="182"/>
    </row>
  </sheetData>
  <sheetProtection algorithmName="SHA-512" hashValue="q1JXqIKfiNRvslcb0rMNXsjJSKAh6IKu49Osh7ojNorMl7O+WNewHiQTwh2zUcvP6BV7vFP5J5D5/ek8nqSj4w==" saltValue="IDsxeXFQKNKdfEVjTvA5og==" spinCount="100000" sheet="1" objects="1" scenarios="1" formatColumns="0" formatRows="0" selectLockedCells="1"/>
  <protectedRanges>
    <protectedRange sqref="P37 B8:G8 E17:Q21 J8:Q8 J11:Q15 A23:Q35" name="Range1"/>
  </protectedRanges>
  <mergeCells count="29">
    <mergeCell ref="A16:Q16"/>
    <mergeCell ref="Q5:Q6"/>
    <mergeCell ref="A12:F13"/>
    <mergeCell ref="G12:K13"/>
    <mergeCell ref="O22:Q22"/>
    <mergeCell ref="H22:I22"/>
    <mergeCell ref="L12:Q13"/>
    <mergeCell ref="B5:I5"/>
    <mergeCell ref="J5:P5"/>
    <mergeCell ref="A11:I11"/>
    <mergeCell ref="H7:I8"/>
    <mergeCell ref="O7:Q8"/>
    <mergeCell ref="A42:G42"/>
    <mergeCell ref="O36:Q36"/>
    <mergeCell ref="A39:G39"/>
    <mergeCell ref="A40:G40"/>
    <mergeCell ref="A41:G41"/>
    <mergeCell ref="A37:D37"/>
    <mergeCell ref="H36:I36"/>
    <mergeCell ref="O39:Q42"/>
    <mergeCell ref="Q1:R1"/>
    <mergeCell ref="Q2:R2"/>
    <mergeCell ref="A1:H2"/>
    <mergeCell ref="O1:P1"/>
    <mergeCell ref="O2:P2"/>
    <mergeCell ref="J1:K1"/>
    <mergeCell ref="L1:L2"/>
    <mergeCell ref="M1:M2"/>
    <mergeCell ref="J2:K2"/>
  </mergeCells>
  <dataValidations count="3">
    <dataValidation type="decimal" operator="greaterThanOrEqual" allowBlank="1" showInputMessage="1" showErrorMessage="1" sqref="J41:N41 J23:N35 J11:N11 J17:N21 B23:G35 E17:G21 L14:N15 L12 E37:G37 I37:N37" xr:uid="{00000000-0002-0000-0400-000000000000}">
      <formula1>0</formula1>
    </dataValidation>
    <dataValidation type="list" allowBlank="1" showInputMessage="1" showErrorMessage="1" sqref="P17:P21 I23:I35 P37 I17:I21 P23:P35 P11" xr:uid="{CADD424D-468B-4DB2-AF9B-0195A6073315}">
      <formula1>"Direct Costs Only, Shared and Direct Costs, Other"</formula1>
    </dataValidation>
    <dataValidation operator="greaterThanOrEqual" allowBlank="1" showInputMessage="1" showErrorMessage="1" sqref="H17:H21 H23:H35 H37" xr:uid="{127700A6-944D-4F6A-980E-013FDD5D5737}"/>
  </dataValidations>
  <pageMargins left="0.7" right="0.7" top="0.75" bottom="0.75" header="0.3" footer="0.3"/>
  <pageSetup paperSize="8" scale="33"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8D7A7A6-9591-43F6-90A9-9366F60D3C10}">
          <x14:formula1>
            <xm:f>Dropdowns!$U$9:$U$11</xm:f>
          </x14:formula1>
          <xm:sqref>G12:I15</xm:sqref>
        </x14:dataValidation>
        <x14:dataValidation type="list" errorStyle="warning" allowBlank="1" showInputMessage="1" showErrorMessage="1" errorTitle="Please select from list" error="Please use an external source from the list. If the source is not found on the list then please fill in the name here." promptTitle="Enter External Resource C1" xr:uid="{07DDF1A9-F87F-4993-8DA3-E1545E003DCD}">
          <x14:formula1>
            <xm:f>Dropdowns!$AA$3:$AA$50</xm:f>
          </x14:formula1>
          <xm:sqref>A23:A35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00883-D432-41B1-9CAF-1D3EBACFD7A5}">
  <sheetPr codeName="Sheet10">
    <pageSetUpPr fitToPage="1"/>
  </sheetPr>
  <dimension ref="A1:T42"/>
  <sheetViews>
    <sheetView showGridLines="0" view="pageBreakPreview" topLeftCell="A2" zoomScale="70" zoomScaleSheetLayoutView="70" workbookViewId="0">
      <selection activeCell="D23" sqref="D23"/>
    </sheetView>
  </sheetViews>
  <sheetFormatPr baseColWidth="10" defaultColWidth="10.28515625" defaultRowHeight="14.25"/>
  <cols>
    <col min="1" max="1" width="60.7109375" style="1" customWidth="1"/>
    <col min="2" max="2" width="13.28515625" style="1" customWidth="1"/>
    <col min="3" max="3" width="12" style="1" customWidth="1"/>
    <col min="4" max="4" width="10.7109375" style="1" customWidth="1"/>
    <col min="5" max="7" width="12.7109375" style="1" customWidth="1"/>
    <col min="8" max="8" width="20.28515625" style="1" customWidth="1"/>
    <col min="9" max="9" width="21.7109375" style="1" bestFit="1" customWidth="1"/>
    <col min="10" max="14" width="12.7109375" style="1" customWidth="1"/>
    <col min="15" max="15" width="19" style="1" customWidth="1"/>
    <col min="16" max="16" width="27.7109375" style="1" customWidth="1"/>
    <col min="17" max="17" width="35.28515625" style="1" customWidth="1"/>
    <col min="18" max="19" width="16.7109375" style="1" hidden="1" customWidth="1"/>
    <col min="20" max="20" width="30.28515625" style="1" hidden="1" customWidth="1"/>
    <col min="21" max="16384" width="10.28515625" style="1"/>
  </cols>
  <sheetData>
    <row r="1" spans="1:20" ht="29.1" customHeight="1">
      <c r="A1" s="216" t="str">
        <f ca="1">Translations!$A$102</f>
        <v>Tabla de resumen de las deficiencias financieras</v>
      </c>
      <c r="B1" s="216"/>
      <c r="C1" s="216"/>
      <c r="D1" s="216"/>
      <c r="E1" s="216"/>
      <c r="F1" s="216"/>
      <c r="G1" s="216"/>
      <c r="H1" s="216"/>
      <c r="I1" s="95" t="str">
        <f ca="1">Translations!$A$11</f>
        <v>País</v>
      </c>
      <c r="J1" s="235" t="str">
        <f>'Cover Sheet'!B8</f>
        <v>El Salvador</v>
      </c>
      <c r="K1" s="236"/>
      <c r="L1" s="237" t="str">
        <f ca="1">Translations!$A$94</f>
        <v>Componente</v>
      </c>
      <c r="M1" s="239" t="str">
        <f ca="1">Translations!A100</f>
        <v>Tuberculosis</v>
      </c>
      <c r="O1" s="233" t="str">
        <f ca="1">Translations!$A$95</f>
        <v>Año fiscal en que comienza el período de ejecución</v>
      </c>
      <c r="P1" s="234"/>
      <c r="Q1" s="231" t="str">
        <f>IF(ISNUMBER('Cover Sheet'!C13),'Cover Sheet'!C13,VLOOKUP("Select year",Dropdowns!$O$17:$R$17,LangOffset+1,0))</f>
        <v>Seleccionar año</v>
      </c>
      <c r="R1" s="232"/>
      <c r="S1" s="112"/>
      <c r="T1" s="112"/>
    </row>
    <row r="2" spans="1:20" ht="15" customHeight="1">
      <c r="A2" s="216"/>
      <c r="B2" s="216"/>
      <c r="C2" s="216"/>
      <c r="D2" s="216"/>
      <c r="E2" s="216"/>
      <c r="F2" s="216"/>
      <c r="G2" s="216"/>
      <c r="H2" s="216"/>
      <c r="I2" s="95" t="str">
        <f ca="1">Translations!$A$13</f>
        <v>Moneda</v>
      </c>
      <c r="J2" s="235" t="str">
        <f>VLOOKUP('Cover Sheet'!$D$10,Dropdowns!$O$13:$R$15,Translations!$C$1+1,0)</f>
        <v>USD</v>
      </c>
      <c r="K2" s="236"/>
      <c r="L2" s="238"/>
      <c r="M2" s="239"/>
      <c r="O2" s="233" t="str">
        <f ca="1">Translations!$A$96</f>
        <v>Año fiscal en que termina el período de ejecución</v>
      </c>
      <c r="P2" s="234"/>
      <c r="Q2" s="231" t="str">
        <f>IF(ISNUMBER('Cover Sheet'!C14),'Cover Sheet'!C14,VLOOKUP("Select year",Dropdowns!$O$17:$R$17,LangOffset+1,0))</f>
        <v>Seleccionar año</v>
      </c>
      <c r="R2" s="232"/>
      <c r="S2" s="112"/>
      <c r="T2" s="112"/>
    </row>
    <row r="3" spans="1:20" ht="15" customHeight="1">
      <c r="A3" s="94"/>
      <c r="B3" s="94"/>
      <c r="C3" s="94"/>
      <c r="D3" s="94"/>
      <c r="E3" s="94"/>
      <c r="F3" s="94"/>
      <c r="G3" s="94"/>
      <c r="H3" s="94"/>
      <c r="I3" s="93"/>
      <c r="J3" s="153" t="e">
        <f ca="1">_xlfn.XLOOKUP(J1,Dropdowns!$H$3:$H$210,Dropdowns!$I$3:$I$210,"",0,1)</f>
        <v>#NAME?</v>
      </c>
      <c r="K3" s="66"/>
      <c r="L3" s="93"/>
      <c r="M3" s="66"/>
      <c r="O3" s="96"/>
      <c r="P3" s="96"/>
      <c r="Q3" s="67"/>
      <c r="R3" s="112"/>
      <c r="S3" s="112"/>
      <c r="T3" s="112"/>
    </row>
    <row r="4" spans="1:20" ht="15" customHeight="1">
      <c r="A4" s="70"/>
      <c r="B4" s="71"/>
      <c r="C4" s="71"/>
      <c r="D4" s="71"/>
      <c r="E4" s="71"/>
      <c r="F4" s="71"/>
      <c r="G4" s="71"/>
      <c r="H4" s="71"/>
      <c r="I4" s="72"/>
      <c r="J4" s="73"/>
      <c r="K4" s="73"/>
      <c r="L4" s="72"/>
      <c r="M4" s="73"/>
      <c r="O4" s="72"/>
      <c r="P4" s="72"/>
      <c r="Q4" s="97"/>
      <c r="R4" s="112"/>
      <c r="S4" s="112"/>
      <c r="T4" s="112"/>
    </row>
    <row r="5" spans="1:20" ht="24" customHeight="1">
      <c r="A5" s="68"/>
      <c r="B5" s="285" t="str">
        <f ca="1">Translations!$A$120</f>
        <v>Actuales y previos</v>
      </c>
      <c r="C5" s="286"/>
      <c r="D5" s="286"/>
      <c r="E5" s="286"/>
      <c r="F5" s="286"/>
      <c r="G5" s="286"/>
      <c r="H5" s="286"/>
      <c r="I5" s="287"/>
      <c r="J5" s="288" t="str">
        <f ca="1">Translations!$A$121</f>
        <v>Estimados</v>
      </c>
      <c r="K5" s="289"/>
      <c r="L5" s="289"/>
      <c r="M5" s="289"/>
      <c r="N5" s="289"/>
      <c r="O5" s="289"/>
      <c r="P5" s="289"/>
      <c r="Q5" s="263" t="s">
        <v>54</v>
      </c>
      <c r="R5" s="113"/>
      <c r="S5" s="113"/>
      <c r="T5" s="113"/>
    </row>
    <row r="6" spans="1:20" ht="34.5" customHeight="1">
      <c r="A6" s="101" t="str">
        <f ca="1">Translations!$A$103</f>
        <v>Año fiscal</v>
      </c>
      <c r="B6" s="104" t="str">
        <f>IFERROR(C6-1,"")</f>
        <v/>
      </c>
      <c r="C6" s="104" t="str">
        <f>IFERROR(D6-1,"")</f>
        <v/>
      </c>
      <c r="D6" s="104" t="str">
        <f>IFERROR(E6-1,"")</f>
        <v/>
      </c>
      <c r="E6" s="104" t="str">
        <f>IFERROR(F6-1,"")</f>
        <v/>
      </c>
      <c r="F6" s="104" t="str">
        <f>IFERROR(G6-1,"")</f>
        <v/>
      </c>
      <c r="G6" s="104" t="str">
        <f>IFERROR(Q1-1,"")</f>
        <v/>
      </c>
      <c r="H6" s="104" t="s">
        <v>481</v>
      </c>
      <c r="I6" s="104" t="s">
        <v>484</v>
      </c>
      <c r="J6" s="104" t="str">
        <f>IF(ISNUMBER(Q1),Q1,"")</f>
        <v/>
      </c>
      <c r="K6" s="104" t="str">
        <f>IFERROR(J6+1,"")</f>
        <v/>
      </c>
      <c r="L6" s="104" t="str">
        <f>IFERROR(K6+1,"")</f>
        <v/>
      </c>
      <c r="M6" s="104" t="str">
        <f>IFERROR(L6+1,"")</f>
        <v/>
      </c>
      <c r="N6" s="104" t="str">
        <f>IFERROR(M6+1,"")</f>
        <v/>
      </c>
      <c r="O6" s="108" t="s">
        <v>481</v>
      </c>
      <c r="P6" s="109" t="s">
        <v>484</v>
      </c>
      <c r="Q6" s="263"/>
      <c r="R6" s="113"/>
      <c r="S6" s="113"/>
      <c r="T6" s="113"/>
    </row>
    <row r="7" spans="1:20" ht="30" customHeight="1">
      <c r="A7" s="101" t="str">
        <f ca="1">Translations!$A$104</f>
        <v>Año fiscal (especificado)</v>
      </c>
      <c r="B7" s="6" t="str">
        <f>IFERROR(IF('Cover Sheet'!$D$9="January - December","01/"&amp;B6&amp;" - "&amp;"12/"&amp;B6,IF('Cover Sheet'!$D$9="April - March","04/"&amp;B6&amp;" - "&amp;"03/"&amp;B6+1,IF('Cover Sheet'!$D$9="July - June","07/"&amp;B6-1&amp;" - "&amp;"06/"&amp;B6,IF('Cover Sheet'!$D$9="October - September","10/"&amp;B6-1&amp;" - "&amp;"09/"&amp;B6,"")))),"")</f>
        <v>01/ - 12/</v>
      </c>
      <c r="C7" s="6" t="str">
        <f>IFERROR(IF('Cover Sheet'!$D$9="January - December","01/"&amp;C6&amp;" - "&amp;"12/"&amp;C6,IF('Cover Sheet'!$D$9="April - March","04/"&amp;C6&amp;" - "&amp;"03/"&amp;C6+1,IF('Cover Sheet'!$D$9="July - June","07/"&amp;C6-1&amp;" - "&amp;"06/"&amp;C6,IF('Cover Sheet'!$D$9="October - September","10/"&amp;C6-1&amp;" - "&amp;"09/"&amp;C6,"")))),"")</f>
        <v>01/ - 12/</v>
      </c>
      <c r="D7" s="6" t="str">
        <f>IFERROR(IF('Cover Sheet'!$D$9="January - December","01/"&amp;D6&amp;" - "&amp;"12/"&amp;D6,IF('Cover Sheet'!$D$9="April - March","04/"&amp;D6&amp;" - "&amp;"03/"&amp;D6+1,IF('Cover Sheet'!$D$9="July - June","07/"&amp;D6-1&amp;" - "&amp;"06/"&amp;D6,IF('Cover Sheet'!$D$9="October - September","10/"&amp;D6-1&amp;" - "&amp;"09/"&amp;D6,"")))),"")</f>
        <v>01/ - 12/</v>
      </c>
      <c r="E7" s="6" t="str">
        <f>IFERROR(IF('Cover Sheet'!$D$9="January - December","01/"&amp;E6&amp;" - "&amp;"12/"&amp;E6,IF('Cover Sheet'!$D$9="April - March","04/"&amp;E6&amp;" - "&amp;"03/"&amp;E6+1,IF('Cover Sheet'!$D$9="July - June","07/"&amp;E6-1&amp;" - "&amp;"06/"&amp;E6,IF('Cover Sheet'!$D$9="October - September","10/"&amp;E6-1&amp;" - "&amp;"09/"&amp;E6,"")))),"")</f>
        <v>01/ - 12/</v>
      </c>
      <c r="F7" s="6" t="str">
        <f>IFERROR(IF('Cover Sheet'!$D$9="January - December","01/"&amp;F6&amp;" - "&amp;"12/"&amp;F6,IF('Cover Sheet'!$D$9="April - March","04/"&amp;F6&amp;" - "&amp;"03/"&amp;F6+1,IF('Cover Sheet'!$D$9="July - June","07/"&amp;F6-1&amp;" - "&amp;"06/"&amp;F6,IF('Cover Sheet'!$D$9="October - September","10/"&amp;F6-1&amp;" - "&amp;"09/"&amp;F6,"")))),"")</f>
        <v>01/ - 12/</v>
      </c>
      <c r="G7" s="6" t="str">
        <f>IFERROR(IF('Cover Sheet'!$D$9="January - December","01/"&amp;G6&amp;" - "&amp;"12/"&amp;G6,IF('Cover Sheet'!$D$9="April - March","04/"&amp;G6&amp;" - "&amp;"03/"&amp;G6+1,IF('Cover Sheet'!$D$9="July - June","07/"&amp;G6-1&amp;" - "&amp;"06/"&amp;G6,IF('Cover Sheet'!$D$9="October - September","10/"&amp;G6-1&amp;" - "&amp;"09/"&amp;G6,"")))),"")</f>
        <v>01/ - 12/</v>
      </c>
      <c r="H7" s="298"/>
      <c r="I7" s="299"/>
      <c r="J7" s="6" t="str">
        <f>IFERROR(IF('Cover Sheet'!$D$9="January - December","01/"&amp;J6&amp;" - "&amp;"12/"&amp;J6,IF('Cover Sheet'!$D$9="April - March","04/"&amp;J6&amp;" - "&amp;"03/"&amp;J6+1,IF('Cover Sheet'!$D$9="July - June","07/"&amp;J6-1&amp;" - "&amp;"06/"&amp;J6,IF('Cover Sheet'!$D$9="October - September","10/"&amp;J6-1&amp;" - "&amp;"09/"&amp;J6,"")))),"")</f>
        <v>01/ - 12/</v>
      </c>
      <c r="K7" s="6" t="str">
        <f>IFERROR(IF('Cover Sheet'!$D$9="January - December","01/"&amp;K6&amp;" - "&amp;"12/"&amp;K6,IF('Cover Sheet'!$D$9="April - March","04/"&amp;K6&amp;" - "&amp;"03/"&amp;K6+1,IF('Cover Sheet'!$D$9="July - June","07/"&amp;K6-1&amp;" - "&amp;"06/"&amp;K6,IF('Cover Sheet'!$D$9="October - September","10/"&amp;K6-1&amp;" - "&amp;"09/"&amp;K6,"")))),"")</f>
        <v>01/ - 12/</v>
      </c>
      <c r="L7" s="6" t="str">
        <f>IFERROR(IF('Cover Sheet'!$D$9="January - December","01/"&amp;L6&amp;" - "&amp;"12/"&amp;L6,IF('Cover Sheet'!$D$9="April - March","04/"&amp;L6&amp;" - "&amp;"03/"&amp;L6+1,IF('Cover Sheet'!$D$9="July - June","07/"&amp;L6-1&amp;" - "&amp;"06/"&amp;L6,IF('Cover Sheet'!$D$9="October - September","10/"&amp;L6-1&amp;" - "&amp;"09/"&amp;L6,"")))),"")</f>
        <v>01/ - 12/</v>
      </c>
      <c r="M7" s="6" t="str">
        <f>IFERROR(IF('Cover Sheet'!$D$9="January - December","01/"&amp;M6&amp;" - "&amp;"12/"&amp;M6,IF('Cover Sheet'!$D$9="April - March","04/"&amp;M6&amp;" - "&amp;"03/"&amp;M6+1,IF('Cover Sheet'!$D$9="July - June","07/"&amp;M6-1&amp;" - "&amp;"06/"&amp;M6,IF('Cover Sheet'!$D$9="October - September","10/"&amp;M6-1&amp;" - "&amp;"09/"&amp;M6,"")))),"")</f>
        <v>01/ - 12/</v>
      </c>
      <c r="N7" s="106" t="str">
        <f>IFERROR(IF('Cover Sheet'!$D$9="January - December","01/"&amp;N6&amp;" - "&amp;"12/"&amp;N6,IF('Cover Sheet'!$D$9="April - March","04/"&amp;N6&amp;" - "&amp;"03/"&amp;N6+1,IF('Cover Sheet'!$D$9="July - June","07/"&amp;N6-1&amp;" - "&amp;"06/"&amp;N6,IF('Cover Sheet'!$D$9="October - September","10/"&amp;N6-1&amp;" - "&amp;"09/"&amp;N6,"")))),"")</f>
        <v>01/ - 12/</v>
      </c>
      <c r="O7" s="298"/>
      <c r="P7" s="302"/>
      <c r="Q7" s="299"/>
      <c r="R7" s="113"/>
      <c r="S7" s="113"/>
      <c r="T7" s="113"/>
    </row>
    <row r="8" spans="1:20">
      <c r="A8" s="101" t="str">
        <f ca="1">Translations!$A$105</f>
        <v>Tipo de cambio (unidades de moneda local por USD o EUR)</v>
      </c>
      <c r="B8" s="17"/>
      <c r="C8" s="82"/>
      <c r="D8" s="17"/>
      <c r="E8" s="17"/>
      <c r="F8" s="17"/>
      <c r="G8" s="17"/>
      <c r="H8" s="300"/>
      <c r="I8" s="301"/>
      <c r="J8" s="17"/>
      <c r="K8" s="17"/>
      <c r="L8" s="17"/>
      <c r="M8" s="17"/>
      <c r="N8" s="107"/>
      <c r="O8" s="300"/>
      <c r="P8" s="303"/>
      <c r="Q8" s="301"/>
      <c r="R8" s="113"/>
      <c r="S8" s="113"/>
      <c r="T8" s="113"/>
    </row>
    <row r="9" spans="1:20" ht="14.65" hidden="1" customHeight="1">
      <c r="A9" s="81"/>
      <c r="B9" s="79"/>
      <c r="C9" s="79"/>
      <c r="D9" s="79"/>
      <c r="E9" s="79"/>
      <c r="F9" s="79"/>
      <c r="G9" s="79"/>
      <c r="H9" s="79"/>
      <c r="I9" s="79"/>
      <c r="J9" s="186"/>
      <c r="K9" s="186"/>
      <c r="L9" s="186"/>
      <c r="M9" s="186"/>
      <c r="N9" s="186"/>
      <c r="O9" s="80"/>
      <c r="P9" s="80"/>
      <c r="Q9" s="110"/>
      <c r="R9" s="113"/>
      <c r="S9" s="113"/>
      <c r="T9" s="113"/>
    </row>
    <row r="10" spans="1:20" ht="12.6" hidden="1" customHeight="1">
      <c r="A10" s="81"/>
      <c r="B10" s="78"/>
      <c r="C10" s="78"/>
      <c r="D10" s="78"/>
      <c r="E10" s="78"/>
      <c r="F10" s="78"/>
      <c r="G10" s="78"/>
      <c r="H10" s="78"/>
      <c r="I10" s="78"/>
      <c r="J10" s="187"/>
      <c r="K10" s="187"/>
      <c r="L10" s="187"/>
      <c r="M10" s="187"/>
      <c r="N10" s="187"/>
      <c r="O10" s="80"/>
      <c r="P10" s="80"/>
      <c r="Q10" s="80"/>
      <c r="R10" s="113"/>
      <c r="S10" s="113"/>
      <c r="T10" s="113"/>
    </row>
    <row r="11" spans="1:20" ht="30" customHeight="1">
      <c r="A11" s="290" t="str">
        <f ca="1">Translations!$A$106</f>
        <v>LÍNEA A: Total de necesidades de financiamiento para el Plan Estratégico Nacional (proporcionar montos anuales)</v>
      </c>
      <c r="B11" s="260"/>
      <c r="C11" s="260"/>
      <c r="D11" s="260"/>
      <c r="E11" s="260"/>
      <c r="F11" s="260"/>
      <c r="G11" s="260"/>
      <c r="H11" s="260"/>
      <c r="I11" s="291"/>
      <c r="J11" s="36"/>
      <c r="K11" s="36"/>
      <c r="L11" s="36"/>
      <c r="M11" s="36"/>
      <c r="N11" s="36"/>
      <c r="O11" s="111"/>
      <c r="P11" s="111" t="s">
        <v>611</v>
      </c>
      <c r="Q11" s="111"/>
      <c r="R11" s="113"/>
      <c r="S11" s="113"/>
      <c r="T11" s="113"/>
    </row>
    <row r="12" spans="1:20" ht="10.5" customHeight="1">
      <c r="A12" s="264" t="str">
        <f ca="1">Translations!$A$132</f>
        <v>Los datos sobre el gasto público en salud se refieren a:</v>
      </c>
      <c r="B12" s="265"/>
      <c r="C12" s="265"/>
      <c r="D12" s="265"/>
      <c r="E12" s="265"/>
      <c r="F12" s="266"/>
      <c r="G12" s="270" t="s">
        <v>614</v>
      </c>
      <c r="H12" s="271"/>
      <c r="I12" s="271"/>
      <c r="J12" s="272"/>
      <c r="K12" s="273"/>
      <c r="L12" s="304"/>
      <c r="M12" s="305"/>
      <c r="N12" s="305"/>
      <c r="O12" s="305"/>
      <c r="P12" s="305"/>
      <c r="Q12" s="306"/>
      <c r="R12" s="113"/>
      <c r="S12" s="113"/>
      <c r="T12" s="113"/>
    </row>
    <row r="13" spans="1:20" ht="13.5" customHeight="1">
      <c r="A13" s="267"/>
      <c r="B13" s="268"/>
      <c r="C13" s="268"/>
      <c r="D13" s="268"/>
      <c r="E13" s="268"/>
      <c r="F13" s="269"/>
      <c r="G13" s="274"/>
      <c r="H13" s="275"/>
      <c r="I13" s="275"/>
      <c r="J13" s="276"/>
      <c r="K13" s="277"/>
      <c r="L13" s="307"/>
      <c r="M13" s="308"/>
      <c r="N13" s="308"/>
      <c r="O13" s="308"/>
      <c r="P13" s="308"/>
      <c r="Q13" s="309"/>
      <c r="R13" s="113"/>
      <c r="S13" s="113"/>
      <c r="T13" s="113"/>
    </row>
    <row r="14" spans="1:20" ht="13.5" hidden="1" customHeight="1">
      <c r="A14" s="74"/>
      <c r="B14" s="74"/>
      <c r="C14" s="74"/>
      <c r="D14" s="74"/>
      <c r="E14" s="74"/>
      <c r="F14" s="74"/>
      <c r="G14" s="114"/>
      <c r="H14" s="114"/>
      <c r="I14" s="114"/>
      <c r="J14" s="115"/>
      <c r="K14" s="115"/>
      <c r="L14" s="116"/>
      <c r="M14" s="116"/>
      <c r="N14" s="116"/>
      <c r="O14" s="117"/>
      <c r="P14" s="117"/>
      <c r="Q14" s="117"/>
      <c r="R14" s="113"/>
      <c r="S14" s="113"/>
      <c r="T14" s="113"/>
    </row>
    <row r="15" spans="1:20" ht="13.5" hidden="1" customHeight="1">
      <c r="A15" s="74"/>
      <c r="B15" s="74"/>
      <c r="C15" s="74"/>
      <c r="D15" s="74"/>
      <c r="E15" s="74"/>
      <c r="F15" s="74"/>
      <c r="G15" s="114"/>
      <c r="H15" s="114"/>
      <c r="I15" s="114"/>
      <c r="J15" s="115"/>
      <c r="K15" s="115"/>
      <c r="L15" s="116"/>
      <c r="M15" s="116"/>
      <c r="N15" s="116"/>
      <c r="O15" s="117"/>
      <c r="P15" s="117"/>
      <c r="Q15" s="117"/>
      <c r="R15" s="113"/>
      <c r="S15" s="113"/>
      <c r="T15" s="113"/>
    </row>
    <row r="16" spans="1:20" ht="15" customHeight="1">
      <c r="A16" s="259" t="str">
        <f ca="1">Translations!$A$107</f>
        <v>LÍNEAS B, C Y D: Recursos previos, actuales y previstos para hacer frente a las necesidades de financiamiento del Plan Estratégico Nacional</v>
      </c>
      <c r="B16" s="260"/>
      <c r="C16" s="260"/>
      <c r="D16" s="260"/>
      <c r="E16" s="260"/>
      <c r="F16" s="260"/>
      <c r="G16" s="260"/>
      <c r="H16" s="260"/>
      <c r="I16" s="260"/>
      <c r="J16" s="260"/>
      <c r="K16" s="260"/>
      <c r="L16" s="260"/>
      <c r="M16" s="260"/>
      <c r="N16" s="260"/>
      <c r="O16" s="261"/>
      <c r="P16" s="261"/>
      <c r="Q16" s="262"/>
      <c r="R16" s="113"/>
      <c r="S16" s="113"/>
      <c r="T16" s="113"/>
    </row>
    <row r="17" spans="1:20" ht="15" customHeight="1">
      <c r="A17" s="100" t="str">
        <f ca="1">Translations!$A$108</f>
        <v>Fuente nacional B1: Préstamos</v>
      </c>
      <c r="B17" s="118"/>
      <c r="C17" s="118"/>
      <c r="D17" s="118"/>
      <c r="E17" s="18"/>
      <c r="F17" s="18"/>
      <c r="G17" s="18"/>
      <c r="H17" s="18"/>
      <c r="I17" s="38"/>
      <c r="J17" s="18"/>
      <c r="K17" s="18"/>
      <c r="L17" s="18"/>
      <c r="M17" s="18"/>
      <c r="N17" s="18"/>
      <c r="O17" s="38"/>
      <c r="P17" s="38"/>
      <c r="Q17" s="38"/>
      <c r="R17" s="113"/>
      <c r="S17" s="113"/>
      <c r="T17" s="113"/>
    </row>
    <row r="18" spans="1:20" ht="15" customHeight="1">
      <c r="A18" s="69" t="str">
        <f ca="1">Translations!$A$109</f>
        <v>Fuente nacional B2: Alivio de la deuda</v>
      </c>
      <c r="B18" s="118"/>
      <c r="C18" s="118"/>
      <c r="D18" s="118"/>
      <c r="E18" s="18"/>
      <c r="F18" s="18"/>
      <c r="G18" s="18"/>
      <c r="H18" s="18"/>
      <c r="I18" s="38"/>
      <c r="J18" s="18"/>
      <c r="K18" s="18"/>
      <c r="L18" s="18"/>
      <c r="M18" s="18"/>
      <c r="N18" s="18"/>
      <c r="O18" s="38"/>
      <c r="P18" s="38"/>
      <c r="Q18" s="38"/>
      <c r="R18" s="113"/>
      <c r="S18" s="113"/>
      <c r="T18" s="113"/>
    </row>
    <row r="19" spans="1:20" ht="15" customHeight="1">
      <c r="A19" s="69" t="str">
        <f ca="1">Translations!$A$110</f>
        <v>Fuente nacional B3: Ingresos del gobierno</v>
      </c>
      <c r="B19" s="118"/>
      <c r="C19" s="118"/>
      <c r="D19" s="118"/>
      <c r="E19" s="18"/>
      <c r="F19" s="18"/>
      <c r="G19" s="18"/>
      <c r="H19" s="18"/>
      <c r="I19" s="38"/>
      <c r="J19" s="18"/>
      <c r="K19" s="18"/>
      <c r="L19" s="18"/>
      <c r="M19" s="18"/>
      <c r="N19" s="18"/>
      <c r="O19" s="38"/>
      <c r="P19" s="38"/>
      <c r="Q19" s="38"/>
      <c r="R19" s="113"/>
      <c r="S19" s="113"/>
      <c r="T19" s="113"/>
    </row>
    <row r="20" spans="1:20" ht="15" customHeight="1">
      <c r="A20" s="69" t="str">
        <f ca="1">Translations!$A$111</f>
        <v>Fuente nacional B4: Seguro de salud social</v>
      </c>
      <c r="B20" s="118"/>
      <c r="C20" s="118"/>
      <c r="D20" s="118"/>
      <c r="E20" s="18"/>
      <c r="F20" s="18"/>
      <c r="G20" s="18"/>
      <c r="H20" s="18"/>
      <c r="I20" s="38"/>
      <c r="J20" s="18"/>
      <c r="K20" s="18"/>
      <c r="L20" s="18"/>
      <c r="M20" s="18"/>
      <c r="N20" s="18"/>
      <c r="O20" s="38"/>
      <c r="P20" s="38"/>
      <c r="Q20" s="38"/>
      <c r="R20" s="113"/>
      <c r="S20" s="113"/>
      <c r="T20" s="113"/>
    </row>
    <row r="21" spans="1:20" ht="15" customHeight="1">
      <c r="A21" s="98" t="str">
        <f ca="1">Translations!$A$112</f>
        <v>Fuente nacional B5: Contribuciones del sector privado (nacional)</v>
      </c>
      <c r="B21" s="118"/>
      <c r="C21" s="118"/>
      <c r="D21" s="118"/>
      <c r="E21" s="18"/>
      <c r="F21" s="18"/>
      <c r="G21" s="18"/>
      <c r="H21" s="36"/>
      <c r="I21" s="111"/>
      <c r="J21" s="18"/>
      <c r="K21" s="18"/>
      <c r="L21" s="18"/>
      <c r="M21" s="18"/>
      <c r="N21" s="39"/>
      <c r="O21" s="38"/>
      <c r="P21" s="38"/>
      <c r="Q21" s="38"/>
      <c r="R21" s="113"/>
      <c r="S21" s="113"/>
      <c r="T21" s="113"/>
    </row>
    <row r="22" spans="1:20" ht="30" customHeight="1">
      <c r="A22" s="99" t="str">
        <f ca="1">Translations!$A$113</f>
        <v>LÍNEA B: Recursos NACIONALES totales previos, actuales y previstos</v>
      </c>
      <c r="B22" s="7">
        <f t="shared" ref="B22:G22" si="0">SUM(B17:B21)</f>
        <v>0</v>
      </c>
      <c r="C22" s="7">
        <f t="shared" si="0"/>
        <v>0</v>
      </c>
      <c r="D22" s="7">
        <f t="shared" si="0"/>
        <v>0</v>
      </c>
      <c r="E22" s="7">
        <f t="shared" ref="E22:N22" si="1">SUM(E17:E21)</f>
        <v>0</v>
      </c>
      <c r="F22" s="7">
        <f t="shared" si="0"/>
        <v>0</v>
      </c>
      <c r="G22" s="7">
        <f t="shared" si="0"/>
        <v>0</v>
      </c>
      <c r="H22" s="278"/>
      <c r="I22" s="278"/>
      <c r="J22" s="7">
        <f t="shared" si="1"/>
        <v>0</v>
      </c>
      <c r="K22" s="7">
        <f t="shared" si="1"/>
        <v>0</v>
      </c>
      <c r="L22" s="7">
        <f t="shared" si="1"/>
        <v>0</v>
      </c>
      <c r="M22" s="7">
        <f t="shared" si="1"/>
        <v>0</v>
      </c>
      <c r="N22" s="7">
        <f t="shared" si="1"/>
        <v>0</v>
      </c>
      <c r="O22" s="256"/>
      <c r="P22" s="257"/>
      <c r="Q22" s="258"/>
      <c r="R22" s="113"/>
      <c r="S22" s="113"/>
      <c r="T22" s="113"/>
    </row>
    <row r="23" spans="1:20" ht="15" customHeight="1">
      <c r="A23" s="163" t="e">
        <f ca="1">_xlfn.XLOOKUP(IFERROR(INDEX(NFM3ExternalList!$A$1:$H$739,MATCH(TB.Gap.Overview!S23,NFM3ExternalList!$H$1:$H$739,0),6),"Select External Source"),Dropdowns!$AB$3:$AB$50,Dropdowns!$AA$3:$AA$50,"",0,1)</f>
        <v>#NAME?</v>
      </c>
      <c r="B23" s="19">
        <f ca="1">IFERROR(INDEX(NFM3External!$A$1:$L$4060,MATCH(_xlfn.CONCAT($J$3,"_","TB","_",$T23,"_",B$6),NFM3External!$L$1:$L$4060,0),10),0)</f>
        <v>0</v>
      </c>
      <c r="C23" s="19">
        <f ca="1">IFERROR(INDEX(NFM3External!$A$1:$L$4060,MATCH(_xlfn.CONCAT($J$3,"_","TB","_",$T23,"_",C$6),NFM3External!$L$1:$L$4060,0),10),0)</f>
        <v>0</v>
      </c>
      <c r="D23" s="19">
        <f ca="1">IFERROR(INDEX(NFM3External!$A$1:$L$4060,MATCH(_xlfn.CONCAT($J$3,"_","TB","_",$T23,"_",D$6),NFM3External!$L$1:$L$4060,0),10),0)</f>
        <v>0</v>
      </c>
      <c r="E23" s="19"/>
      <c r="F23" s="19"/>
      <c r="G23" s="19"/>
      <c r="H23" s="19"/>
      <c r="I23" s="188"/>
      <c r="J23" s="19"/>
      <c r="K23" s="19"/>
      <c r="L23" s="19"/>
      <c r="M23" s="19"/>
      <c r="N23" s="19"/>
      <c r="O23" s="38"/>
      <c r="P23" s="38"/>
      <c r="Q23" s="37"/>
      <c r="R23" s="1">
        <v>1</v>
      </c>
      <c r="S23" s="113" t="e">
        <f ca="1">_xlfn.CONCAT($J$3,"_","TB","_",R23)</f>
        <v>#NAME?</v>
      </c>
      <c r="T23" s="113" t="e">
        <f ca="1">_xlfn.XLOOKUP(A23,Dropdowns!$AA$3:$AA$50,Dropdowns!$AB$3:$AB$50,"",0,1)</f>
        <v>#NAME?</v>
      </c>
    </row>
    <row r="24" spans="1:20" ht="15" customHeight="1">
      <c r="A24" s="164" t="e">
        <f ca="1">_xlfn.XLOOKUP(IFERROR(INDEX(NFM3ExternalList!$A$1:$H$739,MATCH(TB.Gap.Overview!S24,NFM3ExternalList!$H$1:$H$739,0),6),"Select External Source"),Dropdowns!$AB$3:$AB$50,Dropdowns!$AA$3:$AA$50,"",0,1)</f>
        <v>#NAME?</v>
      </c>
      <c r="B24" s="19">
        <f ca="1">IFERROR(INDEX(NFM3External!$A$1:$L$4060,MATCH(_xlfn.CONCAT($J$3,"_","TB","_",$T24,"_",B$6),NFM3External!$L$1:$L$4060,0),10),0)</f>
        <v>0</v>
      </c>
      <c r="C24" s="19">
        <f ca="1">IFERROR(INDEX(NFM3External!$A$1:$L$4060,MATCH(_xlfn.CONCAT($J$3,"_","TB","_",$T24,"_",C$6),NFM3External!$L$1:$L$4060,0),10),0)</f>
        <v>0</v>
      </c>
      <c r="D24" s="19">
        <f ca="1">IFERROR(INDEX(NFM3External!$A$1:$L$4060,MATCH(_xlfn.CONCAT($J$3,"_","TB","_",$T24,"_",D$6),NFM3External!$L$1:$L$4060,0),10),0)</f>
        <v>0</v>
      </c>
      <c r="E24" s="19"/>
      <c r="F24" s="19"/>
      <c r="G24" s="19"/>
      <c r="H24" s="19"/>
      <c r="I24" s="38"/>
      <c r="J24" s="19"/>
      <c r="K24" s="19"/>
      <c r="L24" s="19"/>
      <c r="M24" s="19"/>
      <c r="N24" s="189"/>
      <c r="O24" s="38"/>
      <c r="P24" s="38"/>
      <c r="Q24" s="38"/>
      <c r="R24" s="113">
        <v>2</v>
      </c>
      <c r="S24" s="113" t="e">
        <f t="shared" ref="S24:S35" ca="1" si="2">_xlfn.CONCAT($J$3,"_","TB","_",R24)</f>
        <v>#NAME?</v>
      </c>
      <c r="T24" s="113" t="e">
        <f ca="1">_xlfn.XLOOKUP(A24,Dropdowns!$AA$3:$AA$50,Dropdowns!$AB$3:$AB$50,"",0,1)</f>
        <v>#NAME?</v>
      </c>
    </row>
    <row r="25" spans="1:20" ht="15" customHeight="1">
      <c r="A25" s="164" t="e">
        <f ca="1">_xlfn.XLOOKUP(IFERROR(INDEX(NFM3ExternalList!$A$1:$H$739,MATCH(TB.Gap.Overview!S25,NFM3ExternalList!$H$1:$H$739,0),6),"Select External Source"),Dropdowns!$AB$3:$AB$50,Dropdowns!$AA$3:$AA$50,"",0,1)</f>
        <v>#NAME?</v>
      </c>
      <c r="B25" s="19">
        <f ca="1">IFERROR(INDEX(NFM3External!$A$1:$L$4060,MATCH(_xlfn.CONCAT($J$3,"_","TB","_",$T25,"_",B$6),NFM3External!$L$1:$L$4060,0),10),0)</f>
        <v>0</v>
      </c>
      <c r="C25" s="19">
        <f ca="1">IFERROR(INDEX(NFM3External!$A$1:$L$4060,MATCH(_xlfn.CONCAT($J$3,"_","TB","_",$T25,"_",C$6),NFM3External!$L$1:$L$4060,0),10),0)</f>
        <v>0</v>
      </c>
      <c r="D25" s="19">
        <f ca="1">IFERROR(INDEX(NFM3External!$A$1:$L$4060,MATCH(_xlfn.CONCAT($J$3,"_","TB","_",$T25,"_",D$6),NFM3External!$L$1:$L$4060,0),10),0)</f>
        <v>0</v>
      </c>
      <c r="E25" s="19"/>
      <c r="F25" s="19"/>
      <c r="G25" s="19"/>
      <c r="H25" s="19"/>
      <c r="I25" s="38"/>
      <c r="J25" s="19"/>
      <c r="K25" s="19"/>
      <c r="L25" s="19"/>
      <c r="M25" s="19"/>
      <c r="N25" s="189"/>
      <c r="O25" s="38"/>
      <c r="P25" s="38"/>
      <c r="Q25" s="38"/>
      <c r="R25" s="113">
        <v>3</v>
      </c>
      <c r="S25" s="113" t="e">
        <f t="shared" ca="1" si="2"/>
        <v>#NAME?</v>
      </c>
      <c r="T25" s="113" t="e">
        <f ca="1">_xlfn.XLOOKUP(A25,Dropdowns!$AA$3:$AA$50,Dropdowns!$AB$3:$AB$50,"",0,1)</f>
        <v>#NAME?</v>
      </c>
    </row>
    <row r="26" spans="1:20" ht="15" customHeight="1">
      <c r="A26" s="164" t="e">
        <f ca="1">_xlfn.XLOOKUP(IFERROR(INDEX(NFM3ExternalList!$A$1:$H$739,MATCH(TB.Gap.Overview!S26,NFM3ExternalList!$H$1:$H$739,0),6),"Select External Source"),Dropdowns!$AB$3:$AB$50,Dropdowns!$AA$3:$AA$50,"",0,1)</f>
        <v>#NAME?</v>
      </c>
      <c r="B26" s="19">
        <f ca="1">IFERROR(INDEX(NFM3External!$A$1:$L$4060,MATCH(_xlfn.CONCAT($J$3,"_","TB","_",$T26,"_",B$6),NFM3External!$L$1:$L$4060,0),10),0)</f>
        <v>0</v>
      </c>
      <c r="C26" s="19">
        <f ca="1">IFERROR(INDEX(NFM3External!$A$1:$L$4060,MATCH(_xlfn.CONCAT($J$3,"_","TB","_",$T26,"_",C$6),NFM3External!$L$1:$L$4060,0),10),0)</f>
        <v>0</v>
      </c>
      <c r="D26" s="19">
        <f ca="1">IFERROR(INDEX(NFM3External!$A$1:$L$4060,MATCH(_xlfn.CONCAT($J$3,"_","TB","_",$T26,"_",D$6),NFM3External!$L$1:$L$4060,0),10),0)</f>
        <v>0</v>
      </c>
      <c r="E26" s="19"/>
      <c r="F26" s="19"/>
      <c r="G26" s="19"/>
      <c r="H26" s="19"/>
      <c r="I26" s="38"/>
      <c r="J26" s="19"/>
      <c r="K26" s="19"/>
      <c r="L26" s="19"/>
      <c r="M26" s="19"/>
      <c r="N26" s="189"/>
      <c r="O26" s="38"/>
      <c r="P26" s="38"/>
      <c r="Q26" s="38"/>
      <c r="R26" s="1">
        <v>4</v>
      </c>
      <c r="S26" s="113" t="e">
        <f t="shared" ca="1" si="2"/>
        <v>#NAME?</v>
      </c>
      <c r="T26" s="113" t="e">
        <f ca="1">_xlfn.XLOOKUP(A26,Dropdowns!$AA$3:$AA$50,Dropdowns!$AB$3:$AB$50,"",0,1)</f>
        <v>#NAME?</v>
      </c>
    </row>
    <row r="27" spans="1:20" ht="15" customHeight="1">
      <c r="A27" s="164" t="e">
        <f ca="1">_xlfn.XLOOKUP(IFERROR(INDEX(NFM3ExternalList!$A$1:$H$739,MATCH(TB.Gap.Overview!S27,NFM3ExternalList!$H$1:$H$739,0),6),"Select External Source"),Dropdowns!$AB$3:$AB$50,Dropdowns!$AA$3:$AA$50,"",0,1)</f>
        <v>#NAME?</v>
      </c>
      <c r="B27" s="19">
        <f ca="1">IFERROR(INDEX(NFM3External!$A$1:$L$4060,MATCH(_xlfn.CONCAT($J$3,"_","TB","_",$T27,"_",B$6),NFM3External!$L$1:$L$4060,0),10),0)</f>
        <v>0</v>
      </c>
      <c r="C27" s="19">
        <f ca="1">IFERROR(INDEX(NFM3External!$A$1:$L$4060,MATCH(_xlfn.CONCAT($J$3,"_","TB","_",$T27,"_",C$6),NFM3External!$L$1:$L$4060,0),10),0)</f>
        <v>0</v>
      </c>
      <c r="D27" s="19">
        <f ca="1">IFERROR(INDEX(NFM3External!$A$1:$L$4060,MATCH(_xlfn.CONCAT($J$3,"_","TB","_",$T27,"_",D$6),NFM3External!$L$1:$L$4060,0),10),0)</f>
        <v>0</v>
      </c>
      <c r="E27" s="19"/>
      <c r="F27" s="19"/>
      <c r="G27" s="19"/>
      <c r="H27" s="19"/>
      <c r="I27" s="38"/>
      <c r="J27" s="19"/>
      <c r="K27" s="19"/>
      <c r="L27" s="19"/>
      <c r="M27" s="19"/>
      <c r="N27" s="189"/>
      <c r="O27" s="38"/>
      <c r="P27" s="38"/>
      <c r="Q27" s="38"/>
      <c r="R27" s="113">
        <v>5</v>
      </c>
      <c r="S27" s="113" t="e">
        <f t="shared" ca="1" si="2"/>
        <v>#NAME?</v>
      </c>
      <c r="T27" s="113" t="e">
        <f ca="1">_xlfn.XLOOKUP(A27,Dropdowns!$AA$3:$AA$50,Dropdowns!$AB$3:$AB$50,"",0,1)</f>
        <v>#NAME?</v>
      </c>
    </row>
    <row r="28" spans="1:20" ht="15" customHeight="1">
      <c r="A28" s="164" t="e">
        <f ca="1">_xlfn.XLOOKUP(IFERROR(INDEX(NFM3ExternalList!$A$1:$H$739,MATCH(TB.Gap.Overview!S28,NFM3ExternalList!$H$1:$H$739,0),6),"Select External Source"),Dropdowns!$AB$3:$AB$50,Dropdowns!$AA$3:$AA$50,"",0,1)</f>
        <v>#NAME?</v>
      </c>
      <c r="B28" s="19">
        <f ca="1">IFERROR(INDEX(NFM3External!$A$1:$L$4060,MATCH(_xlfn.CONCAT($J$3,"_","TB","_",$T28,"_",B$6),NFM3External!$L$1:$L$4060,0),10),0)</f>
        <v>0</v>
      </c>
      <c r="C28" s="19">
        <f ca="1">IFERROR(INDEX(NFM3External!$A$1:$L$4060,MATCH(_xlfn.CONCAT($J$3,"_","TB","_",$T28,"_",C$6),NFM3External!$L$1:$L$4060,0),10),0)</f>
        <v>0</v>
      </c>
      <c r="D28" s="19">
        <f ca="1">IFERROR(INDEX(NFM3External!$A$1:$L$4060,MATCH(_xlfn.CONCAT($J$3,"_","TB","_",$T28,"_",D$6),NFM3External!$L$1:$L$4060,0),10),0)</f>
        <v>0</v>
      </c>
      <c r="E28" s="19"/>
      <c r="F28" s="19"/>
      <c r="G28" s="19"/>
      <c r="H28" s="19"/>
      <c r="I28" s="38"/>
      <c r="J28" s="19"/>
      <c r="K28" s="19"/>
      <c r="L28" s="19"/>
      <c r="M28" s="19"/>
      <c r="N28" s="19"/>
      <c r="O28" s="38"/>
      <c r="P28" s="38"/>
      <c r="Q28" s="38"/>
      <c r="R28" s="113">
        <v>6</v>
      </c>
      <c r="S28" s="113" t="e">
        <f t="shared" ca="1" si="2"/>
        <v>#NAME?</v>
      </c>
      <c r="T28" s="113" t="e">
        <f ca="1">_xlfn.XLOOKUP(A28,Dropdowns!$AA$3:$AA$50,Dropdowns!$AB$3:$AB$50,"",0,1)</f>
        <v>#NAME?</v>
      </c>
    </row>
    <row r="29" spans="1:20" ht="15" customHeight="1">
      <c r="A29" s="164" t="e">
        <f ca="1">_xlfn.XLOOKUP(IFERROR(INDEX(NFM3ExternalList!$A$1:$H$739,MATCH(TB.Gap.Overview!S29,NFM3ExternalList!$H$1:$H$739,0),6),"Select External Source"),Dropdowns!$AB$3:$AB$50,Dropdowns!$AA$3:$AA$50,"",0,1)</f>
        <v>#NAME?</v>
      </c>
      <c r="B29" s="19">
        <f ca="1">IFERROR(INDEX(NFM3External!$A$1:$L$4060,MATCH(_xlfn.CONCAT($J$3,"_","TB","_",$T29,"_",B$6),NFM3External!$L$1:$L$4060,0),10),0)</f>
        <v>0</v>
      </c>
      <c r="C29" s="19">
        <f ca="1">IFERROR(INDEX(NFM3External!$A$1:$L$4060,MATCH(_xlfn.CONCAT($J$3,"_","TB","_",$T29,"_",C$6),NFM3External!$L$1:$L$4060,0),10),0)</f>
        <v>0</v>
      </c>
      <c r="D29" s="19">
        <f ca="1">IFERROR(INDEX(NFM3External!$A$1:$L$4060,MATCH(_xlfn.CONCAT($J$3,"_","TB","_",$T29,"_",D$6),NFM3External!$L$1:$L$4060,0),10),0)</f>
        <v>0</v>
      </c>
      <c r="E29" s="19"/>
      <c r="F29" s="19"/>
      <c r="G29" s="19"/>
      <c r="H29" s="19"/>
      <c r="I29" s="38"/>
      <c r="J29" s="19"/>
      <c r="K29" s="19"/>
      <c r="L29" s="19"/>
      <c r="M29" s="19"/>
      <c r="N29" s="19"/>
      <c r="O29" s="38"/>
      <c r="P29" s="38"/>
      <c r="Q29" s="38"/>
      <c r="R29" s="1">
        <v>7</v>
      </c>
      <c r="S29" s="113" t="e">
        <f t="shared" ca="1" si="2"/>
        <v>#NAME?</v>
      </c>
      <c r="T29" s="113" t="e">
        <f ca="1">_xlfn.XLOOKUP(A29,Dropdowns!$AA$3:$AA$50,Dropdowns!$AB$3:$AB$50,"",0,1)</f>
        <v>#NAME?</v>
      </c>
    </row>
    <row r="30" spans="1:20" ht="15" customHeight="1">
      <c r="A30" s="164" t="e">
        <f ca="1">_xlfn.XLOOKUP(IFERROR(INDEX(NFM3ExternalList!$A$1:$H$739,MATCH(TB.Gap.Overview!S30,NFM3ExternalList!$H$1:$H$739,0),6),"Select External Source"),Dropdowns!$AB$3:$AB$50,Dropdowns!$AA$3:$AA$50,"",0,1)</f>
        <v>#NAME?</v>
      </c>
      <c r="B30" s="19">
        <f ca="1">IFERROR(INDEX(NFM3External!$A$1:$L$4060,MATCH(_xlfn.CONCAT($J$3,"_","TB","_",$T30,"_",B$6),NFM3External!$L$1:$L$4060,0),10),0)</f>
        <v>0</v>
      </c>
      <c r="C30" s="19">
        <f ca="1">IFERROR(INDEX(NFM3External!$A$1:$L$4060,MATCH(_xlfn.CONCAT($J$3,"_","TB","_",$T30,"_",C$6),NFM3External!$L$1:$L$4060,0),10),0)</f>
        <v>0</v>
      </c>
      <c r="D30" s="19">
        <f ca="1">IFERROR(INDEX(NFM3External!$A$1:$L$4060,MATCH(_xlfn.CONCAT($J$3,"_","TB","_",$T30,"_",D$6),NFM3External!$L$1:$L$4060,0),10),0)</f>
        <v>0</v>
      </c>
      <c r="E30" s="19"/>
      <c r="F30" s="19"/>
      <c r="G30" s="19"/>
      <c r="H30" s="19"/>
      <c r="I30" s="38"/>
      <c r="J30" s="19"/>
      <c r="K30" s="19"/>
      <c r="L30" s="19"/>
      <c r="M30" s="19"/>
      <c r="N30" s="19"/>
      <c r="O30" s="38"/>
      <c r="P30" s="38"/>
      <c r="Q30" s="38"/>
      <c r="R30" s="113">
        <v>8</v>
      </c>
      <c r="S30" s="113" t="e">
        <f t="shared" ca="1" si="2"/>
        <v>#NAME?</v>
      </c>
      <c r="T30" s="113" t="e">
        <f ca="1">_xlfn.XLOOKUP(A30,Dropdowns!$AA$3:$AA$50,Dropdowns!$AB$3:$AB$50,"",0,1)</f>
        <v>#NAME?</v>
      </c>
    </row>
    <row r="31" spans="1:20" ht="15" customHeight="1">
      <c r="A31" s="164" t="e">
        <f ca="1">_xlfn.XLOOKUP(IFERROR(INDEX(NFM3ExternalList!$A$1:$H$739,MATCH(TB.Gap.Overview!S31,NFM3ExternalList!$H$1:$H$739,0),6),"Select External Source"),Dropdowns!$AB$3:$AB$50,Dropdowns!$AA$3:$AA$50,"",0,1)</f>
        <v>#NAME?</v>
      </c>
      <c r="B31" s="19">
        <f ca="1">IFERROR(INDEX(NFM3External!$A$1:$L$4060,MATCH(_xlfn.CONCAT($J$3,"_","TB","_",$T31,"_",B$6),NFM3External!$L$1:$L$4060,0),10),0)</f>
        <v>0</v>
      </c>
      <c r="C31" s="19">
        <f ca="1">IFERROR(INDEX(NFM3External!$A$1:$L$4060,MATCH(_xlfn.CONCAT($J$3,"_","TB","_",$T31,"_",C$6),NFM3External!$L$1:$L$4060,0),10),0)</f>
        <v>0</v>
      </c>
      <c r="D31" s="19">
        <f ca="1">IFERROR(INDEX(NFM3External!$A$1:$L$4060,MATCH(_xlfn.CONCAT($J$3,"_","TB","_",$T31,"_",D$6),NFM3External!$L$1:$L$4060,0),10),0)</f>
        <v>0</v>
      </c>
      <c r="E31" s="19"/>
      <c r="F31" s="19"/>
      <c r="G31" s="19"/>
      <c r="H31" s="19"/>
      <c r="I31" s="38"/>
      <c r="J31" s="19"/>
      <c r="K31" s="19"/>
      <c r="L31" s="19"/>
      <c r="M31" s="19"/>
      <c r="N31" s="189"/>
      <c r="O31" s="38"/>
      <c r="P31" s="38"/>
      <c r="Q31" s="38"/>
      <c r="R31" s="113">
        <v>9</v>
      </c>
      <c r="S31" s="113" t="e">
        <f t="shared" ca="1" si="2"/>
        <v>#NAME?</v>
      </c>
      <c r="T31" s="113" t="e">
        <f ca="1">_xlfn.XLOOKUP(A31,Dropdowns!$AA$3:$AA$50,Dropdowns!$AB$3:$AB$50,"",0,1)</f>
        <v>#NAME?</v>
      </c>
    </row>
    <row r="32" spans="1:20" ht="15" customHeight="1">
      <c r="A32" s="164" t="e">
        <f ca="1">_xlfn.XLOOKUP(IFERROR(INDEX(NFM3ExternalList!$A$1:$H$739,MATCH(TB.Gap.Overview!S32,NFM3ExternalList!$H$1:$H$739,0),6),"Select External Source"),Dropdowns!$AB$3:$AB$50,Dropdowns!$AA$3:$AA$50,"",0,1)</f>
        <v>#NAME?</v>
      </c>
      <c r="B32" s="19">
        <f ca="1">IFERROR(INDEX(NFM3External!$A$1:$L$4060,MATCH(_xlfn.CONCAT($J$3,"_","TB","_",$T32,"_",B$6),NFM3External!$L$1:$L$4060,0),10),0)</f>
        <v>0</v>
      </c>
      <c r="C32" s="19">
        <f ca="1">IFERROR(INDEX(NFM3External!$A$1:$L$4060,MATCH(_xlfn.CONCAT($J$3,"_","TB","_",$T32,"_",C$6),NFM3External!$L$1:$L$4060,0),10),0)</f>
        <v>0</v>
      </c>
      <c r="D32" s="19">
        <f ca="1">IFERROR(INDEX(NFM3External!$A$1:$L$4060,MATCH(_xlfn.CONCAT($J$3,"_","TB","_",$T32,"_",D$6),NFM3External!$L$1:$L$4060,0),10),0)</f>
        <v>0</v>
      </c>
      <c r="E32" s="19"/>
      <c r="F32" s="19"/>
      <c r="G32" s="19"/>
      <c r="H32" s="19"/>
      <c r="I32" s="38"/>
      <c r="J32" s="19"/>
      <c r="K32" s="19"/>
      <c r="L32" s="19"/>
      <c r="M32" s="19"/>
      <c r="N32" s="189"/>
      <c r="O32" s="38"/>
      <c r="P32" s="38"/>
      <c r="Q32" s="38"/>
      <c r="R32" s="1">
        <v>10</v>
      </c>
      <c r="S32" s="113" t="e">
        <f t="shared" ca="1" si="2"/>
        <v>#NAME?</v>
      </c>
      <c r="T32" s="113" t="e">
        <f ca="1">_xlfn.XLOOKUP(A32,Dropdowns!$AA$3:$AA$50,Dropdowns!$AB$3:$AB$50,"",0,1)</f>
        <v>#NAME?</v>
      </c>
    </row>
    <row r="33" spans="1:20" ht="15" customHeight="1">
      <c r="A33" s="164" t="e">
        <f ca="1">_xlfn.XLOOKUP(IFERROR(INDEX(NFM3ExternalList!$A$1:$H$739,MATCH(TB.Gap.Overview!S33,NFM3ExternalList!$H$1:$H$739,0),6),"Select External Source"),Dropdowns!$AB$3:$AB$50,Dropdowns!$AA$3:$AA$50,"",0,1)</f>
        <v>#NAME?</v>
      </c>
      <c r="B33" s="19">
        <f ca="1">IFERROR(INDEX(NFM3External!$A$1:$L$4060,MATCH(_xlfn.CONCAT($J$3,"_","TB","_",$T33,"_",B$6),NFM3External!$L$1:$L$4060,0),10),0)</f>
        <v>0</v>
      </c>
      <c r="C33" s="19">
        <f ca="1">IFERROR(INDEX(NFM3External!$A$1:$L$4060,MATCH(_xlfn.CONCAT($J$3,"_","TB","_",$T33,"_",C$6),NFM3External!$L$1:$L$4060,0),10),0)</f>
        <v>0</v>
      </c>
      <c r="D33" s="19">
        <f ca="1">IFERROR(INDEX(NFM3External!$A$1:$L$4060,MATCH(_xlfn.CONCAT($J$3,"_","TB","_",$T33,"_",D$6),NFM3External!$L$1:$L$4060,0),10),0)</f>
        <v>0</v>
      </c>
      <c r="E33" s="19"/>
      <c r="F33" s="19"/>
      <c r="G33" s="19"/>
      <c r="H33" s="19"/>
      <c r="I33" s="38"/>
      <c r="J33" s="19"/>
      <c r="K33" s="19"/>
      <c r="L33" s="19"/>
      <c r="M33" s="19"/>
      <c r="N33" s="189"/>
      <c r="O33" s="38"/>
      <c r="P33" s="38"/>
      <c r="Q33" s="38"/>
      <c r="R33" s="113">
        <v>11</v>
      </c>
      <c r="S33" s="113" t="e">
        <f t="shared" ca="1" si="2"/>
        <v>#NAME?</v>
      </c>
      <c r="T33" s="113" t="e">
        <f ca="1">_xlfn.XLOOKUP(A33,Dropdowns!$AA$3:$AA$50,Dropdowns!$AB$3:$AB$50,"",0,1)</f>
        <v>#NAME?</v>
      </c>
    </row>
    <row r="34" spans="1:20" ht="15" customHeight="1">
      <c r="A34" s="164" t="e">
        <f ca="1">_xlfn.XLOOKUP(IFERROR(INDEX(NFM3ExternalList!$A$1:$H$739,MATCH(TB.Gap.Overview!S34,NFM3ExternalList!$H$1:$H$739,0),6),"Select External Source"),Dropdowns!$AB$3:$AB$50,Dropdowns!$AA$3:$AA$50,"",0,1)</f>
        <v>#NAME?</v>
      </c>
      <c r="B34" s="19">
        <f ca="1">IFERROR(INDEX(NFM3External!$A$1:$L$4060,MATCH(_xlfn.CONCAT($J$3,"_","TB","_",$T34,"_",B$6),NFM3External!$L$1:$L$4060,0),10),0)</f>
        <v>0</v>
      </c>
      <c r="C34" s="19">
        <f ca="1">IFERROR(INDEX(NFM3External!$A$1:$L$4060,MATCH(_xlfn.CONCAT($J$3,"_","TB","_",$T34,"_",C$6),NFM3External!$L$1:$L$4060,0),10),0)</f>
        <v>0</v>
      </c>
      <c r="D34" s="19">
        <f ca="1">IFERROR(INDEX(NFM3External!$A$1:$L$4060,MATCH(_xlfn.CONCAT($J$3,"_","TB","_",$T34,"_",D$6),NFM3External!$L$1:$L$4060,0),10),0)</f>
        <v>0</v>
      </c>
      <c r="E34" s="19"/>
      <c r="F34" s="19"/>
      <c r="G34" s="19"/>
      <c r="H34" s="19"/>
      <c r="I34" s="38"/>
      <c r="J34" s="19"/>
      <c r="K34" s="19"/>
      <c r="L34" s="19"/>
      <c r="M34" s="19"/>
      <c r="N34" s="189"/>
      <c r="O34" s="38"/>
      <c r="P34" s="38"/>
      <c r="Q34" s="38"/>
      <c r="R34" s="113">
        <v>12</v>
      </c>
      <c r="S34" s="113" t="e">
        <f t="shared" ca="1" si="2"/>
        <v>#NAME?</v>
      </c>
      <c r="T34" s="113" t="e">
        <f ca="1">_xlfn.XLOOKUP(A34,Dropdowns!$AA$3:$AA$50,Dropdowns!$AB$3:$AB$50,"",0,1)</f>
        <v>#NAME?</v>
      </c>
    </row>
    <row r="35" spans="1:20" ht="15" customHeight="1">
      <c r="A35" s="165" t="e">
        <f ca="1">_xlfn.XLOOKUP(IFERROR(INDEX(NFM3ExternalList!$A$1:$H$739,MATCH(TB.Gap.Overview!S35,NFM3ExternalList!$H$1:$H$739,0),6),"Select External Source"),Dropdowns!$AB$3:$AB$50,Dropdowns!$AA$3:$AA$50,"",0,1)</f>
        <v>#NAME?</v>
      </c>
      <c r="B35" s="19">
        <f ca="1">IFERROR(INDEX(NFM3External!$A$1:$L$4060,MATCH(_xlfn.CONCAT($J$3,"_","TB","_",$T35,"_",B$6),NFM3External!$L$1:$L$4060,0),10),0)</f>
        <v>0</v>
      </c>
      <c r="C35" s="19">
        <f ca="1">IFERROR(INDEX(NFM3External!$A$1:$L$4060,MATCH(_xlfn.CONCAT($J$3,"_","TB","_",$T35,"_",C$6),NFM3External!$L$1:$L$4060,0),10),0)</f>
        <v>0</v>
      </c>
      <c r="D35" s="19">
        <f ca="1">IFERROR(INDEX(NFM3External!$A$1:$L$4060,MATCH(_xlfn.CONCAT($J$3,"_","TB","_",$T35,"_",D$6),NFM3External!$L$1:$L$4060,0),10),0)</f>
        <v>0</v>
      </c>
      <c r="E35" s="19"/>
      <c r="F35" s="19"/>
      <c r="G35" s="19"/>
      <c r="H35" s="190"/>
      <c r="I35" s="111"/>
      <c r="J35" s="19"/>
      <c r="K35" s="19"/>
      <c r="L35" s="19"/>
      <c r="M35" s="19"/>
      <c r="N35" s="189"/>
      <c r="O35" s="38"/>
      <c r="P35" s="38"/>
      <c r="Q35" s="38"/>
      <c r="R35" s="1">
        <v>13</v>
      </c>
      <c r="S35" s="113" t="e">
        <f t="shared" ca="1" si="2"/>
        <v>#NAME?</v>
      </c>
      <c r="T35" s="113" t="e">
        <f ca="1">_xlfn.XLOOKUP(A35,Dropdowns!$AA$3:$AA$50,Dropdowns!$AB$3:$AB$50,"",0,1)</f>
        <v>#NAME?</v>
      </c>
    </row>
    <row r="36" spans="1:20" ht="45" customHeight="1">
      <c r="A36" s="87" t="str">
        <f ca="1">Translations!$A$114</f>
        <v>LÍNEA C: Recursos EXTERNOS totales previos, actuales y previstos (ajenos al Fondo Mundial)</v>
      </c>
      <c r="B36" s="83">
        <f t="shared" ref="B36:N36" ca="1" si="3">SUM(B23:B35)</f>
        <v>0</v>
      </c>
      <c r="C36" s="83">
        <f t="shared" ca="1" si="3"/>
        <v>0</v>
      </c>
      <c r="D36" s="83">
        <f t="shared" ca="1" si="3"/>
        <v>0</v>
      </c>
      <c r="E36" s="83">
        <f t="shared" si="3"/>
        <v>0</v>
      </c>
      <c r="F36" s="83">
        <f t="shared" si="3"/>
        <v>0</v>
      </c>
      <c r="G36" s="83">
        <f t="shared" si="3"/>
        <v>0</v>
      </c>
      <c r="H36" s="252"/>
      <c r="I36" s="252"/>
      <c r="J36" s="2">
        <f t="shared" si="3"/>
        <v>0</v>
      </c>
      <c r="K36" s="2">
        <f t="shared" si="3"/>
        <v>0</v>
      </c>
      <c r="L36" s="2">
        <f t="shared" si="3"/>
        <v>0</v>
      </c>
      <c r="M36" s="2">
        <f t="shared" si="3"/>
        <v>0</v>
      </c>
      <c r="N36" s="2">
        <f t="shared" si="3"/>
        <v>0</v>
      </c>
      <c r="O36" s="310"/>
      <c r="P36" s="311"/>
      <c r="Q36" s="312"/>
    </row>
    <row r="37" spans="1:20" ht="60" customHeight="1">
      <c r="A37" s="249" t="str">
        <f ca="1">Translations!$A$115</f>
        <v>LÍNEA D: Recursos totales previos, actuales y previstos del Fondo Mundial procedentes de subvenciones existentes (excluidos los montos incluidos en la solicitud de financiamiento)</v>
      </c>
      <c r="B37" s="250"/>
      <c r="C37" s="250"/>
      <c r="D37" s="251"/>
      <c r="E37" s="84"/>
      <c r="F37" s="18"/>
      <c r="G37" s="18"/>
      <c r="H37" s="18"/>
      <c r="I37" s="18"/>
      <c r="J37" s="18"/>
      <c r="K37" s="18"/>
      <c r="L37" s="18"/>
      <c r="M37" s="18"/>
      <c r="N37" s="39"/>
      <c r="O37" s="38"/>
      <c r="P37" s="38"/>
      <c r="Q37" s="38"/>
    </row>
    <row r="38" spans="1:20" ht="3" customHeight="1">
      <c r="A38" s="75"/>
      <c r="B38" s="76"/>
      <c r="C38" s="76"/>
      <c r="D38" s="76"/>
      <c r="E38" s="76"/>
      <c r="F38" s="76"/>
      <c r="G38" s="76"/>
      <c r="H38" s="76"/>
      <c r="I38" s="76"/>
      <c r="J38" s="77"/>
      <c r="K38" s="77"/>
      <c r="L38" s="77"/>
      <c r="M38" s="77"/>
      <c r="N38" s="77"/>
      <c r="O38" s="90"/>
      <c r="P38" s="91"/>
      <c r="Q38" s="91"/>
      <c r="R38" s="113"/>
      <c r="S38" s="113"/>
      <c r="T38" s="113"/>
    </row>
    <row r="39" spans="1:20" ht="15" customHeight="1">
      <c r="A39" s="245" t="str">
        <f ca="1">Translations!$A$116</f>
        <v xml:space="preserve">LÍNEA E: Recursos previstos totales (montos anuales) </v>
      </c>
      <c r="B39" s="246"/>
      <c r="C39" s="246"/>
      <c r="D39" s="246"/>
      <c r="E39" s="246"/>
      <c r="F39" s="246"/>
      <c r="G39" s="246"/>
      <c r="H39" s="85"/>
      <c r="I39" s="86"/>
      <c r="J39" s="2">
        <f>SUM(J37+J36+J22)</f>
        <v>0</v>
      </c>
      <c r="K39" s="2">
        <f>SUM(K37+K36+K22)</f>
        <v>0</v>
      </c>
      <c r="L39" s="2">
        <f>SUM(L37+L36+L22)</f>
        <v>0</v>
      </c>
      <c r="M39" s="2">
        <f>SUM(M37+M36+M22)</f>
        <v>0</v>
      </c>
      <c r="N39" s="2">
        <f>SUM(N37+N36+N22)</f>
        <v>0</v>
      </c>
      <c r="O39" s="253"/>
      <c r="P39" s="254"/>
      <c r="Q39" s="255"/>
    </row>
    <row r="40" spans="1:20" ht="15" customHeight="1">
      <c r="A40" s="247" t="str">
        <f ca="1">Translations!$A$117</f>
        <v>LÍNEA F: Deficiencias financieras anuales previstas (Línea A-E)</v>
      </c>
      <c r="B40" s="248"/>
      <c r="C40" s="248"/>
      <c r="D40" s="248"/>
      <c r="E40" s="248"/>
      <c r="F40" s="248"/>
      <c r="G40" s="248"/>
      <c r="H40" s="103"/>
      <c r="I40" s="102"/>
      <c r="J40" s="2">
        <f>+J11-J39</f>
        <v>0</v>
      </c>
      <c r="K40" s="2">
        <f>+K11-K39</f>
        <v>0</v>
      </c>
      <c r="L40" s="2">
        <f>+L11-L39</f>
        <v>0</v>
      </c>
      <c r="M40" s="2">
        <f>+M11-M39</f>
        <v>0</v>
      </c>
      <c r="N40" s="92">
        <f>+N11-N39</f>
        <v>0</v>
      </c>
      <c r="O40" s="242"/>
      <c r="P40" s="243"/>
      <c r="Q40" s="244"/>
      <c r="R40" s="113"/>
      <c r="S40" s="113"/>
      <c r="T40" s="113"/>
    </row>
    <row r="41" spans="1:20" ht="15" customHeight="1">
      <c r="A41" s="247" t="str">
        <f ca="1">Translations!$A$118</f>
        <v>LÍNEA G: Solicitud de financiamiento dentro de la asignación nacional</v>
      </c>
      <c r="B41" s="248"/>
      <c r="C41" s="248"/>
      <c r="D41" s="248"/>
      <c r="E41" s="248"/>
      <c r="F41" s="248"/>
      <c r="G41" s="248"/>
      <c r="H41" s="103"/>
      <c r="I41" s="102"/>
      <c r="J41" s="19"/>
      <c r="K41" s="19"/>
      <c r="L41" s="19"/>
      <c r="M41" s="19"/>
      <c r="N41" s="19"/>
      <c r="O41" s="242"/>
      <c r="P41" s="243"/>
      <c r="Q41" s="244"/>
      <c r="R41" s="113"/>
      <c r="S41" s="113"/>
      <c r="T41" s="113"/>
    </row>
    <row r="42" spans="1:20" ht="15" customHeight="1">
      <c r="A42" s="240" t="str">
        <f ca="1">Translations!$A$119</f>
        <v>LÍNEA H: Deficiencias financieras totales restantes (montos anuales) (Línea F-G)</v>
      </c>
      <c r="B42" s="241"/>
      <c r="C42" s="241"/>
      <c r="D42" s="241"/>
      <c r="E42" s="241"/>
      <c r="F42" s="241"/>
      <c r="G42" s="241"/>
      <c r="H42" s="88"/>
      <c r="I42" s="89"/>
      <c r="J42" s="2">
        <f>J40-J41</f>
        <v>0</v>
      </c>
      <c r="K42" s="2">
        <f>K40-K41</f>
        <v>0</v>
      </c>
      <c r="L42" s="2">
        <f>L40-L41</f>
        <v>0</v>
      </c>
      <c r="M42" s="2">
        <f>M40-M41</f>
        <v>0</v>
      </c>
      <c r="N42" s="2">
        <f>N40-N41</f>
        <v>0</v>
      </c>
      <c r="O42" s="256"/>
      <c r="P42" s="257"/>
      <c r="Q42" s="258"/>
      <c r="R42" s="113"/>
      <c r="S42" s="113"/>
      <c r="T42" s="113"/>
    </row>
  </sheetData>
  <sheetProtection algorithmName="SHA-512" hashValue="fxnxZKfw4D9Az4bKGifY8fIRf6ORBiw5U9AymeilXNsHU5lV1yIVvXaMP0n0dcZ4jNvRR62yB5GSpPlqmAQerA==" saltValue="CNLgSzWYBnlY8AfDzKHRCw==" spinCount="100000" sheet="1" objects="1" scenarios="1" formatColumns="0" formatRows="0" selectLockedCells="1"/>
  <protectedRanges>
    <protectedRange sqref="P37 B8:G8 E17:Q21 J8:Q8 J11:Q15 A23:Q35" name="Range1"/>
  </protectedRanges>
  <mergeCells count="29">
    <mergeCell ref="A39:G39"/>
    <mergeCell ref="O39:Q42"/>
    <mergeCell ref="A40:G40"/>
    <mergeCell ref="A41:G41"/>
    <mergeCell ref="A42:G42"/>
    <mergeCell ref="H22:I22"/>
    <mergeCell ref="O22:Q22"/>
    <mergeCell ref="H36:I36"/>
    <mergeCell ref="O36:Q36"/>
    <mergeCell ref="A37:D37"/>
    <mergeCell ref="A12:F13"/>
    <mergeCell ref="G12:K13"/>
    <mergeCell ref="L12:Q13"/>
    <mergeCell ref="A11:I11"/>
    <mergeCell ref="A16:Q16"/>
    <mergeCell ref="B5:I5"/>
    <mergeCell ref="J5:P5"/>
    <mergeCell ref="O1:P1"/>
    <mergeCell ref="Q5:Q6"/>
    <mergeCell ref="H7:I8"/>
    <mergeCell ref="O7:Q8"/>
    <mergeCell ref="Q1:R1"/>
    <mergeCell ref="J2:K2"/>
    <mergeCell ref="O2:P2"/>
    <mergeCell ref="Q2:R2"/>
    <mergeCell ref="A1:H2"/>
    <mergeCell ref="J1:K1"/>
    <mergeCell ref="L1:L2"/>
    <mergeCell ref="M1:M2"/>
  </mergeCells>
  <dataValidations count="3">
    <dataValidation type="list" allowBlank="1" showInputMessage="1" showErrorMessage="1" sqref="P17:P21 I23:I35 P37 I17:I21 P23:P35 P11" xr:uid="{A9B9097B-57FA-4B94-8097-814724F5E289}">
      <formula1>"Direct Costs Only, Shared and Direct Costs, Other"</formula1>
    </dataValidation>
    <dataValidation type="decimal" operator="greaterThanOrEqual" allowBlank="1" showInputMessage="1" showErrorMessage="1" sqref="J41:N41 J23:N35 J11:N11 J17:N21 I37:N37 B23:G35 L14:N15 L12 E37:G37 E17:G21" xr:uid="{73F1A1A0-3D44-449E-8C67-EACB2537AAC3}">
      <formula1>0</formula1>
    </dataValidation>
    <dataValidation operator="greaterThanOrEqual" allowBlank="1" showInputMessage="1" showErrorMessage="1" sqref="H17:H21 H23:H35 H37" xr:uid="{4170D9A8-6AB5-45FF-8727-B7C43FE36369}"/>
  </dataValidations>
  <pageMargins left="0.7" right="0.7" top="0.75" bottom="0.75" header="0.3" footer="0.3"/>
  <pageSetup paperSize="8" scale="40" orientation="portrait" r:id="rId1"/>
  <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Please select from list" error="Please use an external source from the list. If the source is not found on the list then please fill in the name here." promptTitle="Enter External Resource C1" xr:uid="{B1F21D44-5540-4ECE-92D5-658D1A3BDEB0}">
          <x14:formula1>
            <xm:f>Dropdowns!$AA$3:$AA$50</xm:f>
          </x14:formula1>
          <xm:sqref>A23:A35</xm:sqref>
        </x14:dataValidation>
        <x14:dataValidation type="list" allowBlank="1" showInputMessage="1" showErrorMessage="1" xr:uid="{0559F7BD-75B7-44C7-8AD8-090B6523F4F8}">
          <x14:formula1>
            <xm:f>Dropdowns!$U$9:$U$11</xm:f>
          </x14:formula1>
          <xm:sqref>G12:I15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068D-0714-47BB-B0DF-CE2E05AC63AB}">
  <sheetPr codeName="Sheet11">
    <pageSetUpPr fitToPage="1"/>
  </sheetPr>
  <dimension ref="A1:T42"/>
  <sheetViews>
    <sheetView showGridLines="0" view="pageBreakPreview" zoomScale="70" zoomScaleSheetLayoutView="70" workbookViewId="0">
      <selection activeCell="H25" sqref="H25"/>
    </sheetView>
  </sheetViews>
  <sheetFormatPr baseColWidth="10" defaultColWidth="10.28515625" defaultRowHeight="14.25"/>
  <cols>
    <col min="1" max="1" width="60.7109375" style="5" customWidth="1"/>
    <col min="2" max="2" width="13.28515625" style="5" customWidth="1"/>
    <col min="3" max="3" width="12" style="5" customWidth="1"/>
    <col min="4" max="4" width="10.7109375" style="5" customWidth="1"/>
    <col min="5" max="7" width="12.7109375" style="5" customWidth="1"/>
    <col min="8" max="8" width="20.28515625" style="5" customWidth="1"/>
    <col min="9" max="9" width="21.7109375" style="5" bestFit="1" customWidth="1"/>
    <col min="10" max="14" width="12.7109375" style="5" customWidth="1"/>
    <col min="15" max="15" width="19" style="5" customWidth="1"/>
    <col min="16" max="16" width="27.7109375" style="5" customWidth="1"/>
    <col min="17" max="17" width="35.28515625" style="5" customWidth="1"/>
    <col min="18" max="19" width="16.7109375" style="5" hidden="1" customWidth="1"/>
    <col min="20" max="20" width="0" style="5" hidden="1" customWidth="1"/>
    <col min="21" max="16384" width="10.28515625" style="5"/>
  </cols>
  <sheetData>
    <row r="1" spans="1:20" ht="29.1" customHeight="1">
      <c r="A1" s="216" t="str">
        <f ca="1">Translations!$A$102</f>
        <v>Tabla de resumen de las deficiencias financieras</v>
      </c>
      <c r="B1" s="216"/>
      <c r="C1" s="216"/>
      <c r="D1" s="216"/>
      <c r="E1" s="216"/>
      <c r="F1" s="216"/>
      <c r="G1" s="216"/>
      <c r="H1" s="216"/>
      <c r="I1" s="119" t="str">
        <f ca="1">Translations!$A$11</f>
        <v>País</v>
      </c>
      <c r="J1" s="235" t="str">
        <f>'Cover Sheet'!B8</f>
        <v>El Salvador</v>
      </c>
      <c r="K1" s="236"/>
      <c r="L1" s="237" t="str">
        <f ca="1">Translations!$A$94</f>
        <v>Componente</v>
      </c>
      <c r="M1" s="239" t="str">
        <f ca="1">Translations!A101</f>
        <v>Malaria</v>
      </c>
      <c r="O1" s="233" t="str">
        <f ca="1">Translations!$A$95</f>
        <v>Año fiscal en que comienza el período de ejecución</v>
      </c>
      <c r="P1" s="234"/>
      <c r="Q1" s="231" t="str">
        <f>IF(ISNUMBER('Cover Sheet'!D13),'Cover Sheet'!D13,VLOOKUP("Select year",Dropdowns!$O$17:$R$17,LangOffset+1,0))</f>
        <v>Seleccionar año</v>
      </c>
      <c r="R1" s="232"/>
      <c r="S1" s="181"/>
      <c r="T1" s="181"/>
    </row>
    <row r="2" spans="1:20" ht="15" customHeight="1">
      <c r="A2" s="216"/>
      <c r="B2" s="216"/>
      <c r="C2" s="216"/>
      <c r="D2" s="216"/>
      <c r="E2" s="216"/>
      <c r="F2" s="216"/>
      <c r="G2" s="216"/>
      <c r="H2" s="216"/>
      <c r="I2" s="119" t="str">
        <f ca="1">Translations!$A$13</f>
        <v>Moneda</v>
      </c>
      <c r="J2" s="235" t="str">
        <f>VLOOKUP('Cover Sheet'!$D$10,Dropdowns!$O$13:$R$15,Translations!$C$1+1,0)</f>
        <v>USD</v>
      </c>
      <c r="K2" s="236"/>
      <c r="L2" s="238"/>
      <c r="M2" s="239"/>
      <c r="O2" s="233" t="str">
        <f ca="1">Translations!$A$96</f>
        <v>Año fiscal en que termina el período de ejecución</v>
      </c>
      <c r="P2" s="234"/>
      <c r="Q2" s="231" t="str">
        <f>IF(ISNUMBER('Cover Sheet'!D14),'Cover Sheet'!D14,VLOOKUP("Select year",Dropdowns!$O$17:$R$17,LangOffset+1,0))</f>
        <v>Seleccionar año</v>
      </c>
      <c r="R2" s="232"/>
      <c r="S2" s="181"/>
      <c r="T2" s="181"/>
    </row>
    <row r="3" spans="1:20" ht="15" customHeight="1">
      <c r="A3" s="94"/>
      <c r="B3" s="94"/>
      <c r="C3" s="94"/>
      <c r="D3" s="94"/>
      <c r="E3" s="94"/>
      <c r="F3" s="94"/>
      <c r="G3" s="94"/>
      <c r="H3" s="94"/>
      <c r="I3" s="93"/>
      <c r="J3" s="153" t="e">
        <f ca="1">_xlfn.XLOOKUP(J1,Dropdowns!$H$3:$H$210,Dropdowns!$I$3:$I$210,"",0,1)</f>
        <v>#NAME?</v>
      </c>
      <c r="K3" s="66"/>
      <c r="L3" s="93"/>
      <c r="M3" s="66"/>
      <c r="O3" s="96"/>
      <c r="P3" s="96"/>
      <c r="Q3" s="67"/>
      <c r="R3" s="181"/>
      <c r="S3" s="181"/>
      <c r="T3" s="181"/>
    </row>
    <row r="4" spans="1:20" ht="15" customHeight="1">
      <c r="A4" s="70"/>
      <c r="B4" s="71"/>
      <c r="C4" s="71"/>
      <c r="D4" s="71"/>
      <c r="E4" s="71"/>
      <c r="F4" s="71"/>
      <c r="G4" s="71"/>
      <c r="H4" s="71"/>
      <c r="I4" s="72"/>
      <c r="J4" s="73"/>
      <c r="K4" s="73"/>
      <c r="L4" s="72"/>
      <c r="M4" s="73"/>
      <c r="O4" s="72"/>
      <c r="P4" s="72"/>
      <c r="Q4" s="97"/>
      <c r="R4" s="181"/>
      <c r="S4" s="181"/>
      <c r="T4" s="181"/>
    </row>
    <row r="5" spans="1:20" ht="24" customHeight="1">
      <c r="A5" s="68"/>
      <c r="B5" s="285" t="str">
        <f ca="1">Translations!$A$120</f>
        <v>Actuales y previos</v>
      </c>
      <c r="C5" s="286"/>
      <c r="D5" s="286"/>
      <c r="E5" s="286"/>
      <c r="F5" s="286"/>
      <c r="G5" s="286"/>
      <c r="H5" s="286"/>
      <c r="I5" s="287"/>
      <c r="J5" s="288" t="str">
        <f ca="1">Translations!$A$121</f>
        <v>Estimados</v>
      </c>
      <c r="K5" s="289"/>
      <c r="L5" s="289"/>
      <c r="M5" s="289"/>
      <c r="N5" s="289"/>
      <c r="O5" s="289"/>
      <c r="P5" s="289"/>
      <c r="Q5" s="263" t="s">
        <v>54</v>
      </c>
      <c r="R5" s="182"/>
      <c r="S5" s="182"/>
      <c r="T5" s="182"/>
    </row>
    <row r="6" spans="1:20" ht="34.5" customHeight="1">
      <c r="A6" s="101" t="str">
        <f ca="1">Translations!$A$103</f>
        <v>Año fiscal</v>
      </c>
      <c r="B6" s="104" t="str">
        <f>IFERROR(C6-1,"")</f>
        <v/>
      </c>
      <c r="C6" s="104" t="str">
        <f>IFERROR(D6-1,"")</f>
        <v/>
      </c>
      <c r="D6" s="104" t="str">
        <f>IFERROR(E6-1,"")</f>
        <v/>
      </c>
      <c r="E6" s="104" t="str">
        <f>IFERROR(F6-1,"")</f>
        <v/>
      </c>
      <c r="F6" s="104" t="str">
        <f>IFERROR(G6-1,"")</f>
        <v/>
      </c>
      <c r="G6" s="104" t="str">
        <f>IFERROR(Q1-1,"")</f>
        <v/>
      </c>
      <c r="H6" s="104" t="s">
        <v>481</v>
      </c>
      <c r="I6" s="104" t="s">
        <v>484</v>
      </c>
      <c r="J6" s="104" t="str">
        <f>IF(ISNUMBER(Q1),Q1,"")</f>
        <v/>
      </c>
      <c r="K6" s="104" t="str">
        <f>IFERROR(J6+1,"")</f>
        <v/>
      </c>
      <c r="L6" s="104" t="str">
        <f>IFERROR(K6+1,"")</f>
        <v/>
      </c>
      <c r="M6" s="104" t="str">
        <f>IFERROR(L6+1,"")</f>
        <v/>
      </c>
      <c r="N6" s="104" t="str">
        <f>IFERROR(M6+1,"")</f>
        <v/>
      </c>
      <c r="O6" s="108" t="s">
        <v>481</v>
      </c>
      <c r="P6" s="109" t="s">
        <v>484</v>
      </c>
      <c r="Q6" s="263"/>
      <c r="R6" s="182"/>
      <c r="S6" s="182"/>
      <c r="T6" s="182"/>
    </row>
    <row r="7" spans="1:20" ht="30" customHeight="1">
      <c r="A7" s="101" t="str">
        <f ca="1">Translations!$A$104</f>
        <v>Año fiscal (especificado)</v>
      </c>
      <c r="B7" s="6" t="str">
        <f>IFERROR(IF('Cover Sheet'!$D$9="January - December","01/"&amp;B6&amp;" - "&amp;"12/"&amp;B6,IF('Cover Sheet'!$D$9="April - March","04/"&amp;B6&amp;" - "&amp;"03/"&amp;B6+1,IF('Cover Sheet'!$D$9="July - June","07/"&amp;B6-1&amp;" - "&amp;"06/"&amp;B6,IF('Cover Sheet'!$D$9="October - September","10/"&amp;B6-1&amp;" - "&amp;"09/"&amp;B6,"")))),"")</f>
        <v>01/ - 12/</v>
      </c>
      <c r="C7" s="6" t="str">
        <f>IFERROR(IF('Cover Sheet'!$D$9="January - December","01/"&amp;C6&amp;" - "&amp;"12/"&amp;C6,IF('Cover Sheet'!$D$9="April - March","04/"&amp;C6&amp;" - "&amp;"03/"&amp;C6+1,IF('Cover Sheet'!$D$9="July - June","07/"&amp;C6-1&amp;" - "&amp;"06/"&amp;C6,IF('Cover Sheet'!$D$9="October - September","10/"&amp;C6-1&amp;" - "&amp;"09/"&amp;C6,"")))),"")</f>
        <v>01/ - 12/</v>
      </c>
      <c r="D7" s="6" t="str">
        <f>IFERROR(IF('Cover Sheet'!$D$9="January - December","01/"&amp;D6&amp;" - "&amp;"12/"&amp;D6,IF('Cover Sheet'!$D$9="April - March","04/"&amp;D6&amp;" - "&amp;"03/"&amp;D6+1,IF('Cover Sheet'!$D$9="July - June","07/"&amp;D6-1&amp;" - "&amp;"06/"&amp;D6,IF('Cover Sheet'!$D$9="October - September","10/"&amp;D6-1&amp;" - "&amp;"09/"&amp;D6,"")))),"")</f>
        <v>01/ - 12/</v>
      </c>
      <c r="E7" s="6" t="str">
        <f>IFERROR(IF('Cover Sheet'!$D$9="January - December","01/"&amp;E6&amp;" - "&amp;"12/"&amp;E6,IF('Cover Sheet'!$D$9="April - March","04/"&amp;E6&amp;" - "&amp;"03/"&amp;E6+1,IF('Cover Sheet'!$D$9="July - June","07/"&amp;E6-1&amp;" - "&amp;"06/"&amp;E6,IF('Cover Sheet'!$D$9="October - September","10/"&amp;E6-1&amp;" - "&amp;"09/"&amp;E6,"")))),"")</f>
        <v>01/ - 12/</v>
      </c>
      <c r="F7" s="6" t="str">
        <f>IFERROR(IF('Cover Sheet'!$D$9="January - December","01/"&amp;F6&amp;" - "&amp;"12/"&amp;F6,IF('Cover Sheet'!$D$9="April - March","04/"&amp;F6&amp;" - "&amp;"03/"&amp;F6+1,IF('Cover Sheet'!$D$9="July - June","07/"&amp;F6-1&amp;" - "&amp;"06/"&amp;F6,IF('Cover Sheet'!$D$9="October - September","10/"&amp;F6-1&amp;" - "&amp;"09/"&amp;F6,"")))),"")</f>
        <v>01/ - 12/</v>
      </c>
      <c r="G7" s="6" t="str">
        <f>IFERROR(IF('Cover Sheet'!$D$9="January - December","01/"&amp;G6&amp;" - "&amp;"12/"&amp;G6,IF('Cover Sheet'!$D$9="April - March","04/"&amp;G6&amp;" - "&amp;"03/"&amp;G6+1,IF('Cover Sheet'!$D$9="July - June","07/"&amp;G6-1&amp;" - "&amp;"06/"&amp;G6,IF('Cover Sheet'!$D$9="October - September","10/"&amp;G6-1&amp;" - "&amp;"09/"&amp;G6,"")))),"")</f>
        <v>01/ - 12/</v>
      </c>
      <c r="H7" s="292"/>
      <c r="I7" s="293"/>
      <c r="J7" s="6" t="str">
        <f>IFERROR(IF('Cover Sheet'!$D$9="January - December","01/"&amp;J6&amp;" - "&amp;"12/"&amp;J6,IF('Cover Sheet'!$D$9="April - March","04/"&amp;J6&amp;" - "&amp;"03/"&amp;J6+1,IF('Cover Sheet'!$D$9="July - June","07/"&amp;J6-1&amp;" - "&amp;"06/"&amp;J6,IF('Cover Sheet'!$D$9="October - September","10/"&amp;J6-1&amp;" - "&amp;"09/"&amp;J6,"")))),"")</f>
        <v>01/ - 12/</v>
      </c>
      <c r="K7" s="6" t="str">
        <f>IFERROR(IF('Cover Sheet'!$D$9="January - December","01/"&amp;K6&amp;" - "&amp;"12/"&amp;K6,IF('Cover Sheet'!$D$9="April - March","04/"&amp;K6&amp;" - "&amp;"03/"&amp;K6+1,IF('Cover Sheet'!$D$9="July - June","07/"&amp;K6-1&amp;" - "&amp;"06/"&amp;K6,IF('Cover Sheet'!$D$9="October - September","10/"&amp;K6-1&amp;" - "&amp;"09/"&amp;K6,"")))),"")</f>
        <v>01/ - 12/</v>
      </c>
      <c r="L7" s="6" t="str">
        <f>IFERROR(IF('Cover Sheet'!$D$9="January - December","01/"&amp;L6&amp;" - "&amp;"12/"&amp;L6,IF('Cover Sheet'!$D$9="April - March","04/"&amp;L6&amp;" - "&amp;"03/"&amp;L6+1,IF('Cover Sheet'!$D$9="July - June","07/"&amp;L6-1&amp;" - "&amp;"06/"&amp;L6,IF('Cover Sheet'!$D$9="October - September","10/"&amp;L6-1&amp;" - "&amp;"09/"&amp;L6,"")))),"")</f>
        <v>01/ - 12/</v>
      </c>
      <c r="M7" s="6" t="str">
        <f>IFERROR(IF('Cover Sheet'!$D$9="January - December","01/"&amp;M6&amp;" - "&amp;"12/"&amp;M6,IF('Cover Sheet'!$D$9="April - March","04/"&amp;M6&amp;" - "&amp;"03/"&amp;M6+1,IF('Cover Sheet'!$D$9="July - June","07/"&amp;M6-1&amp;" - "&amp;"06/"&amp;M6,IF('Cover Sheet'!$D$9="October - September","10/"&amp;M6-1&amp;" - "&amp;"09/"&amp;M6,"")))),"")</f>
        <v>01/ - 12/</v>
      </c>
      <c r="N7" s="106" t="str">
        <f>IFERROR(IF('Cover Sheet'!$D$9="January - December","01/"&amp;N6&amp;" - "&amp;"12/"&amp;N6,IF('Cover Sheet'!$D$9="April - March","04/"&amp;N6&amp;" - "&amp;"03/"&amp;N6+1,IF('Cover Sheet'!$D$9="July - June","07/"&amp;N6-1&amp;" - "&amp;"06/"&amp;N6,IF('Cover Sheet'!$D$9="October - September","10/"&amp;N6-1&amp;" - "&amp;"09/"&amp;N6,"")))),"")</f>
        <v>01/ - 12/</v>
      </c>
      <c r="O7" s="292"/>
      <c r="P7" s="296"/>
      <c r="Q7" s="293"/>
      <c r="R7" s="182"/>
      <c r="S7" s="182"/>
      <c r="T7" s="182"/>
    </row>
    <row r="8" spans="1:20">
      <c r="A8" s="101" t="str">
        <f ca="1">Translations!$A$105</f>
        <v>Tipo de cambio (unidades de moneda local por USD o EUR)</v>
      </c>
      <c r="B8" s="17"/>
      <c r="C8" s="82"/>
      <c r="D8" s="17"/>
      <c r="E8" s="17"/>
      <c r="F8" s="17"/>
      <c r="G8" s="17"/>
      <c r="H8" s="294"/>
      <c r="I8" s="295"/>
      <c r="J8" s="17"/>
      <c r="K8" s="17"/>
      <c r="L8" s="17"/>
      <c r="M8" s="17"/>
      <c r="N8" s="107"/>
      <c r="O8" s="294"/>
      <c r="P8" s="297"/>
      <c r="Q8" s="295"/>
      <c r="R8" s="182"/>
      <c r="S8" s="182"/>
      <c r="T8" s="182"/>
    </row>
    <row r="9" spans="1:20" ht="14.65" hidden="1" customHeight="1">
      <c r="A9" s="81"/>
      <c r="B9" s="79"/>
      <c r="C9" s="79"/>
      <c r="D9" s="79"/>
      <c r="E9" s="79"/>
      <c r="F9" s="79"/>
      <c r="G9" s="79"/>
      <c r="H9" s="79"/>
      <c r="I9" s="79"/>
      <c r="J9" s="186"/>
      <c r="K9" s="186"/>
      <c r="L9" s="186"/>
      <c r="M9" s="186"/>
      <c r="N9" s="186"/>
      <c r="O9" s="80"/>
      <c r="P9" s="80"/>
      <c r="Q9" s="110"/>
      <c r="R9" s="182"/>
      <c r="S9" s="182"/>
      <c r="T9" s="182"/>
    </row>
    <row r="10" spans="1:20" ht="12.6" hidden="1" customHeight="1">
      <c r="A10" s="81"/>
      <c r="B10" s="78"/>
      <c r="C10" s="78"/>
      <c r="D10" s="78"/>
      <c r="E10" s="78"/>
      <c r="F10" s="78"/>
      <c r="G10" s="78"/>
      <c r="H10" s="78"/>
      <c r="I10" s="78"/>
      <c r="J10" s="187"/>
      <c r="K10" s="187"/>
      <c r="L10" s="187"/>
      <c r="M10" s="187"/>
      <c r="N10" s="187"/>
      <c r="O10" s="80"/>
      <c r="P10" s="80"/>
      <c r="Q10" s="80"/>
      <c r="R10" s="182"/>
      <c r="S10" s="182"/>
      <c r="T10" s="182"/>
    </row>
    <row r="11" spans="1:20" ht="30" customHeight="1">
      <c r="A11" s="290" t="str">
        <f ca="1">Translations!$A$106</f>
        <v>LÍNEA A: Total de necesidades de financiamiento para el Plan Estratégico Nacional (proporcionar montos anuales)</v>
      </c>
      <c r="B11" s="260"/>
      <c r="C11" s="260"/>
      <c r="D11" s="260"/>
      <c r="E11" s="260"/>
      <c r="F11" s="260"/>
      <c r="G11" s="260"/>
      <c r="H11" s="260"/>
      <c r="I11" s="291"/>
      <c r="J11" s="36"/>
      <c r="K11" s="36"/>
      <c r="L11" s="36"/>
      <c r="M11" s="36"/>
      <c r="N11" s="36"/>
      <c r="O11" s="111"/>
      <c r="P11" s="111" t="s">
        <v>611</v>
      </c>
      <c r="Q11" s="111"/>
      <c r="R11" s="182"/>
      <c r="S11" s="182"/>
      <c r="T11" s="182"/>
    </row>
    <row r="12" spans="1:20" ht="10.5" customHeight="1">
      <c r="A12" s="264" t="str">
        <f ca="1">Translations!$A$132</f>
        <v>Los datos sobre el gasto público en salud se refieren a:</v>
      </c>
      <c r="B12" s="265"/>
      <c r="C12" s="265"/>
      <c r="D12" s="265"/>
      <c r="E12" s="265"/>
      <c r="F12" s="266"/>
      <c r="G12" s="270" t="s">
        <v>614</v>
      </c>
      <c r="H12" s="271"/>
      <c r="I12" s="271"/>
      <c r="J12" s="272"/>
      <c r="K12" s="273"/>
      <c r="L12" s="279"/>
      <c r="M12" s="280"/>
      <c r="N12" s="280"/>
      <c r="O12" s="280"/>
      <c r="P12" s="280"/>
      <c r="Q12" s="281"/>
      <c r="R12" s="182"/>
      <c r="S12" s="182"/>
      <c r="T12" s="182"/>
    </row>
    <row r="13" spans="1:20" ht="13.5" customHeight="1">
      <c r="A13" s="267"/>
      <c r="B13" s="268"/>
      <c r="C13" s="268"/>
      <c r="D13" s="268"/>
      <c r="E13" s="268"/>
      <c r="F13" s="269"/>
      <c r="G13" s="274"/>
      <c r="H13" s="275"/>
      <c r="I13" s="275"/>
      <c r="J13" s="276"/>
      <c r="K13" s="277"/>
      <c r="L13" s="282"/>
      <c r="M13" s="283"/>
      <c r="N13" s="283"/>
      <c r="O13" s="283"/>
      <c r="P13" s="283"/>
      <c r="Q13" s="284"/>
      <c r="R13" s="182"/>
      <c r="S13" s="182"/>
      <c r="T13" s="182"/>
    </row>
    <row r="14" spans="1:20" ht="13.5" hidden="1" customHeight="1">
      <c r="A14" s="74"/>
      <c r="B14" s="74"/>
      <c r="C14" s="74"/>
      <c r="D14" s="74"/>
      <c r="E14" s="74"/>
      <c r="F14" s="74"/>
      <c r="G14" s="114"/>
      <c r="H14" s="114"/>
      <c r="I14" s="114"/>
      <c r="J14" s="183"/>
      <c r="K14" s="183"/>
      <c r="L14" s="184"/>
      <c r="M14" s="184"/>
      <c r="N14" s="184"/>
      <c r="O14" s="185"/>
      <c r="P14" s="185"/>
      <c r="Q14" s="185"/>
      <c r="R14" s="182"/>
      <c r="S14" s="182"/>
      <c r="T14" s="182"/>
    </row>
    <row r="15" spans="1:20" ht="13.5" hidden="1" customHeight="1">
      <c r="A15" s="74"/>
      <c r="B15" s="74"/>
      <c r="C15" s="74"/>
      <c r="D15" s="74"/>
      <c r="E15" s="74"/>
      <c r="F15" s="74"/>
      <c r="G15" s="114"/>
      <c r="H15" s="114"/>
      <c r="I15" s="114"/>
      <c r="J15" s="183"/>
      <c r="K15" s="183"/>
      <c r="L15" s="184"/>
      <c r="M15" s="184"/>
      <c r="N15" s="184"/>
      <c r="O15" s="185"/>
      <c r="P15" s="185"/>
      <c r="Q15" s="185"/>
      <c r="R15" s="182"/>
      <c r="S15" s="182"/>
      <c r="T15" s="182"/>
    </row>
    <row r="16" spans="1:20" ht="15" customHeight="1">
      <c r="A16" s="259" t="str">
        <f ca="1">Translations!$A$107</f>
        <v>LÍNEAS B, C Y D: Recursos previos, actuales y previstos para hacer frente a las necesidades de financiamiento del Plan Estratégico Nacional</v>
      </c>
      <c r="B16" s="260"/>
      <c r="C16" s="260"/>
      <c r="D16" s="260"/>
      <c r="E16" s="260"/>
      <c r="F16" s="260"/>
      <c r="G16" s="260"/>
      <c r="H16" s="260"/>
      <c r="I16" s="260"/>
      <c r="J16" s="260"/>
      <c r="K16" s="260"/>
      <c r="L16" s="260"/>
      <c r="M16" s="260"/>
      <c r="N16" s="260"/>
      <c r="O16" s="261"/>
      <c r="P16" s="261"/>
      <c r="Q16" s="262"/>
      <c r="R16" s="182"/>
      <c r="S16" s="182"/>
      <c r="T16" s="182"/>
    </row>
    <row r="17" spans="1:20" ht="15" customHeight="1">
      <c r="A17" s="100" t="str">
        <f ca="1">Translations!$A$108</f>
        <v>Fuente nacional B1: Préstamos</v>
      </c>
      <c r="B17" s="118"/>
      <c r="C17" s="118"/>
      <c r="D17" s="118"/>
      <c r="E17" s="18"/>
      <c r="F17" s="18"/>
      <c r="G17" s="18"/>
      <c r="H17" s="18"/>
      <c r="I17" s="38"/>
      <c r="J17" s="18"/>
      <c r="K17" s="18"/>
      <c r="L17" s="18"/>
      <c r="M17" s="18"/>
      <c r="N17" s="18"/>
      <c r="O17" s="38"/>
      <c r="P17" s="38"/>
      <c r="Q17" s="38"/>
      <c r="R17" s="182"/>
      <c r="S17" s="182"/>
      <c r="T17" s="182"/>
    </row>
    <row r="18" spans="1:20" ht="15" customHeight="1">
      <c r="A18" s="69" t="str">
        <f ca="1">Translations!$A$109</f>
        <v>Fuente nacional B2: Alivio de la deuda</v>
      </c>
      <c r="B18" s="118"/>
      <c r="C18" s="118"/>
      <c r="D18" s="118"/>
      <c r="E18" s="18"/>
      <c r="F18" s="18"/>
      <c r="G18" s="18"/>
      <c r="H18" s="18"/>
      <c r="I18" s="38"/>
      <c r="J18" s="18"/>
      <c r="K18" s="18"/>
      <c r="L18" s="18"/>
      <c r="M18" s="18"/>
      <c r="N18" s="18"/>
      <c r="O18" s="38"/>
      <c r="P18" s="38"/>
      <c r="Q18" s="38"/>
      <c r="R18" s="182"/>
      <c r="S18" s="182"/>
      <c r="T18" s="182"/>
    </row>
    <row r="19" spans="1:20" ht="15" customHeight="1">
      <c r="A19" s="69" t="str">
        <f ca="1">Translations!$A$110</f>
        <v>Fuente nacional B3: Ingresos del gobierno</v>
      </c>
      <c r="B19" s="118"/>
      <c r="C19" s="118"/>
      <c r="D19" s="118"/>
      <c r="E19" s="18"/>
      <c r="F19" s="18"/>
      <c r="G19" s="18"/>
      <c r="H19" s="18"/>
      <c r="I19" s="38"/>
      <c r="J19" s="18"/>
      <c r="K19" s="18"/>
      <c r="L19" s="18"/>
      <c r="M19" s="18"/>
      <c r="N19" s="18"/>
      <c r="O19" s="38"/>
      <c r="P19" s="38"/>
      <c r="Q19" s="38"/>
      <c r="R19" s="182"/>
      <c r="S19" s="182"/>
      <c r="T19" s="182"/>
    </row>
    <row r="20" spans="1:20" ht="15" customHeight="1">
      <c r="A20" s="69" t="str">
        <f ca="1">Translations!$A$111</f>
        <v>Fuente nacional B4: Seguro de salud social</v>
      </c>
      <c r="B20" s="118"/>
      <c r="C20" s="118"/>
      <c r="D20" s="118"/>
      <c r="E20" s="18"/>
      <c r="F20" s="18"/>
      <c r="G20" s="18"/>
      <c r="H20" s="18"/>
      <c r="I20" s="38"/>
      <c r="J20" s="18"/>
      <c r="K20" s="18"/>
      <c r="L20" s="18"/>
      <c r="M20" s="18"/>
      <c r="N20" s="18"/>
      <c r="O20" s="38"/>
      <c r="P20" s="38"/>
      <c r="Q20" s="38"/>
      <c r="R20" s="182"/>
      <c r="S20" s="182"/>
      <c r="T20" s="182"/>
    </row>
    <row r="21" spans="1:20" ht="15" customHeight="1">
      <c r="A21" s="98" t="str">
        <f ca="1">Translations!$A$112</f>
        <v>Fuente nacional B5: Contribuciones del sector privado (nacional)</v>
      </c>
      <c r="B21" s="118"/>
      <c r="C21" s="118"/>
      <c r="D21" s="118"/>
      <c r="E21" s="18"/>
      <c r="F21" s="18"/>
      <c r="G21" s="18"/>
      <c r="H21" s="36"/>
      <c r="I21" s="111"/>
      <c r="J21" s="18"/>
      <c r="K21" s="18"/>
      <c r="L21" s="18"/>
      <c r="M21" s="18"/>
      <c r="N21" s="39"/>
      <c r="O21" s="38"/>
      <c r="P21" s="38"/>
      <c r="Q21" s="38"/>
      <c r="R21" s="182"/>
      <c r="S21" s="182"/>
      <c r="T21" s="182"/>
    </row>
    <row r="22" spans="1:20" ht="30" customHeight="1">
      <c r="A22" s="99" t="str">
        <f ca="1">Translations!$A$113</f>
        <v>LÍNEA B: Recursos NACIONALES totales previos, actuales y previstos</v>
      </c>
      <c r="B22" s="7">
        <f t="shared" ref="B22:G22" si="0">SUM(B17:B21)</f>
        <v>0</v>
      </c>
      <c r="C22" s="7">
        <f t="shared" si="0"/>
        <v>0</v>
      </c>
      <c r="D22" s="7">
        <f t="shared" si="0"/>
        <v>0</v>
      </c>
      <c r="E22" s="7">
        <f t="shared" si="0"/>
        <v>0</v>
      </c>
      <c r="F22" s="7">
        <f t="shared" si="0"/>
        <v>0</v>
      </c>
      <c r="G22" s="7">
        <f t="shared" si="0"/>
        <v>0</v>
      </c>
      <c r="H22" s="278"/>
      <c r="I22" s="278"/>
      <c r="J22" s="7">
        <f>SUM(J17:J21)</f>
        <v>0</v>
      </c>
      <c r="K22" s="7">
        <f>SUM(K17:K21)</f>
        <v>0</v>
      </c>
      <c r="L22" s="7">
        <f>SUM(L17:L21)</f>
        <v>0</v>
      </c>
      <c r="M22" s="7">
        <f>SUM(M17:M21)</f>
        <v>0</v>
      </c>
      <c r="N22" s="7">
        <f>SUM(N17:N21)</f>
        <v>0</v>
      </c>
      <c r="O22" s="256"/>
      <c r="P22" s="257"/>
      <c r="Q22" s="258"/>
      <c r="R22" s="182"/>
      <c r="S22" s="182"/>
      <c r="T22" s="182"/>
    </row>
    <row r="23" spans="1:20" ht="15" customHeight="1">
      <c r="A23" s="163" t="e">
        <f ca="1">_xlfn.XLOOKUP(IFERROR(INDEX(NFM3ExternalList!$A$1:$H$739,MATCH(Malaria.Gap.Overview!S23,NFM3ExternalList!$H$1:$H$739,0),6),"Select External Source"),Dropdowns!$AB$3:$AB$50,Dropdowns!$AA$3:$AA$50,"",0,1)</f>
        <v>#NAME?</v>
      </c>
      <c r="B23" s="19">
        <f ca="1">IFERROR(INDEX(NFM3External!$A$1:$L$4060,MATCH(_xlfn.CONCAT($J$3,"_","Malaria","_",$T23,"_",B$6),NFM3External!$L$1:$L$4060,0),10),0)</f>
        <v>0</v>
      </c>
      <c r="C23" s="19">
        <f ca="1">IFERROR(INDEX(NFM3External!$A$1:$L$4060,MATCH(_xlfn.CONCAT($J$3,"_","Malaria","_",$T23,"_",C$6),NFM3External!$L$1:$L$4060,0),10),0)</f>
        <v>0</v>
      </c>
      <c r="D23" s="19">
        <f ca="1">IFERROR(INDEX(NFM3External!$A$1:$L$4060,MATCH(_xlfn.CONCAT($J$3,"_","Malaria","_",$T23,"_",D$6),NFM3External!$L$1:$L$4060,0),10),0)</f>
        <v>0</v>
      </c>
      <c r="E23" s="19"/>
      <c r="F23" s="19"/>
      <c r="G23" s="19"/>
      <c r="H23" s="19"/>
      <c r="I23" s="188"/>
      <c r="J23" s="19"/>
      <c r="K23" s="19"/>
      <c r="L23" s="19"/>
      <c r="M23" s="19"/>
      <c r="N23" s="19"/>
      <c r="O23" s="38"/>
      <c r="P23" s="38"/>
      <c r="Q23" s="37"/>
      <c r="R23" s="5">
        <v>1</v>
      </c>
      <c r="S23" s="182" t="e">
        <f ca="1">_xlfn.CONCAT($J$3,"_","Malaria","_",R23)</f>
        <v>#NAME?</v>
      </c>
      <c r="T23" s="182" t="e">
        <f ca="1">_xlfn.XLOOKUP(A23,Dropdowns!$AA$3:$AA$50,Dropdowns!$AB$3:$AB$50,"",0,1)</f>
        <v>#NAME?</v>
      </c>
    </row>
    <row r="24" spans="1:20" ht="15" customHeight="1">
      <c r="A24" s="164" t="e">
        <f ca="1">_xlfn.XLOOKUP(IFERROR(INDEX(NFM3ExternalList!$A$1:$H$739,MATCH(Malaria.Gap.Overview!S24,NFM3ExternalList!$H$1:$H$739,0),6),"Select External Source"),Dropdowns!$AB$3:$AB$50,Dropdowns!$AA$3:$AA$50,"",0,1)</f>
        <v>#NAME?</v>
      </c>
      <c r="B24" s="19">
        <f ca="1">IFERROR(INDEX(NFM3External!$A$1:$L$4060,MATCH(_xlfn.CONCAT($J$3,"_","Malaria","_",$T24,"_",B$6),NFM3External!$L$1:$L$4060,0),10),0)</f>
        <v>0</v>
      </c>
      <c r="C24" s="19">
        <f ca="1">IFERROR(INDEX(NFM3External!$A$1:$L$4060,MATCH(_xlfn.CONCAT($J$3,"_","Malaria","_",$T24,"_",C$6),NFM3External!$L$1:$L$4060,0),10),0)</f>
        <v>0</v>
      </c>
      <c r="D24" s="19">
        <f ca="1">IFERROR(INDEX(NFM3External!$A$1:$L$4060,MATCH(_xlfn.CONCAT($J$3,"_","Malaria","_",$T24,"_",D$6),NFM3External!$L$1:$L$4060,0),10),0)</f>
        <v>0</v>
      </c>
      <c r="E24" s="19"/>
      <c r="F24" s="19"/>
      <c r="G24" s="19"/>
      <c r="H24" s="19"/>
      <c r="I24" s="38"/>
      <c r="J24" s="19"/>
      <c r="K24" s="19"/>
      <c r="L24" s="19"/>
      <c r="M24" s="19"/>
      <c r="N24" s="189"/>
      <c r="O24" s="38"/>
      <c r="P24" s="38"/>
      <c r="Q24" s="38"/>
      <c r="R24" s="182">
        <v>2</v>
      </c>
      <c r="S24" s="182" t="e">
        <f t="shared" ref="S24:S35" ca="1" si="1">_xlfn.CONCAT($J$3,"_","Malaria","_",R24)</f>
        <v>#NAME?</v>
      </c>
      <c r="T24" s="182" t="e">
        <f ca="1">_xlfn.XLOOKUP(A24,Dropdowns!$AA$3:$AA$50,Dropdowns!$AB$3:$AB$50,"",0,1)</f>
        <v>#NAME?</v>
      </c>
    </row>
    <row r="25" spans="1:20" ht="15" customHeight="1">
      <c r="A25" s="164" t="e">
        <f ca="1">_xlfn.XLOOKUP(IFERROR(INDEX(NFM3ExternalList!$A$1:$H$739,MATCH(Malaria.Gap.Overview!S25,NFM3ExternalList!$H$1:$H$739,0),6),"Select External Source"),Dropdowns!$AB$3:$AB$50,Dropdowns!$AA$3:$AA$50,"",0,1)</f>
        <v>#NAME?</v>
      </c>
      <c r="B25" s="19">
        <f ca="1">IFERROR(INDEX(NFM3External!$A$1:$L$4060,MATCH(_xlfn.CONCAT($J$3,"_","Malaria","_",$T25,"_",B$6),NFM3External!$L$1:$L$4060,0),10),0)</f>
        <v>0</v>
      </c>
      <c r="C25" s="19">
        <f ca="1">IFERROR(INDEX(NFM3External!$A$1:$L$4060,MATCH(_xlfn.CONCAT($J$3,"_","Malaria","_",$T25,"_",C$6),NFM3External!$L$1:$L$4060,0),10),0)</f>
        <v>0</v>
      </c>
      <c r="D25" s="19">
        <f ca="1">IFERROR(INDEX(NFM3External!$A$1:$L$4060,MATCH(_xlfn.CONCAT($J$3,"_","Malaria","_",$T25,"_",D$6),NFM3External!$L$1:$L$4060,0),10),0)</f>
        <v>0</v>
      </c>
      <c r="E25" s="19"/>
      <c r="F25" s="19"/>
      <c r="G25" s="19"/>
      <c r="H25" s="19"/>
      <c r="I25" s="38"/>
      <c r="J25" s="19"/>
      <c r="K25" s="19"/>
      <c r="L25" s="19"/>
      <c r="M25" s="19"/>
      <c r="N25" s="189"/>
      <c r="O25" s="38"/>
      <c r="P25" s="38"/>
      <c r="Q25" s="38"/>
      <c r="R25" s="182">
        <v>3</v>
      </c>
      <c r="S25" s="182" t="e">
        <f t="shared" ca="1" si="1"/>
        <v>#NAME?</v>
      </c>
      <c r="T25" s="182" t="e">
        <f ca="1">_xlfn.XLOOKUP(A25,Dropdowns!$AA$3:$AA$50,Dropdowns!$AB$3:$AB$50,"",0,1)</f>
        <v>#NAME?</v>
      </c>
    </row>
    <row r="26" spans="1:20" ht="15" customHeight="1">
      <c r="A26" s="164" t="e">
        <f ca="1">_xlfn.XLOOKUP(IFERROR(INDEX(NFM3ExternalList!$A$1:$H$739,MATCH(Malaria.Gap.Overview!S26,NFM3ExternalList!$H$1:$H$739,0),6),"Select External Source"),Dropdowns!$AB$3:$AB$50,Dropdowns!$AA$3:$AA$50,"",0,1)</f>
        <v>#NAME?</v>
      </c>
      <c r="B26" s="19">
        <f ca="1">IFERROR(INDEX(NFM3External!$A$1:$L$4060,MATCH(_xlfn.CONCAT($J$3,"_","Malaria","_",$T26,"_",B$6),NFM3External!$L$1:$L$4060,0),10),0)</f>
        <v>0</v>
      </c>
      <c r="C26" s="19">
        <f ca="1">IFERROR(INDEX(NFM3External!$A$1:$L$4060,MATCH(_xlfn.CONCAT($J$3,"_","Malaria","_",$T26,"_",C$6),NFM3External!$L$1:$L$4060,0),10),0)</f>
        <v>0</v>
      </c>
      <c r="D26" s="19">
        <f ca="1">IFERROR(INDEX(NFM3External!$A$1:$L$4060,MATCH(_xlfn.CONCAT($J$3,"_","Malaria","_",$T26,"_",D$6),NFM3External!$L$1:$L$4060,0),10),0)</f>
        <v>0</v>
      </c>
      <c r="E26" s="19"/>
      <c r="F26" s="19"/>
      <c r="G26" s="19"/>
      <c r="H26" s="19"/>
      <c r="I26" s="38"/>
      <c r="J26" s="19"/>
      <c r="K26" s="19"/>
      <c r="L26" s="19"/>
      <c r="M26" s="19"/>
      <c r="N26" s="189"/>
      <c r="O26" s="38"/>
      <c r="P26" s="38"/>
      <c r="Q26" s="38"/>
      <c r="R26" s="5">
        <v>4</v>
      </c>
      <c r="S26" s="182" t="e">
        <f t="shared" ca="1" si="1"/>
        <v>#NAME?</v>
      </c>
      <c r="T26" s="182" t="e">
        <f ca="1">_xlfn.XLOOKUP(A26,Dropdowns!$AA$3:$AA$50,Dropdowns!$AB$3:$AB$50,"",0,1)</f>
        <v>#NAME?</v>
      </c>
    </row>
    <row r="27" spans="1:20" ht="15" customHeight="1">
      <c r="A27" s="164" t="e">
        <f ca="1">_xlfn.XLOOKUP(IFERROR(INDEX(NFM3ExternalList!$A$1:$H$739,MATCH(Malaria.Gap.Overview!S27,NFM3ExternalList!$H$1:$H$739,0),6),"Select External Source"),Dropdowns!$AB$3:$AB$50,Dropdowns!$AA$3:$AA$50,"",0,1)</f>
        <v>#NAME?</v>
      </c>
      <c r="B27" s="19">
        <f ca="1">IFERROR(INDEX(NFM3External!$A$1:$L$4060,MATCH(_xlfn.CONCAT($J$3,"_","Malaria","_",$T27,"_",B$6),NFM3External!$L$1:$L$4060,0),10),0)</f>
        <v>0</v>
      </c>
      <c r="C27" s="19">
        <f ca="1">IFERROR(INDEX(NFM3External!$A$1:$L$4060,MATCH(_xlfn.CONCAT($J$3,"_","Malaria","_",$T27,"_",C$6),NFM3External!$L$1:$L$4060,0),10),0)</f>
        <v>0</v>
      </c>
      <c r="D27" s="19">
        <f ca="1">IFERROR(INDEX(NFM3External!$A$1:$L$4060,MATCH(_xlfn.CONCAT($J$3,"_","Malaria","_",$T27,"_",D$6),NFM3External!$L$1:$L$4060,0),10),0)</f>
        <v>0</v>
      </c>
      <c r="E27" s="19"/>
      <c r="F27" s="19"/>
      <c r="G27" s="19"/>
      <c r="H27" s="19"/>
      <c r="I27" s="38"/>
      <c r="J27" s="19"/>
      <c r="K27" s="19"/>
      <c r="L27" s="19"/>
      <c r="M27" s="19"/>
      <c r="N27" s="189"/>
      <c r="O27" s="38"/>
      <c r="P27" s="38"/>
      <c r="Q27" s="38"/>
      <c r="R27" s="182">
        <v>5</v>
      </c>
      <c r="S27" s="182" t="e">
        <f t="shared" ca="1" si="1"/>
        <v>#NAME?</v>
      </c>
      <c r="T27" s="182" t="e">
        <f ca="1">_xlfn.XLOOKUP(A27,Dropdowns!$AA$3:$AA$50,Dropdowns!$AB$3:$AB$50,"",0,1)</f>
        <v>#NAME?</v>
      </c>
    </row>
    <row r="28" spans="1:20" ht="15" customHeight="1">
      <c r="A28" s="164" t="e">
        <f ca="1">_xlfn.XLOOKUP(IFERROR(INDEX(NFM3ExternalList!$A$1:$H$739,MATCH(Malaria.Gap.Overview!S28,NFM3ExternalList!$H$1:$H$739,0),6),"Select External Source"),Dropdowns!$AB$3:$AB$50,Dropdowns!$AA$3:$AA$50,"",0,1)</f>
        <v>#NAME?</v>
      </c>
      <c r="B28" s="19">
        <f ca="1">IFERROR(INDEX(NFM3External!$A$1:$L$4060,MATCH(_xlfn.CONCAT($J$3,"_","Malaria","_",$T28,"_",B$6),NFM3External!$L$1:$L$4060,0),10),0)</f>
        <v>0</v>
      </c>
      <c r="C28" s="19">
        <f ca="1">IFERROR(INDEX(NFM3External!$A$1:$L$4060,MATCH(_xlfn.CONCAT($J$3,"_","Malaria","_",$T28,"_",C$6),NFM3External!$L$1:$L$4060,0),10),0)</f>
        <v>0</v>
      </c>
      <c r="D28" s="19">
        <f ca="1">IFERROR(INDEX(NFM3External!$A$1:$L$4060,MATCH(_xlfn.CONCAT($J$3,"_","Malaria","_",$T28,"_",D$6),NFM3External!$L$1:$L$4060,0),10),0)</f>
        <v>0</v>
      </c>
      <c r="E28" s="19"/>
      <c r="F28" s="19"/>
      <c r="G28" s="19"/>
      <c r="H28" s="19"/>
      <c r="I28" s="38"/>
      <c r="J28" s="19"/>
      <c r="K28" s="19"/>
      <c r="L28" s="19"/>
      <c r="M28" s="19"/>
      <c r="N28" s="19"/>
      <c r="O28" s="38"/>
      <c r="P28" s="38"/>
      <c r="Q28" s="38"/>
      <c r="R28" s="182">
        <v>6</v>
      </c>
      <c r="S28" s="182" t="e">
        <f t="shared" ca="1" si="1"/>
        <v>#NAME?</v>
      </c>
      <c r="T28" s="182" t="e">
        <f ca="1">_xlfn.XLOOKUP(A28,Dropdowns!$AA$3:$AA$50,Dropdowns!$AB$3:$AB$50,"",0,1)</f>
        <v>#NAME?</v>
      </c>
    </row>
    <row r="29" spans="1:20" ht="15" customHeight="1">
      <c r="A29" s="164" t="e">
        <f ca="1">_xlfn.XLOOKUP(IFERROR(INDEX(NFM3ExternalList!$A$1:$H$739,MATCH(Malaria.Gap.Overview!S29,NFM3ExternalList!$H$1:$H$739,0),6),"Select External Source"),Dropdowns!$AB$3:$AB$50,Dropdowns!$AA$3:$AA$50,"",0,1)</f>
        <v>#NAME?</v>
      </c>
      <c r="B29" s="19">
        <f ca="1">IFERROR(INDEX(NFM3External!$A$1:$L$4060,MATCH(_xlfn.CONCAT($J$3,"_","Malaria","_",$T29,"_",B$6),NFM3External!$L$1:$L$4060,0),10),0)</f>
        <v>0</v>
      </c>
      <c r="C29" s="19">
        <f ca="1">IFERROR(INDEX(NFM3External!$A$1:$L$4060,MATCH(_xlfn.CONCAT($J$3,"_","Malaria","_",$T29,"_",C$6),NFM3External!$L$1:$L$4060,0),10),0)</f>
        <v>0</v>
      </c>
      <c r="D29" s="19">
        <f ca="1">IFERROR(INDEX(NFM3External!$A$1:$L$4060,MATCH(_xlfn.CONCAT($J$3,"_","Malaria","_",$T29,"_",D$6),NFM3External!$L$1:$L$4060,0),10),0)</f>
        <v>0</v>
      </c>
      <c r="E29" s="19"/>
      <c r="F29" s="19"/>
      <c r="G29" s="19"/>
      <c r="H29" s="19"/>
      <c r="I29" s="38"/>
      <c r="J29" s="19"/>
      <c r="K29" s="19"/>
      <c r="L29" s="19"/>
      <c r="M29" s="19"/>
      <c r="N29" s="19"/>
      <c r="O29" s="38"/>
      <c r="P29" s="38"/>
      <c r="Q29" s="38"/>
      <c r="R29" s="5">
        <v>7</v>
      </c>
      <c r="S29" s="182" t="e">
        <f t="shared" ca="1" si="1"/>
        <v>#NAME?</v>
      </c>
      <c r="T29" s="182" t="e">
        <f ca="1">_xlfn.XLOOKUP(A29,Dropdowns!$AA$3:$AA$50,Dropdowns!$AB$3:$AB$50,"",0,1)</f>
        <v>#NAME?</v>
      </c>
    </row>
    <row r="30" spans="1:20" ht="15" customHeight="1">
      <c r="A30" s="164" t="e">
        <f ca="1">_xlfn.XLOOKUP(IFERROR(INDEX(NFM3ExternalList!$A$1:$H$739,MATCH(Malaria.Gap.Overview!S30,NFM3ExternalList!$H$1:$H$739,0),6),"Select External Source"),Dropdowns!$AB$3:$AB$50,Dropdowns!$AA$3:$AA$50,"",0,1)</f>
        <v>#NAME?</v>
      </c>
      <c r="B30" s="19">
        <f ca="1">IFERROR(INDEX(NFM3External!$A$1:$L$4060,MATCH(_xlfn.CONCAT($J$3,"_","Malaria","_",$T30,"_",B$6),NFM3External!$L$1:$L$4060,0),10),0)</f>
        <v>0</v>
      </c>
      <c r="C30" s="19">
        <f ca="1">IFERROR(INDEX(NFM3External!$A$1:$L$4060,MATCH(_xlfn.CONCAT($J$3,"_","Malaria","_",$T30,"_",C$6),NFM3External!$L$1:$L$4060,0),10),0)</f>
        <v>0</v>
      </c>
      <c r="D30" s="19">
        <f ca="1">IFERROR(INDEX(NFM3External!$A$1:$L$4060,MATCH(_xlfn.CONCAT($J$3,"_","Malaria","_",$T30,"_",D$6),NFM3External!$L$1:$L$4060,0),10),0)</f>
        <v>0</v>
      </c>
      <c r="E30" s="19"/>
      <c r="F30" s="19"/>
      <c r="G30" s="19"/>
      <c r="H30" s="19"/>
      <c r="I30" s="38"/>
      <c r="J30" s="19"/>
      <c r="K30" s="19"/>
      <c r="L30" s="19"/>
      <c r="M30" s="19"/>
      <c r="N30" s="19"/>
      <c r="O30" s="38"/>
      <c r="P30" s="38"/>
      <c r="Q30" s="38"/>
      <c r="R30" s="182">
        <v>8</v>
      </c>
      <c r="S30" s="182" t="e">
        <f t="shared" ca="1" si="1"/>
        <v>#NAME?</v>
      </c>
      <c r="T30" s="182" t="e">
        <f ca="1">_xlfn.XLOOKUP(A30,Dropdowns!$AA$3:$AA$50,Dropdowns!$AB$3:$AB$50,"",0,1)</f>
        <v>#NAME?</v>
      </c>
    </row>
    <row r="31" spans="1:20" ht="15" customHeight="1">
      <c r="A31" s="164" t="e">
        <f ca="1">_xlfn.XLOOKUP(IFERROR(INDEX(NFM3ExternalList!$A$1:$H$739,MATCH(Malaria.Gap.Overview!S31,NFM3ExternalList!$H$1:$H$739,0),6),"Select External Source"),Dropdowns!$AB$3:$AB$50,Dropdowns!$AA$3:$AA$50,"",0,1)</f>
        <v>#NAME?</v>
      </c>
      <c r="B31" s="19">
        <f ca="1">IFERROR(INDEX(NFM3External!$A$1:$L$4060,MATCH(_xlfn.CONCAT($J$3,"_","Malaria","_",$T31,"_",B$6),NFM3External!$L$1:$L$4060,0),10),0)</f>
        <v>0</v>
      </c>
      <c r="C31" s="19">
        <f ca="1">IFERROR(INDEX(NFM3External!$A$1:$L$4060,MATCH(_xlfn.CONCAT($J$3,"_","Malaria","_",$T31,"_",C$6),NFM3External!$L$1:$L$4060,0),10),0)</f>
        <v>0</v>
      </c>
      <c r="D31" s="19">
        <f ca="1">IFERROR(INDEX(NFM3External!$A$1:$L$4060,MATCH(_xlfn.CONCAT($J$3,"_","Malaria","_",$T31,"_",D$6),NFM3External!$L$1:$L$4060,0),10),0)</f>
        <v>0</v>
      </c>
      <c r="E31" s="19"/>
      <c r="F31" s="19"/>
      <c r="G31" s="19"/>
      <c r="H31" s="19"/>
      <c r="I31" s="38"/>
      <c r="J31" s="19"/>
      <c r="K31" s="19"/>
      <c r="L31" s="19"/>
      <c r="M31" s="19"/>
      <c r="N31" s="189"/>
      <c r="O31" s="38"/>
      <c r="P31" s="38"/>
      <c r="Q31" s="38"/>
      <c r="R31" s="182">
        <v>9</v>
      </c>
      <c r="S31" s="182" t="e">
        <f t="shared" ca="1" si="1"/>
        <v>#NAME?</v>
      </c>
      <c r="T31" s="182" t="e">
        <f ca="1">_xlfn.XLOOKUP(A31,Dropdowns!$AA$3:$AA$50,Dropdowns!$AB$3:$AB$50,"",0,1)</f>
        <v>#NAME?</v>
      </c>
    </row>
    <row r="32" spans="1:20" ht="15" customHeight="1">
      <c r="A32" s="164" t="e">
        <f ca="1">_xlfn.XLOOKUP(IFERROR(INDEX(NFM3ExternalList!$A$1:$H$739,MATCH(Malaria.Gap.Overview!S32,NFM3ExternalList!$H$1:$H$739,0),6),"Select External Source"),Dropdowns!$AB$3:$AB$50,Dropdowns!$AA$3:$AA$50,"",0,1)</f>
        <v>#NAME?</v>
      </c>
      <c r="B32" s="19">
        <f ca="1">IFERROR(INDEX(NFM3External!$A$1:$L$4060,MATCH(_xlfn.CONCAT($J$3,"_","Malaria","_",$T32,"_",B$6),NFM3External!$L$1:$L$4060,0),10),0)</f>
        <v>0</v>
      </c>
      <c r="C32" s="19">
        <f ca="1">IFERROR(INDEX(NFM3External!$A$1:$L$4060,MATCH(_xlfn.CONCAT($J$3,"_","Malaria","_",$T32,"_",C$6),NFM3External!$L$1:$L$4060,0),10),0)</f>
        <v>0</v>
      </c>
      <c r="D32" s="19">
        <f ca="1">IFERROR(INDEX(NFM3External!$A$1:$L$4060,MATCH(_xlfn.CONCAT($J$3,"_","Malaria","_",$T32,"_",D$6),NFM3External!$L$1:$L$4060,0),10),0)</f>
        <v>0</v>
      </c>
      <c r="E32" s="19"/>
      <c r="F32" s="19"/>
      <c r="G32" s="19"/>
      <c r="H32" s="19"/>
      <c r="I32" s="38"/>
      <c r="J32" s="19"/>
      <c r="K32" s="19"/>
      <c r="L32" s="19"/>
      <c r="M32" s="19"/>
      <c r="N32" s="189"/>
      <c r="O32" s="38"/>
      <c r="P32" s="38"/>
      <c r="Q32" s="38"/>
      <c r="R32" s="5">
        <v>10</v>
      </c>
      <c r="S32" s="182" t="e">
        <f t="shared" ca="1" si="1"/>
        <v>#NAME?</v>
      </c>
      <c r="T32" s="182" t="e">
        <f ca="1">_xlfn.XLOOKUP(A32,Dropdowns!$AA$3:$AA$50,Dropdowns!$AB$3:$AB$50,"",0,1)</f>
        <v>#NAME?</v>
      </c>
    </row>
    <row r="33" spans="1:20" ht="15" customHeight="1">
      <c r="A33" s="164" t="e">
        <f ca="1">_xlfn.XLOOKUP(IFERROR(INDEX(NFM3ExternalList!$A$1:$H$739,MATCH(Malaria.Gap.Overview!S33,NFM3ExternalList!$H$1:$H$739,0),6),"Select External Source"),Dropdowns!$AB$3:$AB$50,Dropdowns!$AA$3:$AA$50,"",0,1)</f>
        <v>#NAME?</v>
      </c>
      <c r="B33" s="19">
        <f ca="1">IFERROR(INDEX(NFM3External!$A$1:$L$4060,MATCH(_xlfn.CONCAT($J$3,"_","Malaria","_",$T33,"_",B$6),NFM3External!$L$1:$L$4060,0),10),0)</f>
        <v>0</v>
      </c>
      <c r="C33" s="19">
        <f ca="1">IFERROR(INDEX(NFM3External!$A$1:$L$4060,MATCH(_xlfn.CONCAT($J$3,"_","Malaria","_",$T33,"_",C$6),NFM3External!$L$1:$L$4060,0),10),0)</f>
        <v>0</v>
      </c>
      <c r="D33" s="19">
        <f ca="1">IFERROR(INDEX(NFM3External!$A$1:$L$4060,MATCH(_xlfn.CONCAT($J$3,"_","Malaria","_",$T33,"_",D$6),NFM3External!$L$1:$L$4060,0),10),0)</f>
        <v>0</v>
      </c>
      <c r="E33" s="19"/>
      <c r="F33" s="19"/>
      <c r="G33" s="19"/>
      <c r="H33" s="19"/>
      <c r="I33" s="38"/>
      <c r="J33" s="19"/>
      <c r="K33" s="19"/>
      <c r="L33" s="19"/>
      <c r="M33" s="19"/>
      <c r="N33" s="189"/>
      <c r="O33" s="38"/>
      <c r="P33" s="38"/>
      <c r="Q33" s="38"/>
      <c r="R33" s="182">
        <v>11</v>
      </c>
      <c r="S33" s="182" t="e">
        <f t="shared" ca="1" si="1"/>
        <v>#NAME?</v>
      </c>
      <c r="T33" s="182" t="e">
        <f ca="1">_xlfn.XLOOKUP(A33,Dropdowns!$AA$3:$AA$50,Dropdowns!$AB$3:$AB$50,"",0,1)</f>
        <v>#NAME?</v>
      </c>
    </row>
    <row r="34" spans="1:20" ht="15" customHeight="1">
      <c r="A34" s="164" t="e">
        <f ca="1">_xlfn.XLOOKUP(IFERROR(INDEX(NFM3ExternalList!$A$1:$H$739,MATCH(Malaria.Gap.Overview!S34,NFM3ExternalList!$H$1:$H$739,0),6),"Select External Source"),Dropdowns!$AB$3:$AB$50,Dropdowns!$AA$3:$AA$50,"",0,1)</f>
        <v>#NAME?</v>
      </c>
      <c r="B34" s="19">
        <f ca="1">IFERROR(INDEX(NFM3External!$A$1:$L$4060,MATCH(_xlfn.CONCAT($J$3,"_","Malaria","_",$T34,"_",B$6),NFM3External!$L$1:$L$4060,0),10),0)</f>
        <v>0</v>
      </c>
      <c r="C34" s="19">
        <f ca="1">IFERROR(INDEX(NFM3External!$A$1:$L$4060,MATCH(_xlfn.CONCAT($J$3,"_","Malaria","_",$T34,"_",C$6),NFM3External!$L$1:$L$4060,0),10),0)</f>
        <v>0</v>
      </c>
      <c r="D34" s="19">
        <f ca="1">IFERROR(INDEX(NFM3External!$A$1:$L$4060,MATCH(_xlfn.CONCAT($J$3,"_","Malaria","_",$T34,"_",D$6),NFM3External!$L$1:$L$4060,0),10),0)</f>
        <v>0</v>
      </c>
      <c r="E34" s="19"/>
      <c r="F34" s="19"/>
      <c r="G34" s="19"/>
      <c r="H34" s="19"/>
      <c r="I34" s="38"/>
      <c r="J34" s="19"/>
      <c r="K34" s="19"/>
      <c r="L34" s="19"/>
      <c r="M34" s="19"/>
      <c r="N34" s="189"/>
      <c r="O34" s="38"/>
      <c r="P34" s="38"/>
      <c r="Q34" s="38"/>
      <c r="R34" s="182">
        <v>12</v>
      </c>
      <c r="S34" s="182" t="e">
        <f t="shared" ca="1" si="1"/>
        <v>#NAME?</v>
      </c>
      <c r="T34" s="182" t="e">
        <f ca="1">_xlfn.XLOOKUP(A34,Dropdowns!$AA$3:$AA$50,Dropdowns!$AB$3:$AB$50,"",0,1)</f>
        <v>#NAME?</v>
      </c>
    </row>
    <row r="35" spans="1:20" ht="15" customHeight="1">
      <c r="A35" s="165" t="e">
        <f ca="1">_xlfn.XLOOKUP(IFERROR(INDEX(NFM3ExternalList!$A$1:$H$739,MATCH(Malaria.Gap.Overview!S35,NFM3ExternalList!$H$1:$H$739,0),6),"Select External Source"),Dropdowns!$AB$3:$AB$50,Dropdowns!$AA$3:$AA$50,"",0,1)</f>
        <v>#NAME?</v>
      </c>
      <c r="B35" s="19">
        <f ca="1">IFERROR(INDEX(NFM3External!$A$1:$L$4060,MATCH(_xlfn.CONCAT($J$3,"_","Malaria","_",$T35,"_",B$6),NFM3External!$L$1:$L$4060,0),10),0)</f>
        <v>0</v>
      </c>
      <c r="C35" s="19">
        <f ca="1">IFERROR(INDEX(NFM3External!$A$1:$L$4060,MATCH(_xlfn.CONCAT($J$3,"_","Malaria","_",$T35,"_",C$6),NFM3External!$L$1:$L$4060,0),10),0)</f>
        <v>0</v>
      </c>
      <c r="D35" s="19">
        <f ca="1">IFERROR(INDEX(NFM3External!$A$1:$L$4060,MATCH(_xlfn.CONCAT($J$3,"_","Malaria","_",$T35,"_",D$6),NFM3External!$L$1:$L$4060,0),10),0)</f>
        <v>0</v>
      </c>
      <c r="E35" s="19"/>
      <c r="F35" s="19"/>
      <c r="G35" s="19"/>
      <c r="H35" s="190"/>
      <c r="I35" s="111"/>
      <c r="J35" s="19"/>
      <c r="K35" s="19"/>
      <c r="L35" s="19"/>
      <c r="M35" s="19"/>
      <c r="N35" s="189"/>
      <c r="O35" s="38"/>
      <c r="P35" s="38"/>
      <c r="Q35" s="38"/>
      <c r="R35" s="5">
        <v>13</v>
      </c>
      <c r="S35" s="182" t="e">
        <f t="shared" ca="1" si="1"/>
        <v>#NAME?</v>
      </c>
      <c r="T35" s="182" t="e">
        <f ca="1">_xlfn.XLOOKUP(A35,Dropdowns!$AA$3:$AA$50,Dropdowns!$AB$3:$AB$50,"",0,1)</f>
        <v>#NAME?</v>
      </c>
    </row>
    <row r="36" spans="1:20" ht="45" customHeight="1">
      <c r="A36" s="87" t="str">
        <f ca="1">Translations!$A$114</f>
        <v>LÍNEA C: Recursos EXTERNOS totales previos, actuales y previstos (ajenos al Fondo Mundial)</v>
      </c>
      <c r="B36" s="83">
        <f t="shared" ref="B36:N36" ca="1" si="2">SUM(B23:B35)</f>
        <v>0</v>
      </c>
      <c r="C36" s="83">
        <f t="shared" ca="1" si="2"/>
        <v>0</v>
      </c>
      <c r="D36" s="83">
        <f t="shared" ca="1" si="2"/>
        <v>0</v>
      </c>
      <c r="E36" s="83">
        <f t="shared" si="2"/>
        <v>0</v>
      </c>
      <c r="F36" s="83">
        <f t="shared" si="2"/>
        <v>0</v>
      </c>
      <c r="G36" s="83">
        <f t="shared" si="2"/>
        <v>0</v>
      </c>
      <c r="H36" s="252"/>
      <c r="I36" s="252"/>
      <c r="J36" s="83">
        <f t="shared" si="2"/>
        <v>0</v>
      </c>
      <c r="K36" s="83">
        <f t="shared" si="2"/>
        <v>0</v>
      </c>
      <c r="L36" s="83">
        <f t="shared" si="2"/>
        <v>0</v>
      </c>
      <c r="M36" s="83">
        <f t="shared" si="2"/>
        <v>0</v>
      </c>
      <c r="N36" s="83">
        <f t="shared" si="2"/>
        <v>0</v>
      </c>
      <c r="O36" s="242"/>
      <c r="P36" s="243"/>
      <c r="Q36" s="244"/>
    </row>
    <row r="37" spans="1:20" ht="60" customHeight="1">
      <c r="A37" s="249" t="str">
        <f ca="1">Translations!$A$115</f>
        <v>LÍNEA D: Recursos totales previos, actuales y previstos del Fondo Mundial procedentes de subvenciones existentes (excluidos los montos incluidos en la solicitud de financiamiento)</v>
      </c>
      <c r="B37" s="250"/>
      <c r="C37" s="250"/>
      <c r="D37" s="251"/>
      <c r="E37" s="84"/>
      <c r="F37" s="18"/>
      <c r="G37" s="18"/>
      <c r="H37" s="18"/>
      <c r="I37" s="18"/>
      <c r="J37" s="18"/>
      <c r="K37" s="18"/>
      <c r="L37" s="18"/>
      <c r="M37" s="18"/>
      <c r="N37" s="39"/>
      <c r="O37" s="38"/>
      <c r="P37" s="38"/>
      <c r="Q37" s="38"/>
    </row>
    <row r="38" spans="1:20" ht="3" customHeight="1">
      <c r="A38" s="75"/>
      <c r="B38" s="76"/>
      <c r="C38" s="76"/>
      <c r="D38" s="76"/>
      <c r="E38" s="76"/>
      <c r="F38" s="76"/>
      <c r="G38" s="76"/>
      <c r="H38" s="76"/>
      <c r="I38" s="76"/>
      <c r="J38" s="77"/>
      <c r="K38" s="77"/>
      <c r="L38" s="77"/>
      <c r="M38" s="77"/>
      <c r="N38" s="77"/>
      <c r="O38" s="90"/>
      <c r="P38" s="91"/>
      <c r="Q38" s="91"/>
      <c r="R38" s="182"/>
      <c r="S38" s="182"/>
      <c r="T38" s="182"/>
    </row>
    <row r="39" spans="1:20" ht="15" customHeight="1">
      <c r="A39" s="245" t="str">
        <f ca="1">Translations!$A$116</f>
        <v xml:space="preserve">LÍNEA E: Recursos previstos totales (montos anuales) </v>
      </c>
      <c r="B39" s="246"/>
      <c r="C39" s="246"/>
      <c r="D39" s="246"/>
      <c r="E39" s="246"/>
      <c r="F39" s="246"/>
      <c r="G39" s="246"/>
      <c r="H39" s="85"/>
      <c r="I39" s="86"/>
      <c r="J39" s="2">
        <f>SUM(J37+J36+J22)</f>
        <v>0</v>
      </c>
      <c r="K39" s="2">
        <f>SUM(K37+K36+K22)</f>
        <v>0</v>
      </c>
      <c r="L39" s="2">
        <f>SUM(L37+L36+L22)</f>
        <v>0</v>
      </c>
      <c r="M39" s="2">
        <f>SUM(M37+M36+M22)</f>
        <v>0</v>
      </c>
      <c r="N39" s="2">
        <f>SUM(N37+N36+N22)</f>
        <v>0</v>
      </c>
      <c r="O39" s="253"/>
      <c r="P39" s="254"/>
      <c r="Q39" s="255"/>
    </row>
    <row r="40" spans="1:20" ht="15" customHeight="1">
      <c r="A40" s="247" t="str">
        <f ca="1">Translations!$A$117</f>
        <v>LÍNEA F: Deficiencias financieras anuales previstas (Línea A-E)</v>
      </c>
      <c r="B40" s="248"/>
      <c r="C40" s="248"/>
      <c r="D40" s="248"/>
      <c r="E40" s="248"/>
      <c r="F40" s="248"/>
      <c r="G40" s="248"/>
      <c r="H40" s="103"/>
      <c r="I40" s="102"/>
      <c r="J40" s="2">
        <f>+J11-J39</f>
        <v>0</v>
      </c>
      <c r="K40" s="2">
        <f>+K11-K39</f>
        <v>0</v>
      </c>
      <c r="L40" s="2">
        <f>+L11-L39</f>
        <v>0</v>
      </c>
      <c r="M40" s="2">
        <f>+M11-M39</f>
        <v>0</v>
      </c>
      <c r="N40" s="92">
        <f>+N11-N39</f>
        <v>0</v>
      </c>
      <c r="O40" s="242"/>
      <c r="P40" s="243"/>
      <c r="Q40" s="244"/>
      <c r="R40" s="182"/>
      <c r="S40" s="182"/>
      <c r="T40" s="182"/>
    </row>
    <row r="41" spans="1:20" ht="15" customHeight="1">
      <c r="A41" s="247" t="str">
        <f ca="1">Translations!$A$118</f>
        <v>LÍNEA G: Solicitud de financiamiento dentro de la asignación nacional</v>
      </c>
      <c r="B41" s="248"/>
      <c r="C41" s="248"/>
      <c r="D41" s="248"/>
      <c r="E41" s="248"/>
      <c r="F41" s="248"/>
      <c r="G41" s="248"/>
      <c r="H41" s="103"/>
      <c r="I41" s="102"/>
      <c r="J41" s="19"/>
      <c r="K41" s="19"/>
      <c r="L41" s="19"/>
      <c r="M41" s="19"/>
      <c r="N41" s="19"/>
      <c r="O41" s="242"/>
      <c r="P41" s="243"/>
      <c r="Q41" s="244"/>
      <c r="R41" s="182"/>
      <c r="S41" s="182"/>
      <c r="T41" s="182"/>
    </row>
    <row r="42" spans="1:20" ht="15" customHeight="1">
      <c r="A42" s="240" t="str">
        <f ca="1">Translations!$A$119</f>
        <v>LÍNEA H: Deficiencias financieras totales restantes (montos anuales) (Línea F-G)</v>
      </c>
      <c r="B42" s="241"/>
      <c r="C42" s="241"/>
      <c r="D42" s="241"/>
      <c r="E42" s="241"/>
      <c r="F42" s="241"/>
      <c r="G42" s="241"/>
      <c r="H42" s="88"/>
      <c r="I42" s="89"/>
      <c r="J42" s="2">
        <f>J40-J41</f>
        <v>0</v>
      </c>
      <c r="K42" s="2">
        <f>K40-K41</f>
        <v>0</v>
      </c>
      <c r="L42" s="2">
        <f>L40-L41</f>
        <v>0</v>
      </c>
      <c r="M42" s="2">
        <f>M40-M41</f>
        <v>0</v>
      </c>
      <c r="N42" s="2">
        <f>N40-N41</f>
        <v>0</v>
      </c>
      <c r="O42" s="256"/>
      <c r="P42" s="257"/>
      <c r="Q42" s="258"/>
      <c r="R42" s="182"/>
      <c r="S42" s="182"/>
      <c r="T42" s="182"/>
    </row>
  </sheetData>
  <sheetProtection algorithmName="SHA-512" hashValue="6F6izn8m260AHFyDXSZbPAML19nbkpVeAS56DdyDssnNzSjEnghScg3Q/I2QWycO1RSS0A8jUkDOOEJD1S50ww==" saltValue="2XaRxTrAGcZ7I7FIsZ1oiQ==" spinCount="100000" sheet="1" objects="1" scenarios="1" formatColumns="0" formatRows="0" selectLockedCells="1"/>
  <protectedRanges>
    <protectedRange sqref="P37 B8:G8 E17:Q21 J8:Q8 J11:Q15 A23:Q35" name="Range1"/>
  </protectedRanges>
  <mergeCells count="29">
    <mergeCell ref="A39:G39"/>
    <mergeCell ref="O39:Q42"/>
    <mergeCell ref="A40:G40"/>
    <mergeCell ref="A41:G41"/>
    <mergeCell ref="A42:G42"/>
    <mergeCell ref="H22:I22"/>
    <mergeCell ref="O22:Q22"/>
    <mergeCell ref="H36:I36"/>
    <mergeCell ref="O36:Q36"/>
    <mergeCell ref="A37:D37"/>
    <mergeCell ref="A12:F13"/>
    <mergeCell ref="G12:K13"/>
    <mergeCell ref="L12:Q13"/>
    <mergeCell ref="A11:I11"/>
    <mergeCell ref="A16:Q16"/>
    <mergeCell ref="B5:I5"/>
    <mergeCell ref="J5:P5"/>
    <mergeCell ref="O1:P1"/>
    <mergeCell ref="Q5:Q6"/>
    <mergeCell ref="H7:I8"/>
    <mergeCell ref="O7:Q8"/>
    <mergeCell ref="Q1:R1"/>
    <mergeCell ref="J2:K2"/>
    <mergeCell ref="O2:P2"/>
    <mergeCell ref="Q2:R2"/>
    <mergeCell ref="A1:H2"/>
    <mergeCell ref="J1:K1"/>
    <mergeCell ref="L1:L2"/>
    <mergeCell ref="M1:M2"/>
  </mergeCells>
  <dataValidations count="3">
    <dataValidation type="decimal" operator="greaterThanOrEqual" allowBlank="1" showInputMessage="1" showErrorMessage="1" sqref="J41:N41 J23:N35 J11:N11 J17:N21 I37:N37 B23:G35 L14:N15 L12 E37:G37 E17:G21" xr:uid="{4522326D-C8DB-489B-B885-B5FD762F399F}">
      <formula1>0</formula1>
    </dataValidation>
    <dataValidation type="list" allowBlank="1" showInputMessage="1" showErrorMessage="1" sqref="P17:P21 I23:I35 P37 I17:I21 P23:P35 P11" xr:uid="{38C1F5BC-EBE5-4EF2-B7A5-C9DF5EDEFE4E}">
      <formula1>"Direct Costs Only, Shared and Direct Costs, Other"</formula1>
    </dataValidation>
    <dataValidation operator="greaterThanOrEqual" allowBlank="1" showInputMessage="1" showErrorMessage="1" sqref="H17:H21 H23:H35 H37" xr:uid="{0791F583-47DC-4881-9CE4-1DB74B0CE9E4}"/>
  </dataValidations>
  <pageMargins left="0.7" right="0.7" top="0.75" bottom="0.75" header="0.3" footer="0.3"/>
  <pageSetup paperSize="8" scale="4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5EFAD6A-8DBF-4A92-87A3-52A6F2D9CA74}">
          <x14:formula1>
            <xm:f>Dropdowns!$U$9:$U$11</xm:f>
          </x14:formula1>
          <xm:sqref>G12:I15</xm:sqref>
        </x14:dataValidation>
        <x14:dataValidation type="list" errorStyle="warning" allowBlank="1" showInputMessage="1" showErrorMessage="1" errorTitle="Please select from list" error="Please use an external source from the list. If the source is not found on the list then please fill in the name here." promptTitle="Enter External Resource C1" xr:uid="{EB25A064-8B90-49FC-8D0D-3A697F9A332C}">
          <x14:formula1>
            <xm:f>Dropdowns!$AA$3:$AA$50</xm:f>
          </x14:formula1>
          <xm:sqref>A23:A35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05F2B2E87AA589468605FB89BD8B5E58" ma:contentTypeVersion="23" ma:contentTypeDescription="Create a new document." ma:contentTypeScope="" ma:versionID="b4908aad3dbf9e8f11105616a85a3b23">
  <xsd:schema xmlns:xsd="http://www.w3.org/2001/XMLSchema" xmlns:xs="http://www.w3.org/2001/XMLSchema" xmlns:p="http://schemas.microsoft.com/office/2006/metadata/properties" xmlns:ns2="cd78763a-b268-49dc-a2c5-3ef1ab83c425" xmlns:ns3="98142154-8c2f-4d74-96ef-4a872fda751f" targetNamespace="http://schemas.microsoft.com/office/2006/metadata/properties" ma:root="true" ma:fieldsID="69c92505146820b6ee7ad4368e064e88" ns2:_="" ns3:_="">
    <xsd:import namespace="cd78763a-b268-49dc-a2c5-3ef1ab83c425"/>
    <xsd:import namespace="98142154-8c2f-4d74-96ef-4a872fda751f"/>
    <xsd:element name="properties">
      <xsd:complexType>
        <xsd:sequence>
          <xsd:element name="documentManagement">
            <xsd:complexType>
              <xsd:all>
                <xsd:element ref="ns2:Reg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Reviewed"/>
                <xsd:element ref="ns2:HFDNote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8763a-b268-49dc-a2c5-3ef1ab83c425" elementFormDefault="qualified">
    <xsd:import namespace="http://schemas.microsoft.com/office/2006/documentManagement/types"/>
    <xsd:import namespace="http://schemas.microsoft.com/office/infopath/2007/PartnerControls"/>
    <xsd:element name="Region" ma:index="2" nillable="true" ma:displayName="Region" ma:format="Dropdown" ma:internalName="Region">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bc5697c-9d86-4020-9001-b7da5740438e" ma:termSetId="09814cd3-568e-fe90-9814-8d621ff8fb84" ma:anchorId="fba54fb3-c3e1-fe81-a776-ca4b69148c4d" ma:open="true" ma:isKeyword="false">
      <xsd:complexType>
        <xsd:sequence>
          <xsd:element ref="pc:Terms" minOccurs="0" maxOccurs="1"/>
        </xsd:sequence>
      </xsd:complexType>
    </xsd:element>
    <xsd:element name="Reviewed" ma:index="25" ma:displayName="Reviewed" ma:default="0" ma:format="Dropdown" ma:internalName="Reviewed">
      <xsd:simpleType>
        <xsd:restriction base="dms:Boolean"/>
      </xsd:simpleType>
    </xsd:element>
    <xsd:element name="HFDNotes" ma:index="26" nillable="true" ma:displayName="Sign-off status" ma:format="Dropdown" ma:internalName="HFDNotes">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8142154-8c2f-4d74-96ef-4a872fda751f"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4" nillable="true" ma:displayName="Taxonomy Catch All Column" ma:hidden="true" ma:list="{ccc1ef81-e289-4c4b-89f0-f111aff8c217}" ma:internalName="TaxCatchAll" ma:showField="CatchAllData" ma:web="98142154-8c2f-4d74-96ef-4a872fda75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d78763a-b268-49dc-a2c5-3ef1ab83c425">
      <Terms xmlns="http://schemas.microsoft.com/office/infopath/2007/PartnerControls"/>
    </lcf76f155ced4ddcb4097134ff3c332f>
    <TaxCatchAll xmlns="98142154-8c2f-4d74-96ef-4a872fda751f" xsi:nil="true"/>
    <HFDNotes xmlns="cd78763a-b268-49dc-a2c5-3ef1ab83c425" xsi:nil="true"/>
    <Reviewed xmlns="cd78763a-b268-49dc-a2c5-3ef1ab83c425">false</Reviewed>
    <Region xmlns="cd78763a-b268-49dc-a2c5-3ef1ab83c425" xsi:nil="true"/>
  </documentManagement>
</p:properties>
</file>

<file path=customXml/itemProps1.xml><?xml version="1.0" encoding="utf-8"?>
<ds:datastoreItem xmlns:ds="http://schemas.openxmlformats.org/officeDocument/2006/customXml" ds:itemID="{88BF311D-541E-4457-A111-9F535BDDC96F}">
  <ds:schemaRefs>
    <ds:schemaRef ds:uri="http://schemas.microsoft.com/sharepoint/v3/contenttype/forms"/>
  </ds:schemaRefs>
</ds:datastoreItem>
</file>

<file path=customXml/itemProps2.xml><?xml version="1.0" encoding="utf-8"?>
<ds:datastoreItem xmlns:ds="http://schemas.openxmlformats.org/officeDocument/2006/customXml" ds:itemID="{33B6B3AC-F757-4C72-A542-EA6ED4E77EC5}">
  <ds:schemaRefs>
    <ds:schemaRef ds:uri="http://schemas.microsoft.com/PowerBIAddIn"/>
  </ds:schemaRefs>
</ds:datastoreItem>
</file>

<file path=customXml/itemProps3.xml><?xml version="1.0" encoding="utf-8"?>
<ds:datastoreItem xmlns:ds="http://schemas.openxmlformats.org/officeDocument/2006/customXml" ds:itemID="{7517C8DE-2F04-4C50-8A48-DAF268F691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78763a-b268-49dc-a2c5-3ef1ab83c425"/>
    <ds:schemaRef ds:uri="98142154-8c2f-4d74-96ef-4a872fda75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0BCC2B9-3F47-45B8-854D-ECF8337695AC}">
  <ds:schemaRefs>
    <ds:schemaRef ds:uri="http://schemas.microsoft.com/office/2006/metadata/properties"/>
    <ds:schemaRef ds:uri="http://schemas.microsoft.com/office/infopath/2007/PartnerControls"/>
    <ds:schemaRef ds:uri="cd78763a-b268-49dc-a2c5-3ef1ab83c425"/>
    <ds:schemaRef ds:uri="98142154-8c2f-4d74-96ef-4a872fda75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8</vt:i4>
      </vt:variant>
    </vt:vector>
  </HeadingPairs>
  <TitlesOfParts>
    <vt:vector size="26" baseType="lpstr">
      <vt:lpstr>Instructions</vt:lpstr>
      <vt:lpstr>Translations</vt:lpstr>
      <vt:lpstr>Dropdowns</vt:lpstr>
      <vt:lpstr>Cover Sheet</vt:lpstr>
      <vt:lpstr>NFM3External</vt:lpstr>
      <vt:lpstr>NFM3ExternalList</vt:lpstr>
      <vt:lpstr>HIV.Gap.Overview</vt:lpstr>
      <vt:lpstr>TB.Gap.Overview</vt:lpstr>
      <vt:lpstr>Malaria.Gap.Overview</vt:lpstr>
      <vt:lpstr>Health.Products</vt:lpstr>
      <vt:lpstr>Old.Health.Products</vt:lpstr>
      <vt:lpstr>Government Health Spending</vt:lpstr>
      <vt:lpstr>HIV.Gap.Detail.Module</vt:lpstr>
      <vt:lpstr>HIV.Gap.Detail.NSP</vt:lpstr>
      <vt:lpstr>TB.Gap.Detail.Module</vt:lpstr>
      <vt:lpstr>TB.Gap.Detail.NSP</vt:lpstr>
      <vt:lpstr>Malaria.Gap.Detail.Module</vt:lpstr>
      <vt:lpstr>Malaria.Gap.Detail.NSP</vt:lpstr>
      <vt:lpstr>Health.Products!Área_de_impresión</vt:lpstr>
      <vt:lpstr>HIV.Gap.Detail.NSP!Área_de_impresión</vt:lpstr>
      <vt:lpstr>HIV.Gap.Overview!Área_de_impresión</vt:lpstr>
      <vt:lpstr>Malaria.Gap.Detail.NSP!Área_de_impresión</vt:lpstr>
      <vt:lpstr>Old.Health.Products!Área_de_impresión</vt:lpstr>
      <vt:lpstr>TB.Gap.Detail.NSP!Área_de_impresión</vt:lpstr>
      <vt:lpstr>DropDownHealthProducts</vt:lpstr>
      <vt:lpstr>LangOffset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Licda. Genny Fuentes de Figueroa</dc:creator>
  <cp:keywords/>
  <dc:description/>
  <cp:lastModifiedBy>gfuentes</cp:lastModifiedBy>
  <cp:revision/>
  <dcterms:created xsi:type="dcterms:W3CDTF">2017-05-09T08:27:23Z</dcterms:created>
  <dcterms:modified xsi:type="dcterms:W3CDTF">2024-05-08T22:04:08Z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0x01010005F2B2E87AA589468605FB89BD8B5E58</vt:lpwstr>
  </property>
  <property fmtid="{D5CDD505-2E9C-101B-9397-08002B2CF9AE}" pid="3" name="MediaServiceImageTags">
    <vt:lpwstr/>
  </property>
  <property fmtid="{D5CDD505-2E9C-101B-9397-08002B2CF9AE}" pid="4" name="_dlc_DocId">
    <vt:lpwstr>2MX3P7Y5RS4X-61670648-2211</vt:lpwstr>
  </property>
  <property fmtid="{D5CDD505-2E9C-101B-9397-08002B2CF9AE}" pid="5" name="_dlc_DocIdItemGuid">
    <vt:lpwstr>77bcbcc1-e181-4680-8dc2-1dc61a08a111</vt:lpwstr>
  </property>
  <property fmtid="{D5CDD505-2E9C-101B-9397-08002B2CF9AE}" pid="6" name="_dlc_DocIdUrl">
    <vt:lpwstr>https://tgf.sharepoint.com/sites/TSCMS1/CMSS/_layouts/15/DocIdRedir.aspx?ID=2MX3P7Y5RS4X-61670648-2211, 2MX3P7Y5RS4X-61670648-2211</vt:lpwstr>
  </property>
</Properties>
</file>